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firstSheet="1" activeTab="1"/>
  </bookViews>
  <sheets>
    <sheet name="Нов.ГЦП 2010-2011" sheetId="1" r:id="rId1"/>
    <sheet name="прил15" sheetId="2" r:id="rId2"/>
  </sheets>
  <definedNames/>
  <calcPr fullCalcOnLoad="1"/>
</workbook>
</file>

<file path=xl/sharedStrings.xml><?xml version="1.0" encoding="utf-8"?>
<sst xmlns="http://schemas.openxmlformats.org/spreadsheetml/2006/main" count="100" uniqueCount="92">
  <si>
    <t>№ п/п</t>
  </si>
  <si>
    <t>Название программы</t>
  </si>
  <si>
    <t>«Развитие образования г. Перми до 2010 года»</t>
  </si>
  <si>
    <t>«Развитие городских микрорайонов на 2006-2010 годы»</t>
  </si>
  <si>
    <t>«Обеспечение жильем молодых семей в городе Перми на 2008-2010 годы»</t>
  </si>
  <si>
    <t>Итого по  программам</t>
  </si>
  <si>
    <t xml:space="preserve">Перечень </t>
  </si>
  <si>
    <t>к решению</t>
  </si>
  <si>
    <t xml:space="preserve">Пермской городской Думы </t>
  </si>
  <si>
    <t>Изменения</t>
  </si>
  <si>
    <t xml:space="preserve">   городских целевых программ на 2010-2011 годы</t>
  </si>
  <si>
    <t>"Лицензирование образовательных учреждений города Перми"</t>
  </si>
  <si>
    <t>С учетом изменений</t>
  </si>
  <si>
    <t>"Строительство газопроводов и газификация жилых домов в микрорайонах индивидуальной застройки города Перми на 2009-2011 годы"</t>
  </si>
  <si>
    <t>2010 год</t>
  </si>
  <si>
    <t>2011 год</t>
  </si>
  <si>
    <t>"Организация и обустройство мест массового отдыха жителей города Перми"</t>
  </si>
  <si>
    <t>Пермской городской Думы</t>
  </si>
  <si>
    <t>Приложение № 16</t>
  </si>
  <si>
    <t>"Организация дорожного движения в городе Перми"</t>
  </si>
  <si>
    <t>"Светлый город"</t>
  </si>
  <si>
    <t>«Профилактика алкоголизма, наркомании, токсикомании на территории города Перми на 2007-2010 годы»</t>
  </si>
  <si>
    <t>"Комплексная экологическая программа города Перми на 2008-2010 годы"</t>
  </si>
  <si>
    <t>№                   от</t>
  </si>
  <si>
    <t>тыс. руб.</t>
  </si>
  <si>
    <t xml:space="preserve">«Переселение граждан города Перми из ветхого и аварийного жилищного фонда на 2007-2010 годы» </t>
  </si>
  <si>
    <t xml:space="preserve">   Ведомственные целевые программы - всего,  в том числе:</t>
  </si>
  <si>
    <t>Долгосрочные целевые программы - всего, в том числе:</t>
  </si>
  <si>
    <t>изменения</t>
  </si>
  <si>
    <t>"Создание информационной системы обеспечения градостроительной деятельности в городе Перми на 2010-2012 годы"</t>
  </si>
  <si>
    <t>"Построение эффективной системы управления многоквартирными домами в городе Перми на 2010-2012 годы"</t>
  </si>
  <si>
    <t>"Организация оздоровления, отдыха и занятости детей города Перми на 2009-2011 годы"</t>
  </si>
  <si>
    <t>"Развитие физической культуры и спорта в городе Перми на 2009-2011 годы"</t>
  </si>
  <si>
    <t xml:space="preserve">   ведомственных и долгосрочных целевых программ на 2010 год</t>
  </si>
  <si>
    <t>"Развитие Ленинского района города Перми на 2010-2012 годы"</t>
  </si>
  <si>
    <t>"Развитие Свердловского района города Перми на 2010-2012 годы"</t>
  </si>
  <si>
    <t>"Развитие Мотовилихинского района города Перми на 2010-2012 годы"</t>
  </si>
  <si>
    <t>"Развитие Дзержинского района города Перми на 2010-2012 годы"</t>
  </si>
  <si>
    <t>"Развитие Индустриального района города Перми на 2010-2012 годы"</t>
  </si>
  <si>
    <t>"Развитие Кировского района города Перми на 2010-2012 годы"</t>
  </si>
  <si>
    <t>"Развитие Орджоникидзевского района города Перми на 2010-2012 годы"</t>
  </si>
  <si>
    <t>"Развитие поселка Новые Ляды на 2010-2012 годы"</t>
  </si>
  <si>
    <t>Приложение № 16 к решению</t>
  </si>
  <si>
    <t>с учетом изменений</t>
  </si>
  <si>
    <t>"Социальная поддержка населения города Перми"</t>
  </si>
  <si>
    <t>"Сокращение очередности в детские сады"</t>
  </si>
  <si>
    <t>"Обустройство подходов к объектам социальной сферы в 2009-2012 годах"</t>
  </si>
  <si>
    <t>"Создание образовательных учреждений нового вида на 2009-2011 годы"</t>
  </si>
  <si>
    <t>"Обеспечение первичных мер пожарной безопасности на территории города Перми на 2010-2012 годы"</t>
  </si>
  <si>
    <t>"Развитие малого и среднего предпринимательства в городе Перми на 2009-2012 годы"</t>
  </si>
  <si>
    <t>"Обустройство и преобразование в зону отдыха территории водоохранных зон малых рек"</t>
  </si>
  <si>
    <t>"Снос и реконструкция многоквартирных домов в целях развития застроенных территорий города Перми на 2009-2011 годы"</t>
  </si>
  <si>
    <t>"Безопасный город" на 2009-2012 годы</t>
  </si>
  <si>
    <t>Долгосрочная целевая программа по развитию взаимодействия органов городского самоуправления и некоммерческих организаций в городе Перми "Общественное участие" на 2010-2012 годы"</t>
  </si>
  <si>
    <t>от 22.12.2009 № 315</t>
  </si>
  <si>
    <t>"Молодежь города Перми на 2010-2012 годы"</t>
  </si>
  <si>
    <t>"Повышение эффективности управления коммунальными сетями города Перми"</t>
  </si>
  <si>
    <t>"Переселение граждан города Перми из  аварийного жилищного фонда в  2009-2012 годах"</t>
  </si>
  <si>
    <t>КЦСР</t>
  </si>
  <si>
    <t>092 01 01, 796 01 00</t>
  </si>
  <si>
    <t>796 28 00, 796 28 01</t>
  </si>
  <si>
    <t>796 02 00</t>
  </si>
  <si>
    <t>796 18 00</t>
  </si>
  <si>
    <t xml:space="preserve">796 30 00 </t>
  </si>
  <si>
    <t>796 06 00</t>
  </si>
  <si>
    <t>796 12 00</t>
  </si>
  <si>
    <t>796 11 00</t>
  </si>
  <si>
    <t>098 02 02, 796 08 00</t>
  </si>
  <si>
    <t>796 31 00</t>
  </si>
  <si>
    <t>796 32 00</t>
  </si>
  <si>
    <t>796 33 00</t>
  </si>
  <si>
    <t>796 34 00</t>
  </si>
  <si>
    <t>796 35 00</t>
  </si>
  <si>
    <t xml:space="preserve"> 796 36 00</t>
  </si>
  <si>
    <t xml:space="preserve"> 796 37 00</t>
  </si>
  <si>
    <t>796 38 00</t>
  </si>
  <si>
    <t>796 07 00</t>
  </si>
  <si>
    <t>796 40 00</t>
  </si>
  <si>
    <t>796 41 00</t>
  </si>
  <si>
    <t>797 06 00</t>
  </si>
  <si>
    <t>797 10 00</t>
  </si>
  <si>
    <t>797 01 00</t>
  </si>
  <si>
    <t>797 08 00</t>
  </si>
  <si>
    <t>797 05 00</t>
  </si>
  <si>
    <t>797 09 00</t>
  </si>
  <si>
    <t>797 12 00</t>
  </si>
  <si>
    <t>797 13 00</t>
  </si>
  <si>
    <t>797 04 00</t>
  </si>
  <si>
    <t>797 14 00</t>
  </si>
  <si>
    <t>Приложение № 15 к решению</t>
  </si>
  <si>
    <t>тыс.руб.</t>
  </si>
  <si>
    <t>от 27.04.2010 № 57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</si>
</sst>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Alignment="1">
      <alignment/>
    </xf>
    <xf numFmtId="169" fontId="1" fillId="0" borderId="1" xfId="0" applyNumberFormat="1" applyFont="1" applyBorder="1" applyAlignment="1">
      <alignment vertical="top" wrapText="1"/>
    </xf>
    <xf numFmtId="169" fontId="1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Fill="1" applyBorder="1" applyAlignment="1">
      <alignment vertical="top" wrapText="1"/>
    </xf>
    <xf numFmtId="169" fontId="1" fillId="0" borderId="1" xfId="0" applyNumberFormat="1" applyFont="1" applyFill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70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11" sqref="D11"/>
    </sheetView>
  </sheetViews>
  <sheetFormatPr defaultColWidth="9.00390625" defaultRowHeight="12.75"/>
  <cols>
    <col min="1" max="1" width="7.875" style="0" customWidth="1"/>
    <col min="2" max="2" width="46.375" style="0" customWidth="1"/>
    <col min="3" max="3" width="18.625" style="0" customWidth="1"/>
    <col min="4" max="4" width="17.00390625" style="0" customWidth="1"/>
    <col min="5" max="5" width="13.375" style="0" customWidth="1"/>
  </cols>
  <sheetData>
    <row r="1" spans="1:5" ht="15.75" customHeight="1">
      <c r="A1" s="7"/>
      <c r="B1" s="2"/>
      <c r="D1" s="29" t="s">
        <v>18</v>
      </c>
      <c r="E1" s="29"/>
    </row>
    <row r="2" spans="1:5" ht="15.75" customHeight="1">
      <c r="A2" s="7"/>
      <c r="B2" s="2"/>
      <c r="D2" s="29" t="s">
        <v>7</v>
      </c>
      <c r="E2" s="29"/>
    </row>
    <row r="3" spans="1:5" ht="15.75" customHeight="1">
      <c r="A3" s="7"/>
      <c r="B3" s="2"/>
      <c r="D3" s="29" t="s">
        <v>8</v>
      </c>
      <c r="E3" s="29"/>
    </row>
    <row r="4" spans="1:5" ht="15.75">
      <c r="A4" s="7"/>
      <c r="B4" s="2"/>
      <c r="D4" s="29" t="s">
        <v>23</v>
      </c>
      <c r="E4" s="29"/>
    </row>
    <row r="5" spans="1:5" ht="15.75">
      <c r="A5" s="7"/>
      <c r="B5" s="2"/>
      <c r="D5" s="2"/>
      <c r="E5" s="2"/>
    </row>
    <row r="6" spans="1:5" ht="15.75">
      <c r="A6" s="7"/>
      <c r="B6" s="2"/>
      <c r="C6" s="2"/>
      <c r="D6" s="1"/>
      <c r="E6" s="1"/>
    </row>
    <row r="7" spans="1:5" ht="15.75" customHeight="1">
      <c r="A7" s="33" t="s">
        <v>6</v>
      </c>
      <c r="B7" s="33"/>
      <c r="C7" s="33"/>
      <c r="D7" s="33"/>
      <c r="E7" s="7"/>
    </row>
    <row r="8" spans="1:5" ht="15.75">
      <c r="A8" s="33" t="s">
        <v>10</v>
      </c>
      <c r="B8" s="33"/>
      <c r="C8" s="33"/>
      <c r="D8" s="33"/>
      <c r="E8" s="7"/>
    </row>
    <row r="9" spans="1:5" ht="15.75">
      <c r="A9" s="7"/>
      <c r="B9" s="2"/>
      <c r="C9" s="2"/>
      <c r="D9" s="7"/>
      <c r="E9" s="7" t="s">
        <v>24</v>
      </c>
    </row>
    <row r="10" spans="1:5" ht="15.75">
      <c r="A10" s="3" t="s">
        <v>0</v>
      </c>
      <c r="B10" s="3" t="s">
        <v>1</v>
      </c>
      <c r="C10" s="30" t="s">
        <v>14</v>
      </c>
      <c r="D10" s="30"/>
      <c r="E10" s="31" t="s">
        <v>15</v>
      </c>
    </row>
    <row r="11" spans="1:5" ht="39" customHeight="1">
      <c r="A11" s="3"/>
      <c r="B11" s="3"/>
      <c r="C11" s="15" t="s">
        <v>9</v>
      </c>
      <c r="D11" s="16" t="s">
        <v>12</v>
      </c>
      <c r="E11" s="31"/>
    </row>
    <row r="12" spans="1:5" ht="31.5">
      <c r="A12" s="3">
        <v>1</v>
      </c>
      <c r="B12" s="5" t="s">
        <v>2</v>
      </c>
      <c r="C12" s="8"/>
      <c r="D12" s="12">
        <v>24500</v>
      </c>
      <c r="E12" s="9"/>
    </row>
    <row r="13" spans="1:5" ht="31.5">
      <c r="A13" s="3">
        <v>2</v>
      </c>
      <c r="B13" s="4" t="s">
        <v>3</v>
      </c>
      <c r="C13" s="10"/>
      <c r="D13" s="12">
        <v>72000</v>
      </c>
      <c r="E13" s="9"/>
    </row>
    <row r="14" spans="1:5" ht="47.25">
      <c r="A14" s="3">
        <v>3</v>
      </c>
      <c r="B14" s="4" t="s">
        <v>21</v>
      </c>
      <c r="C14" s="10"/>
      <c r="D14" s="12">
        <v>10210</v>
      </c>
      <c r="E14" s="9"/>
    </row>
    <row r="15" spans="1:5" ht="47.25">
      <c r="A15" s="3">
        <v>4</v>
      </c>
      <c r="B15" s="4" t="s">
        <v>25</v>
      </c>
      <c r="C15" s="10"/>
      <c r="D15" s="13">
        <v>281348</v>
      </c>
      <c r="E15" s="11"/>
    </row>
    <row r="16" spans="1:5" ht="31.5">
      <c r="A16" s="3">
        <v>5</v>
      </c>
      <c r="B16" s="4" t="s">
        <v>4</v>
      </c>
      <c r="C16" s="13">
        <v>-61451</v>
      </c>
      <c r="D16" s="13"/>
      <c r="E16" s="11"/>
    </row>
    <row r="17" spans="1:5" ht="31.5">
      <c r="A17" s="3">
        <v>6</v>
      </c>
      <c r="B17" s="4" t="s">
        <v>22</v>
      </c>
      <c r="C17" s="13">
        <v>-4260</v>
      </c>
      <c r="D17" s="13">
        <v>24218.5</v>
      </c>
      <c r="E17" s="11"/>
    </row>
    <row r="18" spans="1:5" ht="15.75">
      <c r="A18" s="32" t="s">
        <v>5</v>
      </c>
      <c r="B18" s="32"/>
      <c r="C18" s="12">
        <f>SUM(C12:C17)</f>
        <v>-65711</v>
      </c>
      <c r="D18" s="12">
        <f>SUM(D12:D17)</f>
        <v>412276.5</v>
      </c>
      <c r="E18" s="12">
        <f>E12+E13+E14+E17</f>
        <v>0</v>
      </c>
    </row>
    <row r="19" spans="1:5" ht="15.75">
      <c r="A19" s="17"/>
      <c r="B19" s="17"/>
      <c r="C19" s="17"/>
      <c r="D19" s="17"/>
      <c r="E19" s="17"/>
    </row>
    <row r="20" spans="1:5" ht="15.75">
      <c r="A20" s="7"/>
      <c r="B20" s="7"/>
      <c r="C20" s="7"/>
      <c r="D20" s="7"/>
      <c r="E20" s="7"/>
    </row>
    <row r="21" spans="1:5" ht="24.75" customHeight="1">
      <c r="A21" s="2"/>
      <c r="B21" s="2"/>
      <c r="C21" s="2"/>
      <c r="D21" s="2"/>
      <c r="E21" s="2"/>
    </row>
    <row r="22" spans="1:5" ht="12.75" customHeight="1">
      <c r="A22" s="2"/>
      <c r="B22" s="2"/>
      <c r="C22" s="2"/>
      <c r="D22" s="2"/>
      <c r="E22" s="2"/>
    </row>
    <row r="23" spans="1:5" ht="12.75" customHeight="1">
      <c r="A23" s="2"/>
      <c r="B23" s="2"/>
      <c r="C23" s="2"/>
      <c r="D23" s="2"/>
      <c r="E23" s="2"/>
    </row>
  </sheetData>
  <mergeCells count="9">
    <mergeCell ref="D1:E1"/>
    <mergeCell ref="C10:D10"/>
    <mergeCell ref="E10:E11"/>
    <mergeCell ref="A18:B18"/>
    <mergeCell ref="A7:D7"/>
    <mergeCell ref="A8:D8"/>
    <mergeCell ref="D3:E3"/>
    <mergeCell ref="D2:E2"/>
    <mergeCell ref="D4:E4"/>
  </mergeCells>
  <printOptions/>
  <pageMargins left="0.3937007874015748" right="0.31496062992125984" top="0.69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80" zoomScaleNormal="80" workbookViewId="0" topLeftCell="A1">
      <selection activeCell="C6" sqref="C6:H6"/>
    </sheetView>
  </sheetViews>
  <sheetFormatPr defaultColWidth="9.00390625" defaultRowHeight="12.75"/>
  <cols>
    <col min="1" max="1" width="9.125" style="21" customWidth="1"/>
    <col min="2" max="2" width="11.75390625" style="21" hidden="1" customWidth="1"/>
    <col min="3" max="3" width="90.25390625" style="21" customWidth="1"/>
    <col min="4" max="5" width="15.75390625" style="21" hidden="1" customWidth="1"/>
    <col min="6" max="6" width="17.00390625" style="21" hidden="1" customWidth="1"/>
    <col min="7" max="7" width="17.125" style="21" hidden="1" customWidth="1"/>
    <col min="8" max="8" width="17.125" style="21" customWidth="1"/>
    <col min="9" max="16384" width="9.125" style="21" customWidth="1"/>
  </cols>
  <sheetData>
    <row r="1" spans="3:8" ht="15.75">
      <c r="C1" s="34" t="s">
        <v>89</v>
      </c>
      <c r="D1" s="34"/>
      <c r="E1" s="34"/>
      <c r="F1" s="34"/>
      <c r="G1" s="34"/>
      <c r="H1" s="34"/>
    </row>
    <row r="2" spans="3:8" ht="15.75">
      <c r="C2" s="34" t="s">
        <v>17</v>
      </c>
      <c r="D2" s="34"/>
      <c r="E2" s="34"/>
      <c r="F2" s="34"/>
      <c r="G2" s="34"/>
      <c r="H2" s="34"/>
    </row>
    <row r="3" spans="3:8" ht="15.75">
      <c r="C3" s="34" t="s">
        <v>91</v>
      </c>
      <c r="D3" s="34"/>
      <c r="E3" s="34"/>
      <c r="F3" s="34"/>
      <c r="G3" s="34"/>
      <c r="H3" s="34"/>
    </row>
    <row r="5" spans="3:8" ht="15.75">
      <c r="C5" s="34" t="s">
        <v>42</v>
      </c>
      <c r="D5" s="34"/>
      <c r="E5" s="34"/>
      <c r="F5" s="34"/>
      <c r="G5" s="34"/>
      <c r="H5" s="34"/>
    </row>
    <row r="6" spans="3:8" ht="15.75">
      <c r="C6" s="34" t="s">
        <v>17</v>
      </c>
      <c r="D6" s="34"/>
      <c r="E6" s="34"/>
      <c r="F6" s="34"/>
      <c r="G6" s="34"/>
      <c r="H6" s="34"/>
    </row>
    <row r="7" spans="3:8" ht="15.75">
      <c r="C7" s="34" t="s">
        <v>54</v>
      </c>
      <c r="D7" s="34"/>
      <c r="E7" s="34"/>
      <c r="F7" s="34"/>
      <c r="G7" s="34"/>
      <c r="H7" s="34"/>
    </row>
    <row r="8" spans="3:6" ht="15.75">
      <c r="C8" s="22"/>
      <c r="D8" s="22"/>
      <c r="E8" s="22"/>
      <c r="F8" s="22"/>
    </row>
    <row r="9" spans="1:8" ht="15.75" customHeight="1">
      <c r="A9" s="35" t="s">
        <v>6</v>
      </c>
      <c r="B9" s="35"/>
      <c r="C9" s="35"/>
      <c r="D9" s="35"/>
      <c r="E9" s="35"/>
      <c r="F9" s="35"/>
      <c r="G9" s="35"/>
      <c r="H9" s="35"/>
    </row>
    <row r="10" spans="1:8" ht="15.75" customHeight="1">
      <c r="A10" s="35" t="s">
        <v>33</v>
      </c>
      <c r="B10" s="35"/>
      <c r="C10" s="35"/>
      <c r="D10" s="35"/>
      <c r="E10" s="35"/>
      <c r="F10" s="35"/>
      <c r="G10" s="35"/>
      <c r="H10" s="35"/>
    </row>
    <row r="11" spans="1:6" ht="15.75">
      <c r="A11" s="23"/>
      <c r="B11" s="23"/>
      <c r="C11" s="23"/>
      <c r="D11" s="23"/>
      <c r="E11" s="23"/>
      <c r="F11" s="23"/>
    </row>
    <row r="12" spans="3:8" ht="15.75">
      <c r="C12" s="22"/>
      <c r="D12" s="24"/>
      <c r="H12" s="24" t="s">
        <v>90</v>
      </c>
    </row>
    <row r="13" spans="1:8" ht="15.75">
      <c r="A13" s="39" t="s">
        <v>0</v>
      </c>
      <c r="B13" s="19"/>
      <c r="C13" s="39" t="s">
        <v>1</v>
      </c>
      <c r="D13" s="40" t="s">
        <v>14</v>
      </c>
      <c r="E13" s="36"/>
      <c r="F13" s="37"/>
      <c r="G13" s="36" t="s">
        <v>14</v>
      </c>
      <c r="H13" s="37"/>
    </row>
    <row r="14" spans="1:8" ht="31.5">
      <c r="A14" s="39"/>
      <c r="B14" s="19" t="s">
        <v>58</v>
      </c>
      <c r="C14" s="39"/>
      <c r="D14" s="19">
        <v>168</v>
      </c>
      <c r="E14" s="25" t="s">
        <v>28</v>
      </c>
      <c r="F14" s="19">
        <v>315</v>
      </c>
      <c r="G14" s="25" t="s">
        <v>28</v>
      </c>
      <c r="H14" s="19" t="s">
        <v>43</v>
      </c>
    </row>
    <row r="15" spans="1:8" ht="15.75">
      <c r="A15" s="28"/>
      <c r="B15" s="28"/>
      <c r="C15" s="19" t="s">
        <v>26</v>
      </c>
      <c r="D15" s="14">
        <f>SUM(D16:D35)</f>
        <v>2896813.1</v>
      </c>
      <c r="E15" s="14">
        <f aca="true" t="shared" si="0" ref="E15:E46">F15-D15</f>
        <v>-198708.40000000037</v>
      </c>
      <c r="F15" s="14">
        <f>SUM(F16:F35)</f>
        <v>2698104.6999999997</v>
      </c>
      <c r="G15" s="26">
        <f>SUM(G16:G35)</f>
        <v>597130.2559999999</v>
      </c>
      <c r="H15" s="26">
        <f>SUM(F15+G15)</f>
        <v>3295234.956</v>
      </c>
    </row>
    <row r="16" spans="1:8" ht="31.5">
      <c r="A16" s="19">
        <v>1</v>
      </c>
      <c r="B16" s="19" t="s">
        <v>59</v>
      </c>
      <c r="C16" s="4" t="s">
        <v>45</v>
      </c>
      <c r="D16" s="14">
        <v>622768.7</v>
      </c>
      <c r="E16" s="14">
        <f t="shared" si="0"/>
        <v>-67621.59999999998</v>
      </c>
      <c r="F16" s="14">
        <f>555182.4-35.3</f>
        <v>555147.1</v>
      </c>
      <c r="G16" s="26">
        <f>831.345+313.983</f>
        <v>1145.328</v>
      </c>
      <c r="H16" s="26">
        <f>SUM(F16+G16)</f>
        <v>556292.428</v>
      </c>
    </row>
    <row r="17" spans="1:8" ht="31.5">
      <c r="A17" s="19">
        <v>2</v>
      </c>
      <c r="B17" s="19" t="s">
        <v>60</v>
      </c>
      <c r="C17" s="4" t="s">
        <v>11</v>
      </c>
      <c r="D17" s="14">
        <v>206497.5</v>
      </c>
      <c r="E17" s="14">
        <f t="shared" si="0"/>
        <v>-122681.7</v>
      </c>
      <c r="F17" s="14">
        <v>83815.8</v>
      </c>
      <c r="G17" s="26">
        <f>3.377+1135.352+30000+10000+70000+20000+60000+100881.533+52279.617+156838.85+539.898+25614.398+0.449</f>
        <v>527293.4739999999</v>
      </c>
      <c r="H17" s="26">
        <f aca="true" t="shared" si="1" ref="H17:H46">SUM(F17+G17)</f>
        <v>611109.274</v>
      </c>
    </row>
    <row r="18" spans="1:8" ht="15.75">
      <c r="A18" s="19">
        <v>3</v>
      </c>
      <c r="B18" s="19" t="s">
        <v>61</v>
      </c>
      <c r="C18" s="4" t="s">
        <v>47</v>
      </c>
      <c r="D18" s="14">
        <v>43285</v>
      </c>
      <c r="E18" s="14">
        <f t="shared" si="0"/>
        <v>-37785</v>
      </c>
      <c r="F18" s="14">
        <v>5500</v>
      </c>
      <c r="G18" s="26"/>
      <c r="H18" s="26">
        <f t="shared" si="1"/>
        <v>5500</v>
      </c>
    </row>
    <row r="19" spans="1:8" ht="15.75">
      <c r="A19" s="19">
        <v>4</v>
      </c>
      <c r="B19" s="19" t="s">
        <v>62</v>
      </c>
      <c r="C19" s="20" t="s">
        <v>56</v>
      </c>
      <c r="D19" s="14">
        <v>6765</v>
      </c>
      <c r="E19" s="14">
        <f t="shared" si="0"/>
        <v>-6765</v>
      </c>
      <c r="F19" s="14">
        <v>0</v>
      </c>
      <c r="G19" s="26">
        <f>1036.948+14028.346</f>
        <v>15065.294</v>
      </c>
      <c r="H19" s="26">
        <f t="shared" si="1"/>
        <v>15065.294</v>
      </c>
    </row>
    <row r="20" spans="1:8" ht="31.5">
      <c r="A20" s="19">
        <v>5</v>
      </c>
      <c r="B20" s="19" t="s">
        <v>63</v>
      </c>
      <c r="C20" s="4" t="s">
        <v>50</v>
      </c>
      <c r="D20" s="14">
        <v>1136.1</v>
      </c>
      <c r="E20" s="14">
        <f t="shared" si="0"/>
        <v>0</v>
      </c>
      <c r="F20" s="14">
        <v>1136.1</v>
      </c>
      <c r="G20" s="26"/>
      <c r="H20" s="26">
        <f t="shared" si="1"/>
        <v>1136.1</v>
      </c>
    </row>
    <row r="21" spans="1:8" ht="15.75">
      <c r="A21" s="19">
        <v>6</v>
      </c>
      <c r="B21" s="19" t="s">
        <v>64</v>
      </c>
      <c r="C21" s="4" t="s">
        <v>19</v>
      </c>
      <c r="D21" s="14">
        <v>91947.3</v>
      </c>
      <c r="E21" s="14">
        <f t="shared" si="0"/>
        <v>-30712.100000000006</v>
      </c>
      <c r="F21" s="14">
        <v>61235.2</v>
      </c>
      <c r="G21" s="26">
        <f>3329.992-59087.2+57449+1638.2</f>
        <v>3329.992000000001</v>
      </c>
      <c r="H21" s="26">
        <f t="shared" si="1"/>
        <v>64565.191999999995</v>
      </c>
    </row>
    <row r="22" spans="1:8" ht="15.75">
      <c r="A22" s="19">
        <v>7</v>
      </c>
      <c r="B22" s="19" t="s">
        <v>65</v>
      </c>
      <c r="C22" s="4" t="s">
        <v>46</v>
      </c>
      <c r="D22" s="14">
        <v>169169.2</v>
      </c>
      <c r="E22" s="14">
        <f t="shared" si="0"/>
        <v>0</v>
      </c>
      <c r="F22" s="14">
        <v>169169.2</v>
      </c>
      <c r="G22" s="26"/>
      <c r="H22" s="26">
        <f t="shared" si="1"/>
        <v>169169.2</v>
      </c>
    </row>
    <row r="23" spans="1:8" ht="15.75">
      <c r="A23" s="19">
        <v>8</v>
      </c>
      <c r="B23" s="19" t="s">
        <v>66</v>
      </c>
      <c r="C23" s="4" t="s">
        <v>49</v>
      </c>
      <c r="D23" s="14">
        <v>10000</v>
      </c>
      <c r="E23" s="14">
        <f t="shared" si="0"/>
        <v>0</v>
      </c>
      <c r="F23" s="14">
        <v>10000</v>
      </c>
      <c r="G23" s="26"/>
      <c r="H23" s="26">
        <f t="shared" si="1"/>
        <v>10000</v>
      </c>
    </row>
    <row r="24" spans="1:8" ht="31.5">
      <c r="A24" s="19">
        <v>9</v>
      </c>
      <c r="B24" s="19" t="s">
        <v>67</v>
      </c>
      <c r="C24" s="4" t="s">
        <v>57</v>
      </c>
      <c r="D24" s="14">
        <v>360393</v>
      </c>
      <c r="E24" s="14">
        <f t="shared" si="0"/>
        <v>-12000</v>
      </c>
      <c r="F24" s="14">
        <v>348393</v>
      </c>
      <c r="G24" s="26">
        <f>37.187+12371.201</f>
        <v>12408.387999999999</v>
      </c>
      <c r="H24" s="26">
        <f t="shared" si="1"/>
        <v>360801.388</v>
      </c>
    </row>
    <row r="25" spans="1:8" ht="15.75">
      <c r="A25" s="19">
        <v>10</v>
      </c>
      <c r="B25" s="19" t="s">
        <v>68</v>
      </c>
      <c r="C25" s="4" t="s">
        <v>34</v>
      </c>
      <c r="D25" s="14">
        <v>176769</v>
      </c>
      <c r="E25" s="14">
        <f t="shared" si="0"/>
        <v>-4920.5</v>
      </c>
      <c r="F25" s="14">
        <f>171896.8-48.3</f>
        <v>171848.5</v>
      </c>
      <c r="G25" s="26">
        <f>2257.389</f>
        <v>2257.389</v>
      </c>
      <c r="H25" s="26">
        <f t="shared" si="1"/>
        <v>174105.889</v>
      </c>
    </row>
    <row r="26" spans="1:8" ht="15.75">
      <c r="A26" s="19">
        <v>11</v>
      </c>
      <c r="B26" s="19" t="s">
        <v>69</v>
      </c>
      <c r="C26" s="4" t="s">
        <v>35</v>
      </c>
      <c r="D26" s="14">
        <v>233933.4</v>
      </c>
      <c r="E26" s="14">
        <f t="shared" si="0"/>
        <v>7294.3000000000175</v>
      </c>
      <c r="F26" s="14">
        <f>241914-686.3</f>
        <v>241227.7</v>
      </c>
      <c r="G26" s="26">
        <f>24.373+5.091+1099.234+47</f>
        <v>1175.6979999999999</v>
      </c>
      <c r="H26" s="26">
        <f t="shared" si="1"/>
        <v>242403.39800000002</v>
      </c>
    </row>
    <row r="27" spans="1:8" ht="15.75">
      <c r="A27" s="19">
        <v>12</v>
      </c>
      <c r="B27" s="19" t="s">
        <v>70</v>
      </c>
      <c r="C27" s="4" t="s">
        <v>36</v>
      </c>
      <c r="D27" s="14">
        <v>196691.8</v>
      </c>
      <c r="E27" s="14">
        <f t="shared" si="0"/>
        <v>27266.400000000023</v>
      </c>
      <c r="F27" s="14">
        <f>225073.5-1115.3</f>
        <v>223958.2</v>
      </c>
      <c r="G27" s="26">
        <f>25.982+4196.426+452.665</f>
        <v>4675.073</v>
      </c>
      <c r="H27" s="26">
        <f t="shared" si="1"/>
        <v>228633.27300000002</v>
      </c>
    </row>
    <row r="28" spans="1:8" ht="15.75">
      <c r="A28" s="19">
        <v>13</v>
      </c>
      <c r="B28" s="19" t="s">
        <v>71</v>
      </c>
      <c r="C28" s="4" t="s">
        <v>37</v>
      </c>
      <c r="D28" s="14">
        <v>178171.2</v>
      </c>
      <c r="E28" s="14">
        <f t="shared" si="0"/>
        <v>4373.399999999994</v>
      </c>
      <c r="F28" s="14">
        <f>183404.6-860</f>
        <v>182544.6</v>
      </c>
      <c r="G28" s="26">
        <f>28.163+16.296+4.212+5431.31+14.4+6.787+1877.187+290.8</f>
        <v>7669.155000000001</v>
      </c>
      <c r="H28" s="26">
        <f t="shared" si="1"/>
        <v>190213.755</v>
      </c>
    </row>
    <row r="29" spans="1:8" ht="15.75">
      <c r="A29" s="19">
        <v>14</v>
      </c>
      <c r="B29" s="19" t="s">
        <v>72</v>
      </c>
      <c r="C29" s="4" t="s">
        <v>38</v>
      </c>
      <c r="D29" s="14">
        <v>174991.7</v>
      </c>
      <c r="E29" s="14">
        <f t="shared" si="0"/>
        <v>11539.5</v>
      </c>
      <c r="F29" s="14">
        <f>187061.2-530</f>
        <v>186531.2</v>
      </c>
      <c r="G29" s="26">
        <f>4.308+226.8</f>
        <v>231.108</v>
      </c>
      <c r="H29" s="26">
        <f t="shared" si="1"/>
        <v>186762.30800000002</v>
      </c>
    </row>
    <row r="30" spans="1:8" ht="15.75">
      <c r="A30" s="19">
        <v>15</v>
      </c>
      <c r="B30" s="19" t="s">
        <v>73</v>
      </c>
      <c r="C30" s="4" t="s">
        <v>39</v>
      </c>
      <c r="D30" s="14">
        <v>167972.4</v>
      </c>
      <c r="E30" s="14">
        <f t="shared" si="0"/>
        <v>4382.899999999994</v>
      </c>
      <c r="F30" s="14">
        <f>173274.5-919.2</f>
        <v>172355.3</v>
      </c>
      <c r="G30" s="26">
        <f>5.401+5531.507+4913.957+580.549+943</f>
        <v>11974.414</v>
      </c>
      <c r="H30" s="26">
        <f t="shared" si="1"/>
        <v>184329.71399999998</v>
      </c>
    </row>
    <row r="31" spans="1:8" ht="15.75">
      <c r="A31" s="19">
        <v>16</v>
      </c>
      <c r="B31" s="19" t="s">
        <v>74</v>
      </c>
      <c r="C31" s="4" t="s">
        <v>40</v>
      </c>
      <c r="D31" s="14">
        <v>165926.9</v>
      </c>
      <c r="E31" s="14">
        <f t="shared" si="0"/>
        <v>27078.5</v>
      </c>
      <c r="F31" s="14">
        <f>193319.4-314</f>
        <v>193005.4</v>
      </c>
      <c r="G31" s="26">
        <f>130.346+137.157+1.498+886.272+2066.5</f>
        <v>3221.773</v>
      </c>
      <c r="H31" s="26">
        <f t="shared" si="1"/>
        <v>196227.17299999998</v>
      </c>
    </row>
    <row r="32" spans="1:8" ht="15.75">
      <c r="A32" s="19">
        <v>17</v>
      </c>
      <c r="B32" s="19" t="s">
        <v>75</v>
      </c>
      <c r="C32" s="4" t="s">
        <v>41</v>
      </c>
      <c r="D32" s="14">
        <v>50564</v>
      </c>
      <c r="E32" s="14">
        <f t="shared" si="0"/>
        <v>-9365.5</v>
      </c>
      <c r="F32" s="14">
        <f>41380.7-182.2</f>
        <v>41198.5</v>
      </c>
      <c r="G32" s="26">
        <f>3903.17</f>
        <v>3903.17</v>
      </c>
      <c r="H32" s="26">
        <f t="shared" si="1"/>
        <v>45101.67</v>
      </c>
    </row>
    <row r="33" spans="1:8" ht="15.75">
      <c r="A33" s="19">
        <v>18</v>
      </c>
      <c r="B33" s="19" t="s">
        <v>76</v>
      </c>
      <c r="C33" s="4" t="s">
        <v>20</v>
      </c>
      <c r="D33" s="14">
        <v>39830.9</v>
      </c>
      <c r="E33" s="14">
        <f t="shared" si="0"/>
        <v>0</v>
      </c>
      <c r="F33" s="14">
        <v>39830.9</v>
      </c>
      <c r="G33" s="26">
        <f>2780</f>
        <v>2780</v>
      </c>
      <c r="H33" s="26">
        <f t="shared" si="1"/>
        <v>42610.9</v>
      </c>
    </row>
    <row r="34" spans="1:8" ht="31.5">
      <c r="A34" s="19">
        <v>19</v>
      </c>
      <c r="B34" s="19" t="s">
        <v>77</v>
      </c>
      <c r="C34" s="4" t="s">
        <v>29</v>
      </c>
      <c r="D34" s="14">
        <v>0</v>
      </c>
      <c r="E34" s="14">
        <f t="shared" si="0"/>
        <v>8550</v>
      </c>
      <c r="F34" s="14">
        <v>8550</v>
      </c>
      <c r="G34" s="26"/>
      <c r="H34" s="26">
        <f t="shared" si="1"/>
        <v>8550</v>
      </c>
    </row>
    <row r="35" spans="1:8" ht="31.5">
      <c r="A35" s="19">
        <v>20</v>
      </c>
      <c r="B35" s="19" t="s">
        <v>78</v>
      </c>
      <c r="C35" s="4" t="s">
        <v>30</v>
      </c>
      <c r="D35" s="14">
        <v>0</v>
      </c>
      <c r="E35" s="14">
        <f t="shared" si="0"/>
        <v>2658</v>
      </c>
      <c r="F35" s="14">
        <v>2658</v>
      </c>
      <c r="G35" s="26"/>
      <c r="H35" s="26">
        <f t="shared" si="1"/>
        <v>2658</v>
      </c>
    </row>
    <row r="36" spans="1:8" ht="15.75">
      <c r="A36" s="19"/>
      <c r="B36" s="19"/>
      <c r="C36" s="19" t="s">
        <v>27</v>
      </c>
      <c r="D36" s="14">
        <f>SUM(D37:D44)</f>
        <v>191228</v>
      </c>
      <c r="E36" s="14">
        <f t="shared" si="0"/>
        <v>200840.89999999997</v>
      </c>
      <c r="F36" s="14">
        <f>SUM(F37:F46)</f>
        <v>392068.89999999997</v>
      </c>
      <c r="G36" s="26">
        <f>SUM(G37:G46)</f>
        <v>145255.712</v>
      </c>
      <c r="H36" s="26">
        <f t="shared" si="1"/>
        <v>537324.612</v>
      </c>
    </row>
    <row r="37" spans="1:8" ht="15.75">
      <c r="A37" s="19">
        <v>1</v>
      </c>
      <c r="B37" s="19" t="s">
        <v>79</v>
      </c>
      <c r="C37" s="4" t="s">
        <v>16</v>
      </c>
      <c r="D37" s="14">
        <v>150000</v>
      </c>
      <c r="E37" s="14">
        <f t="shared" si="0"/>
        <v>50495.600000000006</v>
      </c>
      <c r="F37" s="14">
        <v>200495.6</v>
      </c>
      <c r="G37" s="26">
        <f>11182.215+2534.623+30000</f>
        <v>43716.838</v>
      </c>
      <c r="H37" s="26">
        <f t="shared" si="1"/>
        <v>244212.43800000002</v>
      </c>
    </row>
    <row r="38" spans="1:8" ht="31.5">
      <c r="A38" s="19">
        <v>2</v>
      </c>
      <c r="B38" s="19" t="s">
        <v>81</v>
      </c>
      <c r="C38" s="4" t="s">
        <v>13</v>
      </c>
      <c r="D38" s="14">
        <v>25236</v>
      </c>
      <c r="E38" s="14">
        <f t="shared" si="0"/>
        <v>0</v>
      </c>
      <c r="F38" s="14">
        <v>25236</v>
      </c>
      <c r="G38" s="26">
        <f>44159.073+33350.837</f>
        <v>77509.91</v>
      </c>
      <c r="H38" s="26">
        <f t="shared" si="1"/>
        <v>102745.91</v>
      </c>
    </row>
    <row r="39" spans="1:8" ht="31.5">
      <c r="A39" s="19">
        <v>3</v>
      </c>
      <c r="B39" s="19" t="s">
        <v>82</v>
      </c>
      <c r="C39" s="4" t="s">
        <v>51</v>
      </c>
      <c r="D39" s="14">
        <v>5583</v>
      </c>
      <c r="E39" s="14">
        <f t="shared" si="0"/>
        <v>0</v>
      </c>
      <c r="F39" s="14">
        <v>5583</v>
      </c>
      <c r="G39" s="26">
        <f>-1890-1773+1380</f>
        <v>-2283</v>
      </c>
      <c r="H39" s="26">
        <f t="shared" si="1"/>
        <v>3300</v>
      </c>
    </row>
    <row r="40" spans="1:8" ht="15.75">
      <c r="A40" s="19">
        <v>4</v>
      </c>
      <c r="B40" s="27" t="s">
        <v>83</v>
      </c>
      <c r="C40" s="6" t="s">
        <v>52</v>
      </c>
      <c r="D40" s="14">
        <v>10409</v>
      </c>
      <c r="E40" s="14">
        <f t="shared" si="0"/>
        <v>-558</v>
      </c>
      <c r="F40" s="14">
        <v>9851</v>
      </c>
      <c r="G40" s="26"/>
      <c r="H40" s="26">
        <f t="shared" si="1"/>
        <v>9851</v>
      </c>
    </row>
    <row r="41" spans="1:8" ht="31.5">
      <c r="A41" s="19">
        <v>5</v>
      </c>
      <c r="B41" s="19" t="s">
        <v>84</v>
      </c>
      <c r="C41" s="4" t="s">
        <v>31</v>
      </c>
      <c r="D41" s="14">
        <v>0</v>
      </c>
      <c r="E41" s="14">
        <f t="shared" si="0"/>
        <v>72736.9</v>
      </c>
      <c r="F41" s="14">
        <v>72736.9</v>
      </c>
      <c r="G41" s="26">
        <f>1.712</f>
        <v>1.712</v>
      </c>
      <c r="H41" s="26">
        <f t="shared" si="1"/>
        <v>72738.612</v>
      </c>
    </row>
    <row r="42" spans="1:8" ht="15.75">
      <c r="A42" s="19">
        <v>6</v>
      </c>
      <c r="B42" s="19" t="s">
        <v>80</v>
      </c>
      <c r="C42" s="18" t="s">
        <v>44</v>
      </c>
      <c r="D42" s="14">
        <v>0</v>
      </c>
      <c r="E42" s="14">
        <f t="shared" si="0"/>
        <v>13000</v>
      </c>
      <c r="F42" s="14">
        <v>13000</v>
      </c>
      <c r="G42" s="26">
        <f>1278.9</f>
        <v>1278.9</v>
      </c>
      <c r="H42" s="26">
        <f t="shared" si="1"/>
        <v>14278.9</v>
      </c>
    </row>
    <row r="43" spans="1:8" ht="15.75">
      <c r="A43" s="19">
        <v>7</v>
      </c>
      <c r="B43" s="19" t="s">
        <v>85</v>
      </c>
      <c r="C43" s="18" t="s">
        <v>55</v>
      </c>
      <c r="D43" s="14">
        <v>0</v>
      </c>
      <c r="E43" s="14">
        <f t="shared" si="0"/>
        <v>9816.3</v>
      </c>
      <c r="F43" s="14">
        <v>9816.3</v>
      </c>
      <c r="G43" s="26">
        <f>20000</f>
        <v>20000</v>
      </c>
      <c r="H43" s="26">
        <f t="shared" si="1"/>
        <v>29816.3</v>
      </c>
    </row>
    <row r="44" spans="1:8" ht="47.25">
      <c r="A44" s="19">
        <v>8</v>
      </c>
      <c r="B44" s="19" t="s">
        <v>86</v>
      </c>
      <c r="C44" s="18" t="s">
        <v>53</v>
      </c>
      <c r="D44" s="14">
        <v>0</v>
      </c>
      <c r="E44" s="14">
        <f t="shared" si="0"/>
        <v>28600</v>
      </c>
      <c r="F44" s="14">
        <v>28600</v>
      </c>
      <c r="G44" s="26"/>
      <c r="H44" s="26">
        <f t="shared" si="1"/>
        <v>28600</v>
      </c>
    </row>
    <row r="45" spans="1:8" ht="15.75">
      <c r="A45" s="19">
        <v>9</v>
      </c>
      <c r="B45" s="19" t="s">
        <v>87</v>
      </c>
      <c r="C45" s="18" t="s">
        <v>32</v>
      </c>
      <c r="D45" s="14"/>
      <c r="E45" s="14">
        <f t="shared" si="0"/>
        <v>16994.8</v>
      </c>
      <c r="F45" s="14">
        <v>16994.8</v>
      </c>
      <c r="G45" s="26">
        <f>0.982+5030.37</f>
        <v>5031.352</v>
      </c>
      <c r="H45" s="26">
        <f t="shared" si="1"/>
        <v>22026.152</v>
      </c>
    </row>
    <row r="46" spans="1:8" ht="31.5">
      <c r="A46" s="19">
        <v>10</v>
      </c>
      <c r="B46" s="19" t="s">
        <v>88</v>
      </c>
      <c r="C46" s="18" t="s">
        <v>48</v>
      </c>
      <c r="D46" s="14"/>
      <c r="E46" s="14">
        <f t="shared" si="0"/>
        <v>9755.3</v>
      </c>
      <c r="F46" s="14">
        <v>9755.3</v>
      </c>
      <c r="G46" s="26"/>
      <c r="H46" s="26">
        <f t="shared" si="1"/>
        <v>9755.3</v>
      </c>
    </row>
    <row r="47" spans="1:8" ht="15.75">
      <c r="A47" s="38" t="s">
        <v>5</v>
      </c>
      <c r="B47" s="38"/>
      <c r="C47" s="38"/>
      <c r="D47" s="14">
        <f>D15+D36</f>
        <v>3088041.1</v>
      </c>
      <c r="E47" s="14">
        <f>E15+E36</f>
        <v>2132.4999999995925</v>
      </c>
      <c r="F47" s="14">
        <f>F15+F36</f>
        <v>3090173.5999999996</v>
      </c>
      <c r="G47" s="26">
        <f>SUM(G15+G36)</f>
        <v>742385.9679999999</v>
      </c>
      <c r="H47" s="26">
        <f>SUM(H15+H36)</f>
        <v>3832559.568</v>
      </c>
    </row>
  </sheetData>
  <sheetProtection password="CF5C" sheet="1" objects="1" scenarios="1"/>
  <mergeCells count="13">
    <mergeCell ref="A9:H9"/>
    <mergeCell ref="A10:H10"/>
    <mergeCell ref="G13:H13"/>
    <mergeCell ref="A47:C47"/>
    <mergeCell ref="A13:A14"/>
    <mergeCell ref="C13:C14"/>
    <mergeCell ref="D13:F13"/>
    <mergeCell ref="C6:H6"/>
    <mergeCell ref="C7:H7"/>
    <mergeCell ref="C1:H1"/>
    <mergeCell ref="C2:H2"/>
    <mergeCell ref="C5:H5"/>
    <mergeCell ref="C3:H3"/>
  </mergeCells>
  <printOptions horizontalCentered="1"/>
  <pageMargins left="0.17" right="0.17" top="0.1968503937007874" bottom="0.1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EKolyshkina</cp:lastModifiedBy>
  <cp:lastPrinted>2010-04-28T07:38:50Z</cp:lastPrinted>
  <dcterms:created xsi:type="dcterms:W3CDTF">2008-09-20T09:53:36Z</dcterms:created>
  <dcterms:modified xsi:type="dcterms:W3CDTF">2010-04-29T10:21:40Z</dcterms:modified>
  <cp:category/>
  <cp:version/>
  <cp:contentType/>
  <cp:contentStatus/>
</cp:coreProperties>
</file>