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1" sheetId="1" r:id="rId1"/>
  </sheets>
  <definedNames>
    <definedName name="_xlnm.Print_Titles" localSheetId="0">'Приложение № 1'!$12:$13</definedName>
  </definedNames>
  <calcPr fullCalcOnLoad="1"/>
</workbook>
</file>

<file path=xl/sharedStrings.xml><?xml version="1.0" encoding="utf-8"?>
<sst xmlns="http://schemas.openxmlformats.org/spreadsheetml/2006/main" count="193" uniqueCount="104">
  <si>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</si>
  <si>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</si>
  <si>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</si>
  <si>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</si>
  <si>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</si>
  <si>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</si>
  <si>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</si>
  <si>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</si>
  <si>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</si>
  <si>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</si>
  <si>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</si>
  <si>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</si>
  <si>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</si>
  <si>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</si>
  <si>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</si>
  <si>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</si>
  <si>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</si>
  <si>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</si>
  <si>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</si>
  <si>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</si>
  <si>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</si>
  <si>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</si>
  <si>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</si>
  <si>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</si>
  <si>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</si>
  <si>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</si>
  <si>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</si>
  <si>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</si>
  <si>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</si>
  <si>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</si>
  <si>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</si>
  <si>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</si>
  <si>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</si>
  <si>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</si>
  <si>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</si>
  <si>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</si>
  <si>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</si>
  <si>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</si>
  <si>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</si>
  <si>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</si>
  <si>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</si>
  <si>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</si>
  <si>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</si>
  <si>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</si>
  <si>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</si>
  <si>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</si>
  <si>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</si>
  <si>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</si>
  <si>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</si>
  <si>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</si>
  <si>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</si>
  <si>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</si>
  <si>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</si>
  <si>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</si>
  <si>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</si>
  <si>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</si>
  <si>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</si>
  <si>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</si>
  <si>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</si>
  <si>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</si>
  <si>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</si>
  <si>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</si>
  <si>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</si>
  <si>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</si>
  <si>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</si>
  <si>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</si>
  <si>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</si>
  <si>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</si>
  <si>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</si>
  <si>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</si>
  <si>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</si>
  <si>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</si>
  <si>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</si>
  <si>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</si>
  <si>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</si>
  <si>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</si>
  <si>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</si>
  <si>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</si>
  <si>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</si>
  <si>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</si>
  <si>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</si>
  <si>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</si>
  <si>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</si>
  <si>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</si>
  <si>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</si>
  <si>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</si>
  <si>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</si>
  <si>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</si>
  <si>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</si>
  <si>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</si>
  <si>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</si>
  <si>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</si>
  <si>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</si>
  <si>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</si>
  <si>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</si>
  <si>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</si>
  <si>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</si>
  <si>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Приложение № 10 к решению</t>
  </si>
  <si>
    <t>Поправки комитета</t>
  </si>
  <si>
    <t>2011 (с учетом комитета)</t>
  </si>
  <si>
    <t>2012 (с учетом комитета)</t>
  </si>
  <si>
    <t>Функциональная структура расходов бюджета города Перми на 2010 год</t>
  </si>
  <si>
    <t>Приложение № 1 к решению</t>
  </si>
  <si>
    <t>от 25.02.2010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</si>
</sst>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="75" zoomScaleNormal="75" workbookViewId="0" topLeftCell="A1">
      <pane xSplit="3" ySplit="13" topLeftCell="Y3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5" sqref="C5:AF5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6" width="16.625" style="1" hidden="1" customWidth="1"/>
    <col min="27" max="27" width="16.75390625" style="1" hidden="1" customWidth="1"/>
    <col min="28" max="28" width="16.75390625" style="17" hidden="1" customWidth="1"/>
    <col min="29" max="29" width="17.00390625" style="17" hidden="1" customWidth="1"/>
    <col min="30" max="30" width="16.75390625" style="17" hidden="1" customWidth="1"/>
    <col min="31" max="31" width="16.375" style="1" hidden="1" customWidth="1"/>
    <col min="32" max="32" width="16.625" style="17" customWidth="1"/>
    <col min="33" max="34" width="16.625" style="17" hidden="1" customWidth="1"/>
    <col min="35" max="35" width="12.25390625" style="1" hidden="1" customWidth="1"/>
    <col min="36" max="16384" width="9.125" style="1" customWidth="1"/>
  </cols>
  <sheetData>
    <row r="1" spans="3:34" ht="15.75">
      <c r="C1" s="27" t="s">
        <v>102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11"/>
      <c r="AH1" s="11"/>
    </row>
    <row r="2" spans="3:34" ht="15.75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11"/>
      <c r="AH2" s="11"/>
    </row>
    <row r="3" spans="3:32" ht="15.75">
      <c r="C3" s="27" t="s">
        <v>103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5" spans="3:34" ht="15.75">
      <c r="C5" s="27" t="s">
        <v>97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1"/>
      <c r="AH5" s="11"/>
    </row>
    <row r="6" spans="3:34" ht="15.75"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1"/>
      <c r="AH6" s="11"/>
    </row>
    <row r="7" spans="3:34" ht="15.75">
      <c r="C7" s="27" t="s">
        <v>96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1"/>
      <c r="AH7" s="11"/>
    </row>
    <row r="8" spans="4:5" ht="15.75">
      <c r="D8" s="4"/>
      <c r="E8" s="4" t="s">
        <v>0</v>
      </c>
    </row>
    <row r="9" spans="1:35" ht="15.75" customHeight="1">
      <c r="A9" s="28" t="s">
        <v>101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1"/>
      <c r="AH9" s="21"/>
      <c r="AI9" s="21"/>
    </row>
    <row r="10" spans="1:35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4:34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 t="s">
        <v>95</v>
      </c>
      <c r="AG11" s="11"/>
      <c r="AH11" s="11"/>
    </row>
    <row r="12" spans="1:35" ht="15.75">
      <c r="A12" s="41" t="s">
        <v>1</v>
      </c>
      <c r="B12" s="41" t="s">
        <v>2</v>
      </c>
      <c r="C12" s="31" t="s">
        <v>3</v>
      </c>
      <c r="D12" s="31" t="s">
        <v>70</v>
      </c>
      <c r="E12" s="32" t="s">
        <v>79</v>
      </c>
      <c r="F12" s="33"/>
      <c r="G12" s="31" t="s">
        <v>71</v>
      </c>
      <c r="H12" s="32" t="s">
        <v>82</v>
      </c>
      <c r="I12" s="33"/>
      <c r="J12" s="38" t="s">
        <v>81</v>
      </c>
      <c r="K12" s="42" t="s">
        <v>83</v>
      </c>
      <c r="L12" s="43"/>
      <c r="M12" s="44"/>
      <c r="N12" s="34" t="s">
        <v>84</v>
      </c>
      <c r="O12" s="35"/>
      <c r="P12" s="34" t="s">
        <v>80</v>
      </c>
      <c r="Q12" s="35"/>
      <c r="R12" s="38" t="s">
        <v>85</v>
      </c>
      <c r="S12" s="38" t="s">
        <v>86</v>
      </c>
      <c r="T12" s="38" t="s">
        <v>87</v>
      </c>
      <c r="U12" s="38" t="s">
        <v>88</v>
      </c>
      <c r="V12" s="38" t="s">
        <v>89</v>
      </c>
      <c r="W12" s="38" t="s">
        <v>90</v>
      </c>
      <c r="X12" s="38" t="s">
        <v>91</v>
      </c>
      <c r="Y12" s="40" t="s">
        <v>92</v>
      </c>
      <c r="Z12" s="40" t="s">
        <v>93</v>
      </c>
      <c r="AA12" s="40" t="s">
        <v>94</v>
      </c>
      <c r="AB12" s="29">
        <v>2010</v>
      </c>
      <c r="AC12" s="29">
        <v>2011</v>
      </c>
      <c r="AD12" s="29">
        <v>2012</v>
      </c>
      <c r="AE12" s="40" t="s">
        <v>98</v>
      </c>
      <c r="AF12" s="29" t="s">
        <v>74</v>
      </c>
      <c r="AG12" s="29" t="s">
        <v>99</v>
      </c>
      <c r="AH12" s="29" t="s">
        <v>100</v>
      </c>
      <c r="AI12" s="40" t="s">
        <v>5</v>
      </c>
    </row>
    <row r="13" spans="1:35" ht="31.5">
      <c r="A13" s="41"/>
      <c r="B13" s="41"/>
      <c r="C13" s="31"/>
      <c r="D13" s="31"/>
      <c r="E13" s="20" t="s">
        <v>4</v>
      </c>
      <c r="F13" s="20" t="s">
        <v>75</v>
      </c>
      <c r="G13" s="31"/>
      <c r="H13" s="20" t="s">
        <v>4</v>
      </c>
      <c r="I13" s="20" t="s">
        <v>75</v>
      </c>
      <c r="J13" s="39"/>
      <c r="K13" s="22" t="s">
        <v>74</v>
      </c>
      <c r="L13" s="22" t="s">
        <v>77</v>
      </c>
      <c r="M13" s="22" t="s">
        <v>78</v>
      </c>
      <c r="N13" s="36"/>
      <c r="O13" s="37"/>
      <c r="P13" s="36"/>
      <c r="Q13" s="37"/>
      <c r="R13" s="39"/>
      <c r="S13" s="39"/>
      <c r="T13" s="39"/>
      <c r="U13" s="39"/>
      <c r="V13" s="39"/>
      <c r="W13" s="39"/>
      <c r="X13" s="39"/>
      <c r="Y13" s="40"/>
      <c r="Z13" s="40"/>
      <c r="AA13" s="40"/>
      <c r="AB13" s="30"/>
      <c r="AC13" s="30"/>
      <c r="AD13" s="30"/>
      <c r="AE13" s="40"/>
      <c r="AF13" s="30"/>
      <c r="AG13" s="30"/>
      <c r="AH13" s="30"/>
      <c r="AI13" s="40"/>
    </row>
    <row r="14" spans="1:35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Q63">L14+I14</f>
        <v>1247583.1</v>
      </c>
      <c r="R14" s="15">
        <f aca="true" t="shared" si="4" ref="R14:R63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5" ref="V14:V63">O14+S14</f>
        <v>1200960.6</v>
      </c>
      <c r="W14" s="18">
        <f aca="true" t="shared" si="6" ref="W14:W63">Q14+T14</f>
        <v>1247583.1</v>
      </c>
      <c r="X14" s="18">
        <f aca="true" t="shared" si="7" ref="X14:X63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8" ref="AB14:AB63">V14+Y14</f>
        <v>1216143.7000000002</v>
      </c>
      <c r="AC14" s="18">
        <f aca="true" t="shared" si="9" ref="AC14:AC63">W14+Z14</f>
        <v>1247583.1</v>
      </c>
      <c r="AD14" s="18">
        <f aca="true" t="shared" si="10" ref="AD14:AD63">X14+AA14</f>
        <v>1247335.2000000002</v>
      </c>
      <c r="AE14" s="15">
        <f>SUM(AE15:AE21)</f>
        <v>1250</v>
      </c>
      <c r="AF14" s="18">
        <f aca="true" t="shared" si="11" ref="AF14:AF63">AE14+AB14</f>
        <v>1217393.7000000002</v>
      </c>
      <c r="AG14" s="18">
        <f aca="true" t="shared" si="12" ref="AG14:AG63">AC14</f>
        <v>1247583.1</v>
      </c>
      <c r="AH14" s="18">
        <f aca="true" t="shared" si="13" ref="AH14:AH63">AD14</f>
        <v>1247335.2000000002</v>
      </c>
      <c r="AI14" s="15">
        <f>SUM(AI15:AI21)</f>
        <v>0</v>
      </c>
    </row>
    <row r="15" spans="1:35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14" ref="E15:E64">F15-D15</f>
        <v>-428.10000000000036</v>
      </c>
      <c r="F15" s="7">
        <v>2284.2</v>
      </c>
      <c r="G15" s="7">
        <v>2712.3</v>
      </c>
      <c r="H15" s="7">
        <f aca="true" t="shared" si="15" ref="H15:H64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4"/>
        <v>2879.9</v>
      </c>
      <c r="S15" s="19"/>
      <c r="T15" s="19"/>
      <c r="U15" s="19"/>
      <c r="V15" s="19">
        <f t="shared" si="5"/>
        <v>2284.2</v>
      </c>
      <c r="W15" s="19">
        <f t="shared" si="6"/>
        <v>2879.9</v>
      </c>
      <c r="X15" s="19">
        <f t="shared" si="7"/>
        <v>2879.9</v>
      </c>
      <c r="Y15" s="7"/>
      <c r="Z15" s="7"/>
      <c r="AA15" s="7"/>
      <c r="AB15" s="19">
        <f t="shared" si="8"/>
        <v>2284.2</v>
      </c>
      <c r="AC15" s="19">
        <f t="shared" si="9"/>
        <v>2879.9</v>
      </c>
      <c r="AD15" s="19">
        <f t="shared" si="10"/>
        <v>2879.9</v>
      </c>
      <c r="AE15" s="7"/>
      <c r="AF15" s="19">
        <f t="shared" si="11"/>
        <v>2284.2</v>
      </c>
      <c r="AG15" s="19">
        <f t="shared" si="12"/>
        <v>2879.9</v>
      </c>
      <c r="AH15" s="19">
        <f t="shared" si="13"/>
        <v>2879.9</v>
      </c>
      <c r="AI15" s="7"/>
    </row>
    <row r="16" spans="1:35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14"/>
        <v>-5947.800000000003</v>
      </c>
      <c r="F16" s="7">
        <v>118274.5</v>
      </c>
      <c r="G16" s="7">
        <v>129184.3</v>
      </c>
      <c r="H16" s="7">
        <f t="shared" si="15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4"/>
        <v>133429</v>
      </c>
      <c r="S16" s="19"/>
      <c r="T16" s="19"/>
      <c r="U16" s="19"/>
      <c r="V16" s="19">
        <f t="shared" si="5"/>
        <v>118274.5</v>
      </c>
      <c r="W16" s="19">
        <f t="shared" si="6"/>
        <v>133429</v>
      </c>
      <c r="X16" s="19">
        <f t="shared" si="7"/>
        <v>133429</v>
      </c>
      <c r="Y16" s="7"/>
      <c r="Z16" s="7"/>
      <c r="AA16" s="7"/>
      <c r="AB16" s="19">
        <f t="shared" si="8"/>
        <v>118274.5</v>
      </c>
      <c r="AC16" s="19">
        <f t="shared" si="9"/>
        <v>133429</v>
      </c>
      <c r="AD16" s="19">
        <f t="shared" si="10"/>
        <v>133429</v>
      </c>
      <c r="AE16" s="7"/>
      <c r="AF16" s="19">
        <f t="shared" si="11"/>
        <v>118274.5</v>
      </c>
      <c r="AG16" s="19">
        <f t="shared" si="12"/>
        <v>133429</v>
      </c>
      <c r="AH16" s="19">
        <f t="shared" si="13"/>
        <v>133429</v>
      </c>
      <c r="AI16" s="7"/>
    </row>
    <row r="17" spans="1:35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14"/>
        <v>3079.7000000000116</v>
      </c>
      <c r="F17" s="7">
        <v>467712.3</v>
      </c>
      <c r="G17" s="7">
        <v>482746.3</v>
      </c>
      <c r="H17" s="7">
        <f t="shared" si="15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4"/>
        <v>523316.10000000003</v>
      </c>
      <c r="S17" s="19"/>
      <c r="T17" s="19"/>
      <c r="U17" s="19"/>
      <c r="V17" s="19">
        <f t="shared" si="5"/>
        <v>469992.2</v>
      </c>
      <c r="W17" s="19">
        <f t="shared" si="6"/>
        <v>534055.3999999999</v>
      </c>
      <c r="X17" s="19">
        <f t="shared" si="7"/>
        <v>523316.10000000003</v>
      </c>
      <c r="Y17" s="7">
        <f>4200+9733.1</f>
        <v>13933.1</v>
      </c>
      <c r="Z17" s="7"/>
      <c r="AA17" s="7"/>
      <c r="AB17" s="19">
        <f t="shared" si="8"/>
        <v>483925.3</v>
      </c>
      <c r="AC17" s="19">
        <f t="shared" si="9"/>
        <v>534055.3999999999</v>
      </c>
      <c r="AD17" s="19">
        <f t="shared" si="10"/>
        <v>523316.10000000003</v>
      </c>
      <c r="AE17" s="7"/>
      <c r="AF17" s="19">
        <f t="shared" si="11"/>
        <v>483925.3</v>
      </c>
      <c r="AG17" s="19">
        <f t="shared" si="12"/>
        <v>534055.3999999999</v>
      </c>
      <c r="AH17" s="19">
        <f t="shared" si="13"/>
        <v>523316.10000000003</v>
      </c>
      <c r="AI17" s="7"/>
    </row>
    <row r="18" spans="1:35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14"/>
        <v>-12037.399999999994</v>
      </c>
      <c r="F18" s="7">
        <v>84541</v>
      </c>
      <c r="G18" s="7">
        <v>97428.6</v>
      </c>
      <c r="H18" s="7">
        <f t="shared" si="15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4"/>
        <v>92577.4</v>
      </c>
      <c r="S18" s="19"/>
      <c r="T18" s="19"/>
      <c r="U18" s="19"/>
      <c r="V18" s="19">
        <f t="shared" si="5"/>
        <v>84541</v>
      </c>
      <c r="W18" s="19">
        <f t="shared" si="6"/>
        <v>92376</v>
      </c>
      <c r="X18" s="19">
        <f t="shared" si="7"/>
        <v>92577.4</v>
      </c>
      <c r="Y18" s="7"/>
      <c r="Z18" s="7"/>
      <c r="AA18" s="7"/>
      <c r="AB18" s="19">
        <f t="shared" si="8"/>
        <v>84541</v>
      </c>
      <c r="AC18" s="19">
        <f t="shared" si="9"/>
        <v>92376</v>
      </c>
      <c r="AD18" s="19">
        <f t="shared" si="10"/>
        <v>92577.4</v>
      </c>
      <c r="AE18" s="7"/>
      <c r="AF18" s="19">
        <f t="shared" si="11"/>
        <v>84541</v>
      </c>
      <c r="AG18" s="19">
        <f t="shared" si="12"/>
        <v>92376</v>
      </c>
      <c r="AH18" s="19">
        <f t="shared" si="13"/>
        <v>92577.4</v>
      </c>
      <c r="AI18" s="7"/>
    </row>
    <row r="19" spans="1:35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14"/>
        <v>315.5</v>
      </c>
      <c r="F19" s="7">
        <v>4688.9</v>
      </c>
      <c r="G19" s="7">
        <v>4388.6</v>
      </c>
      <c r="H19" s="7">
        <f t="shared" si="15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4"/>
        <v>4708.2</v>
      </c>
      <c r="S19" s="19"/>
      <c r="T19" s="19"/>
      <c r="U19" s="19"/>
      <c r="V19" s="19">
        <f t="shared" si="5"/>
        <v>4688.9</v>
      </c>
      <c r="W19" s="19">
        <f t="shared" si="6"/>
        <v>4708.2</v>
      </c>
      <c r="X19" s="19">
        <f t="shared" si="7"/>
        <v>4708.2</v>
      </c>
      <c r="Y19" s="7"/>
      <c r="Z19" s="7"/>
      <c r="AA19" s="7"/>
      <c r="AB19" s="19">
        <f t="shared" si="8"/>
        <v>4688.9</v>
      </c>
      <c r="AC19" s="19">
        <f t="shared" si="9"/>
        <v>4708.2</v>
      </c>
      <c r="AD19" s="19">
        <f t="shared" si="10"/>
        <v>4708.2</v>
      </c>
      <c r="AE19" s="7"/>
      <c r="AF19" s="19">
        <f t="shared" si="11"/>
        <v>4688.9</v>
      </c>
      <c r="AG19" s="19">
        <f t="shared" si="12"/>
        <v>4708.2</v>
      </c>
      <c r="AH19" s="19">
        <f t="shared" si="13"/>
        <v>4708.2</v>
      </c>
      <c r="AI19" s="7"/>
    </row>
    <row r="20" spans="1:35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14"/>
        <v>-3758.899999999994</v>
      </c>
      <c r="F20" s="7">
        <v>66356.6</v>
      </c>
      <c r="G20" s="7">
        <v>75163.8</v>
      </c>
      <c r="H20" s="7">
        <f t="shared" si="15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4"/>
        <v>75163.8</v>
      </c>
      <c r="S20" s="19"/>
      <c r="T20" s="19"/>
      <c r="U20" s="19"/>
      <c r="V20" s="19">
        <f t="shared" si="5"/>
        <v>66356.6</v>
      </c>
      <c r="W20" s="19">
        <f t="shared" si="6"/>
        <v>75163.8</v>
      </c>
      <c r="X20" s="19">
        <f t="shared" si="7"/>
        <v>75163.8</v>
      </c>
      <c r="Y20" s="7"/>
      <c r="Z20" s="7"/>
      <c r="AA20" s="7"/>
      <c r="AB20" s="19">
        <f t="shared" si="8"/>
        <v>66356.6</v>
      </c>
      <c r="AC20" s="19">
        <f t="shared" si="9"/>
        <v>75163.8</v>
      </c>
      <c r="AD20" s="19">
        <f t="shared" si="10"/>
        <v>75163.8</v>
      </c>
      <c r="AE20" s="7"/>
      <c r="AF20" s="19">
        <f t="shared" si="11"/>
        <v>66356.6</v>
      </c>
      <c r="AG20" s="19">
        <f t="shared" si="12"/>
        <v>75163.8</v>
      </c>
      <c r="AH20" s="19">
        <f t="shared" si="13"/>
        <v>75163.8</v>
      </c>
      <c r="AI20" s="7"/>
    </row>
    <row r="21" spans="1:35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14"/>
        <v>51272.09999999998</v>
      </c>
      <c r="F21" s="7">
        <v>432665.1</v>
      </c>
      <c r="G21" s="7">
        <v>385410.7</v>
      </c>
      <c r="H21" s="7">
        <f t="shared" si="15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4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5"/>
        <v>454823.19999999995</v>
      </c>
      <c r="W21" s="19">
        <f t="shared" si="6"/>
        <v>404970.8</v>
      </c>
      <c r="X21" s="19">
        <f t="shared" si="7"/>
        <v>415260.8</v>
      </c>
      <c r="Y21" s="7">
        <f>-1250+2500</f>
        <v>1250</v>
      </c>
      <c r="Z21" s="7"/>
      <c r="AA21" s="7"/>
      <c r="AB21" s="19">
        <f t="shared" si="8"/>
        <v>456073.19999999995</v>
      </c>
      <c r="AC21" s="19">
        <f t="shared" si="9"/>
        <v>404970.8</v>
      </c>
      <c r="AD21" s="19">
        <f t="shared" si="10"/>
        <v>415260.8</v>
      </c>
      <c r="AE21" s="7">
        <v>1250</v>
      </c>
      <c r="AF21" s="19">
        <f t="shared" si="11"/>
        <v>457323.19999999995</v>
      </c>
      <c r="AG21" s="19">
        <f t="shared" si="12"/>
        <v>404970.8</v>
      </c>
      <c r="AH21" s="19">
        <f t="shared" si="13"/>
        <v>415260.8</v>
      </c>
      <c r="AI21" s="7"/>
    </row>
    <row r="22" spans="1:35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14"/>
        <v>-220668.2999999998</v>
      </c>
      <c r="F22" s="15">
        <f>SUM(F23:F25)</f>
        <v>1065199.2</v>
      </c>
      <c r="G22" s="15">
        <f>SUM(G23:G25)</f>
        <v>1289347.1</v>
      </c>
      <c r="H22" s="15">
        <f t="shared" si="15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4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5"/>
        <v>1214932.5</v>
      </c>
      <c r="W22" s="18">
        <f t="shared" si="6"/>
        <v>1217313.9</v>
      </c>
      <c r="X22" s="18">
        <f t="shared" si="7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8"/>
        <v>1214932.5</v>
      </c>
      <c r="AC22" s="18">
        <f t="shared" si="9"/>
        <v>1217313.9</v>
      </c>
      <c r="AD22" s="18">
        <f t="shared" si="10"/>
        <v>1276957.7999999998</v>
      </c>
      <c r="AE22" s="15">
        <f>SUM(AE23:AE25)</f>
        <v>2148</v>
      </c>
      <c r="AF22" s="18">
        <f t="shared" si="11"/>
        <v>1217080.5</v>
      </c>
      <c r="AG22" s="18">
        <f t="shared" si="12"/>
        <v>1217313.9</v>
      </c>
      <c r="AH22" s="18">
        <f t="shared" si="13"/>
        <v>1276957.7999999998</v>
      </c>
      <c r="AI22" s="15">
        <f>SUM(AI23:AI25)</f>
        <v>0</v>
      </c>
    </row>
    <row r="23" spans="1:35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14"/>
        <v>-205037.3999999999</v>
      </c>
      <c r="F23" s="7">
        <v>950279.5</v>
      </c>
      <c r="G23" s="7">
        <v>1145510</v>
      </c>
      <c r="H23" s="7">
        <f t="shared" si="15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4"/>
        <v>1145149.2</v>
      </c>
      <c r="S23" s="19">
        <f>149733.3</f>
        <v>149733.3</v>
      </c>
      <c r="T23" s="19"/>
      <c r="U23" s="19"/>
      <c r="V23" s="19">
        <f t="shared" si="5"/>
        <v>1100012.8</v>
      </c>
      <c r="W23" s="19">
        <f t="shared" si="6"/>
        <v>1085791.5</v>
      </c>
      <c r="X23" s="19">
        <f t="shared" si="7"/>
        <v>1145149.2</v>
      </c>
      <c r="Y23" s="7"/>
      <c r="Z23" s="7"/>
      <c r="AA23" s="7"/>
      <c r="AB23" s="19">
        <f t="shared" si="8"/>
        <v>1100012.8</v>
      </c>
      <c r="AC23" s="19">
        <f t="shared" si="9"/>
        <v>1085791.5</v>
      </c>
      <c r="AD23" s="19">
        <f t="shared" si="10"/>
        <v>1145149.2</v>
      </c>
      <c r="AE23" s="7">
        <f>2148</f>
        <v>2148</v>
      </c>
      <c r="AF23" s="19">
        <f t="shared" si="11"/>
        <v>1102160.8</v>
      </c>
      <c r="AG23" s="19">
        <f t="shared" si="12"/>
        <v>1085791.5</v>
      </c>
      <c r="AH23" s="19">
        <f t="shared" si="13"/>
        <v>1145149.2</v>
      </c>
      <c r="AI23" s="7"/>
    </row>
    <row r="24" spans="1:35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14"/>
        <v>-13162.899999999994</v>
      </c>
      <c r="F24" s="7">
        <v>85054.3</v>
      </c>
      <c r="G24" s="7">
        <v>107439.8</v>
      </c>
      <c r="H24" s="7">
        <f t="shared" si="15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4"/>
        <v>99482.4</v>
      </c>
      <c r="S24" s="19"/>
      <c r="T24" s="19"/>
      <c r="U24" s="19"/>
      <c r="V24" s="19">
        <f t="shared" si="5"/>
        <v>85054.3</v>
      </c>
      <c r="W24" s="19">
        <f t="shared" si="6"/>
        <v>95952.4</v>
      </c>
      <c r="X24" s="19">
        <f t="shared" si="7"/>
        <v>99482.4</v>
      </c>
      <c r="Y24" s="7"/>
      <c r="Z24" s="7"/>
      <c r="AA24" s="7"/>
      <c r="AB24" s="19">
        <f t="shared" si="8"/>
        <v>85054.3</v>
      </c>
      <c r="AC24" s="19">
        <f t="shared" si="9"/>
        <v>95952.4</v>
      </c>
      <c r="AD24" s="19">
        <f t="shared" si="10"/>
        <v>99482.4</v>
      </c>
      <c r="AE24" s="7"/>
      <c r="AF24" s="19">
        <f t="shared" si="11"/>
        <v>85054.3</v>
      </c>
      <c r="AG24" s="19">
        <f t="shared" si="12"/>
        <v>95952.4</v>
      </c>
      <c r="AH24" s="19">
        <f t="shared" si="13"/>
        <v>99482.4</v>
      </c>
      <c r="AI24" s="7"/>
    </row>
    <row r="25" spans="1:35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14"/>
        <v>-2468</v>
      </c>
      <c r="F25" s="7">
        <v>29865.4</v>
      </c>
      <c r="G25" s="7">
        <v>36397.3</v>
      </c>
      <c r="H25" s="7">
        <f t="shared" si="15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4"/>
        <v>32326.2</v>
      </c>
      <c r="S25" s="19"/>
      <c r="T25" s="19"/>
      <c r="U25" s="19"/>
      <c r="V25" s="19">
        <f t="shared" si="5"/>
        <v>29865.4</v>
      </c>
      <c r="W25" s="19">
        <f t="shared" si="6"/>
        <v>35570</v>
      </c>
      <c r="X25" s="19">
        <f t="shared" si="7"/>
        <v>32326.2</v>
      </c>
      <c r="Y25" s="7"/>
      <c r="Z25" s="7"/>
      <c r="AA25" s="7"/>
      <c r="AB25" s="19">
        <f t="shared" si="8"/>
        <v>29865.4</v>
      </c>
      <c r="AC25" s="19">
        <f t="shared" si="9"/>
        <v>35570</v>
      </c>
      <c r="AD25" s="19">
        <f t="shared" si="10"/>
        <v>32326.2</v>
      </c>
      <c r="AE25" s="7"/>
      <c r="AF25" s="19">
        <f t="shared" si="11"/>
        <v>29865.4</v>
      </c>
      <c r="AG25" s="19">
        <f t="shared" si="12"/>
        <v>35570</v>
      </c>
      <c r="AH25" s="19">
        <f t="shared" si="13"/>
        <v>32326.2</v>
      </c>
      <c r="AI25" s="7"/>
    </row>
    <row r="26" spans="1:35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14"/>
        <v>405496.80000000005</v>
      </c>
      <c r="F26" s="15">
        <f>SUM(F27:F29)</f>
        <v>1090119.1</v>
      </c>
      <c r="G26" s="15">
        <f>SUM(G27:G29)</f>
        <v>417591.95</v>
      </c>
      <c r="H26" s="15">
        <f t="shared" si="15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4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5"/>
        <v>999339.1000000001</v>
      </c>
      <c r="W26" s="18">
        <f t="shared" si="6"/>
        <v>999075.3</v>
      </c>
      <c r="X26" s="18">
        <f t="shared" si="7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8"/>
        <v>985406.0000000001</v>
      </c>
      <c r="AC26" s="18">
        <f t="shared" si="9"/>
        <v>999075.3</v>
      </c>
      <c r="AD26" s="18">
        <f t="shared" si="10"/>
        <v>1045978.3</v>
      </c>
      <c r="AE26" s="15">
        <f>SUM(AE27:AE29)</f>
        <v>-2148</v>
      </c>
      <c r="AF26" s="18">
        <f t="shared" si="11"/>
        <v>983258.0000000001</v>
      </c>
      <c r="AG26" s="18">
        <f t="shared" si="12"/>
        <v>999075.3</v>
      </c>
      <c r="AH26" s="18">
        <f t="shared" si="13"/>
        <v>1045978.3</v>
      </c>
      <c r="AI26" s="15">
        <f>SUM(AI27:AI29)</f>
        <v>0</v>
      </c>
    </row>
    <row r="27" spans="1:35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14"/>
        <v>-2721.100000000002</v>
      </c>
      <c r="F27" s="7">
        <v>24663.1</v>
      </c>
      <c r="G27" s="7">
        <v>22788.2</v>
      </c>
      <c r="H27" s="7">
        <f t="shared" si="15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4"/>
        <v>20122</v>
      </c>
      <c r="S27" s="19"/>
      <c r="T27" s="19"/>
      <c r="U27" s="19"/>
      <c r="V27" s="19">
        <f t="shared" si="5"/>
        <v>24663.1</v>
      </c>
      <c r="W27" s="19">
        <f t="shared" si="6"/>
        <v>20122</v>
      </c>
      <c r="X27" s="19">
        <f t="shared" si="7"/>
        <v>20122</v>
      </c>
      <c r="Y27" s="7"/>
      <c r="Z27" s="7"/>
      <c r="AA27" s="7"/>
      <c r="AB27" s="19">
        <f t="shared" si="8"/>
        <v>24663.1</v>
      </c>
      <c r="AC27" s="19">
        <f t="shared" si="9"/>
        <v>20122</v>
      </c>
      <c r="AD27" s="19">
        <f t="shared" si="10"/>
        <v>20122</v>
      </c>
      <c r="AE27" s="7"/>
      <c r="AF27" s="19">
        <f t="shared" si="11"/>
        <v>24663.1</v>
      </c>
      <c r="AG27" s="19">
        <f t="shared" si="12"/>
        <v>20122</v>
      </c>
      <c r="AH27" s="19">
        <f t="shared" si="13"/>
        <v>20122</v>
      </c>
      <c r="AI27" s="7"/>
    </row>
    <row r="28" spans="1:35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14"/>
        <v>226497.3</v>
      </c>
      <c r="F28" s="7">
        <v>550586.6</v>
      </c>
      <c r="G28" s="7">
        <v>207217.94</v>
      </c>
      <c r="H28" s="7">
        <f t="shared" si="15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4"/>
        <v>645502</v>
      </c>
      <c r="S28" s="19"/>
      <c r="T28" s="19"/>
      <c r="U28" s="19"/>
      <c r="V28" s="19">
        <f t="shared" si="5"/>
        <v>550586.6</v>
      </c>
      <c r="W28" s="19">
        <f t="shared" si="6"/>
        <v>649051.8</v>
      </c>
      <c r="X28" s="19">
        <f t="shared" si="7"/>
        <v>645502</v>
      </c>
      <c r="Y28" s="7"/>
      <c r="Z28" s="7"/>
      <c r="AA28" s="7"/>
      <c r="AB28" s="19">
        <f t="shared" si="8"/>
        <v>550586.6</v>
      </c>
      <c r="AC28" s="19">
        <f t="shared" si="9"/>
        <v>649051.8</v>
      </c>
      <c r="AD28" s="19">
        <f t="shared" si="10"/>
        <v>645502</v>
      </c>
      <c r="AE28" s="7">
        <f>24667.5-24667.5-2148</f>
        <v>-2148</v>
      </c>
      <c r="AF28" s="19">
        <f t="shared" si="11"/>
        <v>548438.6</v>
      </c>
      <c r="AG28" s="19">
        <f t="shared" si="12"/>
        <v>649051.8</v>
      </c>
      <c r="AH28" s="19">
        <f t="shared" si="13"/>
        <v>645502</v>
      </c>
      <c r="AI28" s="7"/>
    </row>
    <row r="29" spans="1:35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14"/>
        <v>181720.60000000003</v>
      </c>
      <c r="F29" s="7">
        <v>514869.4</v>
      </c>
      <c r="G29" s="7">
        <v>187585.81</v>
      </c>
      <c r="H29" s="7">
        <f t="shared" si="15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4"/>
        <v>380354.3</v>
      </c>
      <c r="S29" s="19"/>
      <c r="T29" s="19"/>
      <c r="U29" s="19"/>
      <c r="V29" s="19">
        <f t="shared" si="5"/>
        <v>424089.4</v>
      </c>
      <c r="W29" s="19">
        <f t="shared" si="6"/>
        <v>329901.5</v>
      </c>
      <c r="X29" s="19">
        <f t="shared" si="7"/>
        <v>380354.3</v>
      </c>
      <c r="Y29" s="7">
        <f>-4200-9733.1</f>
        <v>-13933.1</v>
      </c>
      <c r="Z29" s="7"/>
      <c r="AA29" s="7"/>
      <c r="AB29" s="19">
        <f t="shared" si="8"/>
        <v>410156.30000000005</v>
      </c>
      <c r="AC29" s="19">
        <f t="shared" si="9"/>
        <v>329901.5</v>
      </c>
      <c r="AD29" s="19">
        <f t="shared" si="10"/>
        <v>380354.3</v>
      </c>
      <c r="AE29" s="7"/>
      <c r="AF29" s="19">
        <f t="shared" si="11"/>
        <v>410156.30000000005</v>
      </c>
      <c r="AG29" s="19">
        <f t="shared" si="12"/>
        <v>329901.5</v>
      </c>
      <c r="AH29" s="19">
        <f t="shared" si="13"/>
        <v>380354.3</v>
      </c>
      <c r="AI29" s="7"/>
    </row>
    <row r="30" spans="1:35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14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15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4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5"/>
        <v>4106966.4999999995</v>
      </c>
      <c r="W30" s="18">
        <f t="shared" si="6"/>
        <v>3638059.6999999997</v>
      </c>
      <c r="X30" s="18">
        <f t="shared" si="7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8"/>
        <v>4106966.4999999995</v>
      </c>
      <c r="AC30" s="18">
        <f t="shared" si="9"/>
        <v>3638059.6999999997</v>
      </c>
      <c r="AD30" s="18">
        <f t="shared" si="10"/>
        <v>3659125.8000000003</v>
      </c>
      <c r="AE30" s="15">
        <f>SUM(AE31:AE34)</f>
        <v>0</v>
      </c>
      <c r="AF30" s="18">
        <f t="shared" si="11"/>
        <v>4106966.4999999995</v>
      </c>
      <c r="AG30" s="18">
        <f t="shared" si="12"/>
        <v>3638059.6999999997</v>
      </c>
      <c r="AH30" s="18">
        <f t="shared" si="13"/>
        <v>3659125.8000000003</v>
      </c>
      <c r="AI30" s="15">
        <f>SUM(AI31:AI34)</f>
        <v>0</v>
      </c>
    </row>
    <row r="31" spans="1:35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14"/>
        <v>-57714.09999999998</v>
      </c>
      <c r="F31" s="7">
        <v>989504.9</v>
      </c>
      <c r="G31" s="7">
        <v>198923</v>
      </c>
      <c r="H31" s="7">
        <f t="shared" si="15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4"/>
        <v>426429.8</v>
      </c>
      <c r="S31" s="19"/>
      <c r="T31" s="19"/>
      <c r="U31" s="19"/>
      <c r="V31" s="19">
        <f t="shared" si="5"/>
        <v>990054.9</v>
      </c>
      <c r="W31" s="19">
        <f t="shared" si="6"/>
        <v>431950.2</v>
      </c>
      <c r="X31" s="19">
        <f t="shared" si="7"/>
        <v>426429.8</v>
      </c>
      <c r="Y31" s="7"/>
      <c r="Z31" s="7"/>
      <c r="AA31" s="7"/>
      <c r="AB31" s="19">
        <f t="shared" si="8"/>
        <v>990054.9</v>
      </c>
      <c r="AC31" s="19">
        <f t="shared" si="9"/>
        <v>431950.2</v>
      </c>
      <c r="AD31" s="19">
        <f t="shared" si="10"/>
        <v>426429.8</v>
      </c>
      <c r="AE31" s="7"/>
      <c r="AF31" s="19">
        <f t="shared" si="11"/>
        <v>990054.9</v>
      </c>
      <c r="AG31" s="19">
        <f t="shared" si="12"/>
        <v>431950.2</v>
      </c>
      <c r="AH31" s="19">
        <f t="shared" si="13"/>
        <v>426429.8</v>
      </c>
      <c r="AI31" s="7"/>
    </row>
    <row r="32" spans="1:35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14"/>
        <v>90740.30000000005</v>
      </c>
      <c r="F32" s="7">
        <v>449784.9</v>
      </c>
      <c r="G32" s="7">
        <v>208010.5</v>
      </c>
      <c r="H32" s="7">
        <f t="shared" si="15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4"/>
        <v>168026</v>
      </c>
      <c r="S32" s="19"/>
      <c r="T32" s="19"/>
      <c r="U32" s="19"/>
      <c r="V32" s="19">
        <f t="shared" si="5"/>
        <v>446739</v>
      </c>
      <c r="W32" s="19">
        <f t="shared" si="6"/>
        <v>168372.7</v>
      </c>
      <c r="X32" s="19">
        <f t="shared" si="7"/>
        <v>168026</v>
      </c>
      <c r="Y32" s="7"/>
      <c r="Z32" s="7"/>
      <c r="AA32" s="7"/>
      <c r="AB32" s="19">
        <f t="shared" si="8"/>
        <v>446739</v>
      </c>
      <c r="AC32" s="19">
        <f t="shared" si="9"/>
        <v>168372.7</v>
      </c>
      <c r="AD32" s="19">
        <f t="shared" si="10"/>
        <v>168026</v>
      </c>
      <c r="AE32" s="7"/>
      <c r="AF32" s="19">
        <f t="shared" si="11"/>
        <v>446739</v>
      </c>
      <c r="AG32" s="19">
        <f t="shared" si="12"/>
        <v>168372.7</v>
      </c>
      <c r="AH32" s="19">
        <f t="shared" si="13"/>
        <v>168026</v>
      </c>
      <c r="AI32" s="7"/>
    </row>
    <row r="33" spans="1:35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14"/>
        <v>445704.2999999998</v>
      </c>
      <c r="F33" s="7">
        <f>2521364.3+4000</f>
        <v>2525364.3</v>
      </c>
      <c r="G33" s="7">
        <v>2220336.4</v>
      </c>
      <c r="H33" s="7">
        <f t="shared" si="15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4"/>
        <v>2901228.7</v>
      </c>
      <c r="S33" s="19"/>
      <c r="T33" s="19"/>
      <c r="U33" s="19"/>
      <c r="V33" s="19">
        <f t="shared" si="5"/>
        <v>2524844.3</v>
      </c>
      <c r="W33" s="19">
        <f t="shared" si="6"/>
        <v>2879438.8</v>
      </c>
      <c r="X33" s="19">
        <f t="shared" si="7"/>
        <v>2901228.7</v>
      </c>
      <c r="Y33" s="7"/>
      <c r="Z33" s="7"/>
      <c r="AA33" s="7"/>
      <c r="AB33" s="19">
        <f t="shared" si="8"/>
        <v>2524844.3</v>
      </c>
      <c r="AC33" s="19">
        <f t="shared" si="9"/>
        <v>2879438.8</v>
      </c>
      <c r="AD33" s="19">
        <f t="shared" si="10"/>
        <v>2901228.7</v>
      </c>
      <c r="AE33" s="7"/>
      <c r="AF33" s="19">
        <f t="shared" si="11"/>
        <v>2524844.3</v>
      </c>
      <c r="AG33" s="19">
        <f t="shared" si="12"/>
        <v>2879438.8</v>
      </c>
      <c r="AH33" s="19">
        <f t="shared" si="13"/>
        <v>2901228.7</v>
      </c>
      <c r="AI33" s="7"/>
    </row>
    <row r="34" spans="1:35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14"/>
        <v>-33401.40000000002</v>
      </c>
      <c r="F34" s="7">
        <v>145328.3</v>
      </c>
      <c r="G34" s="7">
        <v>192710.2</v>
      </c>
      <c r="H34" s="7">
        <f t="shared" si="15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4"/>
        <v>163441.3</v>
      </c>
      <c r="S34" s="19"/>
      <c r="T34" s="19"/>
      <c r="U34" s="19"/>
      <c r="V34" s="19">
        <f t="shared" si="5"/>
        <v>145328.3</v>
      </c>
      <c r="W34" s="19">
        <f t="shared" si="6"/>
        <v>158298</v>
      </c>
      <c r="X34" s="19">
        <f t="shared" si="7"/>
        <v>163441.3</v>
      </c>
      <c r="Y34" s="7"/>
      <c r="Z34" s="7"/>
      <c r="AA34" s="7"/>
      <c r="AB34" s="19">
        <f t="shared" si="8"/>
        <v>145328.3</v>
      </c>
      <c r="AC34" s="19">
        <f t="shared" si="9"/>
        <v>158298</v>
      </c>
      <c r="AD34" s="19">
        <f t="shared" si="10"/>
        <v>163441.3</v>
      </c>
      <c r="AE34" s="7"/>
      <c r="AF34" s="19">
        <f t="shared" si="11"/>
        <v>145328.3</v>
      </c>
      <c r="AG34" s="19">
        <f t="shared" si="12"/>
        <v>158298</v>
      </c>
      <c r="AH34" s="19">
        <f t="shared" si="13"/>
        <v>163441.3</v>
      </c>
      <c r="AI34" s="7"/>
    </row>
    <row r="35" spans="1:35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14"/>
        <v>2636.0999999999985</v>
      </c>
      <c r="F35" s="15">
        <f>SUM(F36:F38)</f>
        <v>39665</v>
      </c>
      <c r="G35" s="15">
        <f>SUM(G36:G38)</f>
        <v>39033.55</v>
      </c>
      <c r="H35" s="15">
        <f t="shared" si="15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4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5"/>
        <v>39665</v>
      </c>
      <c r="W35" s="18">
        <f t="shared" si="6"/>
        <v>36925</v>
      </c>
      <c r="X35" s="18">
        <f t="shared" si="7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8"/>
        <v>39665</v>
      </c>
      <c r="AC35" s="18">
        <f t="shared" si="9"/>
        <v>36925</v>
      </c>
      <c r="AD35" s="18">
        <f t="shared" si="10"/>
        <v>36944</v>
      </c>
      <c r="AE35" s="15">
        <f>SUM(AE36:AE38)</f>
        <v>0</v>
      </c>
      <c r="AF35" s="18">
        <f t="shared" si="11"/>
        <v>39665</v>
      </c>
      <c r="AG35" s="18">
        <f t="shared" si="12"/>
        <v>36925</v>
      </c>
      <c r="AH35" s="18">
        <f t="shared" si="13"/>
        <v>36944</v>
      </c>
      <c r="AI35" s="15">
        <f>SUM(AI36:AI38)</f>
        <v>0</v>
      </c>
    </row>
    <row r="36" spans="1:35" ht="15.75">
      <c r="A36" s="5" t="s">
        <v>15</v>
      </c>
      <c r="B36" s="8" t="s">
        <v>9</v>
      </c>
      <c r="C36" s="6" t="s">
        <v>72</v>
      </c>
      <c r="D36" s="7"/>
      <c r="E36" s="7">
        <f t="shared" si="14"/>
        <v>5000</v>
      </c>
      <c r="F36" s="7">
        <v>5000</v>
      </c>
      <c r="G36" s="7">
        <v>0</v>
      </c>
      <c r="H36" s="7">
        <f t="shared" si="15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4"/>
        <v>0</v>
      </c>
      <c r="S36" s="19"/>
      <c r="T36" s="19"/>
      <c r="U36" s="19"/>
      <c r="V36" s="19">
        <f t="shared" si="5"/>
        <v>5000</v>
      </c>
      <c r="W36" s="19">
        <f t="shared" si="6"/>
        <v>0</v>
      </c>
      <c r="X36" s="19">
        <f t="shared" si="7"/>
        <v>0</v>
      </c>
      <c r="Y36" s="7"/>
      <c r="Z36" s="7"/>
      <c r="AA36" s="7"/>
      <c r="AB36" s="19">
        <f t="shared" si="8"/>
        <v>5000</v>
      </c>
      <c r="AC36" s="19">
        <f t="shared" si="9"/>
        <v>0</v>
      </c>
      <c r="AD36" s="19">
        <f t="shared" si="10"/>
        <v>0</v>
      </c>
      <c r="AE36" s="7"/>
      <c r="AF36" s="19">
        <f t="shared" si="11"/>
        <v>5000</v>
      </c>
      <c r="AG36" s="19">
        <f t="shared" si="12"/>
        <v>0</v>
      </c>
      <c r="AH36" s="19">
        <f t="shared" si="13"/>
        <v>0</v>
      </c>
      <c r="AI36" s="7"/>
    </row>
    <row r="37" spans="1:35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14"/>
        <v>-322.2000000000007</v>
      </c>
      <c r="F37" s="7">
        <v>26609</v>
      </c>
      <c r="G37" s="7">
        <v>28954</v>
      </c>
      <c r="H37" s="7">
        <f t="shared" si="15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4"/>
        <v>28389.2</v>
      </c>
      <c r="S37" s="19"/>
      <c r="T37" s="19"/>
      <c r="U37" s="19"/>
      <c r="V37" s="19">
        <f t="shared" si="5"/>
        <v>26609</v>
      </c>
      <c r="W37" s="19">
        <f t="shared" si="6"/>
        <v>28389.2</v>
      </c>
      <c r="X37" s="19">
        <f t="shared" si="7"/>
        <v>28389.2</v>
      </c>
      <c r="Y37" s="7"/>
      <c r="Z37" s="7"/>
      <c r="AA37" s="7"/>
      <c r="AB37" s="19">
        <f t="shared" si="8"/>
        <v>26609</v>
      </c>
      <c r="AC37" s="19">
        <f t="shared" si="9"/>
        <v>28389.2</v>
      </c>
      <c r="AD37" s="19">
        <f t="shared" si="10"/>
        <v>28389.2</v>
      </c>
      <c r="AE37" s="7"/>
      <c r="AF37" s="19">
        <f t="shared" si="11"/>
        <v>26609</v>
      </c>
      <c r="AG37" s="19">
        <f t="shared" si="12"/>
        <v>28389.2</v>
      </c>
      <c r="AH37" s="19">
        <f t="shared" si="13"/>
        <v>28389.2</v>
      </c>
      <c r="AI37" s="7"/>
    </row>
    <row r="38" spans="1:35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14"/>
        <v>-2041.7000000000007</v>
      </c>
      <c r="F38" s="7">
        <v>8056</v>
      </c>
      <c r="G38" s="7">
        <v>10079.55</v>
      </c>
      <c r="H38" s="7">
        <f t="shared" si="15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4"/>
        <v>8554.8</v>
      </c>
      <c r="S38" s="19"/>
      <c r="T38" s="19"/>
      <c r="U38" s="19"/>
      <c r="V38" s="19">
        <f t="shared" si="5"/>
        <v>8056</v>
      </c>
      <c r="W38" s="19">
        <f t="shared" si="6"/>
        <v>8535.8</v>
      </c>
      <c r="X38" s="19">
        <f t="shared" si="7"/>
        <v>8554.8</v>
      </c>
      <c r="Y38" s="7"/>
      <c r="Z38" s="7"/>
      <c r="AA38" s="7"/>
      <c r="AB38" s="19">
        <f t="shared" si="8"/>
        <v>8056</v>
      </c>
      <c r="AC38" s="19">
        <f t="shared" si="9"/>
        <v>8535.8</v>
      </c>
      <c r="AD38" s="19">
        <f t="shared" si="10"/>
        <v>8554.8</v>
      </c>
      <c r="AE38" s="7"/>
      <c r="AF38" s="19">
        <f t="shared" si="11"/>
        <v>8056</v>
      </c>
      <c r="AG38" s="19">
        <f t="shared" si="12"/>
        <v>8535.8</v>
      </c>
      <c r="AH38" s="19">
        <f t="shared" si="13"/>
        <v>8554.8</v>
      </c>
      <c r="AI38" s="7"/>
    </row>
    <row r="39" spans="1:35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14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15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4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5"/>
        <v>6415617.500000001</v>
      </c>
      <c r="W39" s="18">
        <f t="shared" si="6"/>
        <v>7493859.699999999</v>
      </c>
      <c r="X39" s="18">
        <f t="shared" si="7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8"/>
        <v>6415617.500000001</v>
      </c>
      <c r="AC39" s="18">
        <f t="shared" si="9"/>
        <v>7493859.699999999</v>
      </c>
      <c r="AD39" s="18">
        <f t="shared" si="10"/>
        <v>7518447.8</v>
      </c>
      <c r="AE39" s="15">
        <f>SUM(AE40:AE43)</f>
        <v>0</v>
      </c>
      <c r="AF39" s="18">
        <f t="shared" si="11"/>
        <v>6415617.500000001</v>
      </c>
      <c r="AG39" s="18">
        <f t="shared" si="12"/>
        <v>7493859.699999999</v>
      </c>
      <c r="AH39" s="18">
        <f t="shared" si="13"/>
        <v>7518447.8</v>
      </c>
      <c r="AI39" s="15">
        <f>SUM(AI40:AI43)</f>
        <v>0</v>
      </c>
    </row>
    <row r="40" spans="1:35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14"/>
        <v>-709401.7000000002</v>
      </c>
      <c r="F40" s="7">
        <v>2225999.4</v>
      </c>
      <c r="G40" s="7">
        <v>3489473.6</v>
      </c>
      <c r="H40" s="7">
        <f t="shared" si="15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4"/>
        <v>2519783.6999999997</v>
      </c>
      <c r="S40" s="19"/>
      <c r="T40" s="19"/>
      <c r="U40" s="19"/>
      <c r="V40" s="19">
        <f t="shared" si="5"/>
        <v>2200108.6999999997</v>
      </c>
      <c r="W40" s="19">
        <f t="shared" si="6"/>
        <v>2507592.4</v>
      </c>
      <c r="X40" s="19">
        <f t="shared" si="7"/>
        <v>2519783.6999999997</v>
      </c>
      <c r="Y40" s="7"/>
      <c r="Z40" s="7"/>
      <c r="AA40" s="7"/>
      <c r="AB40" s="19">
        <f t="shared" si="8"/>
        <v>2200108.6999999997</v>
      </c>
      <c r="AC40" s="19">
        <f t="shared" si="9"/>
        <v>2507592.4</v>
      </c>
      <c r="AD40" s="19">
        <f t="shared" si="10"/>
        <v>2519783.6999999997</v>
      </c>
      <c r="AE40" s="7"/>
      <c r="AF40" s="19">
        <f t="shared" si="11"/>
        <v>2200108.6999999997</v>
      </c>
      <c r="AG40" s="19">
        <f t="shared" si="12"/>
        <v>2507592.4</v>
      </c>
      <c r="AH40" s="19">
        <f t="shared" si="13"/>
        <v>2519783.6999999997</v>
      </c>
      <c r="AI40" s="7"/>
    </row>
    <row r="41" spans="1:35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14"/>
        <v>-688491</v>
      </c>
      <c r="F41" s="7">
        <f>3906535.5-519</f>
        <v>3906016.5</v>
      </c>
      <c r="G41" s="7">
        <v>5091017.7</v>
      </c>
      <c r="H41" s="7">
        <f t="shared" si="15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4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5"/>
        <v>3890667.4</v>
      </c>
      <c r="W41" s="19">
        <f t="shared" si="6"/>
        <v>4713602.6</v>
      </c>
      <c r="X41" s="19">
        <f t="shared" si="7"/>
        <v>4716601.2</v>
      </c>
      <c r="Y41" s="7"/>
      <c r="Z41" s="7"/>
      <c r="AA41" s="7"/>
      <c r="AB41" s="19">
        <f t="shared" si="8"/>
        <v>3890667.4</v>
      </c>
      <c r="AC41" s="19">
        <f t="shared" si="9"/>
        <v>4713602.6</v>
      </c>
      <c r="AD41" s="19">
        <f t="shared" si="10"/>
        <v>4716601.2</v>
      </c>
      <c r="AE41" s="7"/>
      <c r="AF41" s="19">
        <f t="shared" si="11"/>
        <v>3890667.4</v>
      </c>
      <c r="AG41" s="19">
        <f t="shared" si="12"/>
        <v>4713602.6</v>
      </c>
      <c r="AH41" s="19">
        <f t="shared" si="13"/>
        <v>4716601.2</v>
      </c>
      <c r="AI41" s="7"/>
    </row>
    <row r="42" spans="1:35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14"/>
        <v>-44968.20000000001</v>
      </c>
      <c r="F42" s="7">
        <v>95634.4</v>
      </c>
      <c r="G42" s="7">
        <v>152234.9</v>
      </c>
      <c r="H42" s="7">
        <f t="shared" si="15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4"/>
        <v>103874.9</v>
      </c>
      <c r="S42" s="19"/>
      <c r="T42" s="19"/>
      <c r="U42" s="19"/>
      <c r="V42" s="19">
        <f t="shared" si="5"/>
        <v>95634.4</v>
      </c>
      <c r="W42" s="19">
        <f t="shared" si="6"/>
        <v>94888.3</v>
      </c>
      <c r="X42" s="19">
        <f t="shared" si="7"/>
        <v>103874.9</v>
      </c>
      <c r="Y42" s="7"/>
      <c r="Z42" s="7"/>
      <c r="AA42" s="7"/>
      <c r="AB42" s="19">
        <f t="shared" si="8"/>
        <v>95634.4</v>
      </c>
      <c r="AC42" s="19">
        <f t="shared" si="9"/>
        <v>94888.3</v>
      </c>
      <c r="AD42" s="19">
        <f t="shared" si="10"/>
        <v>103874.9</v>
      </c>
      <c r="AE42" s="7"/>
      <c r="AF42" s="19">
        <f t="shared" si="11"/>
        <v>95634.4</v>
      </c>
      <c r="AG42" s="19">
        <f t="shared" si="12"/>
        <v>94888.3</v>
      </c>
      <c r="AH42" s="19">
        <f t="shared" si="13"/>
        <v>103874.9</v>
      </c>
      <c r="AI42" s="7"/>
    </row>
    <row r="43" spans="1:35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14"/>
        <v>-33798.40000000002</v>
      </c>
      <c r="F43" s="7">
        <v>233298</v>
      </c>
      <c r="G43" s="7">
        <v>257616.7</v>
      </c>
      <c r="H43" s="7">
        <f t="shared" si="15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4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5"/>
        <v>229207</v>
      </c>
      <c r="W43" s="19">
        <f t="shared" si="6"/>
        <v>177776.4</v>
      </c>
      <c r="X43" s="19">
        <f t="shared" si="7"/>
        <v>178188</v>
      </c>
      <c r="Y43" s="7"/>
      <c r="Z43" s="7"/>
      <c r="AA43" s="7"/>
      <c r="AB43" s="19">
        <f t="shared" si="8"/>
        <v>229207</v>
      </c>
      <c r="AC43" s="19">
        <f t="shared" si="9"/>
        <v>177776.4</v>
      </c>
      <c r="AD43" s="19">
        <f t="shared" si="10"/>
        <v>178188</v>
      </c>
      <c r="AE43" s="7"/>
      <c r="AF43" s="19">
        <f t="shared" si="11"/>
        <v>229207</v>
      </c>
      <c r="AG43" s="19">
        <f t="shared" si="12"/>
        <v>177776.4</v>
      </c>
      <c r="AH43" s="19">
        <f t="shared" si="13"/>
        <v>178188</v>
      </c>
      <c r="AI43" s="7"/>
    </row>
    <row r="44" spans="1:35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14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15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4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5"/>
        <v>629057.05</v>
      </c>
      <c r="W44" s="18">
        <f t="shared" si="6"/>
        <v>454799.1</v>
      </c>
      <c r="X44" s="18">
        <f t="shared" si="7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8"/>
        <v>627807.05</v>
      </c>
      <c r="AC44" s="18">
        <f t="shared" si="9"/>
        <v>454799.1</v>
      </c>
      <c r="AD44" s="18">
        <f t="shared" si="10"/>
        <v>432729.8</v>
      </c>
      <c r="AE44" s="15">
        <f>SUM(AE45:AE46)</f>
        <v>-1250</v>
      </c>
      <c r="AF44" s="18">
        <f t="shared" si="11"/>
        <v>626557.05</v>
      </c>
      <c r="AG44" s="18">
        <f t="shared" si="12"/>
        <v>454799.1</v>
      </c>
      <c r="AH44" s="18">
        <f t="shared" si="13"/>
        <v>432729.8</v>
      </c>
      <c r="AI44" s="15">
        <f>SUM(AI45:AI46)</f>
        <v>0</v>
      </c>
    </row>
    <row r="45" spans="1:35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14"/>
        <v>47990.60000000009</v>
      </c>
      <c r="F45" s="7">
        <f>617161.8-4000</f>
        <v>613161.8</v>
      </c>
      <c r="G45" s="7">
        <v>575621.7</v>
      </c>
      <c r="H45" s="7">
        <f t="shared" si="15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4"/>
        <v>423019.3</v>
      </c>
      <c r="S45" s="19">
        <f>1264.4</f>
        <v>1264.4</v>
      </c>
      <c r="T45" s="19"/>
      <c r="U45" s="19"/>
      <c r="V45" s="19">
        <f t="shared" si="5"/>
        <v>614202.05</v>
      </c>
      <c r="W45" s="19">
        <f t="shared" si="6"/>
        <v>445013.6</v>
      </c>
      <c r="X45" s="19">
        <f t="shared" si="7"/>
        <v>423019.3</v>
      </c>
      <c r="Y45" s="7">
        <f>-1250</f>
        <v>-1250</v>
      </c>
      <c r="Z45" s="7"/>
      <c r="AA45" s="7"/>
      <c r="AB45" s="19">
        <f t="shared" si="8"/>
        <v>612952.05</v>
      </c>
      <c r="AC45" s="19">
        <f t="shared" si="9"/>
        <v>445013.6</v>
      </c>
      <c r="AD45" s="19">
        <f t="shared" si="10"/>
        <v>423019.3</v>
      </c>
      <c r="AE45" s="7">
        <f>-90000-35000-1250+90000+35000</f>
        <v>-1250</v>
      </c>
      <c r="AF45" s="19">
        <f t="shared" si="11"/>
        <v>611702.05</v>
      </c>
      <c r="AG45" s="19">
        <f t="shared" si="12"/>
        <v>445013.6</v>
      </c>
      <c r="AH45" s="19">
        <f t="shared" si="13"/>
        <v>423019.3</v>
      </c>
      <c r="AI45" s="7"/>
    </row>
    <row r="46" spans="1:35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14"/>
        <v>-1541.7000000000007</v>
      </c>
      <c r="F46" s="7">
        <v>14910</v>
      </c>
      <c r="G46" s="7">
        <v>10168.2</v>
      </c>
      <c r="H46" s="7">
        <f t="shared" si="15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4"/>
        <v>9710.5</v>
      </c>
      <c r="S46" s="19"/>
      <c r="T46" s="19"/>
      <c r="U46" s="19"/>
      <c r="V46" s="19">
        <f t="shared" si="5"/>
        <v>14855</v>
      </c>
      <c r="W46" s="19">
        <f t="shared" si="6"/>
        <v>9785.5</v>
      </c>
      <c r="X46" s="19">
        <f t="shared" si="7"/>
        <v>9710.5</v>
      </c>
      <c r="Y46" s="7"/>
      <c r="Z46" s="7"/>
      <c r="AA46" s="7"/>
      <c r="AB46" s="19">
        <f t="shared" si="8"/>
        <v>14855</v>
      </c>
      <c r="AC46" s="19">
        <f t="shared" si="9"/>
        <v>9785.5</v>
      </c>
      <c r="AD46" s="19">
        <f t="shared" si="10"/>
        <v>9710.5</v>
      </c>
      <c r="AE46" s="7"/>
      <c r="AF46" s="19">
        <f t="shared" si="11"/>
        <v>14855</v>
      </c>
      <c r="AG46" s="19">
        <f t="shared" si="12"/>
        <v>9785.5</v>
      </c>
      <c r="AH46" s="19">
        <f t="shared" si="13"/>
        <v>9710.5</v>
      </c>
      <c r="AI46" s="7"/>
    </row>
    <row r="47" spans="1:35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14"/>
        <v>-1156660.5</v>
      </c>
      <c r="F47" s="15">
        <f>SUM(F48:F54)</f>
        <v>1783410.5</v>
      </c>
      <c r="G47" s="15">
        <f>SUM(G48:G54)</f>
        <v>3479751.6999999997</v>
      </c>
      <c r="H47" s="15">
        <f t="shared" si="15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5"/>
        <v>1860010.1</v>
      </c>
      <c r="W47" s="18">
        <f t="shared" si="6"/>
        <v>2485973.8000000003</v>
      </c>
      <c r="X47" s="18">
        <f t="shared" si="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8"/>
        <v>1860010.1</v>
      </c>
      <c r="AC47" s="18">
        <f t="shared" si="9"/>
        <v>2485973.8000000003</v>
      </c>
      <c r="AD47" s="18">
        <f t="shared" si="10"/>
        <v>2456801.1000000006</v>
      </c>
      <c r="AE47" s="15">
        <f>SUM(AE48:AE54)</f>
        <v>0</v>
      </c>
      <c r="AF47" s="18">
        <f t="shared" si="11"/>
        <v>1860010.1</v>
      </c>
      <c r="AG47" s="18">
        <f t="shared" si="12"/>
        <v>2485973.8000000003</v>
      </c>
      <c r="AH47" s="18">
        <f t="shared" si="13"/>
        <v>2456801.1000000006</v>
      </c>
      <c r="AI47" s="15">
        <f>SUM(AI48:AI54)</f>
        <v>0</v>
      </c>
    </row>
    <row r="48" spans="1:35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14"/>
        <v>-613311.6</v>
      </c>
      <c r="F48" s="7">
        <v>891907.6</v>
      </c>
      <c r="G48" s="7">
        <v>1775750.8</v>
      </c>
      <c r="H48" s="7">
        <f t="shared" si="15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4"/>
        <v>1371216.6</v>
      </c>
      <c r="S48" s="19"/>
      <c r="T48" s="19"/>
      <c r="U48" s="19"/>
      <c r="V48" s="19">
        <f t="shared" si="5"/>
        <v>890351.7</v>
      </c>
      <c r="W48" s="19">
        <f t="shared" si="6"/>
        <v>1435071.1</v>
      </c>
      <c r="X48" s="19">
        <f t="shared" si="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8"/>
        <v>874111.3099999999</v>
      </c>
      <c r="AC48" s="19">
        <f t="shared" si="9"/>
        <v>1433480.144</v>
      </c>
      <c r="AD48" s="19">
        <f t="shared" si="10"/>
        <v>1369613.2170000002</v>
      </c>
      <c r="AE48" s="7">
        <f>2155.8-2155.8</f>
        <v>0</v>
      </c>
      <c r="AF48" s="19">
        <f t="shared" si="11"/>
        <v>874111.3099999999</v>
      </c>
      <c r="AG48" s="19">
        <f t="shared" si="12"/>
        <v>1433480.144</v>
      </c>
      <c r="AH48" s="19">
        <f t="shared" si="13"/>
        <v>1369613.2170000002</v>
      </c>
      <c r="AI48" s="7"/>
    </row>
    <row r="49" spans="1:35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14"/>
        <v>-461088.4</v>
      </c>
      <c r="F49" s="7">
        <v>218156.6</v>
      </c>
      <c r="G49" s="7">
        <v>886181.5</v>
      </c>
      <c r="H49" s="7">
        <f t="shared" si="15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4"/>
        <v>323199.6</v>
      </c>
      <c r="S49" s="19"/>
      <c r="T49" s="19"/>
      <c r="U49" s="19"/>
      <c r="V49" s="19">
        <f t="shared" si="5"/>
        <v>218156.6</v>
      </c>
      <c r="W49" s="19">
        <f t="shared" si="6"/>
        <v>337353</v>
      </c>
      <c r="X49" s="19">
        <f t="shared" si="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8"/>
        <v>223396.99000000002</v>
      </c>
      <c r="AC49" s="19">
        <f t="shared" si="9"/>
        <v>338943.956</v>
      </c>
      <c r="AD49" s="19">
        <f t="shared" si="10"/>
        <v>324802.98299999995</v>
      </c>
      <c r="AE49" s="7">
        <f>-1500+1500</f>
        <v>0</v>
      </c>
      <c r="AF49" s="19">
        <f t="shared" si="11"/>
        <v>223396.99000000002</v>
      </c>
      <c r="AG49" s="19">
        <f t="shared" si="12"/>
        <v>338943.956</v>
      </c>
      <c r="AH49" s="19">
        <f t="shared" si="13"/>
        <v>324802.98299999995</v>
      </c>
      <c r="AI49" s="7"/>
    </row>
    <row r="50" spans="1:35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14"/>
        <v>-59828.79999999999</v>
      </c>
      <c r="F50" s="7">
        <v>448457</v>
      </c>
      <c r="G50" s="7">
        <v>567896</v>
      </c>
      <c r="H50" s="7">
        <f t="shared" si="15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4"/>
        <v>527916.7</v>
      </c>
      <c r="S50" s="19">
        <f>78000.5</f>
        <v>78000.5</v>
      </c>
      <c r="T50" s="19"/>
      <c r="U50" s="19"/>
      <c r="V50" s="19">
        <f t="shared" si="5"/>
        <v>526457.5</v>
      </c>
      <c r="W50" s="19">
        <f t="shared" si="6"/>
        <v>488612.7</v>
      </c>
      <c r="X50" s="19">
        <f t="shared" si="7"/>
        <v>527916.7</v>
      </c>
      <c r="Y50" s="7"/>
      <c r="Z50" s="7"/>
      <c r="AA50" s="7"/>
      <c r="AB50" s="19">
        <f t="shared" si="8"/>
        <v>526457.5</v>
      </c>
      <c r="AC50" s="19">
        <f t="shared" si="9"/>
        <v>488612.7</v>
      </c>
      <c r="AD50" s="19">
        <f t="shared" si="10"/>
        <v>527916.7</v>
      </c>
      <c r="AE50" s="7"/>
      <c r="AF50" s="19">
        <f t="shared" si="11"/>
        <v>526457.5</v>
      </c>
      <c r="AG50" s="19">
        <f t="shared" si="12"/>
        <v>488612.7</v>
      </c>
      <c r="AH50" s="19">
        <f t="shared" si="13"/>
        <v>527916.7</v>
      </c>
      <c r="AI50" s="7"/>
    </row>
    <row r="51" spans="1:35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14"/>
        <v>-465</v>
      </c>
      <c r="F51" s="7">
        <v>115724</v>
      </c>
      <c r="G51" s="7">
        <v>138608.8</v>
      </c>
      <c r="H51" s="7">
        <f t="shared" si="15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4"/>
        <v>117519.4</v>
      </c>
      <c r="S51" s="19"/>
      <c r="T51" s="19"/>
      <c r="U51" s="19"/>
      <c r="V51" s="19">
        <f t="shared" si="5"/>
        <v>115724</v>
      </c>
      <c r="W51" s="19">
        <f t="shared" si="6"/>
        <v>113356.9</v>
      </c>
      <c r="X51" s="19">
        <f t="shared" si="7"/>
        <v>117519.4</v>
      </c>
      <c r="Y51" s="7"/>
      <c r="Z51" s="7"/>
      <c r="AA51" s="7"/>
      <c r="AB51" s="19">
        <f t="shared" si="8"/>
        <v>115724</v>
      </c>
      <c r="AC51" s="19">
        <f t="shared" si="9"/>
        <v>113356.9</v>
      </c>
      <c r="AD51" s="19">
        <f t="shared" si="10"/>
        <v>117519.4</v>
      </c>
      <c r="AE51" s="7"/>
      <c r="AF51" s="19">
        <f t="shared" si="11"/>
        <v>115724</v>
      </c>
      <c r="AG51" s="19">
        <f t="shared" si="12"/>
        <v>113356.9</v>
      </c>
      <c r="AH51" s="19">
        <f t="shared" si="13"/>
        <v>117519.4</v>
      </c>
      <c r="AI51" s="7"/>
    </row>
    <row r="52" spans="1:35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14"/>
        <v>-1648.3999999999978</v>
      </c>
      <c r="F52" s="7">
        <v>16441.4</v>
      </c>
      <c r="G52" s="7">
        <v>19744.7</v>
      </c>
      <c r="H52" s="7">
        <f t="shared" si="15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4"/>
        <v>17017.7</v>
      </c>
      <c r="S52" s="19"/>
      <c r="T52" s="19"/>
      <c r="U52" s="19"/>
      <c r="V52" s="19">
        <f t="shared" si="5"/>
        <v>16441.4</v>
      </c>
      <c r="W52" s="19">
        <f t="shared" si="6"/>
        <v>16562</v>
      </c>
      <c r="X52" s="19">
        <f t="shared" si="7"/>
        <v>17017.7</v>
      </c>
      <c r="Y52" s="7"/>
      <c r="Z52" s="7"/>
      <c r="AA52" s="7"/>
      <c r="AB52" s="19">
        <f t="shared" si="8"/>
        <v>16441.4</v>
      </c>
      <c r="AC52" s="19">
        <f t="shared" si="9"/>
        <v>16562</v>
      </c>
      <c r="AD52" s="19">
        <f t="shared" si="10"/>
        <v>17017.7</v>
      </c>
      <c r="AE52" s="7"/>
      <c r="AF52" s="19">
        <f t="shared" si="11"/>
        <v>16441.4</v>
      </c>
      <c r="AG52" s="19">
        <f t="shared" si="12"/>
        <v>16562</v>
      </c>
      <c r="AH52" s="19">
        <f t="shared" si="13"/>
        <v>17017.7</v>
      </c>
      <c r="AI52" s="7"/>
    </row>
    <row r="53" spans="1:35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14"/>
        <v>-18220.4</v>
      </c>
      <c r="F53" s="7">
        <f>47285.6+519</f>
        <v>47804.6</v>
      </c>
      <c r="G53" s="7">
        <v>46226.3</v>
      </c>
      <c r="H53" s="7">
        <f t="shared" si="15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4"/>
        <v>56601.4</v>
      </c>
      <c r="S53" s="19"/>
      <c r="T53" s="19"/>
      <c r="U53" s="19"/>
      <c r="V53" s="19">
        <f t="shared" si="5"/>
        <v>47804.6</v>
      </c>
      <c r="W53" s="19">
        <f t="shared" si="6"/>
        <v>52417.4</v>
      </c>
      <c r="X53" s="19">
        <f t="shared" si="7"/>
        <v>56601.4</v>
      </c>
      <c r="Y53" s="7"/>
      <c r="Z53" s="7"/>
      <c r="AA53" s="7"/>
      <c r="AB53" s="19">
        <f t="shared" si="8"/>
        <v>47804.6</v>
      </c>
      <c r="AC53" s="19">
        <f t="shared" si="9"/>
        <v>52417.4</v>
      </c>
      <c r="AD53" s="19">
        <f t="shared" si="10"/>
        <v>56601.4</v>
      </c>
      <c r="AE53" s="7"/>
      <c r="AF53" s="19">
        <f t="shared" si="11"/>
        <v>47804.6</v>
      </c>
      <c r="AG53" s="19">
        <f t="shared" si="12"/>
        <v>52417.4</v>
      </c>
      <c r="AH53" s="19">
        <f t="shared" si="13"/>
        <v>56601.4</v>
      </c>
      <c r="AI53" s="7"/>
    </row>
    <row r="54" spans="1:35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14"/>
        <v>-2097.899999999994</v>
      </c>
      <c r="F54" s="7">
        <v>44919.3</v>
      </c>
      <c r="G54" s="7">
        <v>45343.6</v>
      </c>
      <c r="H54" s="7">
        <f t="shared" si="15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4"/>
        <v>43329.7</v>
      </c>
      <c r="S54" s="19"/>
      <c r="T54" s="19"/>
      <c r="U54" s="19"/>
      <c r="V54" s="19">
        <f t="shared" si="5"/>
        <v>45074.3</v>
      </c>
      <c r="W54" s="19">
        <f t="shared" si="6"/>
        <v>42600.7</v>
      </c>
      <c r="X54" s="19">
        <f t="shared" si="7"/>
        <v>43329.7</v>
      </c>
      <c r="Y54" s="7">
        <v>11000</v>
      </c>
      <c r="Z54" s="7"/>
      <c r="AA54" s="7"/>
      <c r="AB54" s="19">
        <f t="shared" si="8"/>
        <v>56074.3</v>
      </c>
      <c r="AC54" s="19">
        <f t="shared" si="9"/>
        <v>42600.7</v>
      </c>
      <c r="AD54" s="19">
        <f t="shared" si="10"/>
        <v>43329.7</v>
      </c>
      <c r="AE54" s="7"/>
      <c r="AF54" s="19">
        <f t="shared" si="11"/>
        <v>56074.3</v>
      </c>
      <c r="AG54" s="19">
        <f t="shared" si="12"/>
        <v>42600.7</v>
      </c>
      <c r="AH54" s="19">
        <f t="shared" si="13"/>
        <v>43329.7</v>
      </c>
      <c r="AI54" s="7"/>
    </row>
    <row r="55" spans="1:35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14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15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5"/>
        <v>918656.75</v>
      </c>
      <c r="W55" s="18">
        <f t="shared" si="6"/>
        <v>874704.9</v>
      </c>
      <c r="X55" s="18">
        <f t="shared" si="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8"/>
        <v>918656.75</v>
      </c>
      <c r="AC55" s="18">
        <f t="shared" si="9"/>
        <v>874704.9</v>
      </c>
      <c r="AD55" s="18">
        <f t="shared" si="10"/>
        <v>896726.4</v>
      </c>
      <c r="AE55" s="15">
        <f>SUM(AE56:AE59)</f>
        <v>0</v>
      </c>
      <c r="AF55" s="18">
        <f t="shared" si="11"/>
        <v>918656.75</v>
      </c>
      <c r="AG55" s="18">
        <f t="shared" si="12"/>
        <v>874704.9</v>
      </c>
      <c r="AH55" s="18">
        <f t="shared" si="13"/>
        <v>896726.4</v>
      </c>
      <c r="AI55" s="15">
        <f>SUM(AI56:AI59)</f>
        <v>0</v>
      </c>
    </row>
    <row r="56" spans="1:35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14"/>
        <v>979.4000000000015</v>
      </c>
      <c r="F56" s="7">
        <v>30236.4</v>
      </c>
      <c r="G56" s="7">
        <v>31118.5</v>
      </c>
      <c r="H56" s="7">
        <f t="shared" si="15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4"/>
        <v>37859.8</v>
      </c>
      <c r="S56" s="19"/>
      <c r="T56" s="19"/>
      <c r="U56" s="19"/>
      <c r="V56" s="19">
        <f t="shared" si="5"/>
        <v>30236.4</v>
      </c>
      <c r="W56" s="19">
        <f t="shared" si="6"/>
        <v>34016</v>
      </c>
      <c r="X56" s="19">
        <f t="shared" si="7"/>
        <v>37859.8</v>
      </c>
      <c r="Y56" s="7"/>
      <c r="Z56" s="7"/>
      <c r="AA56" s="7"/>
      <c r="AB56" s="19">
        <f t="shared" si="8"/>
        <v>30236.4</v>
      </c>
      <c r="AC56" s="19">
        <f t="shared" si="9"/>
        <v>34016</v>
      </c>
      <c r="AD56" s="19">
        <f t="shared" si="10"/>
        <v>37859.8</v>
      </c>
      <c r="AE56" s="7"/>
      <c r="AF56" s="19">
        <f t="shared" si="11"/>
        <v>30236.4</v>
      </c>
      <c r="AG56" s="19">
        <f t="shared" si="12"/>
        <v>34016</v>
      </c>
      <c r="AH56" s="19">
        <f t="shared" si="13"/>
        <v>37859.8</v>
      </c>
      <c r="AI56" s="7"/>
    </row>
    <row r="57" spans="1:35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14"/>
        <v>59552.09999999998</v>
      </c>
      <c r="F57" s="7">
        <v>579377.7</v>
      </c>
      <c r="G57" s="7">
        <v>580251.3</v>
      </c>
      <c r="H57" s="7">
        <f t="shared" si="15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5"/>
        <v>598955.5</v>
      </c>
      <c r="W57" s="19">
        <f t="shared" si="6"/>
        <v>546163.3</v>
      </c>
      <c r="X57" s="19">
        <f t="shared" si="7"/>
        <v>547094.3</v>
      </c>
      <c r="Y57" s="7"/>
      <c r="Z57" s="7"/>
      <c r="AA57" s="7"/>
      <c r="AB57" s="19">
        <f t="shared" si="8"/>
        <v>598955.5</v>
      </c>
      <c r="AC57" s="19">
        <f t="shared" si="9"/>
        <v>546163.3</v>
      </c>
      <c r="AD57" s="19">
        <f t="shared" si="10"/>
        <v>547094.3</v>
      </c>
      <c r="AE57" s="7"/>
      <c r="AF57" s="19">
        <f t="shared" si="11"/>
        <v>598955.5</v>
      </c>
      <c r="AG57" s="19">
        <f t="shared" si="12"/>
        <v>546163.3</v>
      </c>
      <c r="AH57" s="19">
        <f t="shared" si="13"/>
        <v>547094.3</v>
      </c>
      <c r="AI57" s="7"/>
    </row>
    <row r="58" spans="1:35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14"/>
        <v>-158720</v>
      </c>
      <c r="F58" s="7">
        <v>28465</v>
      </c>
      <c r="G58" s="7">
        <v>204380</v>
      </c>
      <c r="H58" s="7">
        <f t="shared" si="15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4"/>
        <v>27992</v>
      </c>
      <c r="S58" s="19">
        <v>82685</v>
      </c>
      <c r="T58" s="19">
        <v>93027</v>
      </c>
      <c r="U58" s="19">
        <v>103536</v>
      </c>
      <c r="V58" s="19">
        <f t="shared" si="5"/>
        <v>111150</v>
      </c>
      <c r="W58" s="19">
        <f t="shared" si="6"/>
        <v>121081</v>
      </c>
      <c r="X58" s="19">
        <f t="shared" si="7"/>
        <v>131528</v>
      </c>
      <c r="Y58" s="7"/>
      <c r="Z58" s="7"/>
      <c r="AA58" s="7"/>
      <c r="AB58" s="19">
        <f t="shared" si="8"/>
        <v>111150</v>
      </c>
      <c r="AC58" s="19">
        <f t="shared" si="9"/>
        <v>121081</v>
      </c>
      <c r="AD58" s="19">
        <f t="shared" si="10"/>
        <v>131528</v>
      </c>
      <c r="AE58" s="7"/>
      <c r="AF58" s="19">
        <f t="shared" si="11"/>
        <v>111150</v>
      </c>
      <c r="AG58" s="19">
        <f t="shared" si="12"/>
        <v>121081</v>
      </c>
      <c r="AH58" s="19">
        <f t="shared" si="13"/>
        <v>131528</v>
      </c>
      <c r="AI58" s="7"/>
    </row>
    <row r="59" spans="1:35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14"/>
        <v>2807.399999999994</v>
      </c>
      <c r="F59" s="7">
        <v>122660.9</v>
      </c>
      <c r="G59" s="7">
        <v>129133.9</v>
      </c>
      <c r="H59" s="7">
        <f t="shared" si="15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4"/>
        <v>180244.30000000002</v>
      </c>
      <c r="S59" s="19">
        <f>3111.8+331.3+448.3+4210.1</f>
        <v>8101.500000000001</v>
      </c>
      <c r="T59" s="19"/>
      <c r="U59" s="19"/>
      <c r="V59" s="19">
        <f t="shared" si="5"/>
        <v>178314.85</v>
      </c>
      <c r="W59" s="19">
        <f t="shared" si="6"/>
        <v>173444.6</v>
      </c>
      <c r="X59" s="19">
        <f t="shared" si="7"/>
        <v>180244.30000000002</v>
      </c>
      <c r="Y59" s="7"/>
      <c r="Z59" s="7"/>
      <c r="AA59" s="7"/>
      <c r="AB59" s="19">
        <f t="shared" si="8"/>
        <v>178314.85</v>
      </c>
      <c r="AC59" s="19">
        <f t="shared" si="9"/>
        <v>173444.6</v>
      </c>
      <c r="AD59" s="19">
        <f t="shared" si="10"/>
        <v>180244.30000000002</v>
      </c>
      <c r="AE59" s="7"/>
      <c r="AF59" s="19">
        <f t="shared" si="11"/>
        <v>178314.85</v>
      </c>
      <c r="AG59" s="19">
        <f t="shared" si="12"/>
        <v>173444.6</v>
      </c>
      <c r="AH59" s="19">
        <f t="shared" si="13"/>
        <v>180244.30000000002</v>
      </c>
      <c r="AI59" s="7"/>
    </row>
    <row r="60" spans="1:35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14"/>
        <v>-18236.900000000023</v>
      </c>
      <c r="F60" s="15">
        <f>SUM(F61:F62)</f>
        <v>500966.3</v>
      </c>
      <c r="G60" s="15">
        <f>SUM(G61:G62)</f>
        <v>569801.9</v>
      </c>
      <c r="H60" s="15">
        <f t="shared" si="15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5"/>
        <v>500966.3</v>
      </c>
      <c r="W60" s="18">
        <f t="shared" si="6"/>
        <v>542891.8</v>
      </c>
      <c r="X60" s="18">
        <f t="shared" si="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8"/>
        <v>500966.3</v>
      </c>
      <c r="AC60" s="18">
        <f t="shared" si="9"/>
        <v>542891.8</v>
      </c>
      <c r="AD60" s="18">
        <f t="shared" si="10"/>
        <v>579471.2</v>
      </c>
      <c r="AE60" s="15">
        <f>SUM(AE61:AE62)</f>
        <v>0</v>
      </c>
      <c r="AF60" s="18">
        <f t="shared" si="11"/>
        <v>500966.3</v>
      </c>
      <c r="AG60" s="18">
        <f t="shared" si="12"/>
        <v>542891.8</v>
      </c>
      <c r="AH60" s="18">
        <f t="shared" si="13"/>
        <v>579471.2</v>
      </c>
      <c r="AI60" s="15">
        <f>SUM(AI61:AI62)</f>
        <v>0</v>
      </c>
    </row>
    <row r="61" spans="1:35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14"/>
        <v>-519203.2</v>
      </c>
      <c r="F61" s="7"/>
      <c r="G61" s="7">
        <v>569801.9</v>
      </c>
      <c r="H61" s="7">
        <f t="shared" si="15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4"/>
        <v>0</v>
      </c>
      <c r="S61" s="19"/>
      <c r="T61" s="19"/>
      <c r="U61" s="19"/>
      <c r="V61" s="19">
        <f t="shared" si="5"/>
        <v>0</v>
      </c>
      <c r="W61" s="19">
        <f t="shared" si="6"/>
        <v>0</v>
      </c>
      <c r="X61" s="19">
        <f t="shared" si="7"/>
        <v>0</v>
      </c>
      <c r="Y61" s="7"/>
      <c r="Z61" s="7"/>
      <c r="AA61" s="7"/>
      <c r="AB61" s="19">
        <f t="shared" si="8"/>
        <v>0</v>
      </c>
      <c r="AC61" s="19">
        <f t="shared" si="9"/>
        <v>0</v>
      </c>
      <c r="AD61" s="19">
        <f t="shared" si="10"/>
        <v>0</v>
      </c>
      <c r="AE61" s="7"/>
      <c r="AF61" s="19">
        <f t="shared" si="11"/>
        <v>0</v>
      </c>
      <c r="AG61" s="19">
        <f t="shared" si="12"/>
        <v>0</v>
      </c>
      <c r="AH61" s="19">
        <f t="shared" si="13"/>
        <v>0</v>
      </c>
      <c r="AI61" s="7"/>
    </row>
    <row r="62" spans="1:35" ht="15.75">
      <c r="A62" s="10">
        <v>11</v>
      </c>
      <c r="B62" s="8" t="s">
        <v>13</v>
      </c>
      <c r="C62" s="6" t="s">
        <v>73</v>
      </c>
      <c r="D62" s="7"/>
      <c r="E62" s="7">
        <f t="shared" si="14"/>
        <v>500966.3</v>
      </c>
      <c r="F62" s="7">
        <v>500966.3</v>
      </c>
      <c r="G62" s="7"/>
      <c r="H62" s="7">
        <f t="shared" si="15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4"/>
        <v>579471.2</v>
      </c>
      <c r="S62" s="19"/>
      <c r="T62" s="19"/>
      <c r="U62" s="19"/>
      <c r="V62" s="19">
        <f t="shared" si="5"/>
        <v>500966.3</v>
      </c>
      <c r="W62" s="19">
        <f t="shared" si="6"/>
        <v>542891.8</v>
      </c>
      <c r="X62" s="19">
        <f t="shared" si="7"/>
        <v>579471.2</v>
      </c>
      <c r="Y62" s="7"/>
      <c r="Z62" s="7"/>
      <c r="AA62" s="7"/>
      <c r="AB62" s="19">
        <f t="shared" si="8"/>
        <v>500966.3</v>
      </c>
      <c r="AC62" s="19">
        <f t="shared" si="9"/>
        <v>542891.8</v>
      </c>
      <c r="AD62" s="19">
        <f t="shared" si="10"/>
        <v>579471.2</v>
      </c>
      <c r="AE62" s="7"/>
      <c r="AF62" s="19">
        <f t="shared" si="11"/>
        <v>500966.3</v>
      </c>
      <c r="AG62" s="19">
        <f t="shared" si="12"/>
        <v>542891.8</v>
      </c>
      <c r="AH62" s="19">
        <f t="shared" si="13"/>
        <v>579471.2</v>
      </c>
      <c r="AI62" s="7"/>
    </row>
    <row r="63" spans="1:35" s="16" customFormat="1" ht="15.75" hidden="1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14"/>
        <v>-632225.8</v>
      </c>
      <c r="F63" s="15"/>
      <c r="G63" s="15">
        <v>1365558.4</v>
      </c>
      <c r="H63" s="15">
        <f t="shared" si="15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4"/>
        <v>1122434.5</v>
      </c>
      <c r="S63" s="18"/>
      <c r="T63" s="18">
        <v>10618.2</v>
      </c>
      <c r="U63" s="18">
        <v>11973.2</v>
      </c>
      <c r="V63" s="18">
        <f t="shared" si="5"/>
        <v>0</v>
      </c>
      <c r="W63" s="18">
        <f t="shared" si="6"/>
        <v>609704</v>
      </c>
      <c r="X63" s="18">
        <f t="shared" si="7"/>
        <v>1134407.7</v>
      </c>
      <c r="Y63" s="15"/>
      <c r="Z63" s="15"/>
      <c r="AA63" s="15"/>
      <c r="AB63" s="18">
        <f t="shared" si="8"/>
        <v>0</v>
      </c>
      <c r="AC63" s="18">
        <f t="shared" si="9"/>
        <v>609704</v>
      </c>
      <c r="AD63" s="18">
        <f t="shared" si="10"/>
        <v>1134407.7</v>
      </c>
      <c r="AE63" s="15"/>
      <c r="AF63" s="18">
        <f t="shared" si="11"/>
        <v>0</v>
      </c>
      <c r="AG63" s="18">
        <f t="shared" si="12"/>
        <v>609704</v>
      </c>
      <c r="AH63" s="18">
        <f t="shared" si="13"/>
        <v>1134407.7</v>
      </c>
      <c r="AI63" s="15"/>
    </row>
    <row r="64" spans="1:35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14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15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>K64+E64</f>
        <v>-2758841.0000000023</v>
      </c>
      <c r="O64" s="15">
        <f>K64+F64</f>
        <v>17524210.099999998</v>
      </c>
      <c r="P64" s="15">
        <f>L64+H64</f>
        <v>-2172972.8000000045</v>
      </c>
      <c r="Q64" s="15">
        <f>L64+I64</f>
        <v>19506143</v>
      </c>
      <c r="R64" s="15">
        <f>M64+J64</f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>O64+S64</f>
        <v>17886171.4</v>
      </c>
      <c r="W64" s="18">
        <f>Q64+T64</f>
        <v>19600890.3</v>
      </c>
      <c r="X64" s="18">
        <f>R64+U64</f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>V64+Y64</f>
        <v>17886171.4</v>
      </c>
      <c r="AC64" s="18">
        <f>W64+Z64</f>
        <v>19600890.3</v>
      </c>
      <c r="AD64" s="18">
        <f>X64+AA64</f>
        <v>20284925.099999998</v>
      </c>
      <c r="AE64" s="15">
        <f>AE63+AE60+AE55+AE47+AE44+AE39+AE35+AE30+AE26+AE22+AE14</f>
        <v>0</v>
      </c>
      <c r="AF64" s="18">
        <f>AE64+AB64</f>
        <v>17886171.4</v>
      </c>
      <c r="AG64" s="18">
        <f>AC64</f>
        <v>19600890.3</v>
      </c>
      <c r="AH64" s="18">
        <f>AD64</f>
        <v>20284925.099999998</v>
      </c>
      <c r="AI64" s="15">
        <f>AI63+AI60+AI55+AI47+AI44+AI39+AI35+AI30+AI26+AI22+AI14</f>
        <v>0</v>
      </c>
    </row>
  </sheetData>
  <sheetProtection password="CF5C" sheet="1" objects="1" scenarios="1"/>
  <mergeCells count="36">
    <mergeCell ref="AB12:AB13"/>
    <mergeCell ref="AE12:AE13"/>
    <mergeCell ref="AF12:AF13"/>
    <mergeCell ref="AC12:AC13"/>
    <mergeCell ref="AD12:AD13"/>
    <mergeCell ref="U12:U13"/>
    <mergeCell ref="Y12:Y13"/>
    <mergeCell ref="Z12:Z13"/>
    <mergeCell ref="AA12:AA13"/>
    <mergeCell ref="AI12:AI13"/>
    <mergeCell ref="A12:A13"/>
    <mergeCell ref="B12:B13"/>
    <mergeCell ref="C12:C13"/>
    <mergeCell ref="G12:G13"/>
    <mergeCell ref="H12:I12"/>
    <mergeCell ref="J12:J13"/>
    <mergeCell ref="K12:M12"/>
    <mergeCell ref="R12:R13"/>
    <mergeCell ref="N12:O13"/>
    <mergeCell ref="AG12:AG13"/>
    <mergeCell ref="AH12:AH13"/>
    <mergeCell ref="D12:D13"/>
    <mergeCell ref="E12:F12"/>
    <mergeCell ref="P12:Q13"/>
    <mergeCell ref="V12:V13"/>
    <mergeCell ref="W12:W13"/>
    <mergeCell ref="X12:X13"/>
    <mergeCell ref="S12:S13"/>
    <mergeCell ref="T12:T13"/>
    <mergeCell ref="C6:AF6"/>
    <mergeCell ref="C7:AF7"/>
    <mergeCell ref="A9:AF9"/>
    <mergeCell ref="C1:AF1"/>
    <mergeCell ref="C2:AF2"/>
    <mergeCell ref="C3:AF3"/>
    <mergeCell ref="C5:AF5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75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2010-02-26T05:41:22Z</cp:lastPrinted>
  <dcterms:created xsi:type="dcterms:W3CDTF">2009-10-24T08:23:52Z</dcterms:created>
  <dcterms:modified xsi:type="dcterms:W3CDTF">2010-02-26T09:20:34Z</dcterms:modified>
  <cp:category/>
  <cp:version/>
  <cp:contentType/>
  <cp:contentStatus/>
</cp:coreProperties>
</file>