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9" sheetId="1" r:id="rId1"/>
  </sheets>
  <definedNames>
    <definedName name="_xlnm.Print_Titles" localSheetId="0">'прил9'!$12:$13</definedName>
  </definedNames>
  <calcPr fullCalcOnLoad="1"/>
</workbook>
</file>

<file path=xl/sharedStrings.xml><?xml version="1.0" encoding="utf-8"?>
<sst xmlns="http://schemas.openxmlformats.org/spreadsheetml/2006/main" count="267" uniqueCount="151">
  <si>
    <t>Приложение №  к решению</t>
  </si>
  <si>
    <t xml:space="preserve">к решению </t>
  </si>
  <si>
    <t>Пермской городской Думы</t>
  </si>
  <si>
    <t>тыс. руб.</t>
  </si>
  <si>
    <t>тыс.руб.</t>
  </si>
  <si>
    <t>№ п/п</t>
  </si>
  <si>
    <t>Объект инвестиции</t>
  </si>
  <si>
    <t>Заказчик</t>
  </si>
  <si>
    <t>Экономический, социальный, экологический эффект от проведения работ</t>
  </si>
  <si>
    <t>Целевая статья</t>
  </si>
  <si>
    <t>Объем инвестиции на 2010 год</t>
  </si>
  <si>
    <t>в том числе по источникам</t>
  </si>
  <si>
    <t>Объем инвестиции на 2011 год</t>
  </si>
  <si>
    <t>2010 год с учетом изменений</t>
  </si>
  <si>
    <t xml:space="preserve"> 2011 год с учетом изменений</t>
  </si>
  <si>
    <t>2010 год</t>
  </si>
  <si>
    <t>изменения</t>
  </si>
  <si>
    <t>город</t>
  </si>
  <si>
    <t>край</t>
  </si>
  <si>
    <t>с учетом изменений</t>
  </si>
  <si>
    <t>Здравоохранение</t>
  </si>
  <si>
    <t>Строительство корпуса детской хирургии МУЗ "ГДКБ № 15"</t>
  </si>
  <si>
    <t xml:space="preserve">Управление здравоохранения </t>
  </si>
  <si>
    <t>Доступность медицинской хирургической помощи - единственное отделение в Пермской крае</t>
  </si>
  <si>
    <t>Улучшение качества медицинской хирургической помощи населению</t>
  </si>
  <si>
    <t>Доступность и качество медицинской помощи населению</t>
  </si>
  <si>
    <t>Образование</t>
  </si>
  <si>
    <t xml:space="preserve">Департамент образования </t>
  </si>
  <si>
    <t>Обеспечение доступного бесплатного общего образования</t>
  </si>
  <si>
    <t>Жилищное строительство</t>
  </si>
  <si>
    <t xml:space="preserve">Финансирование расходов на снос и  расселение аварийного и ветхого жилого фонда в рамках городской  целевой программы   </t>
  </si>
  <si>
    <t xml:space="preserve">Управление жилищных отношений  </t>
  </si>
  <si>
    <t xml:space="preserve">Обеспечение безопасных условий проживания граждан в муниципальном жилом фонде </t>
  </si>
  <si>
    <t>102 02 03</t>
  </si>
  <si>
    <t>Жилищно-коммунальное хозяйство</t>
  </si>
  <si>
    <t>Строительство газопроводов в рамках долгосрочной целевой программы "Строительство газопроводов и газификации жилых домов в микрорайонах индивидуальной застройки г.Перми на 2009-2011 годы"</t>
  </si>
  <si>
    <t>Управление развития коммунальной инфраструктуры</t>
  </si>
  <si>
    <t>Качественное улучшение условий проживания в домах индивидуальной застройки; снижение выбросов, загрязняющих воздух в городе</t>
  </si>
  <si>
    <t xml:space="preserve">Расширение и реконструкция (II очередь) канализации в г.Перми  </t>
  </si>
  <si>
    <t xml:space="preserve">Предотвращение сброса канализационных стоков в р.Каму и ее притоки из-за перегруженности действующих систем канализации города  </t>
  </si>
  <si>
    <t>Реконструкция системы водоснабжения в г.Перми</t>
  </si>
  <si>
    <t>Внешнее благоустройство</t>
  </si>
  <si>
    <t xml:space="preserve">Управление внешнего благоустройства </t>
  </si>
  <si>
    <t xml:space="preserve">Строительство нового кладбища необходимо в связи с переполнением старых, кладбище "Северное" занимает 230 га при норме 45га  </t>
  </si>
  <si>
    <t>Приведение в нормативное состояние улично-дорожной сети с целью безопасности движения автотранспорта и пешеходов</t>
  </si>
  <si>
    <t>Ведомственная целевая программа "Светлый город"</t>
  </si>
  <si>
    <t>Управление внешнего благоустройства</t>
  </si>
  <si>
    <t>Строительство снеговых полигонов (ПИР)</t>
  </si>
  <si>
    <t>Культура</t>
  </si>
  <si>
    <t>Реконструкция парка Балатово</t>
  </si>
  <si>
    <t>Комитет по культуре</t>
  </si>
  <si>
    <t>Создание условий для массового отдыха</t>
  </si>
  <si>
    <t>Реконструкция сада Свердлова</t>
  </si>
  <si>
    <t>Администрация Мотовилихинского района</t>
  </si>
  <si>
    <t>Реконструкция сквера по ул.Большевистской</t>
  </si>
  <si>
    <t>Администрация Дзержинского района</t>
  </si>
  <si>
    <t>Администрация Индустриального района</t>
  </si>
  <si>
    <t>Строительство зоопарка</t>
  </si>
  <si>
    <t xml:space="preserve">Комитет по культуре </t>
  </si>
  <si>
    <t>Создание сквера по улице Танцорова</t>
  </si>
  <si>
    <t>Администрация Кировского района</t>
  </si>
  <si>
    <t>Архитектурно-планировочное управление</t>
  </si>
  <si>
    <t>Всего:</t>
  </si>
  <si>
    <t>в том числе в разрезе заказчиков</t>
  </si>
  <si>
    <t>Управление жилищных отношений</t>
  </si>
  <si>
    <t>Управление здравоохранения</t>
  </si>
  <si>
    <t>Департамент образования</t>
  </si>
  <si>
    <t>Обеспечение бесперебойного и качественного водоснабжения г.Перми</t>
  </si>
  <si>
    <t>Приведение в нормативное состояние сетей наружного освещения</t>
  </si>
  <si>
    <t>Создание специализированных мест для скопления снега</t>
  </si>
  <si>
    <t>Создание активной круглогодичной зоны отдыха для жителей города Перми</t>
  </si>
  <si>
    <t>Приложение № 13  к решению</t>
  </si>
  <si>
    <t xml:space="preserve">с учетом изменений </t>
  </si>
  <si>
    <t>Реконструкция с надстройкой второго и третьего этажей поликлиники МУЗ "ГДКБ № 18" по ул.Костычева, 41</t>
  </si>
  <si>
    <t>Реконструкция набережной реки Кама</t>
  </si>
  <si>
    <t>Преобразование долины реки Егошиха на территории города Перми</t>
  </si>
  <si>
    <t>Обеспечение противопожарной безопасности</t>
  </si>
  <si>
    <t>Обеспечит возможность всесезонного подъезда специальной пожарной техники для организации забора воды из естественного источника водоснабжения, что значительно повысит мобильность службы пожаротушения;                                          - снижение количества жертв и уменьшение материального ущерба</t>
  </si>
  <si>
    <t>Администрация Свердловского района</t>
  </si>
  <si>
    <t>(тыс.руб.)</t>
  </si>
  <si>
    <t>Строительство пирса для организации противопожарного водоснабжения в микрорайоне "Верхняя Курья" Мотовилихинского района г.Перми, по ул.1-я Линия</t>
  </si>
  <si>
    <t xml:space="preserve">Строительство водоема для организации противопожарного водоснабжения в микрорайоне "Пихтовая Стрелка" Мотовилихинского района г.Перми, по ул.Киевская </t>
  </si>
  <si>
    <t>Реконструкция сквера у ЦК г.Перми им.Солдатова</t>
  </si>
  <si>
    <t>Реконструкция сада 250-летия г.Перми</t>
  </si>
  <si>
    <t>Строительство нового корпуса Гимназии № 11 им.Дягилева</t>
  </si>
  <si>
    <t>Реконструкция ул.Героев Хасана, участок  от  ПНИТИ  до ул.Чернышевского, первый пусковой комплекс</t>
  </si>
  <si>
    <t>Строительство взрослой поликлиники в микрорайоне Садовый</t>
  </si>
  <si>
    <t>Доступность медицинской помощи в м/р Садовый</t>
  </si>
  <si>
    <t>Строительство спортивного зала в СОШ № 52</t>
  </si>
  <si>
    <t>Строительство здания новой школы в микрорайоне Судозаводской</t>
  </si>
  <si>
    <t>Строительство нового здания администрации города Перми</t>
  </si>
  <si>
    <t>Эффективность системы управления, снижение расходов на эксплуатацию и содержание учреждений</t>
  </si>
  <si>
    <t>Строительство водопроводной сети в микрорайоне Висим Мотовилихинского района</t>
  </si>
  <si>
    <t>Обеспечением водоснабжением частных жилых домов части поселка Висим Мотовилихинского района</t>
  </si>
  <si>
    <t>Строительство водопроводной сети в микрорайоне Вышка-I Мотовилихинского района</t>
  </si>
  <si>
    <t>Обеспечением водоснабжением частных жилых домов части поселка Вышка-I Мотовилихинского района</t>
  </si>
  <si>
    <t>Физическая культура и спорт</t>
  </si>
  <si>
    <t>Строительство физкультурно-оздоровительного комплекса в Свердловском районе (ул.Обвинская,9)</t>
  </si>
  <si>
    <t>Строительство физкультурно-оздоровительного комплекса в Мотовилихинском районе (ул.Гашкова,20а)</t>
  </si>
  <si>
    <t xml:space="preserve">Комитет по физической культуре и спорту </t>
  </si>
  <si>
    <t>Создание условий для занятия физической культурой и спортом с учетом интересов и потребностей населения города</t>
  </si>
  <si>
    <t>Модернизация муниципальных котельных города Перми</t>
  </si>
  <si>
    <t xml:space="preserve">Снижение стоимости тепловой энергии для населения и обеспечения надежности в работе систем теплоснабжения в микрорайонах Кислотные дачи, Вышка-2, Молодежный, часть территории Верхней Курьи города Перми. </t>
  </si>
  <si>
    <t>Реконструкция площади Восстания 1 этап (ПИР)</t>
  </si>
  <si>
    <t>Строительство ул. Советской Армии от ул. Мира до проспекта Декабристов (ПИР)</t>
  </si>
  <si>
    <t>Реконструкция сквера Молодоженов</t>
  </si>
  <si>
    <t>Строительство поликлиники МУЗ ГКП № 4, ул.Хабаровская,56</t>
  </si>
  <si>
    <t>Строительство спортивного зала в СОШ № 12</t>
  </si>
  <si>
    <t>Реконструкция патологоанатомического корпуса МУЗ "Городская клиническая больница № 4"</t>
  </si>
  <si>
    <t>Улучшение качества медицинской  помощи населению</t>
  </si>
  <si>
    <t>Строительство спортивного зала в СОШ № 3</t>
  </si>
  <si>
    <t>край 26159,250</t>
  </si>
  <si>
    <t>край 2000</t>
  </si>
  <si>
    <t>край 18554,380</t>
  </si>
  <si>
    <t>край 4500</t>
  </si>
  <si>
    <t>край 43939,65</t>
  </si>
  <si>
    <t>край 8770,769</t>
  </si>
  <si>
    <t>край 6660,390</t>
  </si>
  <si>
    <t>край 1200</t>
  </si>
  <si>
    <t>Строительство физкультурно-оздоровительного комплекса в Дзержинском районе (м/р Парковый) ул.Шпальная</t>
  </si>
  <si>
    <t>край 1445,88</t>
  </si>
  <si>
    <t>край 2099,49</t>
  </si>
  <si>
    <t>край 1485</t>
  </si>
  <si>
    <t>Департамент имущественных отношений</t>
  </si>
  <si>
    <t>край 75000, 199000</t>
  </si>
  <si>
    <t>от 22.12.2009 № 315</t>
  </si>
  <si>
    <t>Приложение № 13 к решению</t>
  </si>
  <si>
    <t>Реконструкция ул.Макаренко от Бульвара Гагарина до ул.Уинская (ПИР)</t>
  </si>
  <si>
    <t>Реконструкция разворотного кольца остановки «Ипподром» (ул.Мира – Ш.Космонавтов (ПИР)</t>
  </si>
  <si>
    <t>Строительство сети наружного освещения по ул.Докучаева, шоссе Космонавтов, ул.Ушакова, ул.Коммунистической, ул.9 Мая</t>
  </si>
  <si>
    <t>Реконструкция сада им.Миндовского</t>
  </si>
  <si>
    <t>Строительство пирса для организации противопожарного водоснабжения в микрорайоне "Соболи" Свердловского района г.Перми, по ул.5-я Соболинская</t>
  </si>
  <si>
    <t>Строительство лечебного корпуса на 100 коек для "КМСЧ № 1"</t>
  </si>
  <si>
    <t>Реконструкция ул. Уральская от ул.Грачева до ул.Лифанова (ПИР)</t>
  </si>
  <si>
    <t>Реконструкция ул.Героев Хасана от ПНИТИ до ул.Хлебозаводская (ПИР)</t>
  </si>
  <si>
    <t>Проектирование и строительство поликлиники МУЗ "ГКП № 1" по ул.Ленина,16</t>
  </si>
  <si>
    <t>Строительство мототрека МАОУ ДОД "ДЮСТШ "Нортон-Юниор""</t>
  </si>
  <si>
    <t>Строительство кладбища "Восточное" с крематорием</t>
  </si>
  <si>
    <t>Строительство физкультурно - оздоровительного комплекса в Дзержинском районе (микрорайон "Пролетарский") ул. Докучаева</t>
  </si>
  <si>
    <t>Изменения</t>
  </si>
  <si>
    <t>Приложение № 9 к решению</t>
  </si>
  <si>
    <t>Проведение государственной экспертизы ПСД для строительства мототрека МАОУ ДОД "ДЮСТШ "Нортон-Юниор"</t>
  </si>
  <si>
    <t>Реконструкция сквера им. Розалии Землячки</t>
  </si>
  <si>
    <t>2010 год  (первонач. проект на август)</t>
  </si>
  <si>
    <t>Изменения по решению комитета</t>
  </si>
  <si>
    <t>формулы</t>
  </si>
  <si>
    <t>скрыть</t>
  </si>
  <si>
    <t>Мостовой переход через р.Егошиха, 2-я очередь строительства, от ул.Островского до ул.Сибирской</t>
  </si>
  <si>
    <t>от 24.08.2010 № 113</t>
  </si>
  <si>
    <t>Реконструкция сквера им.Ф.Э.Дзержинского</t>
  </si>
  <si>
    <t>Бюджетные инвестиции в объекты капитального строительства муниципальной собственности города Перми на 2010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</si>
</sst>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justify" vertical="top"/>
    </xf>
    <xf numFmtId="164" fontId="4" fillId="0" borderId="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vertical="top" wrapText="1"/>
    </xf>
    <xf numFmtId="9" fontId="4" fillId="0" borderId="0" xfId="20" applyFont="1" applyFill="1" applyAlignment="1">
      <alignment horizontal="right" vertical="top"/>
    </xf>
    <xf numFmtId="0" fontId="5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  <xf numFmtId="164" fontId="4" fillId="3" borderId="2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2" xfId="18" applyFont="1" applyFill="1" applyBorder="1" applyAlignment="1">
      <alignment vertical="top" wrapText="1"/>
      <protection/>
    </xf>
    <xf numFmtId="164" fontId="4" fillId="0" borderId="5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justify" vertical="center"/>
    </xf>
    <xf numFmtId="164" fontId="4" fillId="0" borderId="2" xfId="0" applyNumberFormat="1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justify" vertical="center" wrapText="1"/>
    </xf>
    <xf numFmtId="164" fontId="4" fillId="0" borderId="2" xfId="0" applyNumberFormat="1" applyFont="1" applyFill="1" applyBorder="1" applyAlignment="1">
      <alignment horizontal="justify" vertical="top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1 ДЗО ОРМХ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tabSelected="1" zoomScale="80" zoomScaleNormal="80" workbookViewId="0" topLeftCell="A1">
      <pane ySplit="13" topLeftCell="BM14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6.25390625" style="49" customWidth="1"/>
    <col min="2" max="2" width="39.625" style="1" customWidth="1"/>
    <col min="3" max="3" width="20.25390625" style="1" customWidth="1"/>
    <col min="4" max="4" width="44.25390625" style="1" customWidth="1"/>
    <col min="5" max="18" width="9.125" style="7" hidden="1" customWidth="1"/>
    <col min="19" max="19" width="13.75390625" style="7" hidden="1" customWidth="1"/>
    <col min="20" max="20" width="12.75390625" style="12" hidden="1" customWidth="1"/>
    <col min="21" max="21" width="12.75390625" style="13" hidden="1" customWidth="1"/>
    <col min="22" max="22" width="17.25390625" style="13" hidden="1" customWidth="1"/>
    <col min="23" max="23" width="17.00390625" style="13" hidden="1" customWidth="1"/>
    <col min="24" max="24" width="16.875" style="14" hidden="1" customWidth="1"/>
    <col min="25" max="25" width="17.125" style="14" hidden="1" customWidth="1"/>
    <col min="26" max="26" width="14.375" style="7" hidden="1" customWidth="1"/>
    <col min="27" max="27" width="15.00390625" style="7" customWidth="1"/>
    <col min="28" max="28" width="12.625" style="7" hidden="1" customWidth="1"/>
    <col min="29" max="16384" width="9.125" style="7" customWidth="1"/>
  </cols>
  <sheetData>
    <row r="1" spans="2:27" ht="15.75" customHeight="1">
      <c r="B1" s="61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 t="s">
        <v>0</v>
      </c>
      <c r="Q1" s="2"/>
      <c r="R1" s="2"/>
      <c r="S1" s="2"/>
      <c r="T1" s="2"/>
      <c r="U1" s="4" t="s">
        <v>71</v>
      </c>
      <c r="V1" s="4"/>
      <c r="W1" s="4"/>
      <c r="X1" s="5"/>
      <c r="AA1" s="6" t="s">
        <v>140</v>
      </c>
    </row>
    <row r="2" spans="5:27" ht="15.75" customHeight="1">
      <c r="E2" s="2"/>
      <c r="F2" s="2"/>
      <c r="G2" s="2"/>
      <c r="H2" s="2"/>
      <c r="I2" s="2"/>
      <c r="J2" s="2" t="s">
        <v>1</v>
      </c>
      <c r="K2" s="2"/>
      <c r="L2" s="3"/>
      <c r="M2" s="2"/>
      <c r="N2" s="2"/>
      <c r="O2" s="2"/>
      <c r="P2" s="2" t="s">
        <v>2</v>
      </c>
      <c r="Q2" s="2"/>
      <c r="R2" s="2"/>
      <c r="S2" s="2"/>
      <c r="T2" s="2"/>
      <c r="U2" s="8" t="s">
        <v>2</v>
      </c>
      <c r="V2" s="8"/>
      <c r="W2" s="8"/>
      <c r="X2" s="5"/>
      <c r="AA2" s="6" t="s">
        <v>2</v>
      </c>
    </row>
    <row r="3" spans="5:27" ht="15.75" customHeight="1"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AA3" s="6" t="s">
        <v>148</v>
      </c>
    </row>
    <row r="4" spans="5:27" ht="15.75" customHeight="1">
      <c r="E4" s="9"/>
      <c r="F4" s="9"/>
      <c r="G4" s="9"/>
      <c r="H4" s="9"/>
      <c r="I4" s="9"/>
      <c r="J4" s="10"/>
      <c r="K4" s="10"/>
      <c r="L4" s="11"/>
      <c r="M4" s="9"/>
      <c r="N4" s="9"/>
      <c r="O4" s="9"/>
      <c r="P4" s="9"/>
      <c r="Q4" s="9"/>
      <c r="R4" s="9"/>
      <c r="S4" s="9"/>
      <c r="AA4" s="14"/>
    </row>
    <row r="5" spans="5:27" ht="15.75" customHeight="1">
      <c r="E5" s="2"/>
      <c r="F5" s="2"/>
      <c r="G5" s="2"/>
      <c r="H5" s="2"/>
      <c r="I5" s="2"/>
      <c r="J5" s="2"/>
      <c r="K5" s="3"/>
      <c r="L5" s="3"/>
      <c r="M5" s="2"/>
      <c r="N5" s="2"/>
      <c r="O5" s="2"/>
      <c r="P5" s="2" t="s">
        <v>0</v>
      </c>
      <c r="Q5" s="2"/>
      <c r="R5" s="2"/>
      <c r="S5" s="2"/>
      <c r="T5" s="2"/>
      <c r="U5" s="4" t="s">
        <v>71</v>
      </c>
      <c r="V5" s="4"/>
      <c r="W5" s="4"/>
      <c r="X5" s="5"/>
      <c r="AA5" s="44" t="s">
        <v>126</v>
      </c>
    </row>
    <row r="6" spans="5:27" ht="15.75" customHeight="1">
      <c r="E6" s="2"/>
      <c r="F6" s="2"/>
      <c r="G6" s="2"/>
      <c r="H6" s="2"/>
      <c r="I6" s="2"/>
      <c r="J6" s="2" t="s">
        <v>1</v>
      </c>
      <c r="K6" s="2"/>
      <c r="L6" s="3"/>
      <c r="M6" s="2"/>
      <c r="N6" s="2"/>
      <c r="O6" s="2"/>
      <c r="P6" s="2" t="s">
        <v>2</v>
      </c>
      <c r="Q6" s="2"/>
      <c r="R6" s="2"/>
      <c r="S6" s="2"/>
      <c r="T6" s="2"/>
      <c r="U6" s="8" t="s">
        <v>2</v>
      </c>
      <c r="V6" s="8"/>
      <c r="W6" s="8"/>
      <c r="X6" s="5"/>
      <c r="AA6" s="6" t="s">
        <v>2</v>
      </c>
    </row>
    <row r="7" spans="5:27" ht="15.75" customHeight="1"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AA7" s="6" t="s">
        <v>125</v>
      </c>
    </row>
    <row r="8" spans="5:18" ht="15.75">
      <c r="E8" s="9"/>
      <c r="F8" s="9"/>
      <c r="G8" s="9"/>
      <c r="H8" s="9"/>
      <c r="I8" s="9"/>
      <c r="J8" s="10"/>
      <c r="K8" s="10"/>
      <c r="L8" s="11"/>
      <c r="P8" s="9"/>
      <c r="Q8" s="9"/>
      <c r="R8" s="9"/>
    </row>
    <row r="9" spans="1:27" ht="28.5" customHeight="1">
      <c r="A9" s="69" t="s">
        <v>150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  <row r="10" spans="1:26" ht="15.75">
      <c r="A10" s="15"/>
      <c r="B10" s="45"/>
      <c r="C10" s="45"/>
      <c r="D10" s="4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Y10" s="57" t="s">
        <v>146</v>
      </c>
      <c r="Z10" s="57" t="s">
        <v>146</v>
      </c>
    </row>
    <row r="11" spans="1:27" ht="15.75">
      <c r="A11" s="65"/>
      <c r="B11" s="46"/>
      <c r="C11" s="46"/>
      <c r="D11" s="46"/>
      <c r="E11" s="16"/>
      <c r="F11" s="16"/>
      <c r="G11" s="16"/>
      <c r="H11" s="16"/>
      <c r="I11" s="16"/>
      <c r="J11" s="16"/>
      <c r="N11" s="17" t="s">
        <v>3</v>
      </c>
      <c r="P11" s="12"/>
      <c r="R11" s="12" t="s">
        <v>4</v>
      </c>
      <c r="V11" s="8" t="s">
        <v>79</v>
      </c>
      <c r="W11" s="8"/>
      <c r="X11" s="13"/>
      <c r="Y11" s="8"/>
      <c r="AA11" s="8" t="s">
        <v>4</v>
      </c>
    </row>
    <row r="12" spans="1:28" ht="39" customHeight="1">
      <c r="A12" s="75" t="s">
        <v>5</v>
      </c>
      <c r="B12" s="75" t="s">
        <v>6</v>
      </c>
      <c r="C12" s="75" t="s">
        <v>7</v>
      </c>
      <c r="D12" s="75" t="s">
        <v>8</v>
      </c>
      <c r="E12" s="18" t="s">
        <v>9</v>
      </c>
      <c r="F12" s="74" t="s">
        <v>10</v>
      </c>
      <c r="G12" s="74"/>
      <c r="H12" s="74"/>
      <c r="I12" s="74"/>
      <c r="J12" s="74"/>
      <c r="K12" s="74" t="s">
        <v>11</v>
      </c>
      <c r="L12" s="74"/>
      <c r="M12" s="74" t="s">
        <v>12</v>
      </c>
      <c r="N12" s="74"/>
      <c r="O12" s="18" t="s">
        <v>10</v>
      </c>
      <c r="P12" s="74" t="s">
        <v>13</v>
      </c>
      <c r="Q12" s="18" t="s">
        <v>12</v>
      </c>
      <c r="R12" s="74" t="s">
        <v>14</v>
      </c>
      <c r="S12" s="74" t="s">
        <v>15</v>
      </c>
      <c r="T12" s="74"/>
      <c r="U12" s="74" t="s">
        <v>15</v>
      </c>
      <c r="V12" s="74"/>
      <c r="W12" s="18"/>
      <c r="X12" s="99" t="s">
        <v>139</v>
      </c>
      <c r="Y12" s="74" t="s">
        <v>143</v>
      </c>
      <c r="Z12" s="77" t="s">
        <v>144</v>
      </c>
      <c r="AA12" s="75" t="s">
        <v>15</v>
      </c>
      <c r="AB12" s="7" t="s">
        <v>145</v>
      </c>
    </row>
    <row r="13" spans="1:27" ht="16.5" customHeight="1">
      <c r="A13" s="76"/>
      <c r="B13" s="76"/>
      <c r="C13" s="76"/>
      <c r="D13" s="76"/>
      <c r="E13" s="18"/>
      <c r="F13" s="18" t="s">
        <v>16</v>
      </c>
      <c r="G13" s="18" t="s">
        <v>17</v>
      </c>
      <c r="H13" s="18" t="s">
        <v>18</v>
      </c>
      <c r="I13" s="18"/>
      <c r="J13" s="18" t="s">
        <v>19</v>
      </c>
      <c r="K13" s="18" t="s">
        <v>17</v>
      </c>
      <c r="L13" s="18" t="s">
        <v>18</v>
      </c>
      <c r="M13" s="74"/>
      <c r="N13" s="74"/>
      <c r="O13" s="18" t="s">
        <v>16</v>
      </c>
      <c r="P13" s="74"/>
      <c r="Q13" s="18" t="s">
        <v>16</v>
      </c>
      <c r="R13" s="74"/>
      <c r="S13" s="19" t="s">
        <v>16</v>
      </c>
      <c r="T13" s="18" t="s">
        <v>19</v>
      </c>
      <c r="U13" s="20" t="s">
        <v>16</v>
      </c>
      <c r="V13" s="20" t="s">
        <v>72</v>
      </c>
      <c r="W13" s="20"/>
      <c r="X13" s="100"/>
      <c r="Y13" s="74"/>
      <c r="Z13" s="77"/>
      <c r="AA13" s="76"/>
    </row>
    <row r="14" spans="1:28" ht="15.75">
      <c r="A14" s="66"/>
      <c r="B14" s="72" t="s">
        <v>20</v>
      </c>
      <c r="C14" s="73"/>
      <c r="D14" s="73"/>
      <c r="E14" s="21"/>
      <c r="F14" s="21">
        <v>-91644</v>
      </c>
      <c r="G14" s="21">
        <v>0</v>
      </c>
      <c r="H14" s="21">
        <v>0</v>
      </c>
      <c r="I14" s="21">
        <v>0</v>
      </c>
      <c r="J14" s="21">
        <v>728356</v>
      </c>
      <c r="K14" s="21">
        <v>0</v>
      </c>
      <c r="L14" s="21">
        <v>0</v>
      </c>
      <c r="M14" s="21">
        <v>0</v>
      </c>
      <c r="N14" s="21">
        <v>606462.4</v>
      </c>
      <c r="O14" s="21">
        <v>0</v>
      </c>
      <c r="P14" s="22">
        <v>728356</v>
      </c>
      <c r="Q14" s="21">
        <v>0</v>
      </c>
      <c r="R14" s="22">
        <v>606462.4</v>
      </c>
      <c r="S14" s="23">
        <f>SUM(S15:S18)</f>
        <v>0</v>
      </c>
      <c r="T14" s="24">
        <f>SUM(T15:T18)</f>
        <v>728356</v>
      </c>
      <c r="U14" s="27">
        <f aca="true" t="shared" si="0" ref="U14:U76">V14-T14</f>
        <v>-308672.9</v>
      </c>
      <c r="V14" s="27">
        <f>SUM(V15:V21)</f>
        <v>419683.1</v>
      </c>
      <c r="W14" s="27"/>
      <c r="X14" s="27">
        <f>SUM(X15:X23)</f>
        <v>195617.824</v>
      </c>
      <c r="Y14" s="53">
        <f>SUM(Y15:Y23)</f>
        <v>615300.924</v>
      </c>
      <c r="Z14" s="58">
        <f>SUM(Z15:Z23)</f>
        <v>-1400</v>
      </c>
      <c r="AA14" s="54">
        <f>Y14+Z14</f>
        <v>613900.924</v>
      </c>
      <c r="AB14" s="22">
        <f>SUM(AB15:AB23)</f>
        <v>0</v>
      </c>
    </row>
    <row r="15" spans="1:28" ht="47.25">
      <c r="A15" s="66">
        <v>1</v>
      </c>
      <c r="B15" s="43" t="s">
        <v>21</v>
      </c>
      <c r="C15" s="43" t="s">
        <v>22</v>
      </c>
      <c r="D15" s="43" t="s">
        <v>23</v>
      </c>
      <c r="E15" s="25"/>
      <c r="F15" s="22">
        <v>128356</v>
      </c>
      <c r="G15" s="21"/>
      <c r="H15" s="21"/>
      <c r="I15" s="21"/>
      <c r="J15" s="22">
        <v>728356</v>
      </c>
      <c r="K15" s="21"/>
      <c r="L15" s="21"/>
      <c r="M15" s="21"/>
      <c r="N15" s="22">
        <v>606462.4</v>
      </c>
      <c r="O15" s="26"/>
      <c r="P15" s="22">
        <v>728356</v>
      </c>
      <c r="Q15" s="26"/>
      <c r="R15" s="22">
        <v>606462.4</v>
      </c>
      <c r="S15" s="23"/>
      <c r="T15" s="24">
        <f>P15+S15</f>
        <v>728356</v>
      </c>
      <c r="U15" s="27">
        <f t="shared" si="0"/>
        <v>-357976.9</v>
      </c>
      <c r="V15" s="27">
        <v>370379.1</v>
      </c>
      <c r="W15" s="27" t="s">
        <v>124</v>
      </c>
      <c r="X15" s="24">
        <v>75000</v>
      </c>
      <c r="Y15" s="54">
        <f aca="true" t="shared" si="1" ref="Y15:Y23">V15+X15</f>
        <v>445379.1</v>
      </c>
      <c r="Z15" s="54"/>
      <c r="AA15" s="54">
        <f aca="true" t="shared" si="2" ref="AA15:AA78">Y15+Z15</f>
        <v>445379.1</v>
      </c>
      <c r="AB15" s="22"/>
    </row>
    <row r="16" spans="1:28" ht="31.5">
      <c r="A16" s="70">
        <v>2</v>
      </c>
      <c r="B16" s="78" t="s">
        <v>106</v>
      </c>
      <c r="C16" s="43" t="s">
        <v>22</v>
      </c>
      <c r="D16" s="47" t="s">
        <v>25</v>
      </c>
      <c r="E16" s="25"/>
      <c r="F16" s="22"/>
      <c r="G16" s="21"/>
      <c r="H16" s="21"/>
      <c r="I16" s="21"/>
      <c r="J16" s="22"/>
      <c r="K16" s="21"/>
      <c r="L16" s="21"/>
      <c r="M16" s="21"/>
      <c r="N16" s="22"/>
      <c r="O16" s="26"/>
      <c r="P16" s="22"/>
      <c r="Q16" s="26"/>
      <c r="R16" s="22"/>
      <c r="S16" s="23"/>
      <c r="T16" s="24"/>
      <c r="U16" s="27"/>
      <c r="V16" s="27"/>
      <c r="W16" s="27"/>
      <c r="X16" s="24">
        <v>20000</v>
      </c>
      <c r="Y16" s="54">
        <f t="shared" si="1"/>
        <v>20000</v>
      </c>
      <c r="Z16" s="54"/>
      <c r="AA16" s="54">
        <f t="shared" si="2"/>
        <v>20000</v>
      </c>
      <c r="AB16" s="22"/>
    </row>
    <row r="17" spans="1:28" ht="47.25">
      <c r="A17" s="71"/>
      <c r="B17" s="79"/>
      <c r="C17" s="48" t="s">
        <v>123</v>
      </c>
      <c r="D17" s="47" t="s">
        <v>25</v>
      </c>
      <c r="E17" s="25"/>
      <c r="F17" s="22"/>
      <c r="G17" s="21"/>
      <c r="H17" s="21"/>
      <c r="I17" s="21"/>
      <c r="J17" s="22"/>
      <c r="K17" s="21"/>
      <c r="L17" s="21"/>
      <c r="M17" s="21"/>
      <c r="N17" s="22"/>
      <c r="O17" s="26"/>
      <c r="P17" s="22"/>
      <c r="Q17" s="26"/>
      <c r="R17" s="22"/>
      <c r="S17" s="23"/>
      <c r="T17" s="24"/>
      <c r="U17" s="27"/>
      <c r="V17" s="27"/>
      <c r="W17" s="27"/>
      <c r="X17" s="24">
        <v>60000</v>
      </c>
      <c r="Y17" s="54">
        <f t="shared" si="1"/>
        <v>60000</v>
      </c>
      <c r="Z17" s="54"/>
      <c r="AA17" s="54">
        <f t="shared" si="2"/>
        <v>60000</v>
      </c>
      <c r="AB17" s="22"/>
    </row>
    <row r="18" spans="1:28" ht="31.5">
      <c r="A18" s="66">
        <v>3</v>
      </c>
      <c r="B18" s="43" t="s">
        <v>132</v>
      </c>
      <c r="C18" s="43" t="s">
        <v>22</v>
      </c>
      <c r="D18" s="43" t="s">
        <v>24</v>
      </c>
      <c r="E18" s="28">
        <v>0</v>
      </c>
      <c r="F18" s="22">
        <v>-100000</v>
      </c>
      <c r="G18" s="21"/>
      <c r="H18" s="21"/>
      <c r="I18" s="21"/>
      <c r="J18" s="22"/>
      <c r="K18" s="21"/>
      <c r="L18" s="21"/>
      <c r="M18" s="21"/>
      <c r="N18" s="22"/>
      <c r="O18" s="26"/>
      <c r="P18" s="22">
        <v>0</v>
      </c>
      <c r="Q18" s="26"/>
      <c r="R18" s="22">
        <v>0</v>
      </c>
      <c r="S18" s="23"/>
      <c r="T18" s="24">
        <f>P18+S18</f>
        <v>0</v>
      </c>
      <c r="U18" s="27">
        <f t="shared" si="0"/>
        <v>2684</v>
      </c>
      <c r="V18" s="27">
        <v>2684</v>
      </c>
      <c r="W18" s="27"/>
      <c r="X18" s="24"/>
      <c r="Y18" s="54">
        <f t="shared" si="1"/>
        <v>2684</v>
      </c>
      <c r="Z18" s="54"/>
      <c r="AA18" s="54">
        <f t="shared" si="2"/>
        <v>2684</v>
      </c>
      <c r="AB18" s="22"/>
    </row>
    <row r="19" spans="1:28" ht="47.25" customHeight="1">
      <c r="A19" s="70">
        <v>4</v>
      </c>
      <c r="B19" s="80" t="s">
        <v>135</v>
      </c>
      <c r="C19" s="47" t="s">
        <v>22</v>
      </c>
      <c r="D19" s="47" t="s">
        <v>25</v>
      </c>
      <c r="E19" s="28"/>
      <c r="F19" s="22"/>
      <c r="G19" s="21"/>
      <c r="H19" s="21"/>
      <c r="I19" s="21"/>
      <c r="J19" s="22"/>
      <c r="K19" s="21"/>
      <c r="L19" s="21"/>
      <c r="M19" s="21"/>
      <c r="N19" s="22"/>
      <c r="O19" s="26"/>
      <c r="P19" s="22"/>
      <c r="Q19" s="26"/>
      <c r="R19" s="22"/>
      <c r="S19" s="23"/>
      <c r="T19" s="24"/>
      <c r="U19" s="27">
        <f t="shared" si="0"/>
        <v>1400</v>
      </c>
      <c r="V19" s="27">
        <v>1400</v>
      </c>
      <c r="W19" s="27" t="s">
        <v>111</v>
      </c>
      <c r="X19" s="24">
        <f>6319.75+26159.25</f>
        <v>32479</v>
      </c>
      <c r="Y19" s="54">
        <f t="shared" si="1"/>
        <v>33879</v>
      </c>
      <c r="Z19" s="58">
        <v>-1400</v>
      </c>
      <c r="AA19" s="54">
        <f t="shared" si="2"/>
        <v>32479</v>
      </c>
      <c r="AB19" s="22"/>
    </row>
    <row r="20" spans="1:28" ht="47.25">
      <c r="A20" s="71"/>
      <c r="B20" s="81"/>
      <c r="C20" s="48" t="s">
        <v>123</v>
      </c>
      <c r="D20" s="47" t="s">
        <v>25</v>
      </c>
      <c r="E20" s="28"/>
      <c r="F20" s="22"/>
      <c r="G20" s="21"/>
      <c r="H20" s="21"/>
      <c r="I20" s="21"/>
      <c r="J20" s="22"/>
      <c r="K20" s="21"/>
      <c r="L20" s="21"/>
      <c r="M20" s="21"/>
      <c r="N20" s="22"/>
      <c r="O20" s="26"/>
      <c r="P20" s="22"/>
      <c r="Q20" s="26"/>
      <c r="R20" s="22"/>
      <c r="S20" s="23"/>
      <c r="T20" s="24"/>
      <c r="U20" s="27"/>
      <c r="V20" s="27"/>
      <c r="W20" s="27"/>
      <c r="X20" s="24">
        <v>1400</v>
      </c>
      <c r="Y20" s="54">
        <f t="shared" si="1"/>
        <v>1400</v>
      </c>
      <c r="Z20" s="54"/>
      <c r="AA20" s="54">
        <f t="shared" si="2"/>
        <v>1400</v>
      </c>
      <c r="AB20" s="22"/>
    </row>
    <row r="21" spans="1:28" ht="47.25">
      <c r="A21" s="66">
        <v>5</v>
      </c>
      <c r="B21" s="47" t="s">
        <v>73</v>
      </c>
      <c r="C21" s="47" t="s">
        <v>22</v>
      </c>
      <c r="D21" s="47" t="s">
        <v>25</v>
      </c>
      <c r="E21" s="28"/>
      <c r="F21" s="22"/>
      <c r="G21" s="21"/>
      <c r="H21" s="21"/>
      <c r="I21" s="21"/>
      <c r="J21" s="22"/>
      <c r="K21" s="21"/>
      <c r="L21" s="21"/>
      <c r="M21" s="21"/>
      <c r="N21" s="22"/>
      <c r="O21" s="26"/>
      <c r="P21" s="22"/>
      <c r="Q21" s="26"/>
      <c r="R21" s="22"/>
      <c r="S21" s="23"/>
      <c r="T21" s="24"/>
      <c r="U21" s="27">
        <f t="shared" si="0"/>
        <v>45220</v>
      </c>
      <c r="V21" s="27">
        <v>45220</v>
      </c>
      <c r="W21" s="27"/>
      <c r="X21" s="24"/>
      <c r="Y21" s="54">
        <f t="shared" si="1"/>
        <v>45220</v>
      </c>
      <c r="Z21" s="54"/>
      <c r="AA21" s="54">
        <f t="shared" si="2"/>
        <v>45220</v>
      </c>
      <c r="AB21" s="22"/>
    </row>
    <row r="22" spans="1:28" ht="47.25">
      <c r="A22" s="66">
        <v>6</v>
      </c>
      <c r="B22" s="47" t="s">
        <v>86</v>
      </c>
      <c r="C22" s="47" t="s">
        <v>22</v>
      </c>
      <c r="D22" s="47" t="s">
        <v>87</v>
      </c>
      <c r="E22" s="28"/>
      <c r="F22" s="22"/>
      <c r="G22" s="21"/>
      <c r="H22" s="21"/>
      <c r="I22" s="21"/>
      <c r="J22" s="22"/>
      <c r="K22" s="21"/>
      <c r="L22" s="21"/>
      <c r="M22" s="21"/>
      <c r="N22" s="22"/>
      <c r="O22" s="26"/>
      <c r="P22" s="22"/>
      <c r="Q22" s="26"/>
      <c r="R22" s="22"/>
      <c r="S22" s="23"/>
      <c r="T22" s="24"/>
      <c r="U22" s="27"/>
      <c r="V22" s="27"/>
      <c r="W22" s="27"/>
      <c r="X22" s="24">
        <v>4738.824</v>
      </c>
      <c r="Y22" s="54">
        <f t="shared" si="1"/>
        <v>4738.824</v>
      </c>
      <c r="Z22" s="54"/>
      <c r="AA22" s="54">
        <f t="shared" si="2"/>
        <v>4738.824</v>
      </c>
      <c r="AB22" s="22"/>
    </row>
    <row r="23" spans="1:28" ht="63">
      <c r="A23" s="66">
        <v>7</v>
      </c>
      <c r="B23" s="47" t="s">
        <v>108</v>
      </c>
      <c r="C23" s="47" t="s">
        <v>22</v>
      </c>
      <c r="D23" s="43" t="s">
        <v>109</v>
      </c>
      <c r="E23" s="28"/>
      <c r="F23" s="22"/>
      <c r="G23" s="21"/>
      <c r="H23" s="21"/>
      <c r="I23" s="21"/>
      <c r="J23" s="22"/>
      <c r="K23" s="21"/>
      <c r="L23" s="21"/>
      <c r="M23" s="21"/>
      <c r="N23" s="22"/>
      <c r="O23" s="26"/>
      <c r="P23" s="22"/>
      <c r="Q23" s="26"/>
      <c r="R23" s="22"/>
      <c r="S23" s="23"/>
      <c r="T23" s="24"/>
      <c r="U23" s="27"/>
      <c r="V23" s="27"/>
      <c r="W23" s="27" t="s">
        <v>112</v>
      </c>
      <c r="X23" s="24">
        <v>2000</v>
      </c>
      <c r="Y23" s="54">
        <f t="shared" si="1"/>
        <v>2000</v>
      </c>
      <c r="Z23" s="54"/>
      <c r="AA23" s="54">
        <f t="shared" si="2"/>
        <v>2000</v>
      </c>
      <c r="AB23" s="22"/>
    </row>
    <row r="24" spans="1:28" ht="15.75">
      <c r="A24" s="66"/>
      <c r="B24" s="72" t="s">
        <v>26</v>
      </c>
      <c r="C24" s="73"/>
      <c r="D24" s="73"/>
      <c r="E24" s="28"/>
      <c r="F24" s="22">
        <v>-105210</v>
      </c>
      <c r="G24" s="22">
        <v>90307.5</v>
      </c>
      <c r="H24" s="22">
        <v>90307.5</v>
      </c>
      <c r="I24" s="22">
        <v>90307.5</v>
      </c>
      <c r="J24" s="22">
        <v>30000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30000</v>
      </c>
      <c r="Q24" s="22">
        <v>0</v>
      </c>
      <c r="R24" s="22">
        <v>0</v>
      </c>
      <c r="S24" s="23" t="e">
        <f>SUM(#REF!)</f>
        <v>#REF!</v>
      </c>
      <c r="T24" s="24" t="e">
        <f>SUM(#REF!)</f>
        <v>#REF!</v>
      </c>
      <c r="U24" s="27" t="e">
        <f t="shared" si="0"/>
        <v>#REF!</v>
      </c>
      <c r="V24" s="27">
        <f>SUM(V25:V25)</f>
        <v>20000</v>
      </c>
      <c r="W24" s="27"/>
      <c r="X24" s="27">
        <f>SUM(X25:X30)</f>
        <v>60856.835999999996</v>
      </c>
      <c r="Y24" s="53">
        <f>SUM(Y25:Y30)</f>
        <v>80856.836</v>
      </c>
      <c r="Z24" s="54">
        <f>SUM(Z25:Z30)</f>
        <v>0</v>
      </c>
      <c r="AA24" s="54">
        <f t="shared" si="2"/>
        <v>80856.836</v>
      </c>
      <c r="AB24" s="22">
        <f>SUM(AB25:AB30)</f>
        <v>0</v>
      </c>
    </row>
    <row r="25" spans="1:28" ht="31.5">
      <c r="A25" s="70">
        <v>8</v>
      </c>
      <c r="B25" s="78" t="s">
        <v>84</v>
      </c>
      <c r="C25" s="43" t="s">
        <v>27</v>
      </c>
      <c r="D25" s="43" t="s">
        <v>28</v>
      </c>
      <c r="E25" s="21"/>
      <c r="F25" s="22"/>
      <c r="G25" s="22"/>
      <c r="H25" s="22"/>
      <c r="I25" s="22"/>
      <c r="J25" s="21"/>
      <c r="K25" s="21"/>
      <c r="L25" s="21"/>
      <c r="M25" s="21"/>
      <c r="N25" s="22"/>
      <c r="O25" s="26"/>
      <c r="P25" s="22"/>
      <c r="Q25" s="26"/>
      <c r="R25" s="22"/>
      <c r="S25" s="23"/>
      <c r="T25" s="24"/>
      <c r="U25" s="27">
        <f t="shared" si="0"/>
        <v>20000</v>
      </c>
      <c r="V25" s="27">
        <v>20000</v>
      </c>
      <c r="W25" s="27"/>
      <c r="X25" s="24">
        <f>-20000+8830.367</f>
        <v>-11169.633</v>
      </c>
      <c r="Y25" s="54">
        <f aca="true" t="shared" si="3" ref="Y25:Y30">V25+X25</f>
        <v>8830.367</v>
      </c>
      <c r="Z25" s="54"/>
      <c r="AA25" s="54">
        <f t="shared" si="2"/>
        <v>8830.367</v>
      </c>
      <c r="AB25" s="22"/>
    </row>
    <row r="26" spans="1:28" ht="47.25">
      <c r="A26" s="71"/>
      <c r="B26" s="79"/>
      <c r="C26" s="48" t="s">
        <v>123</v>
      </c>
      <c r="D26" s="43" t="s">
        <v>28</v>
      </c>
      <c r="E26" s="21"/>
      <c r="F26" s="22"/>
      <c r="G26" s="22"/>
      <c r="H26" s="22"/>
      <c r="I26" s="22"/>
      <c r="J26" s="21"/>
      <c r="K26" s="21"/>
      <c r="L26" s="21"/>
      <c r="M26" s="21"/>
      <c r="N26" s="22"/>
      <c r="O26" s="26"/>
      <c r="P26" s="22"/>
      <c r="Q26" s="26"/>
      <c r="R26" s="22"/>
      <c r="S26" s="23"/>
      <c r="T26" s="24"/>
      <c r="U26" s="27"/>
      <c r="V26" s="27"/>
      <c r="W26" s="27"/>
      <c r="X26" s="24">
        <v>20000</v>
      </c>
      <c r="Y26" s="54">
        <f t="shared" si="3"/>
        <v>20000</v>
      </c>
      <c r="Z26" s="54"/>
      <c r="AA26" s="54">
        <f t="shared" si="2"/>
        <v>20000</v>
      </c>
      <c r="AB26" s="22"/>
    </row>
    <row r="27" spans="1:28" ht="31.5">
      <c r="A27" s="66">
        <v>9</v>
      </c>
      <c r="B27" s="47" t="s">
        <v>88</v>
      </c>
      <c r="C27" s="43" t="s">
        <v>27</v>
      </c>
      <c r="D27" s="43" t="s">
        <v>28</v>
      </c>
      <c r="E27" s="21"/>
      <c r="F27" s="22"/>
      <c r="G27" s="22"/>
      <c r="H27" s="22"/>
      <c r="I27" s="22"/>
      <c r="J27" s="21"/>
      <c r="K27" s="21"/>
      <c r="L27" s="21"/>
      <c r="M27" s="21"/>
      <c r="N27" s="22"/>
      <c r="O27" s="26"/>
      <c r="P27" s="22"/>
      <c r="Q27" s="26"/>
      <c r="R27" s="22"/>
      <c r="S27" s="23"/>
      <c r="T27" s="24"/>
      <c r="U27" s="27"/>
      <c r="V27" s="27"/>
      <c r="W27" s="27"/>
      <c r="X27" s="24">
        <v>14</v>
      </c>
      <c r="Y27" s="54">
        <f t="shared" si="3"/>
        <v>14</v>
      </c>
      <c r="Z27" s="54"/>
      <c r="AA27" s="54">
        <f t="shared" si="2"/>
        <v>14</v>
      </c>
      <c r="AB27" s="22"/>
    </row>
    <row r="28" spans="1:28" ht="31.5">
      <c r="A28" s="66">
        <v>10</v>
      </c>
      <c r="B28" s="47" t="s">
        <v>89</v>
      </c>
      <c r="C28" s="43" t="s">
        <v>27</v>
      </c>
      <c r="D28" s="43" t="s">
        <v>28</v>
      </c>
      <c r="E28" s="21"/>
      <c r="F28" s="22"/>
      <c r="G28" s="22"/>
      <c r="H28" s="22"/>
      <c r="I28" s="22"/>
      <c r="J28" s="21"/>
      <c r="K28" s="21"/>
      <c r="L28" s="21"/>
      <c r="M28" s="21"/>
      <c r="N28" s="22"/>
      <c r="O28" s="26"/>
      <c r="P28" s="22"/>
      <c r="Q28" s="26"/>
      <c r="R28" s="22"/>
      <c r="S28" s="23"/>
      <c r="T28" s="24"/>
      <c r="U28" s="27"/>
      <c r="V28" s="27"/>
      <c r="W28" s="27"/>
      <c r="X28" s="24">
        <v>12.469</v>
      </c>
      <c r="Y28" s="54">
        <f t="shared" si="3"/>
        <v>12.469</v>
      </c>
      <c r="Z28" s="54"/>
      <c r="AA28" s="54">
        <f t="shared" si="2"/>
        <v>12.469</v>
      </c>
      <c r="AB28" s="22"/>
    </row>
    <row r="29" spans="1:28" ht="31.5">
      <c r="A29" s="66">
        <v>11</v>
      </c>
      <c r="B29" s="47" t="s">
        <v>107</v>
      </c>
      <c r="C29" s="43" t="s">
        <v>27</v>
      </c>
      <c r="D29" s="43" t="s">
        <v>28</v>
      </c>
      <c r="E29" s="21"/>
      <c r="F29" s="22"/>
      <c r="G29" s="22"/>
      <c r="H29" s="22"/>
      <c r="I29" s="22"/>
      <c r="J29" s="21"/>
      <c r="K29" s="21"/>
      <c r="L29" s="21"/>
      <c r="M29" s="21"/>
      <c r="N29" s="22"/>
      <c r="O29" s="26"/>
      <c r="P29" s="22"/>
      <c r="Q29" s="26"/>
      <c r="R29" s="22"/>
      <c r="S29" s="23"/>
      <c r="T29" s="24"/>
      <c r="U29" s="27"/>
      <c r="V29" s="27"/>
      <c r="W29" s="27"/>
      <c r="X29" s="24">
        <v>2000</v>
      </c>
      <c r="Y29" s="54">
        <f t="shared" si="3"/>
        <v>2000</v>
      </c>
      <c r="Z29" s="54"/>
      <c r="AA29" s="54">
        <f t="shared" si="2"/>
        <v>2000</v>
      </c>
      <c r="AB29" s="22"/>
    </row>
    <row r="30" spans="1:28" ht="31.5">
      <c r="A30" s="66">
        <v>12</v>
      </c>
      <c r="B30" s="47" t="s">
        <v>110</v>
      </c>
      <c r="C30" s="43" t="s">
        <v>27</v>
      </c>
      <c r="D30" s="43" t="s">
        <v>28</v>
      </c>
      <c r="E30" s="21"/>
      <c r="F30" s="22"/>
      <c r="G30" s="22"/>
      <c r="H30" s="22"/>
      <c r="I30" s="22"/>
      <c r="J30" s="21"/>
      <c r="K30" s="21"/>
      <c r="L30" s="21"/>
      <c r="M30" s="21"/>
      <c r="N30" s="22"/>
      <c r="O30" s="26"/>
      <c r="P30" s="22"/>
      <c r="Q30" s="26"/>
      <c r="R30" s="22"/>
      <c r="S30" s="23"/>
      <c r="T30" s="24"/>
      <c r="U30" s="27"/>
      <c r="V30" s="27"/>
      <c r="W30" s="27"/>
      <c r="X30" s="24">
        <v>50000</v>
      </c>
      <c r="Y30" s="54">
        <f t="shared" si="3"/>
        <v>50000</v>
      </c>
      <c r="Z30" s="54"/>
      <c r="AA30" s="54">
        <f t="shared" si="2"/>
        <v>50000</v>
      </c>
      <c r="AB30" s="22"/>
    </row>
    <row r="31" spans="1:28" ht="15.75">
      <c r="A31" s="66"/>
      <c r="B31" s="72" t="s">
        <v>29</v>
      </c>
      <c r="C31" s="73"/>
      <c r="D31" s="73"/>
      <c r="E31" s="21"/>
      <c r="F31" s="21">
        <v>0</v>
      </c>
      <c r="G31" s="21">
        <v>133842.1</v>
      </c>
      <c r="H31" s="21">
        <v>133842.1</v>
      </c>
      <c r="I31" s="21">
        <v>133842.1</v>
      </c>
      <c r="J31" s="21">
        <v>281348</v>
      </c>
      <c r="K31" s="21">
        <v>0</v>
      </c>
      <c r="L31" s="21">
        <v>0</v>
      </c>
      <c r="M31" s="22">
        <v>0</v>
      </c>
      <c r="N31" s="21">
        <v>0</v>
      </c>
      <c r="O31" s="21">
        <v>0</v>
      </c>
      <c r="P31" s="22">
        <v>281348</v>
      </c>
      <c r="Q31" s="21">
        <v>0</v>
      </c>
      <c r="R31" s="22">
        <v>0</v>
      </c>
      <c r="S31" s="23">
        <f>SUM(S32)</f>
        <v>0</v>
      </c>
      <c r="T31" s="24">
        <f>SUM(T32)</f>
        <v>281348</v>
      </c>
      <c r="U31" s="27">
        <f t="shared" si="0"/>
        <v>-79933</v>
      </c>
      <c r="V31" s="27">
        <f>SUM(V32)</f>
        <v>201415</v>
      </c>
      <c r="W31" s="27"/>
      <c r="X31" s="27">
        <f>SUM(X32)</f>
        <v>0</v>
      </c>
      <c r="Y31" s="53">
        <f>SUM(Y32)</f>
        <v>201415</v>
      </c>
      <c r="Z31" s="54">
        <f>SUM(Z32)</f>
        <v>0</v>
      </c>
      <c r="AA31" s="54">
        <f t="shared" si="2"/>
        <v>201415</v>
      </c>
      <c r="AB31" s="22">
        <f>SUM(AB32)</f>
        <v>0</v>
      </c>
    </row>
    <row r="32" spans="1:28" ht="63">
      <c r="A32" s="66">
        <v>13</v>
      </c>
      <c r="B32" s="43" t="s">
        <v>30</v>
      </c>
      <c r="C32" s="43" t="s">
        <v>31</v>
      </c>
      <c r="D32" s="43" t="s">
        <v>32</v>
      </c>
      <c r="E32" s="21" t="s">
        <v>33</v>
      </c>
      <c r="F32" s="21">
        <v>0</v>
      </c>
      <c r="G32" s="22">
        <v>133842.1</v>
      </c>
      <c r="H32" s="22">
        <v>133842.1</v>
      </c>
      <c r="I32" s="22">
        <v>133842.1</v>
      </c>
      <c r="J32" s="21">
        <v>281348</v>
      </c>
      <c r="K32" s="21"/>
      <c r="L32" s="21"/>
      <c r="M32" s="22"/>
      <c r="N32" s="29"/>
      <c r="O32" s="26"/>
      <c r="P32" s="22">
        <v>281348</v>
      </c>
      <c r="Q32" s="26"/>
      <c r="R32" s="22">
        <v>0</v>
      </c>
      <c r="S32" s="23"/>
      <c r="T32" s="24">
        <f>P32+S32</f>
        <v>281348</v>
      </c>
      <c r="U32" s="27">
        <f t="shared" si="0"/>
        <v>-79933</v>
      </c>
      <c r="V32" s="27">
        <v>201415</v>
      </c>
      <c r="W32" s="27"/>
      <c r="X32" s="24"/>
      <c r="Y32" s="54">
        <f>V32+X32</f>
        <v>201415</v>
      </c>
      <c r="Z32" s="54"/>
      <c r="AA32" s="54">
        <f t="shared" si="2"/>
        <v>201415</v>
      </c>
      <c r="AB32" s="22"/>
    </row>
    <row r="33" spans="1:28" ht="15.75">
      <c r="A33" s="66"/>
      <c r="B33" s="84" t="s">
        <v>34</v>
      </c>
      <c r="C33" s="85"/>
      <c r="D33" s="85"/>
      <c r="E33" s="28">
        <v>10000</v>
      </c>
      <c r="F33" s="22">
        <v>77290</v>
      </c>
      <c r="G33" s="22">
        <v>0</v>
      </c>
      <c r="H33" s="22">
        <v>0</v>
      </c>
      <c r="I33" s="22">
        <v>0</v>
      </c>
      <c r="J33" s="22">
        <v>150420</v>
      </c>
      <c r="K33" s="22">
        <v>0</v>
      </c>
      <c r="L33" s="22">
        <v>0</v>
      </c>
      <c r="M33" s="22">
        <v>0</v>
      </c>
      <c r="N33" s="22">
        <v>5800</v>
      </c>
      <c r="O33" s="22">
        <v>0</v>
      </c>
      <c r="P33" s="22">
        <v>150420</v>
      </c>
      <c r="Q33" s="22">
        <v>0</v>
      </c>
      <c r="R33" s="22">
        <v>5800</v>
      </c>
      <c r="S33" s="23">
        <f>SUM(S34:S35)</f>
        <v>0</v>
      </c>
      <c r="T33" s="24">
        <f>SUM(T34:T35)</f>
        <v>150420</v>
      </c>
      <c r="U33" s="27">
        <f t="shared" si="0"/>
        <v>127367.20000000001</v>
      </c>
      <c r="V33" s="27">
        <f>SUM(V34:V36)</f>
        <v>277787.2</v>
      </c>
      <c r="W33" s="27"/>
      <c r="X33" s="27">
        <f>SUM(X34:X40)</f>
        <v>72665.46900000001</v>
      </c>
      <c r="Y33" s="53">
        <f>SUM(Y34:Y40)</f>
        <v>350452.66900000005</v>
      </c>
      <c r="Z33" s="54">
        <f>SUM(Z34:Z40)</f>
        <v>0</v>
      </c>
      <c r="AA33" s="54">
        <f t="shared" si="2"/>
        <v>350452.66900000005</v>
      </c>
      <c r="AB33" s="22">
        <f>SUM(AB34:AB40)</f>
        <v>0</v>
      </c>
    </row>
    <row r="34" spans="1:28" ht="94.5">
      <c r="A34" s="66">
        <v>14</v>
      </c>
      <c r="B34" s="47" t="s">
        <v>35</v>
      </c>
      <c r="C34" s="43" t="s">
        <v>36</v>
      </c>
      <c r="D34" s="43" t="s">
        <v>37</v>
      </c>
      <c r="E34" s="25"/>
      <c r="F34" s="22">
        <v>25236</v>
      </c>
      <c r="G34" s="21"/>
      <c r="H34" s="21"/>
      <c r="I34" s="21"/>
      <c r="J34" s="22">
        <v>25236</v>
      </c>
      <c r="K34" s="21"/>
      <c r="L34" s="21"/>
      <c r="M34" s="22"/>
      <c r="N34" s="22">
        <v>5800</v>
      </c>
      <c r="O34" s="26"/>
      <c r="P34" s="22">
        <v>25236</v>
      </c>
      <c r="Q34" s="26"/>
      <c r="R34" s="22">
        <v>5800</v>
      </c>
      <c r="S34" s="23"/>
      <c r="T34" s="24">
        <f>P34+S34</f>
        <v>25236</v>
      </c>
      <c r="U34" s="27">
        <f t="shared" si="0"/>
        <v>0</v>
      </c>
      <c r="V34" s="27">
        <v>25236</v>
      </c>
      <c r="W34" s="27"/>
      <c r="X34" s="24">
        <f>44159.073+33350.837-47478.347</f>
        <v>30031.563000000002</v>
      </c>
      <c r="Y34" s="54">
        <f aca="true" t="shared" si="4" ref="Y34:Y40">V34+X34</f>
        <v>55267.563</v>
      </c>
      <c r="Z34" s="54"/>
      <c r="AA34" s="54">
        <f t="shared" si="2"/>
        <v>55267.563</v>
      </c>
      <c r="AB34" s="22"/>
    </row>
    <row r="35" spans="1:28" ht="63">
      <c r="A35" s="66">
        <v>15</v>
      </c>
      <c r="B35" s="43" t="s">
        <v>38</v>
      </c>
      <c r="C35" s="43" t="s">
        <v>36</v>
      </c>
      <c r="D35" s="43" t="s">
        <v>39</v>
      </c>
      <c r="E35" s="25"/>
      <c r="F35" s="22">
        <v>125184</v>
      </c>
      <c r="G35" s="21"/>
      <c r="H35" s="21"/>
      <c r="I35" s="21"/>
      <c r="J35" s="22">
        <v>125184</v>
      </c>
      <c r="K35" s="21"/>
      <c r="L35" s="21"/>
      <c r="M35" s="22"/>
      <c r="N35" s="22"/>
      <c r="O35" s="26"/>
      <c r="P35" s="22">
        <v>125184</v>
      </c>
      <c r="Q35" s="26"/>
      <c r="R35" s="22">
        <v>0</v>
      </c>
      <c r="S35" s="23"/>
      <c r="T35" s="24">
        <f>P35+S35</f>
        <v>125184</v>
      </c>
      <c r="U35" s="27">
        <f t="shared" si="0"/>
        <v>-14632.800000000003</v>
      </c>
      <c r="V35" s="27">
        <v>110551.2</v>
      </c>
      <c r="W35" s="27" t="s">
        <v>113</v>
      </c>
      <c r="X35" s="24">
        <v>18554.38</v>
      </c>
      <c r="Y35" s="54">
        <f t="shared" si="4"/>
        <v>129105.58</v>
      </c>
      <c r="Z35" s="54"/>
      <c r="AA35" s="54">
        <f t="shared" si="2"/>
        <v>129105.58</v>
      </c>
      <c r="AB35" s="22"/>
    </row>
    <row r="36" spans="1:28" ht="63">
      <c r="A36" s="66">
        <v>16</v>
      </c>
      <c r="B36" s="47" t="s">
        <v>40</v>
      </c>
      <c r="C36" s="47" t="s">
        <v>36</v>
      </c>
      <c r="D36" s="47" t="s">
        <v>67</v>
      </c>
      <c r="E36" s="28"/>
      <c r="F36" s="22"/>
      <c r="G36" s="21"/>
      <c r="H36" s="21"/>
      <c r="I36" s="21"/>
      <c r="J36" s="22"/>
      <c r="K36" s="21"/>
      <c r="L36" s="21"/>
      <c r="M36" s="22"/>
      <c r="N36" s="22"/>
      <c r="O36" s="26"/>
      <c r="P36" s="22"/>
      <c r="Q36" s="26"/>
      <c r="R36" s="22"/>
      <c r="S36" s="23"/>
      <c r="T36" s="24"/>
      <c r="U36" s="27">
        <f t="shared" si="0"/>
        <v>142000</v>
      </c>
      <c r="V36" s="27">
        <v>142000</v>
      </c>
      <c r="W36" s="27"/>
      <c r="X36" s="24"/>
      <c r="Y36" s="54">
        <f t="shared" si="4"/>
        <v>142000</v>
      </c>
      <c r="Z36" s="54"/>
      <c r="AA36" s="54">
        <f t="shared" si="2"/>
        <v>142000</v>
      </c>
      <c r="AB36" s="22"/>
    </row>
    <row r="37" spans="1:28" ht="63">
      <c r="A37" s="66">
        <v>17</v>
      </c>
      <c r="B37" s="47" t="s">
        <v>90</v>
      </c>
      <c r="C37" s="47" t="s">
        <v>36</v>
      </c>
      <c r="D37" s="47" t="s">
        <v>91</v>
      </c>
      <c r="E37" s="28"/>
      <c r="F37" s="22"/>
      <c r="G37" s="21"/>
      <c r="H37" s="21"/>
      <c r="I37" s="21"/>
      <c r="J37" s="22"/>
      <c r="K37" s="21"/>
      <c r="L37" s="21"/>
      <c r="M37" s="22"/>
      <c r="N37" s="22"/>
      <c r="O37" s="26"/>
      <c r="P37" s="22"/>
      <c r="Q37" s="26"/>
      <c r="R37" s="22"/>
      <c r="S37" s="23"/>
      <c r="T37" s="24"/>
      <c r="U37" s="27"/>
      <c r="V37" s="27"/>
      <c r="W37" s="27"/>
      <c r="X37" s="24">
        <v>5992.21</v>
      </c>
      <c r="Y37" s="54">
        <f t="shared" si="4"/>
        <v>5992.21</v>
      </c>
      <c r="Z37" s="54"/>
      <c r="AA37" s="54">
        <f t="shared" si="2"/>
        <v>5992.21</v>
      </c>
      <c r="AB37" s="22"/>
    </row>
    <row r="38" spans="1:28" ht="63">
      <c r="A38" s="66">
        <v>18</v>
      </c>
      <c r="B38" s="47" t="s">
        <v>92</v>
      </c>
      <c r="C38" s="47" t="s">
        <v>36</v>
      </c>
      <c r="D38" s="47" t="s">
        <v>93</v>
      </c>
      <c r="E38" s="28"/>
      <c r="F38" s="22"/>
      <c r="G38" s="21"/>
      <c r="H38" s="21"/>
      <c r="I38" s="21"/>
      <c r="J38" s="22"/>
      <c r="K38" s="21"/>
      <c r="L38" s="21"/>
      <c r="M38" s="22"/>
      <c r="N38" s="22"/>
      <c r="O38" s="26"/>
      <c r="P38" s="22"/>
      <c r="Q38" s="26"/>
      <c r="R38" s="22"/>
      <c r="S38" s="23"/>
      <c r="T38" s="24"/>
      <c r="U38" s="27"/>
      <c r="V38" s="27"/>
      <c r="W38" s="27"/>
      <c r="X38" s="24">
        <v>6212.076</v>
      </c>
      <c r="Y38" s="54">
        <f t="shared" si="4"/>
        <v>6212.076</v>
      </c>
      <c r="Z38" s="54"/>
      <c r="AA38" s="54">
        <f t="shared" si="2"/>
        <v>6212.076</v>
      </c>
      <c r="AB38" s="22"/>
    </row>
    <row r="39" spans="1:28" ht="63">
      <c r="A39" s="66">
        <v>19</v>
      </c>
      <c r="B39" s="47" t="s">
        <v>94</v>
      </c>
      <c r="C39" s="47" t="s">
        <v>36</v>
      </c>
      <c r="D39" s="47" t="s">
        <v>95</v>
      </c>
      <c r="E39" s="28"/>
      <c r="F39" s="22"/>
      <c r="G39" s="21"/>
      <c r="H39" s="21"/>
      <c r="I39" s="21"/>
      <c r="J39" s="22"/>
      <c r="K39" s="21"/>
      <c r="L39" s="21"/>
      <c r="M39" s="22"/>
      <c r="N39" s="22"/>
      <c r="O39" s="26"/>
      <c r="P39" s="22"/>
      <c r="Q39" s="26"/>
      <c r="R39" s="22"/>
      <c r="S39" s="23"/>
      <c r="T39" s="24"/>
      <c r="U39" s="27"/>
      <c r="V39" s="27"/>
      <c r="W39" s="27"/>
      <c r="X39" s="24">
        <f>10706.14+650.453-650.453</f>
        <v>10706.14</v>
      </c>
      <c r="Y39" s="54">
        <f t="shared" si="4"/>
        <v>10706.14</v>
      </c>
      <c r="Z39" s="54"/>
      <c r="AA39" s="54">
        <f t="shared" si="2"/>
        <v>10706.14</v>
      </c>
      <c r="AB39" s="22"/>
    </row>
    <row r="40" spans="1:28" ht="94.5">
      <c r="A40" s="66">
        <v>20</v>
      </c>
      <c r="B40" s="47" t="s">
        <v>101</v>
      </c>
      <c r="C40" s="47" t="s">
        <v>36</v>
      </c>
      <c r="D40" s="47" t="s">
        <v>102</v>
      </c>
      <c r="E40" s="28"/>
      <c r="F40" s="22"/>
      <c r="G40" s="21"/>
      <c r="H40" s="21"/>
      <c r="I40" s="21"/>
      <c r="J40" s="22"/>
      <c r="K40" s="21"/>
      <c r="L40" s="21"/>
      <c r="M40" s="22"/>
      <c r="N40" s="22"/>
      <c r="O40" s="26"/>
      <c r="P40" s="22"/>
      <c r="Q40" s="26"/>
      <c r="R40" s="22"/>
      <c r="S40" s="23"/>
      <c r="T40" s="24"/>
      <c r="U40" s="27"/>
      <c r="V40" s="27"/>
      <c r="W40" s="27"/>
      <c r="X40" s="24">
        <f>15000-13830.9</f>
        <v>1169.1000000000004</v>
      </c>
      <c r="Y40" s="54">
        <f t="shared" si="4"/>
        <v>1169.1000000000004</v>
      </c>
      <c r="Z40" s="54"/>
      <c r="AA40" s="54">
        <f t="shared" si="2"/>
        <v>1169.1000000000004</v>
      </c>
      <c r="AB40" s="22"/>
    </row>
    <row r="41" spans="1:28" ht="15.75">
      <c r="A41" s="66"/>
      <c r="B41" s="84" t="s">
        <v>41</v>
      </c>
      <c r="C41" s="85"/>
      <c r="D41" s="85"/>
      <c r="E41" s="28">
        <v>-50000</v>
      </c>
      <c r="F41" s="22">
        <v>-381916.5</v>
      </c>
      <c r="G41" s="22">
        <v>0</v>
      </c>
      <c r="H41" s="22">
        <v>0</v>
      </c>
      <c r="I41" s="22">
        <v>0</v>
      </c>
      <c r="J41" s="22">
        <v>90345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90345</v>
      </c>
      <c r="Q41" s="22">
        <v>0</v>
      </c>
      <c r="R41" s="22">
        <v>0</v>
      </c>
      <c r="S41" s="23">
        <f>SUM(S42:S42)</f>
        <v>0</v>
      </c>
      <c r="T41" s="24">
        <f>SUM(T42:T44)</f>
        <v>7519.9</v>
      </c>
      <c r="U41" s="27">
        <f t="shared" si="0"/>
        <v>35000</v>
      </c>
      <c r="V41" s="27">
        <f>SUM(V42:V44)</f>
        <v>42519.9</v>
      </c>
      <c r="W41" s="27"/>
      <c r="X41" s="27">
        <f>SUM(X42:X54)</f>
        <v>273475.809</v>
      </c>
      <c r="Y41" s="53">
        <f>SUM(Y42:Y54)</f>
        <v>315995.70900000003</v>
      </c>
      <c r="Z41" s="58">
        <f>SUM(Z42:Z54)</f>
        <v>-25318.685</v>
      </c>
      <c r="AA41" s="54">
        <f t="shared" si="2"/>
        <v>290677.02400000003</v>
      </c>
      <c r="AB41" s="22">
        <f>SUM(AB42:AB54)</f>
        <v>0</v>
      </c>
    </row>
    <row r="42" spans="1:28" ht="63">
      <c r="A42" s="66">
        <v>21</v>
      </c>
      <c r="B42" s="47" t="s">
        <v>137</v>
      </c>
      <c r="C42" s="43" t="s">
        <v>42</v>
      </c>
      <c r="D42" s="43" t="s">
        <v>43</v>
      </c>
      <c r="E42" s="28">
        <v>94000</v>
      </c>
      <c r="F42" s="30">
        <v>-34000</v>
      </c>
      <c r="G42" s="21"/>
      <c r="H42" s="21"/>
      <c r="I42" s="21"/>
      <c r="J42" s="22"/>
      <c r="K42" s="21"/>
      <c r="L42" s="21"/>
      <c r="M42" s="30"/>
      <c r="N42" s="22"/>
      <c r="O42" s="26"/>
      <c r="P42" s="22">
        <v>0</v>
      </c>
      <c r="Q42" s="26"/>
      <c r="R42" s="22">
        <v>0</v>
      </c>
      <c r="S42" s="23"/>
      <c r="T42" s="24">
        <f>P42+S42</f>
        <v>0</v>
      </c>
      <c r="U42" s="27">
        <f t="shared" si="0"/>
        <v>20000</v>
      </c>
      <c r="V42" s="27">
        <v>20000</v>
      </c>
      <c r="W42" s="27" t="s">
        <v>114</v>
      </c>
      <c r="X42" s="24">
        <v>4500</v>
      </c>
      <c r="Y42" s="54">
        <f aca="true" t="shared" si="5" ref="Y42:Y54">V42+X42</f>
        <v>24500</v>
      </c>
      <c r="Z42" s="54"/>
      <c r="AA42" s="54">
        <f t="shared" si="2"/>
        <v>24500</v>
      </c>
      <c r="AB42" s="22"/>
    </row>
    <row r="43" spans="1:28" ht="47.25">
      <c r="A43" s="66">
        <v>22</v>
      </c>
      <c r="B43" s="47" t="s">
        <v>45</v>
      </c>
      <c r="C43" s="47" t="s">
        <v>46</v>
      </c>
      <c r="D43" s="47" t="s">
        <v>68</v>
      </c>
      <c r="E43" s="31"/>
      <c r="F43" s="31"/>
      <c r="G43" s="32"/>
      <c r="H43" s="32"/>
      <c r="I43" s="23"/>
      <c r="J43" s="22"/>
      <c r="K43" s="23"/>
      <c r="L43" s="23"/>
      <c r="M43" s="23"/>
      <c r="N43" s="23"/>
      <c r="O43" s="26"/>
      <c r="P43" s="22"/>
      <c r="Q43" s="26"/>
      <c r="R43" s="22"/>
      <c r="S43" s="23"/>
      <c r="T43" s="24">
        <v>7519.9</v>
      </c>
      <c r="U43" s="27">
        <f t="shared" si="0"/>
        <v>0</v>
      </c>
      <c r="V43" s="27">
        <v>7519.9</v>
      </c>
      <c r="W43" s="27"/>
      <c r="X43" s="24">
        <v>2780</v>
      </c>
      <c r="Y43" s="54">
        <f t="shared" si="5"/>
        <v>10299.9</v>
      </c>
      <c r="Z43" s="54"/>
      <c r="AA43" s="54">
        <f t="shared" si="2"/>
        <v>10299.9</v>
      </c>
      <c r="AB43" s="22"/>
    </row>
    <row r="44" spans="1:28" ht="47.25">
      <c r="A44" s="66">
        <v>23</v>
      </c>
      <c r="B44" s="47" t="s">
        <v>47</v>
      </c>
      <c r="C44" s="47" t="s">
        <v>46</v>
      </c>
      <c r="D44" s="47" t="s">
        <v>69</v>
      </c>
      <c r="E44" s="31"/>
      <c r="F44" s="31"/>
      <c r="G44" s="32"/>
      <c r="H44" s="32"/>
      <c r="I44" s="23"/>
      <c r="J44" s="22"/>
      <c r="K44" s="23"/>
      <c r="L44" s="23"/>
      <c r="M44" s="23"/>
      <c r="N44" s="23"/>
      <c r="O44" s="26"/>
      <c r="P44" s="22"/>
      <c r="Q44" s="26"/>
      <c r="R44" s="22"/>
      <c r="S44" s="23"/>
      <c r="T44" s="24"/>
      <c r="U44" s="27">
        <f t="shared" si="0"/>
        <v>15000</v>
      </c>
      <c r="V44" s="27">
        <v>15000</v>
      </c>
      <c r="W44" s="27"/>
      <c r="X44" s="24"/>
      <c r="Y44" s="54">
        <f t="shared" si="5"/>
        <v>15000</v>
      </c>
      <c r="Z44" s="54"/>
      <c r="AA44" s="54">
        <f t="shared" si="2"/>
        <v>15000</v>
      </c>
      <c r="AB44" s="22"/>
    </row>
    <row r="45" spans="1:28" ht="63">
      <c r="A45" s="66">
        <v>24</v>
      </c>
      <c r="B45" s="47" t="s">
        <v>85</v>
      </c>
      <c r="C45" s="47" t="s">
        <v>46</v>
      </c>
      <c r="D45" s="43" t="s">
        <v>44</v>
      </c>
      <c r="E45" s="31"/>
      <c r="F45" s="31"/>
      <c r="G45" s="32"/>
      <c r="H45" s="32"/>
      <c r="I45" s="23"/>
      <c r="J45" s="22"/>
      <c r="K45" s="23"/>
      <c r="L45" s="23"/>
      <c r="M45" s="23"/>
      <c r="N45" s="23"/>
      <c r="O45" s="26"/>
      <c r="P45" s="22"/>
      <c r="Q45" s="26"/>
      <c r="R45" s="22"/>
      <c r="S45" s="23"/>
      <c r="T45" s="24"/>
      <c r="U45" s="27"/>
      <c r="V45" s="27"/>
      <c r="W45" s="27" t="s">
        <v>115</v>
      </c>
      <c r="X45" s="24">
        <f>80825+43939.65</f>
        <v>124764.65</v>
      </c>
      <c r="Y45" s="54">
        <f t="shared" si="5"/>
        <v>124764.65</v>
      </c>
      <c r="Z45" s="54"/>
      <c r="AA45" s="54">
        <f t="shared" si="2"/>
        <v>124764.65</v>
      </c>
      <c r="AB45" s="22"/>
    </row>
    <row r="46" spans="1:28" ht="63">
      <c r="A46" s="66">
        <v>25</v>
      </c>
      <c r="B46" s="47" t="s">
        <v>133</v>
      </c>
      <c r="C46" s="47" t="s">
        <v>46</v>
      </c>
      <c r="D46" s="43" t="s">
        <v>44</v>
      </c>
      <c r="E46" s="31"/>
      <c r="F46" s="31"/>
      <c r="G46" s="32"/>
      <c r="H46" s="32"/>
      <c r="I46" s="23"/>
      <c r="J46" s="22"/>
      <c r="K46" s="23"/>
      <c r="L46" s="23"/>
      <c r="M46" s="23"/>
      <c r="N46" s="23"/>
      <c r="O46" s="26"/>
      <c r="P46" s="22"/>
      <c r="Q46" s="26"/>
      <c r="R46" s="22"/>
      <c r="S46" s="23"/>
      <c r="T46" s="24"/>
      <c r="U46" s="27"/>
      <c r="V46" s="27"/>
      <c r="W46" s="27"/>
      <c r="X46" s="24">
        <v>6000</v>
      </c>
      <c r="Y46" s="54">
        <f t="shared" si="5"/>
        <v>6000</v>
      </c>
      <c r="Z46" s="54"/>
      <c r="AA46" s="54">
        <f t="shared" si="2"/>
        <v>6000</v>
      </c>
      <c r="AB46" s="22"/>
    </row>
    <row r="47" spans="1:28" ht="63">
      <c r="A47" s="66">
        <v>26</v>
      </c>
      <c r="B47" s="47" t="s">
        <v>103</v>
      </c>
      <c r="C47" s="47" t="s">
        <v>46</v>
      </c>
      <c r="D47" s="43" t="s">
        <v>44</v>
      </c>
      <c r="E47" s="31"/>
      <c r="F47" s="31"/>
      <c r="G47" s="32"/>
      <c r="H47" s="32"/>
      <c r="I47" s="23"/>
      <c r="J47" s="22"/>
      <c r="K47" s="23"/>
      <c r="L47" s="23"/>
      <c r="M47" s="23"/>
      <c r="N47" s="23"/>
      <c r="O47" s="26"/>
      <c r="P47" s="22"/>
      <c r="Q47" s="26"/>
      <c r="R47" s="22"/>
      <c r="S47" s="23"/>
      <c r="T47" s="24"/>
      <c r="U47" s="27"/>
      <c r="V47" s="27"/>
      <c r="W47" s="27"/>
      <c r="X47" s="24">
        <v>3000</v>
      </c>
      <c r="Y47" s="54">
        <f t="shared" si="5"/>
        <v>3000</v>
      </c>
      <c r="Z47" s="54"/>
      <c r="AA47" s="54">
        <f t="shared" si="2"/>
        <v>3000</v>
      </c>
      <c r="AB47" s="22"/>
    </row>
    <row r="48" spans="1:28" ht="63">
      <c r="A48" s="66">
        <v>27</v>
      </c>
      <c r="B48" s="47" t="s">
        <v>134</v>
      </c>
      <c r="C48" s="47" t="s">
        <v>46</v>
      </c>
      <c r="D48" s="43" t="s">
        <v>44</v>
      </c>
      <c r="E48" s="31"/>
      <c r="F48" s="31"/>
      <c r="G48" s="32"/>
      <c r="H48" s="32"/>
      <c r="I48" s="23"/>
      <c r="J48" s="22"/>
      <c r="K48" s="23"/>
      <c r="L48" s="23"/>
      <c r="M48" s="23"/>
      <c r="N48" s="23"/>
      <c r="O48" s="26"/>
      <c r="P48" s="22"/>
      <c r="Q48" s="26"/>
      <c r="R48" s="22"/>
      <c r="S48" s="23"/>
      <c r="T48" s="24"/>
      <c r="U48" s="27"/>
      <c r="V48" s="27"/>
      <c r="W48" s="27"/>
      <c r="X48" s="24">
        <v>10000</v>
      </c>
      <c r="Y48" s="54">
        <f t="shared" si="5"/>
        <v>10000</v>
      </c>
      <c r="Z48" s="54"/>
      <c r="AA48" s="54">
        <f t="shared" si="2"/>
        <v>10000</v>
      </c>
      <c r="AB48" s="22"/>
    </row>
    <row r="49" spans="1:28" ht="63">
      <c r="A49" s="66">
        <v>28</v>
      </c>
      <c r="B49" s="47" t="s">
        <v>127</v>
      </c>
      <c r="C49" s="47" t="s">
        <v>46</v>
      </c>
      <c r="D49" s="43" t="s">
        <v>44</v>
      </c>
      <c r="E49" s="31"/>
      <c r="F49" s="31"/>
      <c r="G49" s="32"/>
      <c r="H49" s="32"/>
      <c r="I49" s="23"/>
      <c r="J49" s="22"/>
      <c r="K49" s="23"/>
      <c r="L49" s="23"/>
      <c r="M49" s="23"/>
      <c r="N49" s="23"/>
      <c r="O49" s="26"/>
      <c r="P49" s="22"/>
      <c r="Q49" s="26"/>
      <c r="R49" s="22"/>
      <c r="S49" s="23"/>
      <c r="T49" s="24"/>
      <c r="U49" s="27"/>
      <c r="V49" s="27"/>
      <c r="W49" s="27"/>
      <c r="X49" s="24">
        <v>8000</v>
      </c>
      <c r="Y49" s="54">
        <f t="shared" si="5"/>
        <v>8000</v>
      </c>
      <c r="Z49" s="54"/>
      <c r="AA49" s="54">
        <f t="shared" si="2"/>
        <v>8000</v>
      </c>
      <c r="AB49" s="22"/>
    </row>
    <row r="50" spans="1:28" ht="63">
      <c r="A50" s="66">
        <v>29</v>
      </c>
      <c r="B50" s="47" t="s">
        <v>128</v>
      </c>
      <c r="C50" s="47" t="s">
        <v>46</v>
      </c>
      <c r="D50" s="43" t="s">
        <v>44</v>
      </c>
      <c r="E50" s="31"/>
      <c r="F50" s="31"/>
      <c r="G50" s="32"/>
      <c r="H50" s="32"/>
      <c r="I50" s="23"/>
      <c r="J50" s="22"/>
      <c r="K50" s="23"/>
      <c r="L50" s="23"/>
      <c r="M50" s="23"/>
      <c r="N50" s="23"/>
      <c r="O50" s="26"/>
      <c r="P50" s="22"/>
      <c r="Q50" s="26"/>
      <c r="R50" s="22"/>
      <c r="S50" s="23"/>
      <c r="T50" s="24"/>
      <c r="U50" s="27"/>
      <c r="V50" s="27"/>
      <c r="W50" s="27"/>
      <c r="X50" s="24">
        <v>3000</v>
      </c>
      <c r="Y50" s="54">
        <f t="shared" si="5"/>
        <v>3000</v>
      </c>
      <c r="Z50" s="54"/>
      <c r="AA50" s="54">
        <f t="shared" si="2"/>
        <v>3000</v>
      </c>
      <c r="AB50" s="22"/>
    </row>
    <row r="51" spans="1:28" ht="63">
      <c r="A51" s="66">
        <v>30</v>
      </c>
      <c r="B51" s="47" t="s">
        <v>104</v>
      </c>
      <c r="C51" s="47" t="s">
        <v>46</v>
      </c>
      <c r="D51" s="43" t="s">
        <v>44</v>
      </c>
      <c r="E51" s="31"/>
      <c r="F51" s="31"/>
      <c r="G51" s="32"/>
      <c r="H51" s="32"/>
      <c r="I51" s="23"/>
      <c r="J51" s="22"/>
      <c r="K51" s="23"/>
      <c r="L51" s="23"/>
      <c r="M51" s="23"/>
      <c r="N51" s="23"/>
      <c r="O51" s="26"/>
      <c r="P51" s="22"/>
      <c r="Q51" s="26"/>
      <c r="R51" s="22"/>
      <c r="S51" s="23"/>
      <c r="T51" s="24"/>
      <c r="U51" s="27"/>
      <c r="V51" s="27"/>
      <c r="W51" s="27"/>
      <c r="X51" s="24">
        <v>6000</v>
      </c>
      <c r="Y51" s="54">
        <f t="shared" si="5"/>
        <v>6000</v>
      </c>
      <c r="Z51" s="54"/>
      <c r="AA51" s="54">
        <f t="shared" si="2"/>
        <v>6000</v>
      </c>
      <c r="AB51" s="22"/>
    </row>
    <row r="52" spans="1:28" ht="63">
      <c r="A52" s="66">
        <v>31</v>
      </c>
      <c r="B52" s="47" t="s">
        <v>147</v>
      </c>
      <c r="C52" s="47" t="s">
        <v>46</v>
      </c>
      <c r="D52" s="43" t="s">
        <v>44</v>
      </c>
      <c r="E52" s="31"/>
      <c r="F52" s="31"/>
      <c r="G52" s="32"/>
      <c r="H52" s="32"/>
      <c r="I52" s="23"/>
      <c r="J52" s="22"/>
      <c r="K52" s="23"/>
      <c r="L52" s="23"/>
      <c r="M52" s="23"/>
      <c r="N52" s="23"/>
      <c r="O52" s="26"/>
      <c r="P52" s="22"/>
      <c r="Q52" s="26"/>
      <c r="R52" s="22"/>
      <c r="S52" s="23"/>
      <c r="T52" s="24"/>
      <c r="U52" s="27"/>
      <c r="V52" s="27"/>
      <c r="W52" s="27" t="s">
        <v>116</v>
      </c>
      <c r="X52" s="24">
        <v>8770.769</v>
      </c>
      <c r="Y52" s="54">
        <f t="shared" si="5"/>
        <v>8770.769</v>
      </c>
      <c r="Z52" s="54"/>
      <c r="AA52" s="54">
        <f t="shared" si="2"/>
        <v>8770.769</v>
      </c>
      <c r="AB52" s="22"/>
    </row>
    <row r="53" spans="1:28" ht="63">
      <c r="A53" s="66">
        <v>32</v>
      </c>
      <c r="B53" s="47" t="s">
        <v>129</v>
      </c>
      <c r="C53" s="47" t="s">
        <v>46</v>
      </c>
      <c r="D53" s="43" t="s">
        <v>44</v>
      </c>
      <c r="E53" s="31"/>
      <c r="F53" s="31"/>
      <c r="G53" s="32"/>
      <c r="H53" s="32"/>
      <c r="I53" s="23"/>
      <c r="J53" s="22"/>
      <c r="K53" s="23"/>
      <c r="L53" s="23"/>
      <c r="M53" s="23"/>
      <c r="N53" s="23"/>
      <c r="O53" s="26"/>
      <c r="P53" s="22"/>
      <c r="Q53" s="26"/>
      <c r="R53" s="22"/>
      <c r="S53" s="23"/>
      <c r="T53" s="24"/>
      <c r="U53" s="27"/>
      <c r="V53" s="27"/>
      <c r="W53" s="27" t="s">
        <v>117</v>
      </c>
      <c r="X53" s="24">
        <v>6660.39</v>
      </c>
      <c r="Y53" s="54">
        <f t="shared" si="5"/>
        <v>6660.39</v>
      </c>
      <c r="Z53" s="54"/>
      <c r="AA53" s="54">
        <f t="shared" si="2"/>
        <v>6660.39</v>
      </c>
      <c r="AB53" s="22"/>
    </row>
    <row r="54" spans="1:28" ht="47.25">
      <c r="A54" s="66">
        <v>33</v>
      </c>
      <c r="B54" s="47" t="s">
        <v>74</v>
      </c>
      <c r="C54" s="47" t="s">
        <v>46</v>
      </c>
      <c r="D54" s="43" t="s">
        <v>70</v>
      </c>
      <c r="E54" s="31"/>
      <c r="F54" s="31"/>
      <c r="G54" s="32"/>
      <c r="H54" s="32"/>
      <c r="I54" s="23"/>
      <c r="J54" s="22"/>
      <c r="K54" s="23"/>
      <c r="L54" s="23"/>
      <c r="M54" s="23"/>
      <c r="N54" s="23"/>
      <c r="O54" s="26"/>
      <c r="P54" s="22"/>
      <c r="Q54" s="26"/>
      <c r="R54" s="22"/>
      <c r="S54" s="23"/>
      <c r="T54" s="24"/>
      <c r="U54" s="27"/>
      <c r="V54" s="27"/>
      <c r="W54" s="27"/>
      <c r="X54" s="24">
        <v>90000</v>
      </c>
      <c r="Y54" s="54">
        <f t="shared" si="5"/>
        <v>90000</v>
      </c>
      <c r="Z54" s="58">
        <v>-25318.685</v>
      </c>
      <c r="AA54" s="54">
        <f t="shared" si="2"/>
        <v>64681.315</v>
      </c>
      <c r="AB54" s="22"/>
    </row>
    <row r="55" spans="1:28" ht="15.75">
      <c r="A55" s="66"/>
      <c r="B55" s="86" t="s">
        <v>48</v>
      </c>
      <c r="C55" s="87"/>
      <c r="D55" s="88"/>
      <c r="E55" s="21"/>
      <c r="F55" s="22">
        <v>105255</v>
      </c>
      <c r="G55" s="22">
        <v>0</v>
      </c>
      <c r="H55" s="22">
        <v>0</v>
      </c>
      <c r="I55" s="22">
        <v>0</v>
      </c>
      <c r="J55" s="22">
        <v>105255</v>
      </c>
      <c r="K55" s="22">
        <v>0</v>
      </c>
      <c r="L55" s="22">
        <v>0</v>
      </c>
      <c r="M55" s="22">
        <v>0</v>
      </c>
      <c r="N55" s="22">
        <v>105255</v>
      </c>
      <c r="O55" s="22">
        <v>0</v>
      </c>
      <c r="P55" s="22">
        <v>105255</v>
      </c>
      <c r="Q55" s="22">
        <v>0</v>
      </c>
      <c r="R55" s="22">
        <v>105255</v>
      </c>
      <c r="S55" s="23">
        <f>SUM(S56:S59)</f>
        <v>4500</v>
      </c>
      <c r="T55" s="24">
        <f>SUM(T56:T59)</f>
        <v>56000</v>
      </c>
      <c r="U55" s="27">
        <f t="shared" si="0"/>
        <v>198533.89999999997</v>
      </c>
      <c r="V55" s="27">
        <f>SUM(V56:V69)</f>
        <v>254533.89999999997</v>
      </c>
      <c r="W55" s="27"/>
      <c r="X55" s="27">
        <f>SUM(X56:X69)</f>
        <v>43716.837999999996</v>
      </c>
      <c r="Y55" s="53">
        <f>SUM(Y56:Y69)</f>
        <v>342097.288</v>
      </c>
      <c r="Z55" s="54">
        <f>SUM(Z56:Z69)</f>
        <v>0</v>
      </c>
      <c r="AA55" s="54">
        <f t="shared" si="2"/>
        <v>342097.288</v>
      </c>
      <c r="AB55" s="22">
        <f>SUM(AB56:AB69)</f>
        <v>0</v>
      </c>
    </row>
    <row r="56" spans="1:28" ht="31.5">
      <c r="A56" s="66">
        <v>34</v>
      </c>
      <c r="B56" s="43" t="s">
        <v>49</v>
      </c>
      <c r="C56" s="43" t="s">
        <v>50</v>
      </c>
      <c r="D56" s="43" t="s">
        <v>51</v>
      </c>
      <c r="E56" s="21"/>
      <c r="F56" s="22"/>
      <c r="G56" s="21"/>
      <c r="H56" s="21"/>
      <c r="I56" s="21"/>
      <c r="J56" s="22"/>
      <c r="K56" s="21"/>
      <c r="L56" s="21"/>
      <c r="M56" s="22"/>
      <c r="N56" s="22"/>
      <c r="O56" s="26">
        <v>25500</v>
      </c>
      <c r="P56" s="22">
        <v>25500</v>
      </c>
      <c r="Q56" s="26"/>
      <c r="R56" s="22">
        <v>0</v>
      </c>
      <c r="S56" s="23"/>
      <c r="T56" s="24">
        <f>P56+S56</f>
        <v>25500</v>
      </c>
      <c r="U56" s="27">
        <f t="shared" si="0"/>
        <v>-12500</v>
      </c>
      <c r="V56" s="27">
        <v>13000</v>
      </c>
      <c r="W56" s="27"/>
      <c r="X56" s="24"/>
      <c r="Y56" s="54">
        <f>13000+3317.2+11860.5+9951.65</f>
        <v>38129.35</v>
      </c>
      <c r="Z56" s="54"/>
      <c r="AA56" s="54">
        <f t="shared" si="2"/>
        <v>38129.35</v>
      </c>
      <c r="AB56" s="22"/>
    </row>
    <row r="57" spans="1:28" ht="31.5">
      <c r="A57" s="66">
        <v>35</v>
      </c>
      <c r="B57" s="43" t="s">
        <v>105</v>
      </c>
      <c r="C57" s="43" t="s">
        <v>50</v>
      </c>
      <c r="D57" s="43" t="s">
        <v>51</v>
      </c>
      <c r="E57" s="21"/>
      <c r="F57" s="22"/>
      <c r="G57" s="21"/>
      <c r="H57" s="21"/>
      <c r="I57" s="21"/>
      <c r="J57" s="22"/>
      <c r="K57" s="21"/>
      <c r="L57" s="21"/>
      <c r="M57" s="22"/>
      <c r="N57" s="22"/>
      <c r="O57" s="26">
        <v>8000</v>
      </c>
      <c r="P57" s="22">
        <v>8000</v>
      </c>
      <c r="Q57" s="26">
        <v>32255</v>
      </c>
      <c r="R57" s="22">
        <v>32255</v>
      </c>
      <c r="S57" s="23"/>
      <c r="T57" s="24">
        <f>P57+S57</f>
        <v>8000</v>
      </c>
      <c r="U57" s="27">
        <f t="shared" si="0"/>
        <v>-8000</v>
      </c>
      <c r="V57" s="27">
        <v>0</v>
      </c>
      <c r="W57" s="27"/>
      <c r="X57" s="24">
        <v>30000</v>
      </c>
      <c r="Y57" s="54">
        <f>30000-25000</f>
        <v>5000</v>
      </c>
      <c r="Z57" s="54"/>
      <c r="AA57" s="54">
        <f t="shared" si="2"/>
        <v>5000</v>
      </c>
      <c r="AB57" s="22"/>
    </row>
    <row r="58" spans="1:28" ht="47.25">
      <c r="A58" s="66">
        <v>36</v>
      </c>
      <c r="B58" s="43" t="s">
        <v>52</v>
      </c>
      <c r="C58" s="43" t="s">
        <v>53</v>
      </c>
      <c r="D58" s="43" t="s">
        <v>51</v>
      </c>
      <c r="E58" s="21"/>
      <c r="F58" s="22">
        <v>18000</v>
      </c>
      <c r="G58" s="21"/>
      <c r="H58" s="21"/>
      <c r="I58" s="21"/>
      <c r="J58" s="22">
        <v>18000</v>
      </c>
      <c r="K58" s="21"/>
      <c r="L58" s="21"/>
      <c r="M58" s="22"/>
      <c r="N58" s="22">
        <v>32000</v>
      </c>
      <c r="O58" s="26"/>
      <c r="P58" s="22">
        <v>18000</v>
      </c>
      <c r="Q58" s="26"/>
      <c r="R58" s="22">
        <v>32000</v>
      </c>
      <c r="S58" s="23"/>
      <c r="T58" s="24">
        <f>P58+S58</f>
        <v>18000</v>
      </c>
      <c r="U58" s="27">
        <f t="shared" si="0"/>
        <v>-18000</v>
      </c>
      <c r="V58" s="27">
        <v>0</v>
      </c>
      <c r="W58" s="27"/>
      <c r="X58" s="24">
        <v>11182.215</v>
      </c>
      <c r="Y58" s="54">
        <f aca="true" t="shared" si="6" ref="Y58:Y65">X58+V58</f>
        <v>11182.215</v>
      </c>
      <c r="Z58" s="54"/>
      <c r="AA58" s="54">
        <f t="shared" si="2"/>
        <v>11182.215</v>
      </c>
      <c r="AB58" s="22"/>
    </row>
    <row r="59" spans="1:28" ht="47.25">
      <c r="A59" s="66">
        <v>37</v>
      </c>
      <c r="B59" s="47" t="s">
        <v>149</v>
      </c>
      <c r="C59" s="43" t="s">
        <v>55</v>
      </c>
      <c r="D59" s="43" t="s">
        <v>51</v>
      </c>
      <c r="E59" s="21"/>
      <c r="F59" s="22"/>
      <c r="G59" s="21"/>
      <c r="H59" s="21"/>
      <c r="I59" s="21"/>
      <c r="J59" s="22"/>
      <c r="K59" s="21"/>
      <c r="L59" s="21"/>
      <c r="M59" s="22"/>
      <c r="N59" s="22"/>
      <c r="O59" s="26"/>
      <c r="P59" s="22"/>
      <c r="Q59" s="26"/>
      <c r="R59" s="22"/>
      <c r="S59" s="33">
        <v>4500</v>
      </c>
      <c r="T59" s="24">
        <f>P59+S59</f>
        <v>4500</v>
      </c>
      <c r="U59" s="27">
        <f t="shared" si="0"/>
        <v>-4500</v>
      </c>
      <c r="V59" s="27">
        <v>0</v>
      </c>
      <c r="W59" s="27"/>
      <c r="X59" s="24">
        <v>2534.623</v>
      </c>
      <c r="Y59" s="54">
        <f t="shared" si="6"/>
        <v>2534.623</v>
      </c>
      <c r="Z59" s="54"/>
      <c r="AA59" s="54">
        <f t="shared" si="2"/>
        <v>2534.623</v>
      </c>
      <c r="AB59" s="22"/>
    </row>
    <row r="60" spans="1:28" ht="47.25">
      <c r="A60" s="66">
        <v>38</v>
      </c>
      <c r="B60" s="47" t="s">
        <v>130</v>
      </c>
      <c r="C60" s="47" t="s">
        <v>56</v>
      </c>
      <c r="D60" s="43" t="s">
        <v>51</v>
      </c>
      <c r="E60" s="21"/>
      <c r="F60" s="22"/>
      <c r="G60" s="21"/>
      <c r="H60" s="21"/>
      <c r="I60" s="21"/>
      <c r="J60" s="22"/>
      <c r="K60" s="21"/>
      <c r="L60" s="21"/>
      <c r="M60" s="22"/>
      <c r="N60" s="22"/>
      <c r="O60" s="26"/>
      <c r="P60" s="22"/>
      <c r="Q60" s="26"/>
      <c r="R60" s="22"/>
      <c r="S60" s="33"/>
      <c r="T60" s="24"/>
      <c r="U60" s="27">
        <f t="shared" si="0"/>
        <v>13100</v>
      </c>
      <c r="V60" s="27">
        <v>13100</v>
      </c>
      <c r="W60" s="27"/>
      <c r="X60" s="24"/>
      <c r="Y60" s="54">
        <f t="shared" si="6"/>
        <v>13100</v>
      </c>
      <c r="Z60" s="54"/>
      <c r="AA60" s="54">
        <f t="shared" si="2"/>
        <v>13100</v>
      </c>
      <c r="AB60" s="22"/>
    </row>
    <row r="61" spans="1:28" s="52" customFormat="1" ht="31.5" hidden="1">
      <c r="A61" s="67"/>
      <c r="B61" s="50" t="s">
        <v>57</v>
      </c>
      <c r="C61" s="50" t="s">
        <v>58</v>
      </c>
      <c r="D61" s="51" t="s">
        <v>51</v>
      </c>
      <c r="E61" s="21"/>
      <c r="F61" s="22"/>
      <c r="G61" s="21"/>
      <c r="H61" s="21"/>
      <c r="I61" s="21"/>
      <c r="J61" s="22"/>
      <c r="K61" s="21"/>
      <c r="L61" s="21"/>
      <c r="M61" s="22"/>
      <c r="N61" s="22"/>
      <c r="O61" s="26"/>
      <c r="P61" s="22"/>
      <c r="Q61" s="26"/>
      <c r="R61" s="22"/>
      <c r="S61" s="33"/>
      <c r="T61" s="24"/>
      <c r="U61" s="27">
        <f t="shared" si="0"/>
        <v>90000</v>
      </c>
      <c r="V61" s="27">
        <v>90000</v>
      </c>
      <c r="W61" s="27"/>
      <c r="X61" s="24">
        <v>-90000</v>
      </c>
      <c r="Y61" s="55">
        <f t="shared" si="6"/>
        <v>0</v>
      </c>
      <c r="Z61" s="55"/>
      <c r="AA61" s="54">
        <f t="shared" si="2"/>
        <v>0</v>
      </c>
      <c r="AB61" s="22"/>
    </row>
    <row r="62" spans="1:28" ht="47.25">
      <c r="A62" s="66">
        <v>39</v>
      </c>
      <c r="B62" s="47" t="s">
        <v>57</v>
      </c>
      <c r="C62" s="47" t="s">
        <v>123</v>
      </c>
      <c r="D62" s="43" t="s">
        <v>51</v>
      </c>
      <c r="E62" s="21"/>
      <c r="F62" s="22"/>
      <c r="G62" s="21"/>
      <c r="H62" s="21"/>
      <c r="I62" s="21"/>
      <c r="J62" s="22"/>
      <c r="K62" s="21"/>
      <c r="L62" s="21"/>
      <c r="M62" s="22"/>
      <c r="N62" s="22"/>
      <c r="O62" s="26"/>
      <c r="P62" s="22"/>
      <c r="Q62" s="26"/>
      <c r="R62" s="22"/>
      <c r="S62" s="33"/>
      <c r="T62" s="24"/>
      <c r="U62" s="27"/>
      <c r="V62" s="27"/>
      <c r="W62" s="27"/>
      <c r="X62" s="24">
        <v>90000</v>
      </c>
      <c r="Y62" s="54">
        <f t="shared" si="6"/>
        <v>90000</v>
      </c>
      <c r="Z62" s="54"/>
      <c r="AA62" s="54">
        <f t="shared" si="2"/>
        <v>90000</v>
      </c>
      <c r="AB62" s="22"/>
    </row>
    <row r="63" spans="1:28" ht="31.5">
      <c r="A63" s="70">
        <v>40</v>
      </c>
      <c r="B63" s="80" t="s">
        <v>59</v>
      </c>
      <c r="C63" s="47" t="s">
        <v>58</v>
      </c>
      <c r="D63" s="43" t="s">
        <v>51</v>
      </c>
      <c r="E63" s="21"/>
      <c r="F63" s="22"/>
      <c r="G63" s="21"/>
      <c r="H63" s="21"/>
      <c r="I63" s="21"/>
      <c r="J63" s="22"/>
      <c r="K63" s="21"/>
      <c r="L63" s="21"/>
      <c r="M63" s="22"/>
      <c r="N63" s="22"/>
      <c r="O63" s="26"/>
      <c r="P63" s="22"/>
      <c r="Q63" s="26"/>
      <c r="R63" s="22"/>
      <c r="S63" s="33"/>
      <c r="T63" s="24"/>
      <c r="U63" s="27">
        <f t="shared" si="0"/>
        <v>36000</v>
      </c>
      <c r="V63" s="27">
        <v>36000</v>
      </c>
      <c r="W63" s="27"/>
      <c r="X63" s="24">
        <v>-35000</v>
      </c>
      <c r="Y63" s="54">
        <f t="shared" si="6"/>
        <v>1000</v>
      </c>
      <c r="Z63" s="54"/>
      <c r="AA63" s="54">
        <f t="shared" si="2"/>
        <v>1000</v>
      </c>
      <c r="AB63" s="22"/>
    </row>
    <row r="64" spans="1:28" ht="31.5">
      <c r="A64" s="89"/>
      <c r="B64" s="90"/>
      <c r="C64" s="47" t="s">
        <v>60</v>
      </c>
      <c r="D64" s="43" t="s">
        <v>51</v>
      </c>
      <c r="E64" s="21"/>
      <c r="F64" s="22"/>
      <c r="G64" s="21"/>
      <c r="H64" s="21"/>
      <c r="I64" s="21"/>
      <c r="J64" s="22"/>
      <c r="K64" s="21"/>
      <c r="L64" s="21"/>
      <c r="M64" s="22"/>
      <c r="N64" s="22"/>
      <c r="O64" s="26"/>
      <c r="P64" s="22"/>
      <c r="Q64" s="26"/>
      <c r="R64" s="22"/>
      <c r="S64" s="33"/>
      <c r="T64" s="24"/>
      <c r="U64" s="27">
        <f t="shared" si="0"/>
        <v>4000</v>
      </c>
      <c r="V64" s="27">
        <v>4000</v>
      </c>
      <c r="W64" s="27"/>
      <c r="X64" s="24"/>
      <c r="Y64" s="54">
        <f t="shared" si="6"/>
        <v>4000</v>
      </c>
      <c r="Z64" s="54"/>
      <c r="AA64" s="54">
        <f t="shared" si="2"/>
        <v>4000</v>
      </c>
      <c r="AB64" s="22"/>
    </row>
    <row r="65" spans="1:28" ht="47.25">
      <c r="A65" s="71"/>
      <c r="B65" s="81"/>
      <c r="C65" s="47" t="s">
        <v>123</v>
      </c>
      <c r="D65" s="43" t="s">
        <v>51</v>
      </c>
      <c r="E65" s="21"/>
      <c r="F65" s="22"/>
      <c r="G65" s="21"/>
      <c r="H65" s="21"/>
      <c r="I65" s="21"/>
      <c r="J65" s="22"/>
      <c r="K65" s="21"/>
      <c r="L65" s="21"/>
      <c r="M65" s="22"/>
      <c r="N65" s="22"/>
      <c r="O65" s="26"/>
      <c r="P65" s="22"/>
      <c r="Q65" s="26"/>
      <c r="R65" s="22"/>
      <c r="S65" s="33"/>
      <c r="T65" s="24"/>
      <c r="U65" s="27"/>
      <c r="V65" s="27"/>
      <c r="W65" s="27"/>
      <c r="X65" s="24">
        <v>35000</v>
      </c>
      <c r="Y65" s="54">
        <f t="shared" si="6"/>
        <v>35000</v>
      </c>
      <c r="Z65" s="54"/>
      <c r="AA65" s="54">
        <f t="shared" si="2"/>
        <v>35000</v>
      </c>
      <c r="AB65" s="22"/>
    </row>
    <row r="66" spans="1:28" ht="31.5">
      <c r="A66" s="66">
        <v>41</v>
      </c>
      <c r="B66" s="43" t="s">
        <v>54</v>
      </c>
      <c r="C66" s="43" t="s">
        <v>50</v>
      </c>
      <c r="D66" s="43" t="s">
        <v>51</v>
      </c>
      <c r="E66" s="21"/>
      <c r="F66" s="22"/>
      <c r="G66" s="21"/>
      <c r="H66" s="21"/>
      <c r="I66" s="21"/>
      <c r="J66" s="22"/>
      <c r="K66" s="21"/>
      <c r="L66" s="21"/>
      <c r="M66" s="22"/>
      <c r="N66" s="22"/>
      <c r="O66" s="26"/>
      <c r="P66" s="22"/>
      <c r="Q66" s="26"/>
      <c r="R66" s="22"/>
      <c r="S66" s="33"/>
      <c r="T66" s="24"/>
      <c r="U66" s="27">
        <f t="shared" si="0"/>
        <v>11298.3</v>
      </c>
      <c r="V66" s="27">
        <v>11298.3</v>
      </c>
      <c r="W66" s="27"/>
      <c r="X66" s="24"/>
      <c r="Y66" s="54">
        <f>11298.3+8022.3+33894.9</f>
        <v>53215.5</v>
      </c>
      <c r="Z66" s="54"/>
      <c r="AA66" s="54">
        <f t="shared" si="2"/>
        <v>53215.5</v>
      </c>
      <c r="AB66" s="22"/>
    </row>
    <row r="67" spans="1:28" ht="31.5">
      <c r="A67" s="66">
        <v>42</v>
      </c>
      <c r="B67" s="43" t="s">
        <v>83</v>
      </c>
      <c r="C67" s="43" t="s">
        <v>50</v>
      </c>
      <c r="D67" s="43" t="s">
        <v>51</v>
      </c>
      <c r="E67" s="21"/>
      <c r="F67" s="22"/>
      <c r="G67" s="21"/>
      <c r="H67" s="21"/>
      <c r="I67" s="21"/>
      <c r="J67" s="22"/>
      <c r="K67" s="21"/>
      <c r="L67" s="21"/>
      <c r="M67" s="22"/>
      <c r="N67" s="22"/>
      <c r="O67" s="26"/>
      <c r="P67" s="22"/>
      <c r="Q67" s="26"/>
      <c r="R67" s="22"/>
      <c r="S67" s="33"/>
      <c r="T67" s="24"/>
      <c r="U67" s="27">
        <f t="shared" si="0"/>
        <v>34802.9</v>
      </c>
      <c r="V67" s="27">
        <v>34802.9</v>
      </c>
      <c r="W67" s="27"/>
      <c r="X67" s="24"/>
      <c r="Y67" s="54">
        <f>34802.9+13800</f>
        <v>48602.9</v>
      </c>
      <c r="Z67" s="54"/>
      <c r="AA67" s="54">
        <f t="shared" si="2"/>
        <v>48602.9</v>
      </c>
      <c r="AB67" s="22"/>
    </row>
    <row r="68" spans="1:28" ht="31.5">
      <c r="A68" s="66">
        <v>43</v>
      </c>
      <c r="B68" s="43" t="s">
        <v>82</v>
      </c>
      <c r="C68" s="43" t="s">
        <v>50</v>
      </c>
      <c r="D68" s="43" t="s">
        <v>51</v>
      </c>
      <c r="E68" s="21"/>
      <c r="F68" s="22"/>
      <c r="G68" s="21"/>
      <c r="H68" s="21"/>
      <c r="I68" s="21"/>
      <c r="J68" s="22"/>
      <c r="K68" s="21"/>
      <c r="L68" s="21"/>
      <c r="M68" s="22"/>
      <c r="N68" s="22"/>
      <c r="O68" s="26"/>
      <c r="P68" s="22"/>
      <c r="Q68" s="26"/>
      <c r="R68" s="22"/>
      <c r="S68" s="33"/>
      <c r="T68" s="24"/>
      <c r="U68" s="27">
        <f t="shared" si="0"/>
        <v>38332.7</v>
      </c>
      <c r="V68" s="27">
        <v>38332.7</v>
      </c>
      <c r="W68" s="27"/>
      <c r="X68" s="24"/>
      <c r="Y68" s="54">
        <f>X68+V68</f>
        <v>38332.7</v>
      </c>
      <c r="Z68" s="54"/>
      <c r="AA68" s="54">
        <f t="shared" si="2"/>
        <v>38332.7</v>
      </c>
      <c r="AB68" s="22"/>
    </row>
    <row r="69" spans="1:28" ht="31.5">
      <c r="A69" s="66">
        <v>44</v>
      </c>
      <c r="B69" s="43" t="s">
        <v>142</v>
      </c>
      <c r="C69" s="43" t="s">
        <v>50</v>
      </c>
      <c r="D69" s="43" t="s">
        <v>51</v>
      </c>
      <c r="E69" s="21"/>
      <c r="F69" s="22"/>
      <c r="G69" s="21"/>
      <c r="H69" s="21"/>
      <c r="I69" s="21"/>
      <c r="J69" s="22"/>
      <c r="K69" s="21"/>
      <c r="L69" s="21"/>
      <c r="M69" s="22"/>
      <c r="N69" s="22"/>
      <c r="O69" s="26"/>
      <c r="P69" s="22"/>
      <c r="Q69" s="26"/>
      <c r="R69" s="22"/>
      <c r="S69" s="33"/>
      <c r="T69" s="24"/>
      <c r="U69" s="27">
        <f t="shared" si="0"/>
        <v>14000</v>
      </c>
      <c r="V69" s="27">
        <v>14000</v>
      </c>
      <c r="W69" s="27"/>
      <c r="X69" s="24"/>
      <c r="Y69" s="54">
        <v>2000</v>
      </c>
      <c r="Z69" s="54"/>
      <c r="AA69" s="54">
        <f t="shared" si="2"/>
        <v>2000</v>
      </c>
      <c r="AB69" s="22"/>
    </row>
    <row r="70" spans="1:28" ht="15.75">
      <c r="A70" s="66"/>
      <c r="B70" s="86" t="s">
        <v>61</v>
      </c>
      <c r="C70" s="87"/>
      <c r="D70" s="88"/>
      <c r="E70" s="21"/>
      <c r="F70" s="22"/>
      <c r="G70" s="21"/>
      <c r="H70" s="21"/>
      <c r="I70" s="21"/>
      <c r="J70" s="22"/>
      <c r="K70" s="21"/>
      <c r="L70" s="21"/>
      <c r="M70" s="22"/>
      <c r="N70" s="22"/>
      <c r="O70" s="26"/>
      <c r="P70" s="22"/>
      <c r="Q70" s="26"/>
      <c r="R70" s="22"/>
      <c r="S70" s="23"/>
      <c r="T70" s="24">
        <f>T71</f>
        <v>0</v>
      </c>
      <c r="U70" s="27">
        <f t="shared" si="0"/>
        <v>129248.7</v>
      </c>
      <c r="V70" s="27">
        <f>SUM(V71:V72)</f>
        <v>129248.7</v>
      </c>
      <c r="W70" s="27"/>
      <c r="X70" s="27">
        <f>SUM(X71:X72)</f>
        <v>-90000</v>
      </c>
      <c r="Y70" s="53">
        <f>SUM(Y71:Y72)</f>
        <v>39248.7</v>
      </c>
      <c r="Z70" s="54">
        <f>SUM(Z71:Z72)</f>
        <v>0</v>
      </c>
      <c r="AA70" s="54">
        <f t="shared" si="2"/>
        <v>39248.7</v>
      </c>
      <c r="AB70" s="22">
        <f>SUM(AB71:AB72)</f>
        <v>0</v>
      </c>
    </row>
    <row r="71" spans="1:28" ht="47.25">
      <c r="A71" s="66">
        <v>45</v>
      </c>
      <c r="B71" s="43" t="s">
        <v>74</v>
      </c>
      <c r="C71" s="43" t="s">
        <v>61</v>
      </c>
      <c r="D71" s="43" t="s">
        <v>70</v>
      </c>
      <c r="E71" s="21"/>
      <c r="F71" s="22"/>
      <c r="G71" s="21"/>
      <c r="H71" s="21"/>
      <c r="I71" s="21"/>
      <c r="J71" s="22"/>
      <c r="K71" s="21"/>
      <c r="L71" s="21"/>
      <c r="M71" s="22"/>
      <c r="N71" s="22"/>
      <c r="O71" s="26"/>
      <c r="P71" s="22"/>
      <c r="Q71" s="26"/>
      <c r="R71" s="22"/>
      <c r="S71" s="23"/>
      <c r="T71" s="24"/>
      <c r="U71" s="27">
        <f t="shared" si="0"/>
        <v>120000</v>
      </c>
      <c r="V71" s="27">
        <v>120000</v>
      </c>
      <c r="W71" s="27"/>
      <c r="X71" s="24">
        <v>-90000</v>
      </c>
      <c r="Y71" s="54">
        <f>V71+X71</f>
        <v>30000</v>
      </c>
      <c r="Z71" s="54"/>
      <c r="AA71" s="54">
        <f t="shared" si="2"/>
        <v>30000</v>
      </c>
      <c r="AB71" s="22"/>
    </row>
    <row r="72" spans="1:28" ht="47.25">
      <c r="A72" s="68">
        <v>46</v>
      </c>
      <c r="B72" s="47" t="s">
        <v>75</v>
      </c>
      <c r="C72" s="47" t="s">
        <v>61</v>
      </c>
      <c r="D72" s="47" t="s">
        <v>70</v>
      </c>
      <c r="E72" s="21"/>
      <c r="F72" s="22"/>
      <c r="G72" s="21"/>
      <c r="H72" s="21"/>
      <c r="I72" s="21"/>
      <c r="J72" s="22"/>
      <c r="K72" s="21"/>
      <c r="L72" s="21"/>
      <c r="M72" s="22"/>
      <c r="N72" s="22"/>
      <c r="O72" s="26"/>
      <c r="P72" s="22"/>
      <c r="Q72" s="26"/>
      <c r="R72" s="22"/>
      <c r="S72" s="23"/>
      <c r="T72" s="24"/>
      <c r="U72" s="27">
        <f t="shared" si="0"/>
        <v>9248.7</v>
      </c>
      <c r="V72" s="27">
        <v>9248.7</v>
      </c>
      <c r="W72" s="27"/>
      <c r="X72" s="24"/>
      <c r="Y72" s="54">
        <f>V72+X72</f>
        <v>9248.7</v>
      </c>
      <c r="Z72" s="54"/>
      <c r="AA72" s="54">
        <f t="shared" si="2"/>
        <v>9248.7</v>
      </c>
      <c r="AB72" s="22"/>
    </row>
    <row r="73" spans="1:28" ht="15.75">
      <c r="A73" s="66"/>
      <c r="B73" s="72" t="s">
        <v>76</v>
      </c>
      <c r="C73" s="73"/>
      <c r="D73" s="73"/>
      <c r="E73" s="21"/>
      <c r="F73" s="22"/>
      <c r="G73" s="21"/>
      <c r="H73" s="21"/>
      <c r="I73" s="21"/>
      <c r="J73" s="22"/>
      <c r="K73" s="21"/>
      <c r="L73" s="21"/>
      <c r="M73" s="22"/>
      <c r="N73" s="22"/>
      <c r="O73" s="26"/>
      <c r="P73" s="22"/>
      <c r="Q73" s="26"/>
      <c r="R73" s="22"/>
      <c r="S73" s="23"/>
      <c r="T73" s="24"/>
      <c r="U73" s="27">
        <f t="shared" si="0"/>
        <v>5100</v>
      </c>
      <c r="V73" s="27">
        <f>SUM(V74:V76)</f>
        <v>5100</v>
      </c>
      <c r="W73" s="27"/>
      <c r="X73" s="27">
        <f>SUM(X74:X76)</f>
        <v>0</v>
      </c>
      <c r="Y73" s="53">
        <f>SUM(Y74:Y76)</f>
        <v>5100</v>
      </c>
      <c r="Z73" s="54">
        <f>SUM(Z74:Z76)</f>
        <v>0</v>
      </c>
      <c r="AA73" s="54">
        <f t="shared" si="2"/>
        <v>5100</v>
      </c>
      <c r="AB73" s="22">
        <f>SUM(AB74:AB76)</f>
        <v>0</v>
      </c>
    </row>
    <row r="74" spans="1:28" ht="134.25" customHeight="1">
      <c r="A74" s="66">
        <v>47</v>
      </c>
      <c r="B74" s="62" t="s">
        <v>80</v>
      </c>
      <c r="C74" s="43" t="s">
        <v>53</v>
      </c>
      <c r="D74" s="43" t="s">
        <v>77</v>
      </c>
      <c r="E74" s="21"/>
      <c r="F74" s="22"/>
      <c r="G74" s="21"/>
      <c r="H74" s="21"/>
      <c r="I74" s="21"/>
      <c r="J74" s="22"/>
      <c r="K74" s="21"/>
      <c r="L74" s="21"/>
      <c r="M74" s="22"/>
      <c r="N74" s="22"/>
      <c r="O74" s="26"/>
      <c r="P74" s="22"/>
      <c r="Q74" s="26"/>
      <c r="R74" s="22"/>
      <c r="S74" s="23"/>
      <c r="T74" s="24"/>
      <c r="U74" s="27">
        <f t="shared" si="0"/>
        <v>2500</v>
      </c>
      <c r="V74" s="27">
        <v>2500</v>
      </c>
      <c r="W74" s="27"/>
      <c r="X74" s="24"/>
      <c r="Y74" s="54">
        <f>V74+X74</f>
        <v>2500</v>
      </c>
      <c r="Z74" s="54"/>
      <c r="AA74" s="54">
        <f t="shared" si="2"/>
        <v>2500</v>
      </c>
      <c r="AB74" s="22"/>
    </row>
    <row r="75" spans="1:28" ht="126">
      <c r="A75" s="66">
        <v>48</v>
      </c>
      <c r="B75" s="62" t="s">
        <v>81</v>
      </c>
      <c r="C75" s="43" t="s">
        <v>53</v>
      </c>
      <c r="D75" s="43" t="s">
        <v>77</v>
      </c>
      <c r="E75" s="21"/>
      <c r="F75" s="22"/>
      <c r="G75" s="21"/>
      <c r="H75" s="21"/>
      <c r="I75" s="21"/>
      <c r="J75" s="22"/>
      <c r="K75" s="21"/>
      <c r="L75" s="21"/>
      <c r="M75" s="22"/>
      <c r="N75" s="22"/>
      <c r="O75" s="26"/>
      <c r="P75" s="22"/>
      <c r="Q75" s="26"/>
      <c r="R75" s="22"/>
      <c r="S75" s="23"/>
      <c r="T75" s="24"/>
      <c r="U75" s="27">
        <f t="shared" si="0"/>
        <v>1500</v>
      </c>
      <c r="V75" s="27">
        <v>1500</v>
      </c>
      <c r="W75" s="27"/>
      <c r="X75" s="24"/>
      <c r="Y75" s="54">
        <f>V75+X75</f>
        <v>1500</v>
      </c>
      <c r="Z75" s="54"/>
      <c r="AA75" s="54">
        <f t="shared" si="2"/>
        <v>1500</v>
      </c>
      <c r="AB75" s="22"/>
    </row>
    <row r="76" spans="1:28" ht="126">
      <c r="A76" s="66">
        <v>49</v>
      </c>
      <c r="B76" s="62" t="s">
        <v>131</v>
      </c>
      <c r="C76" s="43" t="s">
        <v>78</v>
      </c>
      <c r="D76" s="43" t="s">
        <v>77</v>
      </c>
      <c r="E76" s="21"/>
      <c r="F76" s="22"/>
      <c r="G76" s="21"/>
      <c r="H76" s="21"/>
      <c r="I76" s="21"/>
      <c r="J76" s="22"/>
      <c r="K76" s="21"/>
      <c r="L76" s="21"/>
      <c r="M76" s="22"/>
      <c r="N76" s="22"/>
      <c r="O76" s="26"/>
      <c r="P76" s="22"/>
      <c r="Q76" s="26"/>
      <c r="R76" s="22"/>
      <c r="S76" s="23"/>
      <c r="T76" s="24"/>
      <c r="U76" s="27">
        <f t="shared" si="0"/>
        <v>1100</v>
      </c>
      <c r="V76" s="27">
        <v>1100</v>
      </c>
      <c r="W76" s="27"/>
      <c r="X76" s="24"/>
      <c r="Y76" s="54">
        <f>V76+X76</f>
        <v>1100</v>
      </c>
      <c r="Z76" s="54"/>
      <c r="AA76" s="54">
        <f t="shared" si="2"/>
        <v>1100</v>
      </c>
      <c r="AB76" s="22"/>
    </row>
    <row r="77" spans="1:28" ht="15.75">
      <c r="A77" s="66"/>
      <c r="B77" s="97" t="s">
        <v>96</v>
      </c>
      <c r="C77" s="98"/>
      <c r="D77" s="43"/>
      <c r="E77" s="21"/>
      <c r="F77" s="22"/>
      <c r="G77" s="21"/>
      <c r="H77" s="21"/>
      <c r="I77" s="21"/>
      <c r="J77" s="22"/>
      <c r="K77" s="21"/>
      <c r="L77" s="21"/>
      <c r="M77" s="22"/>
      <c r="N77" s="22"/>
      <c r="O77" s="26"/>
      <c r="P77" s="22"/>
      <c r="Q77" s="26"/>
      <c r="R77" s="22"/>
      <c r="S77" s="23"/>
      <c r="T77" s="24"/>
      <c r="U77" s="27"/>
      <c r="V77" s="27"/>
      <c r="W77" s="27"/>
      <c r="X77" s="24">
        <f>X78+X80+X81+X79+X82</f>
        <v>6697.364</v>
      </c>
      <c r="Y77" s="54">
        <f>Y78+Y80+Y81+Y79+Y82</f>
        <v>6697.364</v>
      </c>
      <c r="Z77" s="54">
        <f>Z78+Z80+Z81+Z79+Z82</f>
        <v>0</v>
      </c>
      <c r="AA77" s="54">
        <f t="shared" si="2"/>
        <v>6697.364</v>
      </c>
      <c r="AB77" s="22">
        <f>AB78+AB80+AB81+AB79+AB82</f>
        <v>0</v>
      </c>
    </row>
    <row r="78" spans="1:28" ht="63">
      <c r="A78" s="66">
        <v>50</v>
      </c>
      <c r="B78" s="63" t="s">
        <v>97</v>
      </c>
      <c r="C78" s="47" t="s">
        <v>99</v>
      </c>
      <c r="D78" s="47" t="s">
        <v>100</v>
      </c>
      <c r="E78" s="21"/>
      <c r="F78" s="22"/>
      <c r="G78" s="21"/>
      <c r="H78" s="21"/>
      <c r="I78" s="21"/>
      <c r="J78" s="22"/>
      <c r="K78" s="21"/>
      <c r="L78" s="21"/>
      <c r="M78" s="22"/>
      <c r="N78" s="22"/>
      <c r="O78" s="26"/>
      <c r="P78" s="22"/>
      <c r="Q78" s="26"/>
      <c r="R78" s="22"/>
      <c r="S78" s="23"/>
      <c r="T78" s="24"/>
      <c r="U78" s="27"/>
      <c r="V78" s="27"/>
      <c r="W78" s="27" t="s">
        <v>120</v>
      </c>
      <c r="X78" s="24">
        <f>0.942+1445.88</f>
        <v>1446.8220000000001</v>
      </c>
      <c r="Y78" s="54">
        <f>X78</f>
        <v>1446.8220000000001</v>
      </c>
      <c r="Z78" s="54"/>
      <c r="AA78" s="54">
        <f t="shared" si="2"/>
        <v>1446.8220000000001</v>
      </c>
      <c r="AB78" s="22"/>
    </row>
    <row r="79" spans="1:28" ht="63">
      <c r="A79" s="66">
        <v>51</v>
      </c>
      <c r="B79" s="63" t="s">
        <v>119</v>
      </c>
      <c r="C79" s="47" t="s">
        <v>99</v>
      </c>
      <c r="D79" s="47" t="s">
        <v>100</v>
      </c>
      <c r="E79" s="21"/>
      <c r="F79" s="22"/>
      <c r="G79" s="21"/>
      <c r="H79" s="21"/>
      <c r="I79" s="21"/>
      <c r="J79" s="22"/>
      <c r="K79" s="21"/>
      <c r="L79" s="21"/>
      <c r="M79" s="22"/>
      <c r="N79" s="22"/>
      <c r="O79" s="26"/>
      <c r="P79" s="22"/>
      <c r="Q79" s="26"/>
      <c r="R79" s="22"/>
      <c r="S79" s="23"/>
      <c r="T79" s="24"/>
      <c r="U79" s="27"/>
      <c r="V79" s="27"/>
      <c r="W79" s="27" t="s">
        <v>121</v>
      </c>
      <c r="X79" s="24">
        <v>2099.49</v>
      </c>
      <c r="Y79" s="54">
        <f>X79</f>
        <v>2099.49</v>
      </c>
      <c r="Z79" s="54"/>
      <c r="AA79" s="54">
        <f aca="true" t="shared" si="7" ref="AA79:AA98">Y79+Z79</f>
        <v>2099.49</v>
      </c>
      <c r="AB79" s="22"/>
    </row>
    <row r="80" spans="1:28" ht="63">
      <c r="A80" s="66">
        <v>52</v>
      </c>
      <c r="B80" s="63" t="s">
        <v>98</v>
      </c>
      <c r="C80" s="47" t="s">
        <v>99</v>
      </c>
      <c r="D80" s="47" t="s">
        <v>100</v>
      </c>
      <c r="E80" s="21"/>
      <c r="F80" s="22"/>
      <c r="G80" s="21"/>
      <c r="H80" s="21"/>
      <c r="I80" s="21"/>
      <c r="J80" s="22"/>
      <c r="K80" s="21"/>
      <c r="L80" s="21"/>
      <c r="M80" s="22"/>
      <c r="N80" s="22"/>
      <c r="O80" s="26"/>
      <c r="P80" s="22"/>
      <c r="Q80" s="26"/>
      <c r="R80" s="22"/>
      <c r="S80" s="23"/>
      <c r="T80" s="24"/>
      <c r="U80" s="27"/>
      <c r="V80" s="27"/>
      <c r="W80" s="27" t="s">
        <v>122</v>
      </c>
      <c r="X80" s="24">
        <f>0.04+1485</f>
        <v>1485.04</v>
      </c>
      <c r="Y80" s="54">
        <f>X80</f>
        <v>1485.04</v>
      </c>
      <c r="Z80" s="54"/>
      <c r="AA80" s="54">
        <f t="shared" si="7"/>
        <v>1485.04</v>
      </c>
      <c r="AB80" s="22"/>
    </row>
    <row r="81" spans="1:28" ht="47.25">
      <c r="A81" s="66">
        <v>53</v>
      </c>
      <c r="B81" s="63" t="s">
        <v>136</v>
      </c>
      <c r="C81" s="47" t="s">
        <v>99</v>
      </c>
      <c r="D81" s="47" t="s">
        <v>141</v>
      </c>
      <c r="E81" s="21"/>
      <c r="F81" s="22"/>
      <c r="G81" s="21"/>
      <c r="H81" s="21"/>
      <c r="I81" s="21"/>
      <c r="J81" s="22"/>
      <c r="K81" s="21"/>
      <c r="L81" s="21"/>
      <c r="M81" s="22"/>
      <c r="N81" s="22"/>
      <c r="O81" s="26"/>
      <c r="P81" s="22"/>
      <c r="Q81" s="26"/>
      <c r="R81" s="22"/>
      <c r="S81" s="23"/>
      <c r="T81" s="24"/>
      <c r="U81" s="27"/>
      <c r="V81" s="27"/>
      <c r="W81" s="27" t="s">
        <v>118</v>
      </c>
      <c r="X81" s="24">
        <f>422+1200</f>
        <v>1622</v>
      </c>
      <c r="Y81" s="54">
        <f>X81</f>
        <v>1622</v>
      </c>
      <c r="Z81" s="54"/>
      <c r="AA81" s="54">
        <f t="shared" si="7"/>
        <v>1622</v>
      </c>
      <c r="AB81" s="22"/>
    </row>
    <row r="82" spans="1:28" ht="63">
      <c r="A82" s="66">
        <v>54</v>
      </c>
      <c r="B82" s="63" t="s">
        <v>138</v>
      </c>
      <c r="C82" s="47" t="s">
        <v>99</v>
      </c>
      <c r="D82" s="47" t="s">
        <v>100</v>
      </c>
      <c r="E82" s="21"/>
      <c r="F82" s="22"/>
      <c r="G82" s="21"/>
      <c r="H82" s="21"/>
      <c r="I82" s="21"/>
      <c r="J82" s="22"/>
      <c r="K82" s="21"/>
      <c r="L82" s="21"/>
      <c r="M82" s="22"/>
      <c r="N82" s="22"/>
      <c r="O82" s="26"/>
      <c r="P82" s="22"/>
      <c r="Q82" s="26"/>
      <c r="R82" s="22"/>
      <c r="S82" s="23"/>
      <c r="T82" s="24"/>
      <c r="U82" s="27"/>
      <c r="V82" s="27"/>
      <c r="W82" s="27"/>
      <c r="X82" s="24">
        <v>44.012</v>
      </c>
      <c r="Y82" s="54">
        <f>X82</f>
        <v>44.012</v>
      </c>
      <c r="Z82" s="54"/>
      <c r="AA82" s="54">
        <f t="shared" si="7"/>
        <v>44.012</v>
      </c>
      <c r="AB82" s="22"/>
    </row>
    <row r="83" spans="1:28" ht="15.75">
      <c r="A83" s="66"/>
      <c r="B83" s="84" t="s">
        <v>62</v>
      </c>
      <c r="C83" s="85"/>
      <c r="D83" s="85"/>
      <c r="E83" s="21"/>
      <c r="F83" s="21">
        <v>-986568.85</v>
      </c>
      <c r="G83" s="21">
        <v>264649.6</v>
      </c>
      <c r="H83" s="21">
        <v>264649.6</v>
      </c>
      <c r="I83" s="21">
        <v>264649.6</v>
      </c>
      <c r="J83" s="21">
        <v>1491534</v>
      </c>
      <c r="K83" s="21">
        <v>2000</v>
      </c>
      <c r="L83" s="21">
        <v>2000</v>
      </c>
      <c r="M83" s="21">
        <v>0</v>
      </c>
      <c r="N83" s="21">
        <v>717517.4</v>
      </c>
      <c r="O83" s="21">
        <v>0</v>
      </c>
      <c r="P83" s="34">
        <v>1491534</v>
      </c>
      <c r="Q83" s="21">
        <v>0</v>
      </c>
      <c r="R83" s="34">
        <v>717517.4</v>
      </c>
      <c r="S83" s="34" t="e">
        <f>S14+S24+S31+S33+S41+#REF!+#REF!+S55+#REF!</f>
        <v>#REF!</v>
      </c>
      <c r="T83" s="35" t="e">
        <f>SUM(T14+T24+T31+T33+T41+#REF!+T55+T70)</f>
        <v>#REF!</v>
      </c>
      <c r="U83" s="36" t="e">
        <f>SUM(U14+U24+U31+U33+U41+#REF!+U55+U70+U73)</f>
        <v>#REF!</v>
      </c>
      <c r="V83" s="36">
        <f>SUM(V14+V24+V31+V33+V41+V55+V70+V73)</f>
        <v>1350287.8</v>
      </c>
      <c r="W83" s="36"/>
      <c r="X83" s="36">
        <f>X14+X24+X31+X33+X41+X55+X70+X73+X77</f>
        <v>563030.1399999999</v>
      </c>
      <c r="Y83" s="56">
        <f>Y14+Y24+Y31+Y33+Y41+Y55+Y70+Y73+Y77</f>
        <v>1957164.49</v>
      </c>
      <c r="Z83" s="59">
        <f>Z14+Z24+Z31+Z33+Z41+Z55+Z70+Z73+Z77</f>
        <v>-26718.685</v>
      </c>
      <c r="AA83" s="101">
        <f t="shared" si="7"/>
        <v>1930445.805</v>
      </c>
      <c r="AB83" s="22">
        <f>AB14+AB24+AB31+AB33+AB41+AB55+AB70+AB73+AB77</f>
        <v>0</v>
      </c>
    </row>
    <row r="84" spans="1:28" ht="15.75">
      <c r="A84" s="66"/>
      <c r="B84" s="64" t="s">
        <v>63</v>
      </c>
      <c r="C84" s="37"/>
      <c r="D84" s="38"/>
      <c r="E84" s="21"/>
      <c r="F84" s="21"/>
      <c r="G84" s="21"/>
      <c r="H84" s="21"/>
      <c r="I84" s="21"/>
      <c r="J84" s="21"/>
      <c r="K84" s="21"/>
      <c r="L84" s="21"/>
      <c r="M84" s="22"/>
      <c r="N84" s="21"/>
      <c r="O84" s="26"/>
      <c r="P84" s="22"/>
      <c r="Q84" s="26"/>
      <c r="R84" s="22"/>
      <c r="S84" s="23"/>
      <c r="T84" s="24"/>
      <c r="U84" s="27"/>
      <c r="V84" s="27"/>
      <c r="W84" s="27"/>
      <c r="X84" s="24"/>
      <c r="Y84" s="54"/>
      <c r="Z84" s="54"/>
      <c r="AA84" s="54"/>
      <c r="AB84" s="22"/>
    </row>
    <row r="85" spans="1:28" ht="15.75">
      <c r="A85" s="66"/>
      <c r="B85" s="82" t="s">
        <v>64</v>
      </c>
      <c r="C85" s="83"/>
      <c r="D85" s="83"/>
      <c r="E85" s="21"/>
      <c r="F85" s="39">
        <v>0</v>
      </c>
      <c r="G85" s="39">
        <v>133842.1</v>
      </c>
      <c r="H85" s="39">
        <v>133842.1</v>
      </c>
      <c r="I85" s="39">
        <v>133842.1</v>
      </c>
      <c r="J85" s="39">
        <v>281348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22">
        <v>281348</v>
      </c>
      <c r="Q85" s="39">
        <v>0</v>
      </c>
      <c r="R85" s="22">
        <v>0</v>
      </c>
      <c r="S85" s="22">
        <f>S31</f>
        <v>0</v>
      </c>
      <c r="T85" s="24">
        <f>SUM(T32)</f>
        <v>281348</v>
      </c>
      <c r="U85" s="27">
        <f>SUM(U32)</f>
        <v>-79933</v>
      </c>
      <c r="V85" s="27">
        <f>SUM(V32)</f>
        <v>201415</v>
      </c>
      <c r="W85" s="27"/>
      <c r="X85" s="27">
        <f>SUM(X32)</f>
        <v>0</v>
      </c>
      <c r="Y85" s="53">
        <f>SUM(Y32)</f>
        <v>201415</v>
      </c>
      <c r="Z85" s="53">
        <f>SUM(Z32)</f>
        <v>0</v>
      </c>
      <c r="AA85" s="54">
        <f t="shared" si="7"/>
        <v>201415</v>
      </c>
      <c r="AB85" s="27">
        <f>SUM(AB32)</f>
        <v>0</v>
      </c>
    </row>
    <row r="86" spans="1:28" ht="15.75">
      <c r="A86" s="66"/>
      <c r="B86" s="82" t="s">
        <v>36</v>
      </c>
      <c r="C86" s="83"/>
      <c r="D86" s="83"/>
      <c r="E86" s="21"/>
      <c r="F86" s="39">
        <v>150420</v>
      </c>
      <c r="G86" s="39">
        <v>0</v>
      </c>
      <c r="H86" s="39">
        <v>0</v>
      </c>
      <c r="I86" s="39">
        <v>0</v>
      </c>
      <c r="J86" s="39">
        <v>150420</v>
      </c>
      <c r="K86" s="39">
        <v>0</v>
      </c>
      <c r="L86" s="39">
        <v>0</v>
      </c>
      <c r="M86" s="39">
        <v>0</v>
      </c>
      <c r="N86" s="39">
        <v>5800</v>
      </c>
      <c r="O86" s="39">
        <v>0</v>
      </c>
      <c r="P86" s="22">
        <v>150420</v>
      </c>
      <c r="Q86" s="39">
        <v>0</v>
      </c>
      <c r="R86" s="22">
        <v>5800</v>
      </c>
      <c r="S86" s="22" t="e">
        <f>#REF!+S34+S35</f>
        <v>#REF!</v>
      </c>
      <c r="T86" s="24">
        <f>SUM(T34+T35+T36)</f>
        <v>150420</v>
      </c>
      <c r="U86" s="27">
        <f>SUM(U34:U36)</f>
        <v>127367.2</v>
      </c>
      <c r="V86" s="27">
        <f>SUM(V34:V36)</f>
        <v>277787.2</v>
      </c>
      <c r="W86" s="27"/>
      <c r="X86" s="27">
        <f>X34+X35+X36+X37+X38+X39+X40</f>
        <v>72665.46900000001</v>
      </c>
      <c r="Y86" s="53">
        <f>Y34+Y35+Y36+Y37+Y38+Y39+Y40</f>
        <v>350452.66900000005</v>
      </c>
      <c r="Z86" s="53">
        <f>Z34+Z35+Z36+Z37+Z38+Z39+Z40</f>
        <v>0</v>
      </c>
      <c r="AA86" s="54">
        <f t="shared" si="7"/>
        <v>350452.66900000005</v>
      </c>
      <c r="AB86" s="27">
        <f>AB34+AB35+AB36+AB37+AB38+AB39+AB40</f>
        <v>0</v>
      </c>
    </row>
    <row r="87" spans="1:28" ht="15.75">
      <c r="A87" s="66"/>
      <c r="B87" s="82" t="s">
        <v>65</v>
      </c>
      <c r="C87" s="83"/>
      <c r="D87" s="83"/>
      <c r="E87" s="21"/>
      <c r="F87" s="39">
        <v>-91644</v>
      </c>
      <c r="G87" s="39">
        <v>0</v>
      </c>
      <c r="H87" s="39">
        <v>0</v>
      </c>
      <c r="I87" s="39">
        <v>0</v>
      </c>
      <c r="J87" s="39">
        <v>728356</v>
      </c>
      <c r="K87" s="39">
        <v>0</v>
      </c>
      <c r="L87" s="39">
        <v>0</v>
      </c>
      <c r="M87" s="39">
        <v>0</v>
      </c>
      <c r="N87" s="39">
        <v>606462.4</v>
      </c>
      <c r="O87" s="39">
        <v>0</v>
      </c>
      <c r="P87" s="22">
        <v>728356</v>
      </c>
      <c r="Q87" s="39">
        <v>0</v>
      </c>
      <c r="R87" s="22">
        <v>606462.4</v>
      </c>
      <c r="S87" s="22">
        <f>S14</f>
        <v>0</v>
      </c>
      <c r="T87" s="24">
        <f>SUM(T14)</f>
        <v>728356</v>
      </c>
      <c r="U87" s="27">
        <f>SUM(U14)</f>
        <v>-308672.9</v>
      </c>
      <c r="V87" s="27">
        <f>SUM(V14)</f>
        <v>419683.1</v>
      </c>
      <c r="W87" s="27"/>
      <c r="X87" s="27">
        <f>X22+X21+X19+X18+X16+X15+X23</f>
        <v>134217.824</v>
      </c>
      <c r="Y87" s="53">
        <f>Y22+Y21+Y19+Y18+Y16+Y15+Y23</f>
        <v>553900.924</v>
      </c>
      <c r="Z87" s="60">
        <f>Z22+Z21+Z19+Z18+Z16+Z15+Z23</f>
        <v>-1400</v>
      </c>
      <c r="AA87" s="54">
        <f t="shared" si="7"/>
        <v>552500.924</v>
      </c>
      <c r="AB87" s="27">
        <f>AB22+AB21+AB19+AB18+AB16+AB15+AB23</f>
        <v>0</v>
      </c>
    </row>
    <row r="88" spans="1:28" ht="15.75">
      <c r="A88" s="66"/>
      <c r="B88" s="82" t="s">
        <v>46</v>
      </c>
      <c r="C88" s="83"/>
      <c r="D88" s="83"/>
      <c r="E88" s="21"/>
      <c r="F88" s="39">
        <v>-381916.5</v>
      </c>
      <c r="G88" s="39">
        <v>0</v>
      </c>
      <c r="H88" s="39">
        <v>0</v>
      </c>
      <c r="I88" s="39">
        <v>0</v>
      </c>
      <c r="J88" s="39">
        <v>90345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22">
        <v>90345</v>
      </c>
      <c r="Q88" s="39">
        <v>0</v>
      </c>
      <c r="R88" s="22">
        <v>0</v>
      </c>
      <c r="S88" s="24">
        <f>S41</f>
        <v>0</v>
      </c>
      <c r="T88" s="24">
        <f>SUM(T41)</f>
        <v>7519.9</v>
      </c>
      <c r="U88" s="27">
        <f>SUM(U41)</f>
        <v>35000</v>
      </c>
      <c r="V88" s="27">
        <f>SUM(V41)</f>
        <v>42519.9</v>
      </c>
      <c r="W88" s="27"/>
      <c r="X88" s="27">
        <f>SUM(X41)</f>
        <v>273475.809</v>
      </c>
      <c r="Y88" s="53">
        <f>SUM(Y41)</f>
        <v>315995.70900000003</v>
      </c>
      <c r="Z88" s="60">
        <f>SUM(Z41)</f>
        <v>-25318.685</v>
      </c>
      <c r="AA88" s="54">
        <f t="shared" si="7"/>
        <v>290677.02400000003</v>
      </c>
      <c r="AB88" s="27">
        <f>SUM(AB41)</f>
        <v>0</v>
      </c>
    </row>
    <row r="89" spans="1:28" ht="15.75">
      <c r="A89" s="66"/>
      <c r="B89" s="91" t="s">
        <v>50</v>
      </c>
      <c r="C89" s="96"/>
      <c r="D89" s="96"/>
      <c r="E89" s="21"/>
      <c r="F89" s="39">
        <v>18755</v>
      </c>
      <c r="G89" s="39">
        <v>0</v>
      </c>
      <c r="H89" s="39">
        <v>0</v>
      </c>
      <c r="I89" s="39">
        <v>0</v>
      </c>
      <c r="J89" s="39">
        <v>18755</v>
      </c>
      <c r="K89" s="39">
        <v>0</v>
      </c>
      <c r="L89" s="39">
        <v>0</v>
      </c>
      <c r="M89" s="39">
        <v>0</v>
      </c>
      <c r="N89" s="39">
        <v>21245</v>
      </c>
      <c r="O89" s="26">
        <v>57500</v>
      </c>
      <c r="P89" s="22">
        <v>76255</v>
      </c>
      <c r="Q89" s="26">
        <v>32255</v>
      </c>
      <c r="R89" s="22">
        <v>53500</v>
      </c>
      <c r="S89" s="24" t="e">
        <f>S56+#REF!+#REF!+S57</f>
        <v>#REF!</v>
      </c>
      <c r="T89" s="24" t="e">
        <f>SUM(T56+#REF!+T57+#REF!+T61+T63+T66+T67+T68+T69)</f>
        <v>#REF!</v>
      </c>
      <c r="U89" s="27" t="e">
        <f>SUM(U56+#REF!+U57+#REF!+U61+U63+U66+U67+U68+U69)</f>
        <v>#REF!</v>
      </c>
      <c r="V89" s="27">
        <f>SUM(V56+V57+V61+V63+V66+V67+V68+V69)</f>
        <v>237433.89999999997</v>
      </c>
      <c r="W89" s="27"/>
      <c r="X89" s="27">
        <f>SUM(X56+X57+X61+X63+X66+X67+X68+X69)</f>
        <v>-95000</v>
      </c>
      <c r="Y89" s="53">
        <f>SUM(Y56+Y57+Y61+Y63+Y66+Y67+Y68+Y69)</f>
        <v>186280.45</v>
      </c>
      <c r="Z89" s="53">
        <f>SUM(Z56+Z57+Z61+Z63+Z66+Z67+Z68+Z69)</f>
        <v>0</v>
      </c>
      <c r="AA89" s="54">
        <f t="shared" si="7"/>
        <v>186280.45</v>
      </c>
      <c r="AB89" s="27">
        <f>SUM(AB56+AB57+AB61+AB63+AB66+AB67+AB68+AB69)</f>
        <v>0</v>
      </c>
    </row>
    <row r="90" spans="1:28" ht="15.75">
      <c r="A90" s="66"/>
      <c r="B90" s="82" t="s">
        <v>66</v>
      </c>
      <c r="C90" s="83"/>
      <c r="D90" s="83"/>
      <c r="E90" s="21"/>
      <c r="F90" s="39">
        <v>-105210</v>
      </c>
      <c r="G90" s="39">
        <v>90307.5</v>
      </c>
      <c r="H90" s="39">
        <v>90307.5</v>
      </c>
      <c r="I90" s="39">
        <v>90307.5</v>
      </c>
      <c r="J90" s="39">
        <v>30000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22">
        <v>30000</v>
      </c>
      <c r="Q90" s="39">
        <v>0</v>
      </c>
      <c r="R90" s="22">
        <v>0</v>
      </c>
      <c r="S90" s="24" t="e">
        <f>S24</f>
        <v>#REF!</v>
      </c>
      <c r="T90" s="24" t="e">
        <f>SUM(T24)</f>
        <v>#REF!</v>
      </c>
      <c r="U90" s="27" t="e">
        <f>SUM(U24)</f>
        <v>#REF!</v>
      </c>
      <c r="V90" s="27">
        <f>SUM(V24)</f>
        <v>20000</v>
      </c>
      <c r="W90" s="27"/>
      <c r="X90" s="27">
        <f>X25+X27+X28+X29+X30</f>
        <v>40856.835999999996</v>
      </c>
      <c r="Y90" s="53">
        <f>Y25+Y27+Y28+Y29+Y30</f>
        <v>60856.835999999996</v>
      </c>
      <c r="Z90" s="53">
        <f>Z25+Z27+Z28+Z29+Z30</f>
        <v>0</v>
      </c>
      <c r="AA90" s="54">
        <f t="shared" si="7"/>
        <v>60856.835999999996</v>
      </c>
      <c r="AB90" s="27">
        <f>AB25+AB27+AB28+AB29+AB30</f>
        <v>0</v>
      </c>
    </row>
    <row r="91" spans="1:28" ht="15.75">
      <c r="A91" s="66"/>
      <c r="B91" s="91" t="s">
        <v>53</v>
      </c>
      <c r="C91" s="96"/>
      <c r="D91" s="96"/>
      <c r="E91" s="40"/>
      <c r="F91" s="41">
        <v>18000</v>
      </c>
      <c r="G91" s="41">
        <v>0</v>
      </c>
      <c r="H91" s="41">
        <v>0</v>
      </c>
      <c r="I91" s="41">
        <v>0</v>
      </c>
      <c r="J91" s="41">
        <v>18000</v>
      </c>
      <c r="K91" s="41">
        <v>0</v>
      </c>
      <c r="L91" s="41">
        <v>0</v>
      </c>
      <c r="M91" s="41">
        <v>0</v>
      </c>
      <c r="N91" s="41">
        <v>32000</v>
      </c>
      <c r="O91" s="41">
        <v>0</v>
      </c>
      <c r="P91" s="22">
        <v>18000</v>
      </c>
      <c r="Q91" s="41">
        <v>0</v>
      </c>
      <c r="R91" s="22">
        <v>32000</v>
      </c>
      <c r="S91" s="24">
        <f>S58</f>
        <v>0</v>
      </c>
      <c r="T91" s="24">
        <f>SUM(T58)</f>
        <v>18000</v>
      </c>
      <c r="U91" s="27">
        <f>SUM(U58+U74+U75)</f>
        <v>-14000</v>
      </c>
      <c r="V91" s="27">
        <f>SUM(V58+V74+V75)</f>
        <v>4000</v>
      </c>
      <c r="W91" s="27"/>
      <c r="X91" s="27">
        <f>SUM(X58+X74+X75)</f>
        <v>11182.215</v>
      </c>
      <c r="Y91" s="53">
        <f>SUM(Y58+Y74+Y75)</f>
        <v>15182.215</v>
      </c>
      <c r="Z91" s="53">
        <f>SUM(Z58+Z74+Z75)</f>
        <v>0</v>
      </c>
      <c r="AA91" s="54">
        <f t="shared" si="7"/>
        <v>15182.215</v>
      </c>
      <c r="AB91" s="27">
        <f>SUM(AB58+AB74+AB75)</f>
        <v>0</v>
      </c>
    </row>
    <row r="92" spans="1:28" ht="15.75">
      <c r="A92" s="66"/>
      <c r="B92" s="91" t="s">
        <v>56</v>
      </c>
      <c r="C92" s="96"/>
      <c r="D92" s="96"/>
      <c r="E92" s="40"/>
      <c r="F92" s="41">
        <v>49500</v>
      </c>
      <c r="G92" s="41">
        <v>0</v>
      </c>
      <c r="H92" s="41">
        <v>0</v>
      </c>
      <c r="I92" s="41">
        <v>0</v>
      </c>
      <c r="J92" s="41">
        <v>49500</v>
      </c>
      <c r="K92" s="41">
        <v>0</v>
      </c>
      <c r="L92" s="41">
        <v>0</v>
      </c>
      <c r="M92" s="41">
        <v>0</v>
      </c>
      <c r="N92" s="41">
        <v>0</v>
      </c>
      <c r="O92" s="26">
        <v>-49500</v>
      </c>
      <c r="P92" s="22">
        <v>0</v>
      </c>
      <c r="Q92" s="26">
        <v>0</v>
      </c>
      <c r="R92" s="22">
        <v>0</v>
      </c>
      <c r="S92" s="24" t="e">
        <f>#REF!+#REF!</f>
        <v>#REF!</v>
      </c>
      <c r="T92" s="24">
        <f>SUM(T60)</f>
        <v>0</v>
      </c>
      <c r="U92" s="27">
        <f>SUM(U60)</f>
        <v>13100</v>
      </c>
      <c r="V92" s="27">
        <f>SUM(V60)</f>
        <v>13100</v>
      </c>
      <c r="W92" s="27"/>
      <c r="X92" s="27">
        <f>X60</f>
        <v>0</v>
      </c>
      <c r="Y92" s="53">
        <f>Y60</f>
        <v>13100</v>
      </c>
      <c r="Z92" s="53">
        <f>Z60</f>
        <v>0</v>
      </c>
      <c r="AA92" s="54">
        <f t="shared" si="7"/>
        <v>13100</v>
      </c>
      <c r="AB92" s="27">
        <f>AB60</f>
        <v>0</v>
      </c>
    </row>
    <row r="93" spans="1:28" ht="15.75">
      <c r="A93" s="66"/>
      <c r="B93" s="91" t="s">
        <v>55</v>
      </c>
      <c r="C93" s="96"/>
      <c r="D93" s="96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4">
        <f>S59</f>
        <v>4500</v>
      </c>
      <c r="T93" s="24">
        <f>SUM(T59)</f>
        <v>4500</v>
      </c>
      <c r="U93" s="27">
        <f>SUM(U59)</f>
        <v>-4500</v>
      </c>
      <c r="V93" s="27">
        <f>SUM(V59)</f>
        <v>0</v>
      </c>
      <c r="W93" s="27"/>
      <c r="X93" s="27">
        <f>X59</f>
        <v>2534.623</v>
      </c>
      <c r="Y93" s="53">
        <f>Y59</f>
        <v>2534.623</v>
      </c>
      <c r="Z93" s="53">
        <f>Z59</f>
        <v>0</v>
      </c>
      <c r="AA93" s="54">
        <f t="shared" si="7"/>
        <v>2534.623</v>
      </c>
      <c r="AB93" s="27">
        <f>AB59</f>
        <v>0</v>
      </c>
    </row>
    <row r="94" spans="1:28" s="10" customFormat="1" ht="15.75">
      <c r="A94" s="66"/>
      <c r="B94" s="93" t="s">
        <v>60</v>
      </c>
      <c r="C94" s="95"/>
      <c r="D94" s="95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22">
        <f>SUM(T64)</f>
        <v>0</v>
      </c>
      <c r="U94" s="27">
        <f>SUM(U64)</f>
        <v>4000</v>
      </c>
      <c r="V94" s="27">
        <f>SUM(V64)</f>
        <v>4000</v>
      </c>
      <c r="W94" s="27"/>
      <c r="X94" s="27">
        <f>SUM(X64)</f>
        <v>0</v>
      </c>
      <c r="Y94" s="53">
        <f>SUM(Y64)</f>
        <v>4000</v>
      </c>
      <c r="Z94" s="53">
        <f>SUM(Z64)</f>
        <v>0</v>
      </c>
      <c r="AA94" s="54">
        <f t="shared" si="7"/>
        <v>4000</v>
      </c>
      <c r="AB94" s="27">
        <f>SUM(AB64)</f>
        <v>0</v>
      </c>
    </row>
    <row r="95" spans="1:28" s="10" customFormat="1" ht="15.75">
      <c r="A95" s="66"/>
      <c r="B95" s="82" t="s">
        <v>78</v>
      </c>
      <c r="C95" s="83"/>
      <c r="D95" s="83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22"/>
      <c r="U95" s="27">
        <f>SUM(U76)</f>
        <v>1100</v>
      </c>
      <c r="V95" s="27">
        <f>SUM(V76)</f>
        <v>1100</v>
      </c>
      <c r="W95" s="27"/>
      <c r="X95" s="27">
        <f>SUM(X76)</f>
        <v>0</v>
      </c>
      <c r="Y95" s="53">
        <f>SUM(Y76)</f>
        <v>1100</v>
      </c>
      <c r="Z95" s="53">
        <f>SUM(Z76)</f>
        <v>0</v>
      </c>
      <c r="AA95" s="54">
        <f t="shared" si="7"/>
        <v>1100</v>
      </c>
      <c r="AB95" s="27">
        <f>SUM(AB76)</f>
        <v>0</v>
      </c>
    </row>
    <row r="96" spans="1:28" ht="15.75">
      <c r="A96" s="66"/>
      <c r="B96" s="93" t="s">
        <v>61</v>
      </c>
      <c r="C96" s="95"/>
      <c r="D96" s="9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2">
        <f>SUM(T70)</f>
        <v>0</v>
      </c>
      <c r="U96" s="27">
        <f>SUM(U70)</f>
        <v>129248.7</v>
      </c>
      <c r="V96" s="27">
        <f>SUM(V70)</f>
        <v>129248.7</v>
      </c>
      <c r="W96" s="27"/>
      <c r="X96" s="27">
        <f>SUM(X70)</f>
        <v>-90000</v>
      </c>
      <c r="Y96" s="53">
        <f>SUM(Y70)</f>
        <v>39248.7</v>
      </c>
      <c r="Z96" s="53">
        <f>SUM(Z70)</f>
        <v>0</v>
      </c>
      <c r="AA96" s="54">
        <f t="shared" si="7"/>
        <v>39248.7</v>
      </c>
      <c r="AB96" s="27">
        <f>SUM(AB70)</f>
        <v>0</v>
      </c>
    </row>
    <row r="97" spans="1:28" ht="15.75">
      <c r="A97" s="66"/>
      <c r="B97" s="93" t="s">
        <v>123</v>
      </c>
      <c r="C97" s="94"/>
      <c r="D97" s="94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40"/>
      <c r="U97" s="18"/>
      <c r="V97" s="18"/>
      <c r="W97" s="18"/>
      <c r="X97" s="24">
        <f>X26+X17+X20+X62+X65</f>
        <v>206400</v>
      </c>
      <c r="Y97" s="54">
        <f>Y26+Y17+Y20+Y62+Y65</f>
        <v>206400</v>
      </c>
      <c r="Z97" s="54">
        <f>Z26+Z17+Z20+Z62+Z65</f>
        <v>0</v>
      </c>
      <c r="AA97" s="54">
        <f t="shared" si="7"/>
        <v>206400</v>
      </c>
      <c r="AB97" s="24">
        <f>AB26+AB17+AB20+AB62+AB65</f>
        <v>0</v>
      </c>
    </row>
    <row r="98" spans="1:28" ht="15.75">
      <c r="A98" s="66"/>
      <c r="B98" s="91" t="s">
        <v>99</v>
      </c>
      <c r="C98" s="92"/>
      <c r="D98" s="9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40"/>
      <c r="U98" s="18"/>
      <c r="V98" s="18"/>
      <c r="W98" s="18"/>
      <c r="X98" s="24">
        <f>X78+X80+X81+X79+X82</f>
        <v>6697.364</v>
      </c>
      <c r="Y98" s="54">
        <f>Y78+Y80+Y81+Y79+Y82</f>
        <v>6697.364</v>
      </c>
      <c r="Z98" s="54">
        <f>Z78+Z80+Z81+Z79+Z82</f>
        <v>0</v>
      </c>
      <c r="AA98" s="54">
        <f t="shared" si="7"/>
        <v>6697.364</v>
      </c>
      <c r="AB98" s="24">
        <f>AB78+AB80+AB81+AB79+AB82</f>
        <v>0</v>
      </c>
    </row>
  </sheetData>
  <sheetProtection password="CF5C" sheet="1" objects="1" scenarios="1"/>
  <mergeCells count="48">
    <mergeCell ref="R12:R13"/>
    <mergeCell ref="S12:T12"/>
    <mergeCell ref="B90:D90"/>
    <mergeCell ref="B89:D89"/>
    <mergeCell ref="B25:B26"/>
    <mergeCell ref="B73:D73"/>
    <mergeCell ref="B85:D85"/>
    <mergeCell ref="B86:D86"/>
    <mergeCell ref="B83:D83"/>
    <mergeCell ref="B77:C77"/>
    <mergeCell ref="B88:D88"/>
    <mergeCell ref="B55:D55"/>
    <mergeCell ref="B94:D94"/>
    <mergeCell ref="B93:D93"/>
    <mergeCell ref="B92:D92"/>
    <mergeCell ref="B91:D91"/>
    <mergeCell ref="B98:D98"/>
    <mergeCell ref="B97:D97"/>
    <mergeCell ref="B96:D96"/>
    <mergeCell ref="B95:D95"/>
    <mergeCell ref="A25:A26"/>
    <mergeCell ref="B87:D87"/>
    <mergeCell ref="B24:D24"/>
    <mergeCell ref="B33:D33"/>
    <mergeCell ref="B41:D41"/>
    <mergeCell ref="B70:D70"/>
    <mergeCell ref="A63:A65"/>
    <mergeCell ref="B63:B65"/>
    <mergeCell ref="Z12:Z13"/>
    <mergeCell ref="AA12:AA13"/>
    <mergeCell ref="B31:D31"/>
    <mergeCell ref="B16:B17"/>
    <mergeCell ref="B19:B20"/>
    <mergeCell ref="C12:C13"/>
    <mergeCell ref="M12:N13"/>
    <mergeCell ref="B12:B13"/>
    <mergeCell ref="X12:X13"/>
    <mergeCell ref="U12:V12"/>
    <mergeCell ref="A9:AA9"/>
    <mergeCell ref="A19:A20"/>
    <mergeCell ref="A16:A17"/>
    <mergeCell ref="B14:D14"/>
    <mergeCell ref="P12:P13"/>
    <mergeCell ref="D12:D13"/>
    <mergeCell ref="F12:J12"/>
    <mergeCell ref="K12:L12"/>
    <mergeCell ref="A12:A13"/>
    <mergeCell ref="Y12:Y13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318-2</dc:creator>
  <cp:keywords/>
  <dc:description/>
  <cp:lastModifiedBy>EKolyshkina</cp:lastModifiedBy>
  <cp:lastPrinted>2010-08-27T08:45:57Z</cp:lastPrinted>
  <dcterms:created xsi:type="dcterms:W3CDTF">2009-10-24T13:01:22Z</dcterms:created>
  <dcterms:modified xsi:type="dcterms:W3CDTF">2010-08-27T09:10:23Z</dcterms:modified>
  <cp:category/>
  <cp:version/>
  <cp:contentType/>
  <cp:contentStatus/>
</cp:coreProperties>
</file>