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20" activeTab="0"/>
  </bookViews>
  <sheets>
    <sheet name="Прилож. № 16" sheetId="1" r:id="rId1"/>
  </sheets>
  <definedNames>
    <definedName name="_xlnm.Print_Titles" localSheetId="0">'Прилож. № 16'!$9:$10</definedName>
  </definedNames>
  <calcPr fullCalcOnLoad="1"/>
</workbook>
</file>

<file path=xl/sharedStrings.xml><?xml version="1.0" encoding="utf-8"?>
<sst xmlns="http://schemas.openxmlformats.org/spreadsheetml/2006/main" count="184" uniqueCount="74">
  <si>
    <t>№ п/п</t>
  </si>
  <si>
    <t>Название программы</t>
  </si>
  <si>
    <t>Итого по  программам</t>
  </si>
  <si>
    <t xml:space="preserve">Перечень </t>
  </si>
  <si>
    <t>"Лицензирование образовательных учреждений города Перми"</t>
  </si>
  <si>
    <t>"Организация дорожного движения в городе Перми"</t>
  </si>
  <si>
    <t>"Светлый город"</t>
  </si>
  <si>
    <t>Ведомственные целевые программы - всего, в том числе:</t>
  </si>
  <si>
    <t>Долгосрочные целевые  программы - всего, в том числе:</t>
  </si>
  <si>
    <t>"Построение эффективной системы управления многоквартирными домами в городе Перми на 2010-2012 годы"</t>
  </si>
  <si>
    <t>"Обеспечение первичных мер пожарной безопасности на территории города Перми на 2010-2012 годы"</t>
  </si>
  <si>
    <t>"Сокращение очередности в детские сады"</t>
  </si>
  <si>
    <t>изменения</t>
  </si>
  <si>
    <t>в том числе:</t>
  </si>
  <si>
    <t>местный бюджет</t>
  </si>
  <si>
    <t>РД № 113 2012</t>
  </si>
  <si>
    <t>"Организация и обустройство мест массового отдыха жителей города Перми"</t>
  </si>
  <si>
    <t>"Безопасный город" на 2009-2012 годы</t>
  </si>
  <si>
    <t>"Социальная поддержка населения города Перми"</t>
  </si>
  <si>
    <t>2012 год</t>
  </si>
  <si>
    <t>2013 год</t>
  </si>
  <si>
    <t>с учетом изменений</t>
  </si>
  <si>
    <t>поправки</t>
  </si>
  <si>
    <t>"Молодежь города Перми"</t>
  </si>
  <si>
    <t>"Организация оздоровления, отдыха и занятости детей города Перми"</t>
  </si>
  <si>
    <t>"Развитие Ленинского района города Перми"</t>
  </si>
  <si>
    <t>"Развитие Свердловского района города Перми"</t>
  </si>
  <si>
    <t>"Развитие Мотовилихинского района города Перми"</t>
  </si>
  <si>
    <t>"Развитие Дзержинского района города Перми"</t>
  </si>
  <si>
    <t>"Развитие Индустриального района города Перми"</t>
  </si>
  <si>
    <t>"Развитие Кировского района города Перми"</t>
  </si>
  <si>
    <t>"Развитие Орджоникидзевского района города Перми"</t>
  </si>
  <si>
    <t>"Развитие поселка Новые Ляды"</t>
  </si>
  <si>
    <t>тыс.руб.</t>
  </si>
  <si>
    <t>"Обустройство подходов к объектам социальной сферы в 2009-2012 годах"</t>
  </si>
  <si>
    <t>"Планировка территорий и благоустройство центральных улиц города Перми на 2010-2015 годы"</t>
  </si>
  <si>
    <t>"Развитие физической культуры и спорта в городе Перми"</t>
  </si>
  <si>
    <t>Долгосрочная целевая программа по развитию взаимодействия органов городского самоуправления и некоммерческих организаций в городе Перми "Общественное участие на 2010-2012 годы"</t>
  </si>
  <si>
    <t>"Пермский трамвай"</t>
  </si>
  <si>
    <t>"Развитие системы образования города в соответствии с направлениями проекта Стратегии социально-экономического развития муниципального образования город Пермь до 2030 года"</t>
  </si>
  <si>
    <t>2012 год (изменения)</t>
  </si>
  <si>
    <t>2013 год (изменения)</t>
  </si>
  <si>
    <t>тыс. руб.</t>
  </si>
  <si>
    <t>краевой бюджет</t>
  </si>
  <si>
    <t>2012 год (решение комитета № 11 от19.05.2011)</t>
  </si>
  <si>
    <t>2013 год (решение комитета № 11 от19.05.2011)</t>
  </si>
  <si>
    <t>2012 год (с учетом решения комитета)</t>
  </si>
  <si>
    <t>2013 год (с учетом решения комитета)</t>
  </si>
  <si>
    <t xml:space="preserve">2012 год </t>
  </si>
  <si>
    <t xml:space="preserve">2013 год </t>
  </si>
  <si>
    <t>"Переселение граждан города Перми из  аварийного жилищного фонда на 2009-2013 годы"</t>
  </si>
  <si>
    <t>"Обеспечение жильем молодых семей в городе Перми на 2011-2015 годы"</t>
  </si>
  <si>
    <t>"Создание автоматизированной информационной системы обеспечения градостроительной деятельности в городе Перми на 2010-2012 годы"</t>
  </si>
  <si>
    <t>2014 год</t>
  </si>
  <si>
    <t>"Создание учреждений нового вида "</t>
  </si>
  <si>
    <t>"Переход на электронный документооборот в сфере управления финансами города Перми"</t>
  </si>
  <si>
    <t>"Создание условий для повышения эффективности деятельности администрации города Перми за счет применения информационных технологий на 2012-2014 годы"</t>
  </si>
  <si>
    <t>"Развитие муниципальной службы в администрации города в 2012-2014 годах"</t>
  </si>
  <si>
    <t>"Приведение в нормативное состояние спортивных объектов города Перми"</t>
  </si>
  <si>
    <t>"Дети - будущее культурной столицы"</t>
  </si>
  <si>
    <t>"Приведение в нормативное состояние учреждений в сфере культуры"</t>
  </si>
  <si>
    <t>"Развитие системы образования города  Перми"</t>
  </si>
  <si>
    <t>"Снос и реконструкция многоквартирных домов в целях развития застроенных территорий города Перми на 2009-2011 годы"</t>
  </si>
  <si>
    <t>"Энергосбережение и повышение энергетической эффективности города Перми на период 2011 - 2015 гг."</t>
  </si>
  <si>
    <t xml:space="preserve">изменения </t>
  </si>
  <si>
    <t xml:space="preserve">2014 год </t>
  </si>
  <si>
    <t>Ведомственная целевая программа "Обеспечение платности и законности использования земли на территории города Перми"</t>
  </si>
  <si>
    <t>Долгосрочная целевая программа "Строительство газопроводов в микрорайонах индивидуальной застройки города Перми на 2012 - 2017 гг"</t>
  </si>
  <si>
    <t>Долгосрочная целевая программа "Развитие физической культуры и массового спорта в городе Перми"</t>
  </si>
  <si>
    <t>Приложение № 16 к решению</t>
  </si>
  <si>
    <t>Пермской городской Думы</t>
  </si>
  <si>
    <t xml:space="preserve">   ведомственных и долгосрочных целевых программ на плановый период 2013 и 2014 годов</t>
  </si>
  <si>
    <t>"Развитие малого и среднего предпринимательства в городе Перми на 2009-2014 годы"</t>
  </si>
  <si>
    <t>от 21.12.2011 № 250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</si>
</sst>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</numFmts>
  <fonts count="2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70" fontId="1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170" fontId="1" fillId="0" borderId="10" xfId="0" applyNumberFormat="1" applyFont="1" applyFill="1" applyBorder="1" applyAlignment="1">
      <alignment/>
    </xf>
    <xf numFmtId="170" fontId="1" fillId="0" borderId="10" xfId="0" applyNumberFormat="1" applyFont="1" applyFill="1" applyBorder="1" applyAlignment="1">
      <alignment horizontal="center" wrapText="1"/>
    </xf>
    <xf numFmtId="170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wrapText="1"/>
    </xf>
    <xf numFmtId="17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0" fontId="1" fillId="0" borderId="0" xfId="0" applyNumberFormat="1" applyFont="1" applyFill="1" applyAlignment="1">
      <alignment horizontal="right" vertical="center"/>
    </xf>
    <xf numFmtId="17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170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170" fontId="1" fillId="0" borderId="10" xfId="0" applyNumberFormat="1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0" fontId="1" fillId="0" borderId="11" xfId="0" applyNumberFormat="1" applyFont="1" applyFill="1" applyBorder="1" applyAlignment="1">
      <alignment horizontal="center" vertical="center" wrapText="1"/>
    </xf>
    <xf numFmtId="170" fontId="1" fillId="0" borderId="16" xfId="0" applyNumberFormat="1" applyFont="1" applyFill="1" applyBorder="1" applyAlignment="1">
      <alignment horizontal="center" vertical="center" wrapText="1"/>
    </xf>
    <xf numFmtId="170" fontId="1" fillId="0" borderId="12" xfId="0" applyNumberFormat="1" applyFont="1" applyFill="1" applyBorder="1" applyAlignment="1">
      <alignment horizontal="center" vertical="center" wrapText="1"/>
    </xf>
    <xf numFmtId="170" fontId="1" fillId="0" borderId="13" xfId="0" applyNumberFormat="1" applyFont="1" applyFill="1" applyBorder="1" applyAlignment="1">
      <alignment horizontal="center" vertical="center" wrapText="1"/>
    </xf>
    <xf numFmtId="170" fontId="1" fillId="0" borderId="14" xfId="0" applyNumberFormat="1" applyFont="1" applyFill="1" applyBorder="1" applyAlignment="1">
      <alignment horizontal="center" vertical="center" wrapText="1"/>
    </xf>
    <xf numFmtId="170" fontId="1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1"/>
  <sheetViews>
    <sheetView tabSelected="1" zoomScalePageLayoutView="0" workbookViewId="0" topLeftCell="A1">
      <pane xSplit="33" ySplit="10" topLeftCell="AL11" activePane="bottomRight" state="frozen"/>
      <selection pane="topLeft" activeCell="A1" sqref="A1"/>
      <selection pane="topRight" activeCell="AH1" sqref="AH1"/>
      <selection pane="bottomLeft" activeCell="A8" sqref="A8"/>
      <selection pane="bottomRight" activeCell="AU19" sqref="AU19"/>
    </sheetView>
  </sheetViews>
  <sheetFormatPr defaultColWidth="9.00390625" defaultRowHeight="12.75"/>
  <cols>
    <col min="1" max="1" width="7.125" style="6" customWidth="1"/>
    <col min="2" max="2" width="58.125" style="6" customWidth="1"/>
    <col min="3" max="3" width="16.75390625" style="6" hidden="1" customWidth="1"/>
    <col min="4" max="4" width="15.375" style="6" hidden="1" customWidth="1"/>
    <col min="5" max="5" width="14.25390625" style="6" hidden="1" customWidth="1"/>
    <col min="6" max="6" width="15.00390625" style="6" hidden="1" customWidth="1"/>
    <col min="7" max="7" width="13.625" style="6" hidden="1" customWidth="1"/>
    <col min="8" max="8" width="15.75390625" style="11" hidden="1" customWidth="1"/>
    <col min="9" max="9" width="13.625" style="14" hidden="1" customWidth="1"/>
    <col min="10" max="10" width="14.875" style="14" hidden="1" customWidth="1"/>
    <col min="11" max="11" width="17.125" style="14" hidden="1" customWidth="1"/>
    <col min="12" max="12" width="16.75390625" style="14" hidden="1" customWidth="1"/>
    <col min="13" max="13" width="16.375" style="14" hidden="1" customWidth="1"/>
    <col min="14" max="14" width="14.125" style="14" hidden="1" customWidth="1"/>
    <col min="15" max="15" width="14.25390625" style="6" hidden="1" customWidth="1"/>
    <col min="16" max="16" width="14.00390625" style="6" hidden="1" customWidth="1"/>
    <col min="17" max="17" width="13.375" style="6" hidden="1" customWidth="1"/>
    <col min="18" max="19" width="13.875" style="6" hidden="1" customWidth="1"/>
    <col min="20" max="20" width="14.00390625" style="6" hidden="1" customWidth="1"/>
    <col min="21" max="22" width="13.875" style="6" hidden="1" customWidth="1"/>
    <col min="23" max="23" width="13.375" style="6" hidden="1" customWidth="1"/>
    <col min="24" max="24" width="13.875" style="6" hidden="1" customWidth="1"/>
    <col min="25" max="26" width="14.00390625" style="6" hidden="1" customWidth="1"/>
    <col min="27" max="28" width="13.875" style="6" hidden="1" customWidth="1"/>
    <col min="29" max="35" width="14.00390625" style="6" hidden="1" customWidth="1"/>
    <col min="36" max="36" width="15.625" style="6" hidden="1" customWidth="1"/>
    <col min="37" max="37" width="14.00390625" style="6" hidden="1" customWidth="1"/>
    <col min="38" max="38" width="14.00390625" style="6" customWidth="1"/>
    <col min="39" max="39" width="16.25390625" style="6" customWidth="1"/>
    <col min="40" max="40" width="14.00390625" style="6" hidden="1" customWidth="1"/>
    <col min="41" max="41" width="15.125" style="6" hidden="1" customWidth="1"/>
    <col min="42" max="42" width="15.625" style="6" customWidth="1"/>
    <col min="43" max="16384" width="9.125" style="6" customWidth="1"/>
  </cols>
  <sheetData>
    <row r="1" spans="2:42" ht="15.7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M1" s="27" t="s">
        <v>69</v>
      </c>
      <c r="AN1" s="27"/>
      <c r="AO1" s="27"/>
      <c r="AP1" s="27"/>
    </row>
    <row r="2" spans="2:42" ht="15.7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M2" s="27" t="s">
        <v>70</v>
      </c>
      <c r="AN2" s="27"/>
      <c r="AO2" s="27"/>
      <c r="AP2" s="27"/>
    </row>
    <row r="3" spans="2:42" ht="15.7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M3" s="27" t="s">
        <v>73</v>
      </c>
      <c r="AN3" s="27"/>
      <c r="AO3" s="27"/>
      <c r="AP3" s="27"/>
    </row>
    <row r="4" ht="15.75" customHeight="1"/>
    <row r="5" spans="1:42" ht="15.75" customHeight="1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</row>
    <row r="6" spans="1:42" ht="15.75" customHeight="1">
      <c r="A6" s="28" t="s">
        <v>71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</row>
    <row r="7" spans="1:5" ht="15" customHeight="1">
      <c r="A7" s="10"/>
      <c r="B7" s="10"/>
      <c r="C7" s="10"/>
      <c r="D7" s="10"/>
      <c r="E7" s="10"/>
    </row>
    <row r="8" spans="2:42" ht="15.75">
      <c r="B8" s="7"/>
      <c r="H8" s="6"/>
      <c r="T8" s="18" t="s">
        <v>33</v>
      </c>
      <c r="U8" s="18"/>
      <c r="V8" s="18"/>
      <c r="W8" s="18"/>
      <c r="X8" s="18" t="s">
        <v>42</v>
      </c>
      <c r="Y8" s="18"/>
      <c r="Z8" s="18"/>
      <c r="AA8" s="18"/>
      <c r="AB8" s="18" t="s">
        <v>42</v>
      </c>
      <c r="AC8" s="18"/>
      <c r="AD8" s="18"/>
      <c r="AE8" s="18"/>
      <c r="AF8" s="18" t="s">
        <v>42</v>
      </c>
      <c r="AG8" s="18"/>
      <c r="AJ8" s="18"/>
      <c r="AP8" s="18" t="s">
        <v>33</v>
      </c>
    </row>
    <row r="9" spans="1:42" ht="16.5" customHeight="1">
      <c r="A9" s="26" t="s">
        <v>0</v>
      </c>
      <c r="B9" s="26" t="s">
        <v>1</v>
      </c>
      <c r="C9" s="26" t="s">
        <v>15</v>
      </c>
      <c r="D9" s="31" t="s">
        <v>19</v>
      </c>
      <c r="E9" s="31"/>
      <c r="F9" s="17"/>
      <c r="G9" s="17"/>
      <c r="H9" s="26" t="s">
        <v>20</v>
      </c>
      <c r="I9" s="29" t="s">
        <v>22</v>
      </c>
      <c r="J9" s="29" t="s">
        <v>19</v>
      </c>
      <c r="K9" s="29"/>
      <c r="L9" s="16"/>
      <c r="M9" s="29" t="s">
        <v>19</v>
      </c>
      <c r="N9" s="30" t="s">
        <v>20</v>
      </c>
      <c r="O9" s="17"/>
      <c r="P9" s="31" t="s">
        <v>20</v>
      </c>
      <c r="Q9" s="19" t="s">
        <v>19</v>
      </c>
      <c r="R9" s="32" t="s">
        <v>19</v>
      </c>
      <c r="S9" s="19" t="s">
        <v>20</v>
      </c>
      <c r="T9" s="32" t="s">
        <v>20</v>
      </c>
      <c r="U9" s="30" t="s">
        <v>40</v>
      </c>
      <c r="V9" s="32" t="s">
        <v>19</v>
      </c>
      <c r="W9" s="30" t="s">
        <v>41</v>
      </c>
      <c r="X9" s="32" t="s">
        <v>20</v>
      </c>
      <c r="Y9" s="30" t="s">
        <v>44</v>
      </c>
      <c r="Z9" s="30" t="s">
        <v>45</v>
      </c>
      <c r="AA9" s="30" t="s">
        <v>46</v>
      </c>
      <c r="AB9" s="30" t="s">
        <v>47</v>
      </c>
      <c r="AC9" s="30" t="s">
        <v>48</v>
      </c>
      <c r="AD9" s="30" t="s">
        <v>49</v>
      </c>
      <c r="AE9" s="30" t="s">
        <v>19</v>
      </c>
      <c r="AF9" s="30" t="s">
        <v>20</v>
      </c>
      <c r="AG9" s="30" t="s">
        <v>40</v>
      </c>
      <c r="AH9" s="40" t="s">
        <v>19</v>
      </c>
      <c r="AI9" s="36" t="s">
        <v>19</v>
      </c>
      <c r="AJ9" s="37"/>
      <c r="AK9" s="40" t="s">
        <v>20</v>
      </c>
      <c r="AL9" s="33" t="s">
        <v>20</v>
      </c>
      <c r="AM9" s="34"/>
      <c r="AN9" s="30" t="s">
        <v>53</v>
      </c>
      <c r="AO9" s="42" t="s">
        <v>65</v>
      </c>
      <c r="AP9" s="43"/>
    </row>
    <row r="10" spans="1:42" ht="31.5">
      <c r="A10" s="26"/>
      <c r="B10" s="26"/>
      <c r="C10" s="26"/>
      <c r="D10" s="8" t="s">
        <v>12</v>
      </c>
      <c r="E10" s="20" t="s">
        <v>21</v>
      </c>
      <c r="F10" s="17"/>
      <c r="G10" s="17"/>
      <c r="H10" s="26"/>
      <c r="I10" s="29"/>
      <c r="J10" s="4" t="s">
        <v>12</v>
      </c>
      <c r="K10" s="13" t="s">
        <v>21</v>
      </c>
      <c r="L10" s="4" t="s">
        <v>12</v>
      </c>
      <c r="M10" s="29"/>
      <c r="N10" s="30"/>
      <c r="O10" s="4" t="s">
        <v>12</v>
      </c>
      <c r="P10" s="31"/>
      <c r="Q10" s="4" t="s">
        <v>12</v>
      </c>
      <c r="R10" s="32"/>
      <c r="S10" s="4" t="s">
        <v>12</v>
      </c>
      <c r="T10" s="32"/>
      <c r="U10" s="30"/>
      <c r="V10" s="32"/>
      <c r="W10" s="30"/>
      <c r="X10" s="32"/>
      <c r="Y10" s="30"/>
      <c r="Z10" s="30"/>
      <c r="AA10" s="30"/>
      <c r="AB10" s="30"/>
      <c r="AC10" s="30"/>
      <c r="AD10" s="30"/>
      <c r="AE10" s="30"/>
      <c r="AF10" s="30"/>
      <c r="AG10" s="30"/>
      <c r="AH10" s="41"/>
      <c r="AI10" s="38"/>
      <c r="AJ10" s="39"/>
      <c r="AK10" s="41"/>
      <c r="AL10" s="22" t="s">
        <v>64</v>
      </c>
      <c r="AM10" s="22" t="s">
        <v>21</v>
      </c>
      <c r="AN10" s="30"/>
      <c r="AO10" s="44"/>
      <c r="AP10" s="45"/>
    </row>
    <row r="11" spans="1:42" ht="31.5">
      <c r="A11" s="3"/>
      <c r="B11" s="8" t="s">
        <v>7</v>
      </c>
      <c r="C11" s="4">
        <f>SUM(C12+C16+C19+C22+C25+C28+C31+C34+C37+C40+C43+C46+C49+C52+C55+C58+C61+C64+C67+C70)</f>
        <v>2791584.7000000007</v>
      </c>
      <c r="D11" s="4">
        <f>E11-C11</f>
        <v>69517.79999999981</v>
      </c>
      <c r="E11" s="4">
        <f>E12+E16+E19+E22+E25+E28+E31+E34+E37+E40+E43+E46+E49+E52+E55+E58+E61+E64+E67+E70</f>
        <v>2861102.5000000005</v>
      </c>
      <c r="F11" s="4" t="e">
        <f>F12+F16+#REF!+F19+F22+F25+F28+F31+F34+F37+F40+F43+F46+F49+F52+F55+F58+F61+F64+F67+F70</f>
        <v>#REF!</v>
      </c>
      <c r="G11" s="4" t="e">
        <f>G12+G16+#REF!+G19+G22+G25+G28+G31+G34+G37+G40+G43+G46+G49+G52+G55+G58+G61+G64+G67+G70</f>
        <v>#REF!</v>
      </c>
      <c r="H11" s="4">
        <f>H12+H16+H19+H22+H25+H28+H31+H34+H37+H40+H43+H46+H49+H52+H55+H58+H61+H64+H67+H70</f>
        <v>2436804.9</v>
      </c>
      <c r="I11" s="12">
        <f>I12+I16+I19+I22+I25+I28+I31+I34+I37+I40+I43+I46+I49+I52+I55+I58+I61+I64+I67+I70</f>
        <v>166514.8</v>
      </c>
      <c r="J11" s="12">
        <f>D11+I11</f>
        <v>236032.5999999998</v>
      </c>
      <c r="K11" s="12">
        <f>E11+I11</f>
        <v>3027617.3000000003</v>
      </c>
      <c r="L11" s="12">
        <f>SUM(L12:L72)</f>
        <v>0</v>
      </c>
      <c r="M11" s="12">
        <f>L11+K11</f>
        <v>3027617.3000000003</v>
      </c>
      <c r="N11" s="12">
        <f>H11</f>
        <v>2436804.9</v>
      </c>
      <c r="O11" s="12">
        <f>SUM(O12:O72)</f>
        <v>0</v>
      </c>
      <c r="P11" s="12">
        <f>N11+O11</f>
        <v>2436804.9</v>
      </c>
      <c r="Q11" s="12">
        <f>SUM(Q12+Q16+Q19+Q22+Q25+Q28+Q31+Q34+Q37+Q40+Q43+Q46+Q49+Q52+Q55+Q58+Q61+Q64+Q67+Q70)</f>
        <v>742.1999999999998</v>
      </c>
      <c r="R11" s="12">
        <f>M11+Q11</f>
        <v>3028359.5000000005</v>
      </c>
      <c r="S11" s="12">
        <f>SUM(S12+S16+S19+S22+S25+S28+S31+S34+S37+S40+S43+S46+S49+S52+S55+S58+S61+S64+S67+S70)</f>
        <v>2996.6</v>
      </c>
      <c r="T11" s="12">
        <f>P11+S11</f>
        <v>2439801.5</v>
      </c>
      <c r="U11" s="12">
        <f>U12+U16+U19+U22+U25+U28+U31+U34+U37+U40+U43+U46+U49+U52+U55+U58+U61+U64+U67+U70</f>
        <v>3154.6</v>
      </c>
      <c r="V11" s="12">
        <f>R11+U11</f>
        <v>3031514.1000000006</v>
      </c>
      <c r="W11" s="12">
        <f>W12+W16+W19+W22+W25+W28+W31+W34+W37+W40+W43+W46+W49+W52+W55+W58+W61+W64+W67+W70</f>
        <v>2246.6</v>
      </c>
      <c r="X11" s="12">
        <f>T11+W11</f>
        <v>2442048.1</v>
      </c>
      <c r="Y11" s="12">
        <f>Y12+Y16+Y19+Y22+Y25+Y28+Y31+Y34+Y37+Y40+Y43+Y46+Y49+Y52+Y55+Y58+Y61+Y64+Y67+Y70</f>
        <v>0</v>
      </c>
      <c r="Z11" s="12">
        <f>Z12+Z16+Z19+Z22+Z25+Z28+Z31+Z34+Z37+Z40+Z43+Z46+Z49+Z52+Z55+Z58+Z61+Z64+Z67+Z70</f>
        <v>0</v>
      </c>
      <c r="AA11" s="12">
        <f aca="true" t="shared" si="0" ref="AA11:AA99">V11+Y11</f>
        <v>3031514.1000000006</v>
      </c>
      <c r="AB11" s="12">
        <f aca="true" t="shared" si="1" ref="AB11:AB99">X11+Z11</f>
        <v>2442048.1</v>
      </c>
      <c r="AC11" s="12">
        <f>AC12+AC16+AC19+AC22+AC25+AC28+AC31+AC34+AC37+AC40+AC43+AC46+AC49+AC52+AC55+AC58+AC61+AC64+AC67+AC70</f>
        <v>0</v>
      </c>
      <c r="AD11" s="12">
        <f>AD12+AD16+AD19+AD22+AD25+AD28+AD31+AD34+AD37+AD40+AD43+AD46+AD49+AD52+AD55+AD58+AD61+AD64+AD67+AD70</f>
        <v>0</v>
      </c>
      <c r="AE11" s="12">
        <f>AA11+AC11</f>
        <v>3031514.1000000006</v>
      </c>
      <c r="AF11" s="12">
        <f>AB11+AD11</f>
        <v>2442048.1</v>
      </c>
      <c r="AG11" s="12">
        <f>AG12+AG16+AG19+AG22+AG25+AG28+AG31+AG34+AG37+AG40+AG43+AG46+AG49+AG52+AG55+AG58+AG61+AG64+AG67+AG70</f>
        <v>49057.511</v>
      </c>
      <c r="AH11" s="12">
        <f aca="true" t="shared" si="2" ref="AH11:AP11">AH12+AH16+AH19+AH22+AH25+AH28+AH31+AH34+AH37+AH40+AH43+AH46+AH49+AH52+AH55+AH58+AH61+AH64+AH67+AH70+AH73+AH76+AH79+AH82+AH85+AH88+AH91+AH94</f>
        <v>3080571.6109999996</v>
      </c>
      <c r="AI11" s="12">
        <f t="shared" si="2"/>
        <v>219173.33900000007</v>
      </c>
      <c r="AJ11" s="12">
        <f t="shared" si="2"/>
        <v>3299744.9500000007</v>
      </c>
      <c r="AK11" s="12">
        <f t="shared" si="2"/>
        <v>2442048.0999999996</v>
      </c>
      <c r="AL11" s="12">
        <f t="shared" si="2"/>
        <v>432002.30000000005</v>
      </c>
      <c r="AM11" s="12">
        <f t="shared" si="2"/>
        <v>2874050.4000000004</v>
      </c>
      <c r="AN11" s="12">
        <f t="shared" si="2"/>
        <v>0</v>
      </c>
      <c r="AO11" s="12">
        <f t="shared" si="2"/>
        <v>2839746.5999999996</v>
      </c>
      <c r="AP11" s="12">
        <f t="shared" si="2"/>
        <v>2839746.5999999996</v>
      </c>
    </row>
    <row r="12" spans="1:42" ht="31.5">
      <c r="A12" s="8">
        <v>1</v>
      </c>
      <c r="B12" s="1" t="s">
        <v>4</v>
      </c>
      <c r="C12" s="5">
        <v>547073.6</v>
      </c>
      <c r="D12" s="4">
        <f>E12-C12</f>
        <v>-105847.39999999997</v>
      </c>
      <c r="E12" s="4">
        <v>441226.2</v>
      </c>
      <c r="F12" s="17"/>
      <c r="G12" s="17"/>
      <c r="H12" s="5">
        <v>0</v>
      </c>
      <c r="I12" s="12"/>
      <c r="J12" s="12">
        <v>-105847.4</v>
      </c>
      <c r="K12" s="12">
        <v>441226.2</v>
      </c>
      <c r="L12" s="12"/>
      <c r="M12" s="12">
        <f>K12</f>
        <v>441226.2</v>
      </c>
      <c r="N12" s="12">
        <v>0</v>
      </c>
      <c r="O12" s="12"/>
      <c r="P12" s="12">
        <f>N12</f>
        <v>0</v>
      </c>
      <c r="Q12" s="12"/>
      <c r="R12" s="12">
        <f aca="true" t="shared" si="3" ref="R12:R72">M12+Q12</f>
        <v>441226.2</v>
      </c>
      <c r="S12" s="12"/>
      <c r="T12" s="12">
        <f aca="true" t="shared" si="4" ref="T12:T72">P12+S12</f>
        <v>0</v>
      </c>
      <c r="U12" s="12">
        <f>U14</f>
        <v>0</v>
      </c>
      <c r="V12" s="12">
        <f>R12+U12</f>
        <v>441226.2</v>
      </c>
      <c r="W12" s="12">
        <f>W14</f>
        <v>0</v>
      </c>
      <c r="X12" s="12">
        <f>T12+W12</f>
        <v>0</v>
      </c>
      <c r="Y12" s="12">
        <f>Y14</f>
        <v>0</v>
      </c>
      <c r="Z12" s="12">
        <f>Z14</f>
        <v>0</v>
      </c>
      <c r="AA12" s="12">
        <f t="shared" si="0"/>
        <v>441226.2</v>
      </c>
      <c r="AB12" s="12">
        <f t="shared" si="1"/>
        <v>0</v>
      </c>
      <c r="AC12" s="12">
        <f>AC14</f>
        <v>0</v>
      </c>
      <c r="AD12" s="12">
        <f>AD14</f>
        <v>0</v>
      </c>
      <c r="AE12" s="12">
        <f>AA12+AC12</f>
        <v>441226.2</v>
      </c>
      <c r="AF12" s="12">
        <f>AB12+AD12</f>
        <v>0</v>
      </c>
      <c r="AG12" s="12">
        <f>AG14</f>
        <v>0</v>
      </c>
      <c r="AH12" s="12">
        <f>AE12+AG12</f>
        <v>441226.2</v>
      </c>
      <c r="AI12" s="12">
        <f>AI14+AI15</f>
        <v>46209.15000000002</v>
      </c>
      <c r="AJ12" s="12">
        <f>AH12+AI12</f>
        <v>487435.35000000003</v>
      </c>
      <c r="AK12" s="12">
        <f>AF12</f>
        <v>0</v>
      </c>
      <c r="AL12" s="12">
        <v>90000</v>
      </c>
      <c r="AM12" s="12">
        <f>AK12+AL12</f>
        <v>90000</v>
      </c>
      <c r="AN12" s="12">
        <v>0</v>
      </c>
      <c r="AO12" s="12">
        <v>251158.4</v>
      </c>
      <c r="AP12" s="12">
        <f>AN12+AO12</f>
        <v>251158.4</v>
      </c>
    </row>
    <row r="13" spans="1:42" ht="15.75">
      <c r="A13" s="8"/>
      <c r="B13" s="9" t="s">
        <v>13</v>
      </c>
      <c r="C13" s="5"/>
      <c r="D13" s="4"/>
      <c r="E13" s="4"/>
      <c r="F13" s="17"/>
      <c r="G13" s="17"/>
      <c r="H13" s="5"/>
      <c r="I13" s="12"/>
      <c r="J13" s="12"/>
      <c r="K13" s="12"/>
      <c r="L13" s="12"/>
      <c r="M13" s="12">
        <f aca="true" t="shared" si="5" ref="M13:M72">K13</f>
        <v>0</v>
      </c>
      <c r="N13" s="12"/>
      <c r="O13" s="12"/>
      <c r="P13" s="12">
        <f aca="true" t="shared" si="6" ref="P13:P72">N13</f>
        <v>0</v>
      </c>
      <c r="Q13" s="12"/>
      <c r="R13" s="12">
        <f t="shared" si="3"/>
        <v>0</v>
      </c>
      <c r="S13" s="12"/>
      <c r="T13" s="12">
        <f t="shared" si="4"/>
        <v>0</v>
      </c>
      <c r="U13" s="12"/>
      <c r="V13" s="12"/>
      <c r="W13" s="12"/>
      <c r="X13" s="12"/>
      <c r="Y13" s="12"/>
      <c r="Z13" s="12"/>
      <c r="AA13" s="12">
        <f t="shared" si="0"/>
        <v>0</v>
      </c>
      <c r="AB13" s="12">
        <f t="shared" si="1"/>
        <v>0</v>
      </c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42" ht="15.75">
      <c r="A14" s="8"/>
      <c r="B14" s="9" t="s">
        <v>14</v>
      </c>
      <c r="C14" s="5"/>
      <c r="D14" s="4">
        <f>D12</f>
        <v>-105847.39999999997</v>
      </c>
      <c r="E14" s="4">
        <f>E12</f>
        <v>441226.2</v>
      </c>
      <c r="F14" s="4">
        <f>F12</f>
        <v>0</v>
      </c>
      <c r="G14" s="4">
        <f>G12</f>
        <v>0</v>
      </c>
      <c r="H14" s="4">
        <f>H12</f>
        <v>0</v>
      </c>
      <c r="I14" s="12"/>
      <c r="J14" s="12">
        <v>-105847.4</v>
      </c>
      <c r="K14" s="12">
        <v>441226.2</v>
      </c>
      <c r="L14" s="12"/>
      <c r="M14" s="12">
        <f t="shared" si="5"/>
        <v>441226.2</v>
      </c>
      <c r="N14" s="12">
        <v>0</v>
      </c>
      <c r="O14" s="12"/>
      <c r="P14" s="12">
        <f t="shared" si="6"/>
        <v>0</v>
      </c>
      <c r="Q14" s="12"/>
      <c r="R14" s="12">
        <f t="shared" si="3"/>
        <v>441226.2</v>
      </c>
      <c r="S14" s="12"/>
      <c r="T14" s="12">
        <f t="shared" si="4"/>
        <v>0</v>
      </c>
      <c r="U14" s="12"/>
      <c r="V14" s="12">
        <f>R14+U14</f>
        <v>441226.2</v>
      </c>
      <c r="W14" s="12"/>
      <c r="X14" s="12">
        <f>T14+W14</f>
        <v>0</v>
      </c>
      <c r="Y14" s="12"/>
      <c r="Z14" s="12"/>
      <c r="AA14" s="12">
        <f t="shared" si="0"/>
        <v>441226.2</v>
      </c>
      <c r="AB14" s="12">
        <f t="shared" si="1"/>
        <v>0</v>
      </c>
      <c r="AC14" s="12"/>
      <c r="AD14" s="12"/>
      <c r="AE14" s="12">
        <f>AA14+AC14</f>
        <v>441226.2</v>
      </c>
      <c r="AF14" s="12">
        <f>AB14+AD14</f>
        <v>0</v>
      </c>
      <c r="AG14" s="12"/>
      <c r="AH14" s="12">
        <f>AE14+AG14</f>
        <v>441226.2</v>
      </c>
      <c r="AI14" s="12">
        <f>-215410-88380.85</f>
        <v>-303790.85</v>
      </c>
      <c r="AJ14" s="12">
        <f>AH14+AI14</f>
        <v>137435.35000000003</v>
      </c>
      <c r="AK14" s="12">
        <f>AF14</f>
        <v>0</v>
      </c>
      <c r="AL14" s="12">
        <v>90000</v>
      </c>
      <c r="AM14" s="12">
        <f>AK14+AL14</f>
        <v>90000</v>
      </c>
      <c r="AN14" s="12">
        <v>0</v>
      </c>
      <c r="AO14" s="12">
        <v>251158.4</v>
      </c>
      <c r="AP14" s="12">
        <f>AN14+AO14</f>
        <v>251158.4</v>
      </c>
    </row>
    <row r="15" spans="1:42" ht="15.75">
      <c r="A15" s="8"/>
      <c r="B15" s="9" t="s">
        <v>43</v>
      </c>
      <c r="C15" s="5"/>
      <c r="D15" s="4"/>
      <c r="E15" s="4"/>
      <c r="F15" s="4"/>
      <c r="G15" s="4"/>
      <c r="H15" s="4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>
        <v>0</v>
      </c>
      <c r="AI15" s="12">
        <f>440000-90000</f>
        <v>350000</v>
      </c>
      <c r="AJ15" s="12">
        <f>AH15+AI15</f>
        <v>350000</v>
      </c>
      <c r="AK15" s="12"/>
      <c r="AL15" s="12"/>
      <c r="AM15" s="12"/>
      <c r="AN15" s="12"/>
      <c r="AO15" s="12"/>
      <c r="AP15" s="12"/>
    </row>
    <row r="16" spans="1:42" ht="15.75" hidden="1">
      <c r="A16" s="8">
        <v>2</v>
      </c>
      <c r="B16" s="2" t="s">
        <v>54</v>
      </c>
      <c r="C16" s="5">
        <v>0</v>
      </c>
      <c r="D16" s="4">
        <f>E16-C16</f>
        <v>7000</v>
      </c>
      <c r="E16" s="4">
        <v>7000</v>
      </c>
      <c r="F16" s="17"/>
      <c r="G16" s="17"/>
      <c r="H16" s="5">
        <v>0</v>
      </c>
      <c r="I16" s="12"/>
      <c r="J16" s="12">
        <v>7000</v>
      </c>
      <c r="K16" s="12">
        <v>7000</v>
      </c>
      <c r="L16" s="12"/>
      <c r="M16" s="12">
        <f t="shared" si="5"/>
        <v>7000</v>
      </c>
      <c r="N16" s="12">
        <v>0</v>
      </c>
      <c r="O16" s="12"/>
      <c r="P16" s="12">
        <f t="shared" si="6"/>
        <v>0</v>
      </c>
      <c r="Q16" s="12"/>
      <c r="R16" s="12">
        <f t="shared" si="3"/>
        <v>7000</v>
      </c>
      <c r="S16" s="12"/>
      <c r="T16" s="12">
        <f t="shared" si="4"/>
        <v>0</v>
      </c>
      <c r="U16" s="12">
        <f>U18</f>
        <v>0</v>
      </c>
      <c r="V16" s="12">
        <f>R16+U16</f>
        <v>7000</v>
      </c>
      <c r="W16" s="12">
        <f>W18</f>
        <v>0</v>
      </c>
      <c r="X16" s="12">
        <f>T16+W16</f>
        <v>0</v>
      </c>
      <c r="Y16" s="12">
        <f>Y18</f>
        <v>0</v>
      </c>
      <c r="Z16" s="12">
        <f>Z18</f>
        <v>0</v>
      </c>
      <c r="AA16" s="12">
        <f t="shared" si="0"/>
        <v>7000</v>
      </c>
      <c r="AB16" s="12">
        <f t="shared" si="1"/>
        <v>0</v>
      </c>
      <c r="AC16" s="12">
        <f>AC18</f>
        <v>0</v>
      </c>
      <c r="AD16" s="12">
        <f>AD18</f>
        <v>0</v>
      </c>
      <c r="AE16" s="12">
        <f>AA16+AC16</f>
        <v>7000</v>
      </c>
      <c r="AF16" s="12">
        <f>AB16+AD16</f>
        <v>0</v>
      </c>
      <c r="AG16" s="12">
        <f>AG18</f>
        <v>0</v>
      </c>
      <c r="AH16" s="12">
        <f>AE16+AG16</f>
        <v>7000</v>
      </c>
      <c r="AI16" s="12">
        <v>0</v>
      </c>
      <c r="AJ16" s="12">
        <f>AH16+AI16</f>
        <v>7000</v>
      </c>
      <c r="AK16" s="12">
        <f>AF16</f>
        <v>0</v>
      </c>
      <c r="AL16" s="12">
        <v>0</v>
      </c>
      <c r="AM16" s="12">
        <v>0</v>
      </c>
      <c r="AN16" s="12">
        <f>AI16</f>
        <v>0</v>
      </c>
      <c r="AO16" s="12">
        <v>0</v>
      </c>
      <c r="AP16" s="12">
        <v>0</v>
      </c>
    </row>
    <row r="17" spans="1:42" ht="15.75" hidden="1">
      <c r="A17" s="8"/>
      <c r="B17" s="9" t="s">
        <v>13</v>
      </c>
      <c r="C17" s="5"/>
      <c r="D17" s="4"/>
      <c r="E17" s="4"/>
      <c r="F17" s="17"/>
      <c r="G17" s="17"/>
      <c r="H17" s="5"/>
      <c r="I17" s="12"/>
      <c r="J17" s="12"/>
      <c r="K17" s="12"/>
      <c r="L17" s="12"/>
      <c r="M17" s="12">
        <f t="shared" si="5"/>
        <v>0</v>
      </c>
      <c r="N17" s="12"/>
      <c r="O17" s="12"/>
      <c r="P17" s="12">
        <f t="shared" si="6"/>
        <v>0</v>
      </c>
      <c r="Q17" s="12"/>
      <c r="R17" s="12">
        <f t="shared" si="3"/>
        <v>0</v>
      </c>
      <c r="S17" s="12"/>
      <c r="T17" s="12">
        <f t="shared" si="4"/>
        <v>0</v>
      </c>
      <c r="U17" s="12"/>
      <c r="V17" s="12"/>
      <c r="W17" s="12"/>
      <c r="X17" s="12"/>
      <c r="Y17" s="12"/>
      <c r="Z17" s="12"/>
      <c r="AA17" s="12">
        <f t="shared" si="0"/>
        <v>0</v>
      </c>
      <c r="AB17" s="12">
        <f t="shared" si="1"/>
        <v>0</v>
      </c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 spans="1:42" ht="15.75" hidden="1">
      <c r="A18" s="8"/>
      <c r="B18" s="9" t="s">
        <v>14</v>
      </c>
      <c r="C18" s="5"/>
      <c r="D18" s="4">
        <f>D16</f>
        <v>7000</v>
      </c>
      <c r="E18" s="4">
        <f>E16</f>
        <v>7000</v>
      </c>
      <c r="F18" s="4">
        <f>F16</f>
        <v>0</v>
      </c>
      <c r="G18" s="4">
        <f>G16</f>
        <v>0</v>
      </c>
      <c r="H18" s="4">
        <f>H16</f>
        <v>0</v>
      </c>
      <c r="I18" s="12"/>
      <c r="J18" s="12">
        <v>7000</v>
      </c>
      <c r="K18" s="12">
        <v>7000</v>
      </c>
      <c r="L18" s="12"/>
      <c r="M18" s="12">
        <f t="shared" si="5"/>
        <v>7000</v>
      </c>
      <c r="N18" s="12">
        <v>0</v>
      </c>
      <c r="O18" s="12"/>
      <c r="P18" s="12">
        <f t="shared" si="6"/>
        <v>0</v>
      </c>
      <c r="Q18" s="12"/>
      <c r="R18" s="12">
        <f t="shared" si="3"/>
        <v>7000</v>
      </c>
      <c r="S18" s="12"/>
      <c r="T18" s="12">
        <f t="shared" si="4"/>
        <v>0</v>
      </c>
      <c r="U18" s="12"/>
      <c r="V18" s="12">
        <f>R18+U18</f>
        <v>7000</v>
      </c>
      <c r="W18" s="12"/>
      <c r="X18" s="12">
        <f>T18+W18</f>
        <v>0</v>
      </c>
      <c r="Y18" s="12"/>
      <c r="Z18" s="12"/>
      <c r="AA18" s="12">
        <f t="shared" si="0"/>
        <v>7000</v>
      </c>
      <c r="AB18" s="12">
        <f t="shared" si="1"/>
        <v>0</v>
      </c>
      <c r="AC18" s="12"/>
      <c r="AD18" s="12"/>
      <c r="AE18" s="12">
        <f>AA18+AC18</f>
        <v>7000</v>
      </c>
      <c r="AF18" s="12">
        <f>AB18+AD18</f>
        <v>0</v>
      </c>
      <c r="AG18" s="12"/>
      <c r="AH18" s="12">
        <f>AE18+AG18</f>
        <v>7000</v>
      </c>
      <c r="AI18" s="12">
        <v>0</v>
      </c>
      <c r="AJ18" s="12">
        <f>AH18+AI18</f>
        <v>7000</v>
      </c>
      <c r="AK18" s="12">
        <f>AF18</f>
        <v>0</v>
      </c>
      <c r="AL18" s="12">
        <v>0</v>
      </c>
      <c r="AM18" s="12">
        <v>0</v>
      </c>
      <c r="AN18" s="12">
        <f>AI18</f>
        <v>0</v>
      </c>
      <c r="AO18" s="12">
        <v>0</v>
      </c>
      <c r="AP18" s="12">
        <v>0</v>
      </c>
    </row>
    <row r="19" spans="1:42" ht="15.75">
      <c r="A19" s="8">
        <v>2</v>
      </c>
      <c r="B19" s="1" t="s">
        <v>5</v>
      </c>
      <c r="C19" s="5">
        <v>76674.1</v>
      </c>
      <c r="D19" s="4">
        <f>E19-C19</f>
        <v>33355.79999999999</v>
      </c>
      <c r="E19" s="4">
        <v>110029.9</v>
      </c>
      <c r="F19" s="17"/>
      <c r="G19" s="17"/>
      <c r="H19" s="5">
        <v>51019.3</v>
      </c>
      <c r="I19" s="12"/>
      <c r="J19" s="12">
        <v>33355.8</v>
      </c>
      <c r="K19" s="12">
        <v>110029.9</v>
      </c>
      <c r="L19" s="12"/>
      <c r="M19" s="12">
        <f t="shared" si="5"/>
        <v>110029.9</v>
      </c>
      <c r="N19" s="12">
        <v>51019.3</v>
      </c>
      <c r="O19" s="12"/>
      <c r="P19" s="12">
        <f t="shared" si="6"/>
        <v>51019.3</v>
      </c>
      <c r="Q19" s="12"/>
      <c r="R19" s="12">
        <f t="shared" si="3"/>
        <v>110029.9</v>
      </c>
      <c r="S19" s="12"/>
      <c r="T19" s="12">
        <f t="shared" si="4"/>
        <v>51019.3</v>
      </c>
      <c r="U19" s="12">
        <f>U21</f>
        <v>0</v>
      </c>
      <c r="V19" s="12">
        <f>R19+U19</f>
        <v>110029.9</v>
      </c>
      <c r="W19" s="12">
        <f>W21</f>
        <v>0</v>
      </c>
      <c r="X19" s="12">
        <f>T19+W19</f>
        <v>51019.3</v>
      </c>
      <c r="Y19" s="12">
        <f>Y21</f>
        <v>0</v>
      </c>
      <c r="Z19" s="12">
        <f>Z21</f>
        <v>0</v>
      </c>
      <c r="AA19" s="12">
        <f t="shared" si="0"/>
        <v>110029.9</v>
      </c>
      <c r="AB19" s="12">
        <f t="shared" si="1"/>
        <v>51019.3</v>
      </c>
      <c r="AC19" s="12">
        <f>AC21</f>
        <v>0</v>
      </c>
      <c r="AD19" s="12">
        <f>AD21</f>
        <v>0</v>
      </c>
      <c r="AE19" s="12">
        <f>AA19+AC19</f>
        <v>110029.9</v>
      </c>
      <c r="AF19" s="12">
        <f>AB19+AD19</f>
        <v>51019.3</v>
      </c>
      <c r="AG19" s="12">
        <f>AG21</f>
        <v>0</v>
      </c>
      <c r="AH19" s="12">
        <f>AE19+AG19</f>
        <v>110029.9</v>
      </c>
      <c r="AI19" s="12">
        <v>0</v>
      </c>
      <c r="AJ19" s="12">
        <f>AH19+AI19</f>
        <v>110029.9</v>
      </c>
      <c r="AK19" s="12">
        <f>AF19</f>
        <v>51019.3</v>
      </c>
      <c r="AL19" s="12">
        <v>0</v>
      </c>
      <c r="AM19" s="12">
        <f>AK19+AL19</f>
        <v>51019.3</v>
      </c>
      <c r="AN19" s="12">
        <f>AI19</f>
        <v>0</v>
      </c>
      <c r="AO19" s="12">
        <v>50496.7</v>
      </c>
      <c r="AP19" s="12">
        <f>AN19+AO19</f>
        <v>50496.7</v>
      </c>
    </row>
    <row r="20" spans="1:42" ht="15.75">
      <c r="A20" s="8"/>
      <c r="B20" s="9" t="s">
        <v>13</v>
      </c>
      <c r="C20" s="5"/>
      <c r="D20" s="4"/>
      <c r="E20" s="4"/>
      <c r="F20" s="17"/>
      <c r="G20" s="17"/>
      <c r="H20" s="5"/>
      <c r="I20" s="12"/>
      <c r="J20" s="12"/>
      <c r="K20" s="12"/>
      <c r="L20" s="12"/>
      <c r="M20" s="12">
        <f t="shared" si="5"/>
        <v>0</v>
      </c>
      <c r="N20" s="12"/>
      <c r="O20" s="12"/>
      <c r="P20" s="12">
        <f t="shared" si="6"/>
        <v>0</v>
      </c>
      <c r="Q20" s="12"/>
      <c r="R20" s="12">
        <f t="shared" si="3"/>
        <v>0</v>
      </c>
      <c r="S20" s="12"/>
      <c r="T20" s="12">
        <f t="shared" si="4"/>
        <v>0</v>
      </c>
      <c r="U20" s="12"/>
      <c r="V20" s="12"/>
      <c r="W20" s="12"/>
      <c r="X20" s="12"/>
      <c r="Y20" s="12"/>
      <c r="Z20" s="12"/>
      <c r="AA20" s="12">
        <f t="shared" si="0"/>
        <v>0</v>
      </c>
      <c r="AB20" s="12">
        <f t="shared" si="1"/>
        <v>0</v>
      </c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ht="15.75">
      <c r="A21" s="8"/>
      <c r="B21" s="9" t="s">
        <v>14</v>
      </c>
      <c r="C21" s="5"/>
      <c r="D21" s="4">
        <f>D19</f>
        <v>33355.79999999999</v>
      </c>
      <c r="E21" s="4">
        <f>E19</f>
        <v>110029.9</v>
      </c>
      <c r="F21" s="4">
        <f>F19</f>
        <v>0</v>
      </c>
      <c r="G21" s="4">
        <f>G19</f>
        <v>0</v>
      </c>
      <c r="H21" s="4">
        <f>H19</f>
        <v>51019.3</v>
      </c>
      <c r="I21" s="12"/>
      <c r="J21" s="12">
        <v>33355.8</v>
      </c>
      <c r="K21" s="12">
        <v>110029.9</v>
      </c>
      <c r="L21" s="12"/>
      <c r="M21" s="12">
        <f t="shared" si="5"/>
        <v>110029.9</v>
      </c>
      <c r="N21" s="12">
        <v>51019.3</v>
      </c>
      <c r="O21" s="12"/>
      <c r="P21" s="12">
        <f t="shared" si="6"/>
        <v>51019.3</v>
      </c>
      <c r="Q21" s="12"/>
      <c r="R21" s="12">
        <f t="shared" si="3"/>
        <v>110029.9</v>
      </c>
      <c r="S21" s="12"/>
      <c r="T21" s="12">
        <f t="shared" si="4"/>
        <v>51019.3</v>
      </c>
      <c r="U21" s="12"/>
      <c r="V21" s="12">
        <f>R21+U21</f>
        <v>110029.9</v>
      </c>
      <c r="W21" s="12"/>
      <c r="X21" s="12">
        <f>T21+W21</f>
        <v>51019.3</v>
      </c>
      <c r="Y21" s="12"/>
      <c r="Z21" s="12"/>
      <c r="AA21" s="12">
        <f t="shared" si="0"/>
        <v>110029.9</v>
      </c>
      <c r="AB21" s="12">
        <f t="shared" si="1"/>
        <v>51019.3</v>
      </c>
      <c r="AC21" s="12"/>
      <c r="AD21" s="12"/>
      <c r="AE21" s="12">
        <f>AA21+AC21</f>
        <v>110029.9</v>
      </c>
      <c r="AF21" s="12">
        <f>AB21+AD21</f>
        <v>51019.3</v>
      </c>
      <c r="AG21" s="12"/>
      <c r="AH21" s="12">
        <f>AE21+AG21</f>
        <v>110029.9</v>
      </c>
      <c r="AI21" s="12">
        <v>0</v>
      </c>
      <c r="AJ21" s="12">
        <f>AH21+AI21</f>
        <v>110029.9</v>
      </c>
      <c r="AK21" s="12">
        <f>AF21</f>
        <v>51019.3</v>
      </c>
      <c r="AL21" s="12">
        <v>0</v>
      </c>
      <c r="AM21" s="12">
        <f>AK21+AL21</f>
        <v>51019.3</v>
      </c>
      <c r="AN21" s="12">
        <f>AI21</f>
        <v>0</v>
      </c>
      <c r="AO21" s="12">
        <v>50496.7</v>
      </c>
      <c r="AP21" s="12">
        <f>AN21+AO21</f>
        <v>50496.7</v>
      </c>
    </row>
    <row r="22" spans="1:42" ht="31.5">
      <c r="A22" s="8">
        <v>3</v>
      </c>
      <c r="B22" s="1" t="s">
        <v>34</v>
      </c>
      <c r="C22" s="5">
        <v>192458.1</v>
      </c>
      <c r="D22" s="4">
        <f>E22-C22</f>
        <v>0</v>
      </c>
      <c r="E22" s="4">
        <v>192458.1</v>
      </c>
      <c r="F22" s="17"/>
      <c r="G22" s="17"/>
      <c r="H22" s="5">
        <v>0</v>
      </c>
      <c r="I22" s="12"/>
      <c r="J22" s="12">
        <v>0</v>
      </c>
      <c r="K22" s="12">
        <v>192458.1</v>
      </c>
      <c r="L22" s="12"/>
      <c r="M22" s="12">
        <f t="shared" si="5"/>
        <v>192458.1</v>
      </c>
      <c r="N22" s="12">
        <v>0</v>
      </c>
      <c r="O22" s="12"/>
      <c r="P22" s="12">
        <f t="shared" si="6"/>
        <v>0</v>
      </c>
      <c r="Q22" s="12"/>
      <c r="R22" s="12">
        <f t="shared" si="3"/>
        <v>192458.1</v>
      </c>
      <c r="S22" s="12"/>
      <c r="T22" s="12">
        <f t="shared" si="4"/>
        <v>0</v>
      </c>
      <c r="U22" s="12">
        <f>U24</f>
        <v>0</v>
      </c>
      <c r="V22" s="12">
        <f>R22+U22</f>
        <v>192458.1</v>
      </c>
      <c r="W22" s="12">
        <f>W24</f>
        <v>0</v>
      </c>
      <c r="X22" s="12">
        <f>T22+W22</f>
        <v>0</v>
      </c>
      <c r="Y22" s="12">
        <f>Y24</f>
        <v>0</v>
      </c>
      <c r="Z22" s="12">
        <f>Z24</f>
        <v>0</v>
      </c>
      <c r="AA22" s="12">
        <f t="shared" si="0"/>
        <v>192458.1</v>
      </c>
      <c r="AB22" s="12">
        <f t="shared" si="1"/>
        <v>0</v>
      </c>
      <c r="AC22" s="12">
        <f>AC24</f>
        <v>0</v>
      </c>
      <c r="AD22" s="12">
        <f>AD24</f>
        <v>0</v>
      </c>
      <c r="AE22" s="12">
        <f>AA22+AC22</f>
        <v>192458.1</v>
      </c>
      <c r="AF22" s="12">
        <f>AB22+AD22</f>
        <v>0</v>
      </c>
      <c r="AG22" s="12">
        <f>AG24</f>
        <v>0</v>
      </c>
      <c r="AH22" s="12">
        <f>AE22+AG22</f>
        <v>192458.1</v>
      </c>
      <c r="AI22" s="12">
        <v>0</v>
      </c>
      <c r="AJ22" s="12">
        <f>AH22+AI22</f>
        <v>192458.1</v>
      </c>
      <c r="AK22" s="12">
        <f>AF22</f>
        <v>0</v>
      </c>
      <c r="AL22" s="12">
        <v>157499</v>
      </c>
      <c r="AM22" s="12">
        <f>AK22+AL22</f>
        <v>157499</v>
      </c>
      <c r="AN22" s="12">
        <v>0</v>
      </c>
      <c r="AO22" s="12">
        <v>0</v>
      </c>
      <c r="AP22" s="12">
        <v>0</v>
      </c>
    </row>
    <row r="23" spans="1:42" ht="15.75">
      <c r="A23" s="8"/>
      <c r="B23" s="9" t="s">
        <v>13</v>
      </c>
      <c r="C23" s="5"/>
      <c r="D23" s="4"/>
      <c r="E23" s="4"/>
      <c r="F23" s="17"/>
      <c r="G23" s="17"/>
      <c r="H23" s="5"/>
      <c r="I23" s="12"/>
      <c r="J23" s="12"/>
      <c r="K23" s="12"/>
      <c r="L23" s="12"/>
      <c r="M23" s="12">
        <f t="shared" si="5"/>
        <v>0</v>
      </c>
      <c r="N23" s="12"/>
      <c r="O23" s="12"/>
      <c r="P23" s="12">
        <f t="shared" si="6"/>
        <v>0</v>
      </c>
      <c r="Q23" s="12"/>
      <c r="R23" s="12">
        <f t="shared" si="3"/>
        <v>0</v>
      </c>
      <c r="S23" s="12"/>
      <c r="T23" s="12">
        <f t="shared" si="4"/>
        <v>0</v>
      </c>
      <c r="U23" s="12"/>
      <c r="V23" s="12"/>
      <c r="W23" s="12"/>
      <c r="X23" s="12"/>
      <c r="Y23" s="12"/>
      <c r="Z23" s="12"/>
      <c r="AA23" s="12">
        <f t="shared" si="0"/>
        <v>0</v>
      </c>
      <c r="AB23" s="12">
        <f t="shared" si="1"/>
        <v>0</v>
      </c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42" ht="15.75">
      <c r="A24" s="8"/>
      <c r="B24" s="9" t="s">
        <v>14</v>
      </c>
      <c r="C24" s="5"/>
      <c r="D24" s="4">
        <f>D22</f>
        <v>0</v>
      </c>
      <c r="E24" s="4">
        <f>E22</f>
        <v>192458.1</v>
      </c>
      <c r="F24" s="4">
        <f>F22</f>
        <v>0</v>
      </c>
      <c r="G24" s="4">
        <f>G22</f>
        <v>0</v>
      </c>
      <c r="H24" s="4">
        <f>H22</f>
        <v>0</v>
      </c>
      <c r="I24" s="12"/>
      <c r="J24" s="12">
        <v>0</v>
      </c>
      <c r="K24" s="12">
        <v>192458.1</v>
      </c>
      <c r="L24" s="12"/>
      <c r="M24" s="12">
        <f t="shared" si="5"/>
        <v>192458.1</v>
      </c>
      <c r="N24" s="12">
        <v>0</v>
      </c>
      <c r="O24" s="12"/>
      <c r="P24" s="12">
        <f t="shared" si="6"/>
        <v>0</v>
      </c>
      <c r="Q24" s="12"/>
      <c r="R24" s="12">
        <f t="shared" si="3"/>
        <v>192458.1</v>
      </c>
      <c r="S24" s="12"/>
      <c r="T24" s="12">
        <f t="shared" si="4"/>
        <v>0</v>
      </c>
      <c r="U24" s="12"/>
      <c r="V24" s="12">
        <f>R24+U24</f>
        <v>192458.1</v>
      </c>
      <c r="W24" s="12"/>
      <c r="X24" s="12">
        <f>T24+W24</f>
        <v>0</v>
      </c>
      <c r="Y24" s="12"/>
      <c r="Z24" s="12"/>
      <c r="AA24" s="12">
        <f t="shared" si="0"/>
        <v>192458.1</v>
      </c>
      <c r="AB24" s="12">
        <f t="shared" si="1"/>
        <v>0</v>
      </c>
      <c r="AC24" s="12"/>
      <c r="AD24" s="12"/>
      <c r="AE24" s="12">
        <f>AA24+AC24</f>
        <v>192458.1</v>
      </c>
      <c r="AF24" s="12">
        <f>AB24+AD24</f>
        <v>0</v>
      </c>
      <c r="AG24" s="12"/>
      <c r="AH24" s="12">
        <f>AE24+AG24</f>
        <v>192458.1</v>
      </c>
      <c r="AI24" s="12">
        <v>0</v>
      </c>
      <c r="AJ24" s="12">
        <f>AH24+AI24</f>
        <v>192458.1</v>
      </c>
      <c r="AK24" s="12">
        <f>AF24</f>
        <v>0</v>
      </c>
      <c r="AL24" s="12">
        <v>157499</v>
      </c>
      <c r="AM24" s="12">
        <f>AK24+AL24</f>
        <v>157499</v>
      </c>
      <c r="AN24" s="12">
        <v>0</v>
      </c>
      <c r="AO24" s="12">
        <v>0</v>
      </c>
      <c r="AP24" s="12">
        <v>0</v>
      </c>
    </row>
    <row r="25" spans="1:42" ht="31.5">
      <c r="A25" s="8">
        <v>4</v>
      </c>
      <c r="B25" s="1" t="s">
        <v>72</v>
      </c>
      <c r="C25" s="5">
        <v>8000</v>
      </c>
      <c r="D25" s="4">
        <f>E25-C25</f>
        <v>0</v>
      </c>
      <c r="E25" s="4">
        <v>8000</v>
      </c>
      <c r="F25" s="17"/>
      <c r="G25" s="17"/>
      <c r="H25" s="5">
        <v>0</v>
      </c>
      <c r="I25" s="12"/>
      <c r="J25" s="12">
        <v>0</v>
      </c>
      <c r="K25" s="12">
        <v>8000</v>
      </c>
      <c r="L25" s="12"/>
      <c r="M25" s="12">
        <f t="shared" si="5"/>
        <v>8000</v>
      </c>
      <c r="N25" s="12">
        <v>0</v>
      </c>
      <c r="O25" s="12"/>
      <c r="P25" s="12">
        <f t="shared" si="6"/>
        <v>0</v>
      </c>
      <c r="Q25" s="12"/>
      <c r="R25" s="12">
        <f t="shared" si="3"/>
        <v>8000</v>
      </c>
      <c r="S25" s="12"/>
      <c r="T25" s="12">
        <f t="shared" si="4"/>
        <v>0</v>
      </c>
      <c r="U25" s="12">
        <f>U27</f>
        <v>0</v>
      </c>
      <c r="V25" s="12">
        <f>R25+U25</f>
        <v>8000</v>
      </c>
      <c r="W25" s="12">
        <f>W27</f>
        <v>0</v>
      </c>
      <c r="X25" s="12">
        <f>T25+W25</f>
        <v>0</v>
      </c>
      <c r="Y25" s="12">
        <f>Y27</f>
        <v>0</v>
      </c>
      <c r="Z25" s="12">
        <f>Z27</f>
        <v>0</v>
      </c>
      <c r="AA25" s="12">
        <f t="shared" si="0"/>
        <v>8000</v>
      </c>
      <c r="AB25" s="12">
        <f t="shared" si="1"/>
        <v>0</v>
      </c>
      <c r="AC25" s="12">
        <f>AC27</f>
        <v>0</v>
      </c>
      <c r="AD25" s="12">
        <f>AD27</f>
        <v>0</v>
      </c>
      <c r="AE25" s="12">
        <f>AA25+AC25</f>
        <v>8000</v>
      </c>
      <c r="AF25" s="12">
        <f>AB25+AD25</f>
        <v>0</v>
      </c>
      <c r="AG25" s="12">
        <f>AG27</f>
        <v>0</v>
      </c>
      <c r="AH25" s="12">
        <f>AE25+AG25</f>
        <v>8000</v>
      </c>
      <c r="AI25" s="12">
        <v>0</v>
      </c>
      <c r="AJ25" s="12">
        <f>AH25+AI25</f>
        <v>8000</v>
      </c>
      <c r="AK25" s="12">
        <f>AF25</f>
        <v>0</v>
      </c>
      <c r="AL25" s="12">
        <v>4071.2</v>
      </c>
      <c r="AM25" s="12">
        <f>AK25+AL25</f>
        <v>4071.2</v>
      </c>
      <c r="AN25" s="12">
        <f>AI25</f>
        <v>0</v>
      </c>
      <c r="AO25" s="12">
        <v>4210.7</v>
      </c>
      <c r="AP25" s="12">
        <f>AN25+AO25</f>
        <v>4210.7</v>
      </c>
    </row>
    <row r="26" spans="1:42" ht="15.75">
      <c r="A26" s="8"/>
      <c r="B26" s="9" t="s">
        <v>13</v>
      </c>
      <c r="C26" s="5"/>
      <c r="D26" s="4"/>
      <c r="E26" s="4"/>
      <c r="F26" s="17"/>
      <c r="G26" s="17"/>
      <c r="H26" s="5"/>
      <c r="I26" s="12"/>
      <c r="J26" s="12"/>
      <c r="K26" s="12"/>
      <c r="L26" s="12"/>
      <c r="M26" s="12">
        <f t="shared" si="5"/>
        <v>0</v>
      </c>
      <c r="N26" s="12"/>
      <c r="O26" s="12"/>
      <c r="P26" s="12">
        <f t="shared" si="6"/>
        <v>0</v>
      </c>
      <c r="Q26" s="12"/>
      <c r="R26" s="12">
        <f t="shared" si="3"/>
        <v>0</v>
      </c>
      <c r="S26" s="12"/>
      <c r="T26" s="12">
        <f t="shared" si="4"/>
        <v>0</v>
      </c>
      <c r="U26" s="12"/>
      <c r="V26" s="12"/>
      <c r="W26" s="12"/>
      <c r="X26" s="12"/>
      <c r="Y26" s="12"/>
      <c r="Z26" s="12"/>
      <c r="AA26" s="12">
        <f t="shared" si="0"/>
        <v>0</v>
      </c>
      <c r="AB26" s="12">
        <f t="shared" si="1"/>
        <v>0</v>
      </c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42" ht="15.75">
      <c r="A27" s="8"/>
      <c r="B27" s="9" t="s">
        <v>14</v>
      </c>
      <c r="C27" s="5"/>
      <c r="D27" s="4">
        <f>D25</f>
        <v>0</v>
      </c>
      <c r="E27" s="4">
        <f>E25</f>
        <v>8000</v>
      </c>
      <c r="F27" s="4">
        <f>F25</f>
        <v>0</v>
      </c>
      <c r="G27" s="4">
        <f>G25</f>
        <v>0</v>
      </c>
      <c r="H27" s="4">
        <f>H25</f>
        <v>0</v>
      </c>
      <c r="I27" s="12"/>
      <c r="J27" s="12">
        <v>0</v>
      </c>
      <c r="K27" s="12">
        <v>8000</v>
      </c>
      <c r="L27" s="12"/>
      <c r="M27" s="12">
        <f t="shared" si="5"/>
        <v>8000</v>
      </c>
      <c r="N27" s="12">
        <v>0</v>
      </c>
      <c r="O27" s="12"/>
      <c r="P27" s="12">
        <f t="shared" si="6"/>
        <v>0</v>
      </c>
      <c r="Q27" s="12"/>
      <c r="R27" s="12">
        <f t="shared" si="3"/>
        <v>8000</v>
      </c>
      <c r="S27" s="12"/>
      <c r="T27" s="12">
        <f t="shared" si="4"/>
        <v>0</v>
      </c>
      <c r="U27" s="12"/>
      <c r="V27" s="12">
        <f>R27+U27</f>
        <v>8000</v>
      </c>
      <c r="W27" s="12"/>
      <c r="X27" s="12">
        <f>T27+W27</f>
        <v>0</v>
      </c>
      <c r="Y27" s="12"/>
      <c r="Z27" s="12"/>
      <c r="AA27" s="12">
        <f t="shared" si="0"/>
        <v>8000</v>
      </c>
      <c r="AB27" s="12">
        <f t="shared" si="1"/>
        <v>0</v>
      </c>
      <c r="AC27" s="12"/>
      <c r="AD27" s="12"/>
      <c r="AE27" s="12">
        <f>AA27+AC27</f>
        <v>8000</v>
      </c>
      <c r="AF27" s="12">
        <f>AB27+AD27</f>
        <v>0</v>
      </c>
      <c r="AG27" s="12"/>
      <c r="AH27" s="12">
        <f>AE27+AG27</f>
        <v>8000</v>
      </c>
      <c r="AI27" s="12">
        <v>0</v>
      </c>
      <c r="AJ27" s="12">
        <f>AH27+AI27</f>
        <v>8000</v>
      </c>
      <c r="AK27" s="12">
        <f>AF27</f>
        <v>0</v>
      </c>
      <c r="AL27" s="12">
        <v>4071.2</v>
      </c>
      <c r="AM27" s="12">
        <f>AK27+AL27</f>
        <v>4071.2</v>
      </c>
      <c r="AN27" s="12">
        <f>AI27</f>
        <v>0</v>
      </c>
      <c r="AO27" s="12">
        <v>4210.7</v>
      </c>
      <c r="AP27" s="12">
        <f>AN27+AO27</f>
        <v>4210.7</v>
      </c>
    </row>
    <row r="28" spans="1:42" ht="31.5">
      <c r="A28" s="8">
        <v>5</v>
      </c>
      <c r="B28" s="1" t="s">
        <v>50</v>
      </c>
      <c r="C28" s="5">
        <v>100000</v>
      </c>
      <c r="D28" s="4">
        <f>E28-C28</f>
        <v>0</v>
      </c>
      <c r="E28" s="4">
        <v>100000</v>
      </c>
      <c r="F28" s="17"/>
      <c r="G28" s="17"/>
      <c r="H28" s="5">
        <v>100000</v>
      </c>
      <c r="I28" s="12"/>
      <c r="J28" s="12">
        <v>0</v>
      </c>
      <c r="K28" s="12">
        <v>100000</v>
      </c>
      <c r="L28" s="12"/>
      <c r="M28" s="12">
        <f t="shared" si="5"/>
        <v>100000</v>
      </c>
      <c r="N28" s="12">
        <v>100000</v>
      </c>
      <c r="O28" s="12"/>
      <c r="P28" s="12">
        <f t="shared" si="6"/>
        <v>100000</v>
      </c>
      <c r="Q28" s="12"/>
      <c r="R28" s="12">
        <f t="shared" si="3"/>
        <v>100000</v>
      </c>
      <c r="S28" s="12"/>
      <c r="T28" s="12">
        <f t="shared" si="4"/>
        <v>100000</v>
      </c>
      <c r="U28" s="12">
        <f>U30</f>
        <v>0</v>
      </c>
      <c r="V28" s="12">
        <f>R28+U28</f>
        <v>100000</v>
      </c>
      <c r="W28" s="12">
        <f>W30</f>
        <v>0</v>
      </c>
      <c r="X28" s="12">
        <f>T28+W28</f>
        <v>100000</v>
      </c>
      <c r="Y28" s="12">
        <f>Y30</f>
        <v>0</v>
      </c>
      <c r="Z28" s="12">
        <f>Z30</f>
        <v>0</v>
      </c>
      <c r="AA28" s="12">
        <f t="shared" si="0"/>
        <v>100000</v>
      </c>
      <c r="AB28" s="12">
        <f t="shared" si="1"/>
        <v>100000</v>
      </c>
      <c r="AC28" s="12">
        <f>AC30</f>
        <v>0</v>
      </c>
      <c r="AD28" s="12">
        <f>AD30</f>
        <v>0</v>
      </c>
      <c r="AE28" s="12">
        <f>AA28+AC28</f>
        <v>100000</v>
      </c>
      <c r="AF28" s="12">
        <f>AB28+AD28</f>
        <v>100000</v>
      </c>
      <c r="AG28" s="12">
        <f>AG30</f>
        <v>0</v>
      </c>
      <c r="AH28" s="12">
        <f>AE28+AG28</f>
        <v>100000</v>
      </c>
      <c r="AI28" s="12">
        <v>25000</v>
      </c>
      <c r="AJ28" s="12">
        <f>AH28+AI28</f>
        <v>125000</v>
      </c>
      <c r="AK28" s="12">
        <f>AF28</f>
        <v>100000</v>
      </c>
      <c r="AL28" s="12">
        <v>25000</v>
      </c>
      <c r="AM28" s="12">
        <f>AK28+AL28</f>
        <v>125000</v>
      </c>
      <c r="AN28" s="12">
        <v>0</v>
      </c>
      <c r="AO28" s="12">
        <v>45384.5</v>
      </c>
      <c r="AP28" s="12">
        <f>AN28+AO28</f>
        <v>45384.5</v>
      </c>
    </row>
    <row r="29" spans="1:42" ht="15.75">
      <c r="A29" s="8"/>
      <c r="B29" s="9" t="s">
        <v>13</v>
      </c>
      <c r="C29" s="5"/>
      <c r="D29" s="4"/>
      <c r="E29" s="4"/>
      <c r="F29" s="17"/>
      <c r="G29" s="17"/>
      <c r="H29" s="5"/>
      <c r="I29" s="12"/>
      <c r="J29" s="12"/>
      <c r="K29" s="12"/>
      <c r="L29" s="12"/>
      <c r="M29" s="12">
        <f t="shared" si="5"/>
        <v>0</v>
      </c>
      <c r="N29" s="12"/>
      <c r="O29" s="12"/>
      <c r="P29" s="12">
        <f t="shared" si="6"/>
        <v>0</v>
      </c>
      <c r="Q29" s="12"/>
      <c r="R29" s="12">
        <f t="shared" si="3"/>
        <v>0</v>
      </c>
      <c r="S29" s="12"/>
      <c r="T29" s="12">
        <f t="shared" si="4"/>
        <v>0</v>
      </c>
      <c r="U29" s="12"/>
      <c r="V29" s="12"/>
      <c r="W29" s="12"/>
      <c r="X29" s="12"/>
      <c r="Y29" s="12"/>
      <c r="Z29" s="12"/>
      <c r="AA29" s="12">
        <f t="shared" si="0"/>
        <v>0</v>
      </c>
      <c r="AB29" s="12">
        <f t="shared" si="1"/>
        <v>0</v>
      </c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42" ht="15.75">
      <c r="A30" s="8"/>
      <c r="B30" s="9" t="s">
        <v>14</v>
      </c>
      <c r="C30" s="5"/>
      <c r="D30" s="4">
        <f>D28</f>
        <v>0</v>
      </c>
      <c r="E30" s="4">
        <f>E28</f>
        <v>100000</v>
      </c>
      <c r="F30" s="4">
        <f>F28</f>
        <v>0</v>
      </c>
      <c r="G30" s="4">
        <f>G28</f>
        <v>0</v>
      </c>
      <c r="H30" s="4">
        <f>H28</f>
        <v>100000</v>
      </c>
      <c r="I30" s="12"/>
      <c r="J30" s="12">
        <v>0</v>
      </c>
      <c r="K30" s="12">
        <v>100000</v>
      </c>
      <c r="L30" s="12"/>
      <c r="M30" s="12">
        <f t="shared" si="5"/>
        <v>100000</v>
      </c>
      <c r="N30" s="12">
        <v>100000</v>
      </c>
      <c r="O30" s="12"/>
      <c r="P30" s="12">
        <f t="shared" si="6"/>
        <v>100000</v>
      </c>
      <c r="Q30" s="12"/>
      <c r="R30" s="12">
        <f t="shared" si="3"/>
        <v>100000</v>
      </c>
      <c r="S30" s="12"/>
      <c r="T30" s="12">
        <f t="shared" si="4"/>
        <v>100000</v>
      </c>
      <c r="U30" s="12"/>
      <c r="V30" s="12">
        <f>R30+U30</f>
        <v>100000</v>
      </c>
      <c r="W30" s="12"/>
      <c r="X30" s="12">
        <f>T30+W30</f>
        <v>100000</v>
      </c>
      <c r="Y30" s="12"/>
      <c r="Z30" s="12"/>
      <c r="AA30" s="12">
        <f t="shared" si="0"/>
        <v>100000</v>
      </c>
      <c r="AB30" s="12">
        <f t="shared" si="1"/>
        <v>100000</v>
      </c>
      <c r="AC30" s="12"/>
      <c r="AD30" s="12"/>
      <c r="AE30" s="12">
        <f>AA30+AC30</f>
        <v>100000</v>
      </c>
      <c r="AF30" s="12">
        <f>AB30+AD30</f>
        <v>100000</v>
      </c>
      <c r="AG30" s="12"/>
      <c r="AH30" s="12">
        <f>AE30+AG30</f>
        <v>100000</v>
      </c>
      <c r="AI30" s="12">
        <v>25000</v>
      </c>
      <c r="AJ30" s="12">
        <f>AH30+AI30</f>
        <v>125000</v>
      </c>
      <c r="AK30" s="12">
        <f>AF30</f>
        <v>100000</v>
      </c>
      <c r="AL30" s="12">
        <v>25000</v>
      </c>
      <c r="AM30" s="12">
        <f>AK30+AL30</f>
        <v>125000</v>
      </c>
      <c r="AN30" s="12">
        <v>0</v>
      </c>
      <c r="AO30" s="12">
        <v>45384.5</v>
      </c>
      <c r="AP30" s="12">
        <f>AN30+AO30</f>
        <v>45384.5</v>
      </c>
    </row>
    <row r="31" spans="1:42" ht="15.75">
      <c r="A31" s="8">
        <v>6</v>
      </c>
      <c r="B31" s="1" t="s">
        <v>25</v>
      </c>
      <c r="C31" s="5">
        <v>217320.3</v>
      </c>
      <c r="D31" s="4">
        <f>E31-C31</f>
        <v>5291.1999999999825</v>
      </c>
      <c r="E31" s="4">
        <f>266841.1-44229.6</f>
        <v>222611.49999999997</v>
      </c>
      <c r="F31" s="17"/>
      <c r="G31" s="17"/>
      <c r="H31" s="5">
        <v>272123.8</v>
      </c>
      <c r="I31" s="12">
        <v>44229.6</v>
      </c>
      <c r="J31" s="12">
        <f>D31+I31</f>
        <v>49520.79999999998</v>
      </c>
      <c r="K31" s="12">
        <f>I31+E31</f>
        <v>266841.1</v>
      </c>
      <c r="L31" s="12"/>
      <c r="M31" s="12">
        <f t="shared" si="5"/>
        <v>266841.1</v>
      </c>
      <c r="N31" s="12">
        <v>272123.8</v>
      </c>
      <c r="O31" s="12"/>
      <c r="P31" s="12">
        <f t="shared" si="6"/>
        <v>272123.8</v>
      </c>
      <c r="Q31" s="12">
        <v>500</v>
      </c>
      <c r="R31" s="12">
        <f t="shared" si="3"/>
        <v>267341.1</v>
      </c>
      <c r="S31" s="12"/>
      <c r="T31" s="12">
        <f t="shared" si="4"/>
        <v>272123.8</v>
      </c>
      <c r="U31" s="12">
        <f>U33</f>
        <v>0</v>
      </c>
      <c r="V31" s="12">
        <f>R31+U31</f>
        <v>267341.1</v>
      </c>
      <c r="W31" s="12">
        <f>W33</f>
        <v>0</v>
      </c>
      <c r="X31" s="12">
        <f>T31+W31</f>
        <v>272123.8</v>
      </c>
      <c r="Y31" s="12">
        <f>Y33</f>
        <v>0</v>
      </c>
      <c r="Z31" s="12">
        <f>Z33</f>
        <v>0</v>
      </c>
      <c r="AA31" s="12">
        <f t="shared" si="0"/>
        <v>267341.1</v>
      </c>
      <c r="AB31" s="12">
        <f t="shared" si="1"/>
        <v>272123.8</v>
      </c>
      <c r="AC31" s="12">
        <f>AC33</f>
        <v>0</v>
      </c>
      <c r="AD31" s="12">
        <f>AD33</f>
        <v>0</v>
      </c>
      <c r="AE31" s="12">
        <f>AA31+AC31</f>
        <v>267341.1</v>
      </c>
      <c r="AF31" s="12">
        <f>AB31+AD31</f>
        <v>272123.8</v>
      </c>
      <c r="AG31" s="12">
        <f>AG33</f>
        <v>0</v>
      </c>
      <c r="AH31" s="12">
        <f>AE31+AG31</f>
        <v>267341.1</v>
      </c>
      <c r="AI31" s="12">
        <f>-11341.1+4929.9</f>
        <v>-6411.200000000001</v>
      </c>
      <c r="AJ31" s="12">
        <f>AH31+AI31</f>
        <v>260929.89999999997</v>
      </c>
      <c r="AK31" s="12">
        <f>AF31</f>
        <v>272123.8</v>
      </c>
      <c r="AL31" s="12">
        <f>AL33</f>
        <v>-19130.499999999996</v>
      </c>
      <c r="AM31" s="12">
        <f>AK31+AL31</f>
        <v>252993.3</v>
      </c>
      <c r="AN31" s="12">
        <v>0</v>
      </c>
      <c r="AO31" s="12">
        <f>AO33</f>
        <v>275435.19999999995</v>
      </c>
      <c r="AP31" s="12">
        <f>AN31+AO31</f>
        <v>275435.19999999995</v>
      </c>
    </row>
    <row r="32" spans="1:42" ht="15.75">
      <c r="A32" s="8"/>
      <c r="B32" s="9" t="s">
        <v>13</v>
      </c>
      <c r="C32" s="5"/>
      <c r="D32" s="4"/>
      <c r="E32" s="4"/>
      <c r="F32" s="17"/>
      <c r="G32" s="17"/>
      <c r="H32" s="5"/>
      <c r="I32" s="12"/>
      <c r="J32" s="12"/>
      <c r="K32" s="12"/>
      <c r="L32" s="12"/>
      <c r="M32" s="12">
        <f t="shared" si="5"/>
        <v>0</v>
      </c>
      <c r="N32" s="12"/>
      <c r="O32" s="12"/>
      <c r="P32" s="12">
        <f t="shared" si="6"/>
        <v>0</v>
      </c>
      <c r="Q32" s="12"/>
      <c r="R32" s="12">
        <f t="shared" si="3"/>
        <v>0</v>
      </c>
      <c r="S32" s="12"/>
      <c r="T32" s="12">
        <f t="shared" si="4"/>
        <v>0</v>
      </c>
      <c r="U32" s="12"/>
      <c r="V32" s="12"/>
      <c r="W32" s="12"/>
      <c r="X32" s="12"/>
      <c r="Y32" s="12"/>
      <c r="Z32" s="12"/>
      <c r="AA32" s="12">
        <f t="shared" si="0"/>
        <v>0</v>
      </c>
      <c r="AB32" s="12">
        <f t="shared" si="1"/>
        <v>0</v>
      </c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:42" ht="15.75">
      <c r="A33" s="8"/>
      <c r="B33" s="9" t="s">
        <v>14</v>
      </c>
      <c r="C33" s="5"/>
      <c r="D33" s="4">
        <f>D31</f>
        <v>5291.1999999999825</v>
      </c>
      <c r="E33" s="4">
        <f>E31</f>
        <v>222611.49999999997</v>
      </c>
      <c r="F33" s="4">
        <f>F31</f>
        <v>0</v>
      </c>
      <c r="G33" s="4">
        <f>G31</f>
        <v>0</v>
      </c>
      <c r="H33" s="4">
        <f>H31</f>
        <v>272123.8</v>
      </c>
      <c r="I33" s="12">
        <v>44229.6</v>
      </c>
      <c r="J33" s="12">
        <v>49520.8</v>
      </c>
      <c r="K33" s="12">
        <v>266841.1</v>
      </c>
      <c r="L33" s="12"/>
      <c r="M33" s="12">
        <f t="shared" si="5"/>
        <v>266841.1</v>
      </c>
      <c r="N33" s="12">
        <v>272123.8</v>
      </c>
      <c r="O33" s="12"/>
      <c r="P33" s="12">
        <f t="shared" si="6"/>
        <v>272123.8</v>
      </c>
      <c r="Q33" s="12">
        <v>500</v>
      </c>
      <c r="R33" s="12">
        <f t="shared" si="3"/>
        <v>267341.1</v>
      </c>
      <c r="S33" s="12"/>
      <c r="T33" s="12">
        <f t="shared" si="4"/>
        <v>272123.8</v>
      </c>
      <c r="U33" s="12"/>
      <c r="V33" s="12">
        <f>R33+U33</f>
        <v>267341.1</v>
      </c>
      <c r="W33" s="12"/>
      <c r="X33" s="12">
        <f>T33+W33</f>
        <v>272123.8</v>
      </c>
      <c r="Y33" s="12"/>
      <c r="Z33" s="12"/>
      <c r="AA33" s="12">
        <f t="shared" si="0"/>
        <v>267341.1</v>
      </c>
      <c r="AB33" s="12">
        <f t="shared" si="1"/>
        <v>272123.8</v>
      </c>
      <c r="AC33" s="12"/>
      <c r="AD33" s="12"/>
      <c r="AE33" s="12">
        <f>AA33+AC33</f>
        <v>267341.1</v>
      </c>
      <c r="AF33" s="12">
        <f>AB33+AD33</f>
        <v>272123.8</v>
      </c>
      <c r="AG33" s="12"/>
      <c r="AH33" s="12">
        <f>AE33+AG33</f>
        <v>267341.1</v>
      </c>
      <c r="AI33" s="12">
        <f>-11341.1+4929.9</f>
        <v>-6411.200000000001</v>
      </c>
      <c r="AJ33" s="12">
        <f>AH33+AI33</f>
        <v>260929.89999999997</v>
      </c>
      <c r="AK33" s="12">
        <f>AF33</f>
        <v>272123.8</v>
      </c>
      <c r="AL33" s="12">
        <f>16016.2-35146.7</f>
        <v>-19130.499999999996</v>
      </c>
      <c r="AM33" s="12">
        <f>AK33+AL33</f>
        <v>252993.3</v>
      </c>
      <c r="AN33" s="12">
        <v>0</v>
      </c>
      <c r="AO33" s="12">
        <f>306184.1-30748.9</f>
        <v>275435.19999999995</v>
      </c>
      <c r="AP33" s="12">
        <f>AN33+AO33</f>
        <v>275435.19999999995</v>
      </c>
    </row>
    <row r="34" spans="1:42" ht="15.75">
      <c r="A34" s="8">
        <v>7</v>
      </c>
      <c r="B34" s="1" t="s">
        <v>26</v>
      </c>
      <c r="C34" s="5">
        <v>307892.4</v>
      </c>
      <c r="D34" s="4">
        <f>E34-C34</f>
        <v>-6560</v>
      </c>
      <c r="E34" s="4">
        <f>357821.7-56489.3</f>
        <v>301332.4</v>
      </c>
      <c r="F34" s="17"/>
      <c r="G34" s="17"/>
      <c r="H34" s="5">
        <v>376307.9</v>
      </c>
      <c r="I34" s="12">
        <v>56489.3</v>
      </c>
      <c r="J34" s="12">
        <f>D34+I34</f>
        <v>49929.3</v>
      </c>
      <c r="K34" s="12">
        <f>E34+I34</f>
        <v>357821.7</v>
      </c>
      <c r="L34" s="12"/>
      <c r="M34" s="12">
        <f t="shared" si="5"/>
        <v>357821.7</v>
      </c>
      <c r="N34" s="12">
        <v>376307.9</v>
      </c>
      <c r="O34" s="12"/>
      <c r="P34" s="12">
        <f t="shared" si="6"/>
        <v>376307.9</v>
      </c>
      <c r="Q34" s="12">
        <v>1000</v>
      </c>
      <c r="R34" s="12">
        <f t="shared" si="3"/>
        <v>358821.7</v>
      </c>
      <c r="S34" s="12">
        <v>1750</v>
      </c>
      <c r="T34" s="12">
        <f t="shared" si="4"/>
        <v>378057.9</v>
      </c>
      <c r="U34" s="12">
        <f>U36</f>
        <v>0</v>
      </c>
      <c r="V34" s="12">
        <f>R34+U34</f>
        <v>358821.7</v>
      </c>
      <c r="W34" s="12">
        <f>W36</f>
        <v>0</v>
      </c>
      <c r="X34" s="12">
        <f>T34+W34</f>
        <v>378057.9</v>
      </c>
      <c r="Y34" s="12">
        <f>Y36</f>
        <v>0</v>
      </c>
      <c r="Z34" s="12">
        <f>Z36</f>
        <v>0</v>
      </c>
      <c r="AA34" s="12">
        <f t="shared" si="0"/>
        <v>358821.7</v>
      </c>
      <c r="AB34" s="12">
        <f t="shared" si="1"/>
        <v>378057.9</v>
      </c>
      <c r="AC34" s="12">
        <f>AC36</f>
        <v>0</v>
      </c>
      <c r="AD34" s="12">
        <f>AD36</f>
        <v>0</v>
      </c>
      <c r="AE34" s="12">
        <f>AA34+AC34</f>
        <v>358821.7</v>
      </c>
      <c r="AF34" s="12">
        <f>AB34+AD34</f>
        <v>378057.9</v>
      </c>
      <c r="AG34" s="12">
        <f>AG36</f>
        <v>-13000</v>
      </c>
      <c r="AH34" s="12">
        <f>AE34+AG34</f>
        <v>345821.7</v>
      </c>
      <c r="AI34" s="12">
        <f>-17282.3+11835.2</f>
        <v>-5447.0999999999985</v>
      </c>
      <c r="AJ34" s="12">
        <f>AH34+AI34</f>
        <v>340374.60000000003</v>
      </c>
      <c r="AK34" s="12">
        <f>AF34</f>
        <v>378057.9</v>
      </c>
      <c r="AL34" s="12">
        <f>AL36</f>
        <v>-21668.5</v>
      </c>
      <c r="AM34" s="12">
        <f>AK34+AL34</f>
        <v>356389.4</v>
      </c>
      <c r="AN34" s="12">
        <v>0</v>
      </c>
      <c r="AO34" s="12">
        <f>AO36</f>
        <v>393566.9</v>
      </c>
      <c r="AP34" s="12">
        <f>AN34+AO34</f>
        <v>393566.9</v>
      </c>
    </row>
    <row r="35" spans="1:42" ht="15.75">
      <c r="A35" s="8"/>
      <c r="B35" s="9" t="s">
        <v>13</v>
      </c>
      <c r="C35" s="5"/>
      <c r="D35" s="4"/>
      <c r="E35" s="4"/>
      <c r="F35" s="17"/>
      <c r="G35" s="17"/>
      <c r="H35" s="5"/>
      <c r="I35" s="12"/>
      <c r="J35" s="12"/>
      <c r="K35" s="12"/>
      <c r="L35" s="12"/>
      <c r="M35" s="12">
        <f t="shared" si="5"/>
        <v>0</v>
      </c>
      <c r="N35" s="12"/>
      <c r="O35" s="12"/>
      <c r="P35" s="12">
        <f t="shared" si="6"/>
        <v>0</v>
      </c>
      <c r="Q35" s="12"/>
      <c r="R35" s="12">
        <f t="shared" si="3"/>
        <v>0</v>
      </c>
      <c r="S35" s="12"/>
      <c r="T35" s="12">
        <f t="shared" si="4"/>
        <v>0</v>
      </c>
      <c r="U35" s="12"/>
      <c r="V35" s="12"/>
      <c r="W35" s="12"/>
      <c r="X35" s="12"/>
      <c r="Y35" s="12"/>
      <c r="Z35" s="12"/>
      <c r="AA35" s="12">
        <f t="shared" si="0"/>
        <v>0</v>
      </c>
      <c r="AB35" s="12">
        <f t="shared" si="1"/>
        <v>0</v>
      </c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:42" ht="15.75">
      <c r="A36" s="8"/>
      <c r="B36" s="9" t="s">
        <v>14</v>
      </c>
      <c r="C36" s="5"/>
      <c r="D36" s="4">
        <f>D34</f>
        <v>-6560</v>
      </c>
      <c r="E36" s="4">
        <f>E34</f>
        <v>301332.4</v>
      </c>
      <c r="F36" s="4">
        <f>F34</f>
        <v>0</v>
      </c>
      <c r="G36" s="4">
        <f>G34</f>
        <v>0</v>
      </c>
      <c r="H36" s="4">
        <f>H34</f>
        <v>376307.9</v>
      </c>
      <c r="I36" s="12">
        <v>56489.3</v>
      </c>
      <c r="J36" s="12">
        <v>49929.3</v>
      </c>
      <c r="K36" s="12">
        <v>357821.7</v>
      </c>
      <c r="L36" s="12"/>
      <c r="M36" s="12">
        <f t="shared" si="5"/>
        <v>357821.7</v>
      </c>
      <c r="N36" s="12">
        <v>376307.9</v>
      </c>
      <c r="O36" s="12"/>
      <c r="P36" s="12">
        <f t="shared" si="6"/>
        <v>376307.9</v>
      </c>
      <c r="Q36" s="12">
        <v>1000</v>
      </c>
      <c r="R36" s="12">
        <f t="shared" si="3"/>
        <v>358821.7</v>
      </c>
      <c r="S36" s="12">
        <v>1750</v>
      </c>
      <c r="T36" s="12">
        <f t="shared" si="4"/>
        <v>378057.9</v>
      </c>
      <c r="U36" s="12"/>
      <c r="V36" s="12">
        <f>R36+U36</f>
        <v>358821.7</v>
      </c>
      <c r="W36" s="12"/>
      <c r="X36" s="12">
        <f>T36+W36</f>
        <v>378057.9</v>
      </c>
      <c r="Y36" s="12"/>
      <c r="Z36" s="12"/>
      <c r="AA36" s="12">
        <f t="shared" si="0"/>
        <v>358821.7</v>
      </c>
      <c r="AB36" s="12">
        <f t="shared" si="1"/>
        <v>378057.9</v>
      </c>
      <c r="AC36" s="12"/>
      <c r="AD36" s="12"/>
      <c r="AE36" s="12">
        <f>AA36+AC36</f>
        <v>358821.7</v>
      </c>
      <c r="AF36" s="12">
        <f>AB36+AD36</f>
        <v>378057.9</v>
      </c>
      <c r="AG36" s="12">
        <v>-13000</v>
      </c>
      <c r="AH36" s="12">
        <f>AE36+AG36</f>
        <v>345821.7</v>
      </c>
      <c r="AI36" s="12">
        <f>-17282.3+11835.2</f>
        <v>-5447.0999999999985</v>
      </c>
      <c r="AJ36" s="12">
        <f>AH36+AI36</f>
        <v>340374.60000000003</v>
      </c>
      <c r="AK36" s="12">
        <f>AF36</f>
        <v>378057.9</v>
      </c>
      <c r="AL36" s="12">
        <f>30983.4-52651.9</f>
        <v>-21668.5</v>
      </c>
      <c r="AM36" s="12">
        <f>AK36+AL36</f>
        <v>356389.4</v>
      </c>
      <c r="AN36" s="12">
        <v>0</v>
      </c>
      <c r="AO36" s="12">
        <f>440680.9-47114</f>
        <v>393566.9</v>
      </c>
      <c r="AP36" s="12">
        <f>AN36+AO36</f>
        <v>393566.9</v>
      </c>
    </row>
    <row r="37" spans="1:42" ht="15.75">
      <c r="A37" s="8">
        <v>8</v>
      </c>
      <c r="B37" s="1" t="s">
        <v>27</v>
      </c>
      <c r="C37" s="5">
        <v>280763.1</v>
      </c>
      <c r="D37" s="4">
        <f>E37-C37</f>
        <v>-10312.599999999977</v>
      </c>
      <c r="E37" s="4">
        <v>270450.5</v>
      </c>
      <c r="F37" s="17"/>
      <c r="G37" s="17"/>
      <c r="H37" s="5">
        <v>287133.8</v>
      </c>
      <c r="I37" s="12"/>
      <c r="J37" s="4">
        <v>-10312.6</v>
      </c>
      <c r="K37" s="4">
        <v>270450.5</v>
      </c>
      <c r="L37" s="4"/>
      <c r="M37" s="12">
        <f t="shared" si="5"/>
        <v>270450.5</v>
      </c>
      <c r="N37" s="12">
        <v>287133.8</v>
      </c>
      <c r="O37" s="12"/>
      <c r="P37" s="12">
        <f t="shared" si="6"/>
        <v>287133.8</v>
      </c>
      <c r="Q37" s="12"/>
      <c r="R37" s="12">
        <f t="shared" si="3"/>
        <v>270450.5</v>
      </c>
      <c r="S37" s="12"/>
      <c r="T37" s="12">
        <f t="shared" si="4"/>
        <v>287133.8</v>
      </c>
      <c r="U37" s="12">
        <f>U39</f>
        <v>1154.6</v>
      </c>
      <c r="V37" s="12">
        <f>R37+U37</f>
        <v>271605.1</v>
      </c>
      <c r="W37" s="12">
        <f>W39</f>
        <v>1746.6</v>
      </c>
      <c r="X37" s="12">
        <f>T37+W37</f>
        <v>288880.39999999997</v>
      </c>
      <c r="Y37" s="12">
        <f>Y39</f>
        <v>0</v>
      </c>
      <c r="Z37" s="12">
        <f>Z39</f>
        <v>0</v>
      </c>
      <c r="AA37" s="12">
        <f t="shared" si="0"/>
        <v>271605.1</v>
      </c>
      <c r="AB37" s="12">
        <f t="shared" si="1"/>
        <v>288880.39999999997</v>
      </c>
      <c r="AC37" s="12">
        <f>AC39</f>
        <v>0</v>
      </c>
      <c r="AD37" s="12">
        <f>AD39</f>
        <v>0</v>
      </c>
      <c r="AE37" s="12">
        <f>AA37+AC37</f>
        <v>271605.1</v>
      </c>
      <c r="AF37" s="12">
        <f>AB37+AD37</f>
        <v>288880.39999999997</v>
      </c>
      <c r="AG37" s="12">
        <f>AG39</f>
        <v>25938.16</v>
      </c>
      <c r="AH37" s="12">
        <f>AE37+AG37</f>
        <v>297543.25999999995</v>
      </c>
      <c r="AI37" s="12">
        <f>92604.44+10548.2</f>
        <v>103152.64</v>
      </c>
      <c r="AJ37" s="12">
        <f>AH37+AI37</f>
        <v>400695.89999999997</v>
      </c>
      <c r="AK37" s="12">
        <f>AF37</f>
        <v>288880.39999999997</v>
      </c>
      <c r="AL37" s="12">
        <f>AL39</f>
        <v>110209.2</v>
      </c>
      <c r="AM37" s="12">
        <f>AK37+AL37</f>
        <v>399089.6</v>
      </c>
      <c r="AN37" s="12">
        <v>0</v>
      </c>
      <c r="AO37" s="12">
        <f>AO39</f>
        <v>474206.5</v>
      </c>
      <c r="AP37" s="12">
        <f>AN37+AO37</f>
        <v>474206.5</v>
      </c>
    </row>
    <row r="38" spans="1:42" ht="15.75">
      <c r="A38" s="8"/>
      <c r="B38" s="9" t="s">
        <v>13</v>
      </c>
      <c r="C38" s="5"/>
      <c r="D38" s="4"/>
      <c r="E38" s="4"/>
      <c r="F38" s="17"/>
      <c r="G38" s="17"/>
      <c r="H38" s="5"/>
      <c r="I38" s="12"/>
      <c r="J38" s="4"/>
      <c r="K38" s="4"/>
      <c r="L38" s="4"/>
      <c r="M38" s="12">
        <f t="shared" si="5"/>
        <v>0</v>
      </c>
      <c r="N38" s="12"/>
      <c r="O38" s="12"/>
      <c r="P38" s="12">
        <f t="shared" si="6"/>
        <v>0</v>
      </c>
      <c r="Q38" s="12"/>
      <c r="R38" s="12">
        <f t="shared" si="3"/>
        <v>0</v>
      </c>
      <c r="S38" s="12"/>
      <c r="T38" s="12">
        <f t="shared" si="4"/>
        <v>0</v>
      </c>
      <c r="U38" s="12"/>
      <c r="V38" s="12"/>
      <c r="W38" s="12"/>
      <c r="X38" s="12"/>
      <c r="Y38" s="12"/>
      <c r="Z38" s="12"/>
      <c r="AA38" s="12">
        <f t="shared" si="0"/>
        <v>0</v>
      </c>
      <c r="AB38" s="12">
        <f t="shared" si="1"/>
        <v>0</v>
      </c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:42" ht="15.75">
      <c r="A39" s="8"/>
      <c r="B39" s="9" t="s">
        <v>14</v>
      </c>
      <c r="C39" s="5"/>
      <c r="D39" s="4">
        <f>D37</f>
        <v>-10312.599999999977</v>
      </c>
      <c r="E39" s="4">
        <f>E37</f>
        <v>270450.5</v>
      </c>
      <c r="F39" s="4">
        <f>F37</f>
        <v>0</v>
      </c>
      <c r="G39" s="4">
        <f>G37</f>
        <v>0</v>
      </c>
      <c r="H39" s="4">
        <f>H37</f>
        <v>287133.8</v>
      </c>
      <c r="I39" s="12"/>
      <c r="J39" s="4">
        <v>-10312.6</v>
      </c>
      <c r="K39" s="4">
        <v>270450.5</v>
      </c>
      <c r="L39" s="4"/>
      <c r="M39" s="12">
        <f t="shared" si="5"/>
        <v>270450.5</v>
      </c>
      <c r="N39" s="12">
        <v>287133.8</v>
      </c>
      <c r="O39" s="12"/>
      <c r="P39" s="12">
        <f t="shared" si="6"/>
        <v>287133.8</v>
      </c>
      <c r="Q39" s="12"/>
      <c r="R39" s="12">
        <f t="shared" si="3"/>
        <v>270450.5</v>
      </c>
      <c r="S39" s="12"/>
      <c r="T39" s="12">
        <f t="shared" si="4"/>
        <v>287133.8</v>
      </c>
      <c r="U39" s="12">
        <v>1154.6</v>
      </c>
      <c r="V39" s="12">
        <f>R39+U39</f>
        <v>271605.1</v>
      </c>
      <c r="W39" s="12">
        <v>1746.6</v>
      </c>
      <c r="X39" s="12">
        <f>T39+W39</f>
        <v>288880.39999999997</v>
      </c>
      <c r="Y39" s="12"/>
      <c r="Z39" s="12"/>
      <c r="AA39" s="12">
        <f t="shared" si="0"/>
        <v>271605.1</v>
      </c>
      <c r="AB39" s="12">
        <f t="shared" si="1"/>
        <v>288880.39999999997</v>
      </c>
      <c r="AC39" s="12"/>
      <c r="AD39" s="12"/>
      <c r="AE39" s="12">
        <f>AA39+AC39</f>
        <v>271605.1</v>
      </c>
      <c r="AF39" s="12">
        <f>AB39+AD39</f>
        <v>288880.39999999997</v>
      </c>
      <c r="AG39" s="12">
        <f>25731.32+206.84</f>
        <v>25938.16</v>
      </c>
      <c r="AH39" s="12">
        <f>AE39+AG39</f>
        <v>297543.25999999995</v>
      </c>
      <c r="AI39" s="12">
        <f>92604.44+10548.2</f>
        <v>103152.64</v>
      </c>
      <c r="AJ39" s="12">
        <f>AH39+AI39</f>
        <v>400695.89999999997</v>
      </c>
      <c r="AK39" s="12">
        <f>AF39</f>
        <v>288880.39999999997</v>
      </c>
      <c r="AL39" s="12">
        <f>166151.4-55942.2</f>
        <v>110209.2</v>
      </c>
      <c r="AM39" s="12">
        <f>AK39+AL39</f>
        <v>399089.6</v>
      </c>
      <c r="AN39" s="12">
        <v>0</v>
      </c>
      <c r="AO39" s="12">
        <f>528955-54748.5</f>
        <v>474206.5</v>
      </c>
      <c r="AP39" s="12">
        <f>AN39+AO39</f>
        <v>474206.5</v>
      </c>
    </row>
    <row r="40" spans="1:42" ht="15.75">
      <c r="A40" s="8">
        <v>9</v>
      </c>
      <c r="B40" s="1" t="s">
        <v>28</v>
      </c>
      <c r="C40" s="5">
        <v>219013.8</v>
      </c>
      <c r="D40" s="4">
        <f>E40-C40</f>
        <v>-3033</v>
      </c>
      <c r="E40" s="4">
        <f>232487.8-16507</f>
        <v>215980.8</v>
      </c>
      <c r="F40" s="17"/>
      <c r="G40" s="17"/>
      <c r="H40" s="5">
        <v>244486.4</v>
      </c>
      <c r="I40" s="12">
        <v>16507</v>
      </c>
      <c r="J40" s="12">
        <f>D40+I40</f>
        <v>13474</v>
      </c>
      <c r="K40" s="12">
        <f>E40+I40</f>
        <v>232487.8</v>
      </c>
      <c r="L40" s="12"/>
      <c r="M40" s="12">
        <f t="shared" si="5"/>
        <v>232487.8</v>
      </c>
      <c r="N40" s="12">
        <v>244486.4</v>
      </c>
      <c r="O40" s="12"/>
      <c r="P40" s="12">
        <f t="shared" si="6"/>
        <v>244486.4</v>
      </c>
      <c r="Q40" s="12"/>
      <c r="R40" s="12">
        <f t="shared" si="3"/>
        <v>232487.8</v>
      </c>
      <c r="S40" s="12"/>
      <c r="T40" s="12">
        <f t="shared" si="4"/>
        <v>244486.4</v>
      </c>
      <c r="U40" s="12">
        <f>U42</f>
        <v>2000</v>
      </c>
      <c r="V40" s="12">
        <f>R40+U40</f>
        <v>234487.8</v>
      </c>
      <c r="W40" s="12">
        <f>W42</f>
        <v>500</v>
      </c>
      <c r="X40" s="12">
        <f>T40+W40</f>
        <v>244986.4</v>
      </c>
      <c r="Y40" s="12">
        <f>Y42</f>
        <v>0</v>
      </c>
      <c r="Z40" s="12">
        <f>Z42</f>
        <v>0</v>
      </c>
      <c r="AA40" s="12">
        <f t="shared" si="0"/>
        <v>234487.8</v>
      </c>
      <c r="AB40" s="12">
        <f t="shared" si="1"/>
        <v>244986.4</v>
      </c>
      <c r="AC40" s="12">
        <f>AC42</f>
        <v>0</v>
      </c>
      <c r="AD40" s="12">
        <f>AD42</f>
        <v>0</v>
      </c>
      <c r="AE40" s="12">
        <f>AA40+AC40</f>
        <v>234487.8</v>
      </c>
      <c r="AF40" s="12">
        <f>AB40+AD40</f>
        <v>244986.4</v>
      </c>
      <c r="AG40" s="12">
        <f>AG42</f>
        <v>0</v>
      </c>
      <c r="AH40" s="12">
        <f>AE40+AG40</f>
        <v>234487.8</v>
      </c>
      <c r="AI40" s="12">
        <f>-27296.2+8807.6</f>
        <v>-18488.6</v>
      </c>
      <c r="AJ40" s="12">
        <f>AH40+AI40</f>
        <v>215999.19999999998</v>
      </c>
      <c r="AK40" s="12">
        <f>AF40</f>
        <v>244986.4</v>
      </c>
      <c r="AL40" s="12">
        <f>AL42</f>
        <v>-22021.6</v>
      </c>
      <c r="AM40" s="12">
        <f>AK40+AL40</f>
        <v>222964.8</v>
      </c>
      <c r="AN40" s="12">
        <v>0</v>
      </c>
      <c r="AO40" s="12">
        <f>AO42</f>
        <v>264082.9</v>
      </c>
      <c r="AP40" s="12">
        <f>AN40+AO40</f>
        <v>264082.9</v>
      </c>
    </row>
    <row r="41" spans="1:42" ht="15.75">
      <c r="A41" s="8"/>
      <c r="B41" s="9" t="s">
        <v>13</v>
      </c>
      <c r="C41" s="5"/>
      <c r="D41" s="4"/>
      <c r="E41" s="4"/>
      <c r="F41" s="17"/>
      <c r="G41" s="17"/>
      <c r="H41" s="5"/>
      <c r="I41" s="12"/>
      <c r="J41" s="12"/>
      <c r="K41" s="12"/>
      <c r="L41" s="12"/>
      <c r="M41" s="12">
        <f t="shared" si="5"/>
        <v>0</v>
      </c>
      <c r="N41" s="12"/>
      <c r="O41" s="12"/>
      <c r="P41" s="12">
        <f t="shared" si="6"/>
        <v>0</v>
      </c>
      <c r="Q41" s="12"/>
      <c r="R41" s="12">
        <f t="shared" si="3"/>
        <v>0</v>
      </c>
      <c r="S41" s="12"/>
      <c r="T41" s="12">
        <f t="shared" si="4"/>
        <v>0</v>
      </c>
      <c r="U41" s="12"/>
      <c r="V41" s="12"/>
      <c r="W41" s="12"/>
      <c r="X41" s="12"/>
      <c r="Y41" s="12"/>
      <c r="Z41" s="12"/>
      <c r="AA41" s="12">
        <f t="shared" si="0"/>
        <v>0</v>
      </c>
      <c r="AB41" s="12">
        <f t="shared" si="1"/>
        <v>0</v>
      </c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:42" ht="15.75">
      <c r="A42" s="8"/>
      <c r="B42" s="9" t="s">
        <v>14</v>
      </c>
      <c r="C42" s="5"/>
      <c r="D42" s="4">
        <f>D40</f>
        <v>-3033</v>
      </c>
      <c r="E42" s="4">
        <f>E40</f>
        <v>215980.8</v>
      </c>
      <c r="F42" s="4">
        <f>F40</f>
        <v>0</v>
      </c>
      <c r="G42" s="4">
        <f>G40</f>
        <v>0</v>
      </c>
      <c r="H42" s="4">
        <f>H40</f>
        <v>244486.4</v>
      </c>
      <c r="I42" s="12">
        <v>16507</v>
      </c>
      <c r="J42" s="12">
        <v>13474</v>
      </c>
      <c r="K42" s="12">
        <v>232487.8</v>
      </c>
      <c r="L42" s="12"/>
      <c r="M42" s="12">
        <f t="shared" si="5"/>
        <v>232487.8</v>
      </c>
      <c r="N42" s="12">
        <v>244486.4</v>
      </c>
      <c r="O42" s="12"/>
      <c r="P42" s="12">
        <f t="shared" si="6"/>
        <v>244486.4</v>
      </c>
      <c r="Q42" s="12"/>
      <c r="R42" s="12">
        <f t="shared" si="3"/>
        <v>232487.8</v>
      </c>
      <c r="S42" s="12"/>
      <c r="T42" s="12">
        <f t="shared" si="4"/>
        <v>244486.4</v>
      </c>
      <c r="U42" s="12">
        <v>2000</v>
      </c>
      <c r="V42" s="12">
        <f>R42+U42</f>
        <v>234487.8</v>
      </c>
      <c r="W42" s="12">
        <v>500</v>
      </c>
      <c r="X42" s="12">
        <f>T42+W42</f>
        <v>244986.4</v>
      </c>
      <c r="Y42" s="12"/>
      <c r="Z42" s="12"/>
      <c r="AA42" s="12">
        <f t="shared" si="0"/>
        <v>234487.8</v>
      </c>
      <c r="AB42" s="12">
        <f t="shared" si="1"/>
        <v>244986.4</v>
      </c>
      <c r="AC42" s="12"/>
      <c r="AD42" s="12"/>
      <c r="AE42" s="12">
        <f>AA42+AC42</f>
        <v>234487.8</v>
      </c>
      <c r="AF42" s="12">
        <f>AB42+AD42</f>
        <v>244986.4</v>
      </c>
      <c r="AG42" s="12"/>
      <c r="AH42" s="12">
        <f>AE42+AG42</f>
        <v>234487.8</v>
      </c>
      <c r="AI42" s="12">
        <f>-27296.2+8807.6</f>
        <v>-18488.6</v>
      </c>
      <c r="AJ42" s="12">
        <f>AH42+AI42</f>
        <v>215999.19999999998</v>
      </c>
      <c r="AK42" s="12">
        <f>AF42</f>
        <v>244986.4</v>
      </c>
      <c r="AL42" s="12">
        <f>8056.4-30078</f>
        <v>-22021.6</v>
      </c>
      <c r="AM42" s="12">
        <f>AK42+AL42</f>
        <v>222964.8</v>
      </c>
      <c r="AN42" s="12">
        <v>0</v>
      </c>
      <c r="AO42" s="12">
        <f>293743.9-29661</f>
        <v>264082.9</v>
      </c>
      <c r="AP42" s="12">
        <f>AN42+AO42</f>
        <v>264082.9</v>
      </c>
    </row>
    <row r="43" spans="1:42" ht="15.75">
      <c r="A43" s="8">
        <v>10</v>
      </c>
      <c r="B43" s="1" t="s">
        <v>29</v>
      </c>
      <c r="C43" s="5">
        <v>224187.3</v>
      </c>
      <c r="D43" s="4">
        <f>E43-C43</f>
        <v>-3973.2999999999884</v>
      </c>
      <c r="E43" s="4">
        <f>231415.8-11201.8</f>
        <v>220214</v>
      </c>
      <c r="F43" s="17"/>
      <c r="G43" s="17"/>
      <c r="H43" s="5">
        <v>242624.7</v>
      </c>
      <c r="I43" s="12">
        <v>11201.8</v>
      </c>
      <c r="J43" s="12">
        <f>D43+I43</f>
        <v>7228.500000000011</v>
      </c>
      <c r="K43" s="12">
        <f>E43+I43</f>
        <v>231415.8</v>
      </c>
      <c r="L43" s="12"/>
      <c r="M43" s="12">
        <f t="shared" si="5"/>
        <v>231415.8</v>
      </c>
      <c r="N43" s="12">
        <v>242624.7</v>
      </c>
      <c r="O43" s="12"/>
      <c r="P43" s="12">
        <f t="shared" si="6"/>
        <v>242624.7</v>
      </c>
      <c r="Q43" s="12"/>
      <c r="R43" s="12">
        <f t="shared" si="3"/>
        <v>231415.8</v>
      </c>
      <c r="S43" s="12">
        <v>1000</v>
      </c>
      <c r="T43" s="12">
        <f t="shared" si="4"/>
        <v>243624.7</v>
      </c>
      <c r="U43" s="12">
        <f>U45</f>
        <v>0</v>
      </c>
      <c r="V43" s="12">
        <f>R43+U43</f>
        <v>231415.8</v>
      </c>
      <c r="W43" s="12">
        <f>W45</f>
        <v>0</v>
      </c>
      <c r="X43" s="12">
        <f>T43+W43</f>
        <v>243624.7</v>
      </c>
      <c r="Y43" s="12">
        <f>Y45</f>
        <v>0</v>
      </c>
      <c r="Z43" s="12">
        <f>Z45</f>
        <v>0</v>
      </c>
      <c r="AA43" s="12">
        <f t="shared" si="0"/>
        <v>231415.8</v>
      </c>
      <c r="AB43" s="12">
        <f t="shared" si="1"/>
        <v>243624.7</v>
      </c>
      <c r="AC43" s="12">
        <f>AC45</f>
        <v>0</v>
      </c>
      <c r="AD43" s="12">
        <f>AD45</f>
        <v>0</v>
      </c>
      <c r="AE43" s="12">
        <f>AA43+AC43</f>
        <v>231415.8</v>
      </c>
      <c r="AF43" s="12">
        <f>AB43+AD43</f>
        <v>243624.7</v>
      </c>
      <c r="AG43" s="12">
        <f>AG45</f>
        <v>-12938.16</v>
      </c>
      <c r="AH43" s="12">
        <f>AE43+AG43</f>
        <v>218477.63999999998</v>
      </c>
      <c r="AI43" s="12">
        <f>-42983.34+9446.3</f>
        <v>-33537.03999999999</v>
      </c>
      <c r="AJ43" s="12">
        <f>AH43+AI43</f>
        <v>184940.59999999998</v>
      </c>
      <c r="AK43" s="12">
        <f>AF43</f>
        <v>243624.7</v>
      </c>
      <c r="AL43" s="12">
        <f>AL45</f>
        <v>-41586</v>
      </c>
      <c r="AM43" s="12">
        <f>AK43+AL43</f>
        <v>202038.7</v>
      </c>
      <c r="AN43" s="12">
        <v>0</v>
      </c>
      <c r="AO43" s="12">
        <f>AO45</f>
        <v>252149.7</v>
      </c>
      <c r="AP43" s="12">
        <f>AN43+AO43</f>
        <v>252149.7</v>
      </c>
    </row>
    <row r="44" spans="1:42" ht="15.75">
      <c r="A44" s="8"/>
      <c r="B44" s="9" t="s">
        <v>13</v>
      </c>
      <c r="C44" s="5"/>
      <c r="D44" s="4"/>
      <c r="E44" s="4"/>
      <c r="F44" s="17"/>
      <c r="G44" s="17"/>
      <c r="H44" s="5"/>
      <c r="I44" s="12"/>
      <c r="J44" s="12"/>
      <c r="K44" s="12"/>
      <c r="L44" s="12"/>
      <c r="M44" s="12">
        <f t="shared" si="5"/>
        <v>0</v>
      </c>
      <c r="N44" s="12"/>
      <c r="O44" s="12"/>
      <c r="P44" s="12">
        <f t="shared" si="6"/>
        <v>0</v>
      </c>
      <c r="Q44" s="12"/>
      <c r="R44" s="12">
        <f t="shared" si="3"/>
        <v>0</v>
      </c>
      <c r="S44" s="12"/>
      <c r="T44" s="12">
        <f t="shared" si="4"/>
        <v>0</v>
      </c>
      <c r="U44" s="12"/>
      <c r="V44" s="12"/>
      <c r="W44" s="12"/>
      <c r="X44" s="12"/>
      <c r="Y44" s="12"/>
      <c r="Z44" s="12"/>
      <c r="AA44" s="12">
        <f t="shared" si="0"/>
        <v>0</v>
      </c>
      <c r="AB44" s="12">
        <f t="shared" si="1"/>
        <v>0</v>
      </c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</row>
    <row r="45" spans="1:42" ht="15.75">
      <c r="A45" s="8"/>
      <c r="B45" s="9" t="s">
        <v>14</v>
      </c>
      <c r="C45" s="5"/>
      <c r="D45" s="4">
        <f>D43</f>
        <v>-3973.2999999999884</v>
      </c>
      <c r="E45" s="4">
        <f>E43</f>
        <v>220214</v>
      </c>
      <c r="F45" s="4">
        <f>F43</f>
        <v>0</v>
      </c>
      <c r="G45" s="4">
        <f>G43</f>
        <v>0</v>
      </c>
      <c r="H45" s="4">
        <f>H43</f>
        <v>242624.7</v>
      </c>
      <c r="I45" s="12">
        <v>11201.8</v>
      </c>
      <c r="J45" s="12">
        <v>7228.500000000011</v>
      </c>
      <c r="K45" s="12">
        <v>231415.8</v>
      </c>
      <c r="L45" s="12"/>
      <c r="M45" s="12">
        <f t="shared" si="5"/>
        <v>231415.8</v>
      </c>
      <c r="N45" s="12">
        <v>242624.7</v>
      </c>
      <c r="O45" s="12"/>
      <c r="P45" s="12">
        <f t="shared" si="6"/>
        <v>242624.7</v>
      </c>
      <c r="Q45" s="12"/>
      <c r="R45" s="12">
        <f t="shared" si="3"/>
        <v>231415.8</v>
      </c>
      <c r="S45" s="12">
        <v>1000</v>
      </c>
      <c r="T45" s="12">
        <f t="shared" si="4"/>
        <v>243624.7</v>
      </c>
      <c r="U45" s="12"/>
      <c r="V45" s="12">
        <f>R45+U45</f>
        <v>231415.8</v>
      </c>
      <c r="W45" s="12"/>
      <c r="X45" s="12">
        <f>T45+W45</f>
        <v>243624.7</v>
      </c>
      <c r="Y45" s="12"/>
      <c r="Z45" s="12"/>
      <c r="AA45" s="12">
        <f t="shared" si="0"/>
        <v>231415.8</v>
      </c>
      <c r="AB45" s="12">
        <f t="shared" si="1"/>
        <v>243624.7</v>
      </c>
      <c r="AC45" s="12"/>
      <c r="AD45" s="12"/>
      <c r="AE45" s="12">
        <f>AA45+AC45</f>
        <v>231415.8</v>
      </c>
      <c r="AF45" s="12">
        <f>AB45+AD45</f>
        <v>243624.7</v>
      </c>
      <c r="AG45" s="12">
        <v>-12938.16</v>
      </c>
      <c r="AH45" s="12">
        <f>AE45+AG45</f>
        <v>218477.63999999998</v>
      </c>
      <c r="AI45" s="12">
        <f>-42983.34+9446.3</f>
        <v>-33537.03999999999</v>
      </c>
      <c r="AJ45" s="12">
        <f>AH45+AI45</f>
        <v>184940.59999999998</v>
      </c>
      <c r="AK45" s="12">
        <f>AF45</f>
        <v>243624.7</v>
      </c>
      <c r="AL45" s="12">
        <f>-16432.4-25153.6</f>
        <v>-41586</v>
      </c>
      <c r="AM45" s="12">
        <f>AK45+AL45</f>
        <v>202038.7</v>
      </c>
      <c r="AN45" s="12">
        <v>0</v>
      </c>
      <c r="AO45" s="12">
        <f>278928.9-26779.2</f>
        <v>252149.7</v>
      </c>
      <c r="AP45" s="12">
        <f>AN45+AO45</f>
        <v>252149.7</v>
      </c>
    </row>
    <row r="46" spans="1:42" ht="15.75">
      <c r="A46" s="8">
        <v>11</v>
      </c>
      <c r="B46" s="1" t="s">
        <v>30</v>
      </c>
      <c r="C46" s="5">
        <v>209990.2</v>
      </c>
      <c r="D46" s="4">
        <f>E46-C46</f>
        <v>3822.399999999994</v>
      </c>
      <c r="E46" s="4">
        <f>237172.2-23359.6</f>
        <v>213812.6</v>
      </c>
      <c r="F46" s="17"/>
      <c r="G46" s="17"/>
      <c r="H46" s="5">
        <v>250778.1</v>
      </c>
      <c r="I46" s="12">
        <v>23359.6</v>
      </c>
      <c r="J46" s="12">
        <f>D46+I46</f>
        <v>27181.999999999993</v>
      </c>
      <c r="K46" s="12">
        <f>E46+I46</f>
        <v>237172.2</v>
      </c>
      <c r="L46" s="12"/>
      <c r="M46" s="12">
        <f t="shared" si="5"/>
        <v>237172.2</v>
      </c>
      <c r="N46" s="12">
        <v>250778.1</v>
      </c>
      <c r="O46" s="12"/>
      <c r="P46" s="12">
        <f t="shared" si="6"/>
        <v>250778.1</v>
      </c>
      <c r="Q46" s="12">
        <v>154.6</v>
      </c>
      <c r="R46" s="12">
        <f t="shared" si="3"/>
        <v>237326.80000000002</v>
      </c>
      <c r="S46" s="12">
        <v>164.4</v>
      </c>
      <c r="T46" s="12">
        <f t="shared" si="4"/>
        <v>250942.5</v>
      </c>
      <c r="U46" s="12">
        <f>U48</f>
        <v>0</v>
      </c>
      <c r="V46" s="12">
        <f>R46+U46</f>
        <v>237326.80000000002</v>
      </c>
      <c r="W46" s="12">
        <f>W48</f>
        <v>0</v>
      </c>
      <c r="X46" s="12">
        <f>T46+W46</f>
        <v>250942.5</v>
      </c>
      <c r="Y46" s="12">
        <f>Y48</f>
        <v>0</v>
      </c>
      <c r="Z46" s="12">
        <f>Z48</f>
        <v>0</v>
      </c>
      <c r="AA46" s="12">
        <f t="shared" si="0"/>
        <v>237326.80000000002</v>
      </c>
      <c r="AB46" s="12">
        <f t="shared" si="1"/>
        <v>250942.5</v>
      </c>
      <c r="AC46" s="12">
        <f>AC48</f>
        <v>0</v>
      </c>
      <c r="AD46" s="12">
        <f>AD48</f>
        <v>0</v>
      </c>
      <c r="AE46" s="12">
        <f>AA46+AC46</f>
        <v>237326.80000000002</v>
      </c>
      <c r="AF46" s="12">
        <f>AB46+AD46</f>
        <v>250942.5</v>
      </c>
      <c r="AG46" s="12">
        <f>AG48</f>
        <v>0</v>
      </c>
      <c r="AH46" s="12">
        <f>AE46+AG46</f>
        <v>237326.80000000002</v>
      </c>
      <c r="AI46" s="12">
        <f>-11993.1+7249.7</f>
        <v>-4743.400000000001</v>
      </c>
      <c r="AJ46" s="12">
        <f>AH46+AI46</f>
        <v>232583.40000000002</v>
      </c>
      <c r="AK46" s="12">
        <f>AF46</f>
        <v>250942.5</v>
      </c>
      <c r="AL46" s="12">
        <f>AL48</f>
        <v>1054.1000000000058</v>
      </c>
      <c r="AM46" s="12">
        <f>AK46+AL46</f>
        <v>251996.6</v>
      </c>
      <c r="AN46" s="12">
        <v>0</v>
      </c>
      <c r="AO46" s="12">
        <f>AO48</f>
        <v>265660.5</v>
      </c>
      <c r="AP46" s="12">
        <f>AN46+AO46</f>
        <v>265660.5</v>
      </c>
    </row>
    <row r="47" spans="1:42" ht="15.75">
      <c r="A47" s="8"/>
      <c r="B47" s="9" t="s">
        <v>13</v>
      </c>
      <c r="C47" s="5"/>
      <c r="D47" s="4"/>
      <c r="E47" s="4"/>
      <c r="F47" s="17"/>
      <c r="G47" s="17"/>
      <c r="H47" s="5"/>
      <c r="I47" s="12"/>
      <c r="J47" s="12"/>
      <c r="K47" s="12"/>
      <c r="L47" s="12"/>
      <c r="M47" s="12">
        <f t="shared" si="5"/>
        <v>0</v>
      </c>
      <c r="N47" s="12"/>
      <c r="O47" s="12"/>
      <c r="P47" s="12">
        <f t="shared" si="6"/>
        <v>0</v>
      </c>
      <c r="Q47" s="12"/>
      <c r="R47" s="12">
        <f t="shared" si="3"/>
        <v>0</v>
      </c>
      <c r="S47" s="12"/>
      <c r="T47" s="12">
        <f t="shared" si="4"/>
        <v>0</v>
      </c>
      <c r="U47" s="12"/>
      <c r="V47" s="12"/>
      <c r="W47" s="12"/>
      <c r="X47" s="12"/>
      <c r="Y47" s="12"/>
      <c r="Z47" s="12"/>
      <c r="AA47" s="12">
        <f t="shared" si="0"/>
        <v>0</v>
      </c>
      <c r="AB47" s="12">
        <f t="shared" si="1"/>
        <v>0</v>
      </c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1:42" ht="15.75">
      <c r="A48" s="8"/>
      <c r="B48" s="9" t="s">
        <v>14</v>
      </c>
      <c r="C48" s="5"/>
      <c r="D48" s="4">
        <f>D46</f>
        <v>3822.399999999994</v>
      </c>
      <c r="E48" s="4">
        <f>E46</f>
        <v>213812.6</v>
      </c>
      <c r="F48" s="4">
        <f>F46</f>
        <v>0</v>
      </c>
      <c r="G48" s="4">
        <f>G46</f>
        <v>0</v>
      </c>
      <c r="H48" s="4">
        <f>H46</f>
        <v>250778.1</v>
      </c>
      <c r="I48" s="12">
        <v>23359.6</v>
      </c>
      <c r="J48" s="12">
        <v>27182</v>
      </c>
      <c r="K48" s="12">
        <v>237172.2</v>
      </c>
      <c r="L48" s="12"/>
      <c r="M48" s="12">
        <f t="shared" si="5"/>
        <v>237172.2</v>
      </c>
      <c r="N48" s="12">
        <v>250778.1</v>
      </c>
      <c r="O48" s="12"/>
      <c r="P48" s="12">
        <f t="shared" si="6"/>
        <v>250778.1</v>
      </c>
      <c r="Q48" s="12">
        <v>154.6</v>
      </c>
      <c r="R48" s="12">
        <f t="shared" si="3"/>
        <v>237326.80000000002</v>
      </c>
      <c r="S48" s="12">
        <v>164.4</v>
      </c>
      <c r="T48" s="12">
        <f t="shared" si="4"/>
        <v>250942.5</v>
      </c>
      <c r="U48" s="12"/>
      <c r="V48" s="12">
        <f>R48+U48</f>
        <v>237326.80000000002</v>
      </c>
      <c r="W48" s="12"/>
      <c r="X48" s="12">
        <f>T48+W48</f>
        <v>250942.5</v>
      </c>
      <c r="Y48" s="12"/>
      <c r="Z48" s="12"/>
      <c r="AA48" s="12">
        <f t="shared" si="0"/>
        <v>237326.80000000002</v>
      </c>
      <c r="AB48" s="12">
        <f t="shared" si="1"/>
        <v>250942.5</v>
      </c>
      <c r="AC48" s="12"/>
      <c r="AD48" s="12"/>
      <c r="AE48" s="12">
        <f>AA48+AC48</f>
        <v>237326.80000000002</v>
      </c>
      <c r="AF48" s="12">
        <f>AB48+AD48</f>
        <v>250942.5</v>
      </c>
      <c r="AG48" s="12"/>
      <c r="AH48" s="12">
        <f>AE48+AG48</f>
        <v>237326.80000000002</v>
      </c>
      <c r="AI48" s="12">
        <f>-11993.1+7249.7</f>
        <v>-4743.400000000001</v>
      </c>
      <c r="AJ48" s="12">
        <f>AH48+AI48</f>
        <v>232583.40000000002</v>
      </c>
      <c r="AK48" s="12">
        <f>AF48</f>
        <v>250942.5</v>
      </c>
      <c r="AL48" s="12">
        <f>36328.8-35274.7</f>
        <v>1054.1000000000058</v>
      </c>
      <c r="AM48" s="12">
        <f>AK48+AL48</f>
        <v>251996.6</v>
      </c>
      <c r="AN48" s="12">
        <v>0</v>
      </c>
      <c r="AO48" s="12">
        <f>295218.9-29558.4</f>
        <v>265660.5</v>
      </c>
      <c r="AP48" s="12">
        <f>AN48+AO48</f>
        <v>265660.5</v>
      </c>
    </row>
    <row r="49" spans="1:42" ht="15.75">
      <c r="A49" s="8">
        <v>12</v>
      </c>
      <c r="B49" s="1" t="s">
        <v>31</v>
      </c>
      <c r="C49" s="5">
        <v>230848</v>
      </c>
      <c r="D49" s="4">
        <f>E49-C49</f>
        <v>-702.7999999999884</v>
      </c>
      <c r="E49" s="4">
        <f>242326-12180.8</f>
        <v>230145.2</v>
      </c>
      <c r="F49" s="17"/>
      <c r="G49" s="17"/>
      <c r="H49" s="5">
        <v>254433.4</v>
      </c>
      <c r="I49" s="12">
        <v>12180.8</v>
      </c>
      <c r="J49" s="12">
        <f>D49+I49</f>
        <v>11478.000000000011</v>
      </c>
      <c r="K49" s="12">
        <f>E49+I49</f>
        <v>242326</v>
      </c>
      <c r="L49" s="12"/>
      <c r="M49" s="12">
        <f t="shared" si="5"/>
        <v>242326</v>
      </c>
      <c r="N49" s="12">
        <v>254433.4</v>
      </c>
      <c r="O49" s="12"/>
      <c r="P49" s="12">
        <f t="shared" si="6"/>
        <v>254433.4</v>
      </c>
      <c r="Q49" s="12">
        <v>154.6</v>
      </c>
      <c r="R49" s="12">
        <f t="shared" si="3"/>
        <v>242480.6</v>
      </c>
      <c r="S49" s="12">
        <v>82.2</v>
      </c>
      <c r="T49" s="12">
        <f t="shared" si="4"/>
        <v>254515.6</v>
      </c>
      <c r="U49" s="12">
        <f>U51</f>
        <v>0</v>
      </c>
      <c r="V49" s="12">
        <f>R49+U49</f>
        <v>242480.6</v>
      </c>
      <c r="W49" s="12">
        <f>W51</f>
        <v>0</v>
      </c>
      <c r="X49" s="12">
        <f>T49+W49</f>
        <v>254515.6</v>
      </c>
      <c r="Y49" s="12">
        <f>Y51</f>
        <v>0</v>
      </c>
      <c r="Z49" s="12">
        <f>Z51</f>
        <v>0</v>
      </c>
      <c r="AA49" s="12">
        <f t="shared" si="0"/>
        <v>242480.6</v>
      </c>
      <c r="AB49" s="12">
        <f t="shared" si="1"/>
        <v>254515.6</v>
      </c>
      <c r="AC49" s="12">
        <f>AC51</f>
        <v>0</v>
      </c>
      <c r="AD49" s="12">
        <f>AD51</f>
        <v>0</v>
      </c>
      <c r="AE49" s="12">
        <f>AA49+AC49</f>
        <v>242480.6</v>
      </c>
      <c r="AF49" s="12">
        <f>AB49+AD49</f>
        <v>254515.6</v>
      </c>
      <c r="AG49" s="12">
        <f>AG51</f>
        <v>0</v>
      </c>
      <c r="AH49" s="12">
        <f>AE49+AG49</f>
        <v>242480.6</v>
      </c>
      <c r="AI49" s="12">
        <f>-957.3+6611.9</f>
        <v>5654.599999999999</v>
      </c>
      <c r="AJ49" s="12">
        <f>AH49+AI49</f>
        <v>248135.2</v>
      </c>
      <c r="AK49" s="12">
        <f>AF49</f>
        <v>254515.6</v>
      </c>
      <c r="AL49" s="12">
        <f>AL51</f>
        <v>29812.5</v>
      </c>
      <c r="AM49" s="12">
        <f>AK49+AL49</f>
        <v>284328.1</v>
      </c>
      <c r="AN49" s="12">
        <v>0</v>
      </c>
      <c r="AO49" s="12">
        <f>AO51</f>
        <v>292142.4</v>
      </c>
      <c r="AP49" s="12">
        <f>AN49+AO49</f>
        <v>292142.4</v>
      </c>
    </row>
    <row r="50" spans="1:42" ht="15.75">
      <c r="A50" s="8"/>
      <c r="B50" s="9" t="s">
        <v>13</v>
      </c>
      <c r="C50" s="5"/>
      <c r="D50" s="4"/>
      <c r="E50" s="4"/>
      <c r="F50" s="17"/>
      <c r="G50" s="17"/>
      <c r="H50" s="5"/>
      <c r="I50" s="12"/>
      <c r="J50" s="12"/>
      <c r="K50" s="12"/>
      <c r="L50" s="12"/>
      <c r="M50" s="12">
        <f t="shared" si="5"/>
        <v>0</v>
      </c>
      <c r="N50" s="12"/>
      <c r="O50" s="12"/>
      <c r="P50" s="12">
        <f t="shared" si="6"/>
        <v>0</v>
      </c>
      <c r="Q50" s="12"/>
      <c r="R50" s="12">
        <f t="shared" si="3"/>
        <v>0</v>
      </c>
      <c r="S50" s="12"/>
      <c r="T50" s="12">
        <f t="shared" si="4"/>
        <v>0</v>
      </c>
      <c r="U50" s="12"/>
      <c r="V50" s="12"/>
      <c r="W50" s="12"/>
      <c r="X50" s="12"/>
      <c r="Y50" s="12"/>
      <c r="Z50" s="12"/>
      <c r="AA50" s="12">
        <f t="shared" si="0"/>
        <v>0</v>
      </c>
      <c r="AB50" s="12">
        <f t="shared" si="1"/>
        <v>0</v>
      </c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</row>
    <row r="51" spans="1:42" ht="15.75">
      <c r="A51" s="8"/>
      <c r="B51" s="9" t="s">
        <v>14</v>
      </c>
      <c r="C51" s="5"/>
      <c r="D51" s="4">
        <f>D49</f>
        <v>-702.7999999999884</v>
      </c>
      <c r="E51" s="4">
        <f>E49</f>
        <v>230145.2</v>
      </c>
      <c r="F51" s="4">
        <f>F49</f>
        <v>0</v>
      </c>
      <c r="G51" s="4">
        <f>G49</f>
        <v>0</v>
      </c>
      <c r="H51" s="4">
        <f>H49</f>
        <v>254433.4</v>
      </c>
      <c r="I51" s="12">
        <v>12180.8</v>
      </c>
      <c r="J51" s="12">
        <v>11478</v>
      </c>
      <c r="K51" s="12">
        <v>242326</v>
      </c>
      <c r="L51" s="12"/>
      <c r="M51" s="12">
        <f t="shared" si="5"/>
        <v>242326</v>
      </c>
      <c r="N51" s="12">
        <v>254433.4</v>
      </c>
      <c r="O51" s="12"/>
      <c r="P51" s="12">
        <f t="shared" si="6"/>
        <v>254433.4</v>
      </c>
      <c r="Q51" s="12">
        <v>154.6</v>
      </c>
      <c r="R51" s="12">
        <f t="shared" si="3"/>
        <v>242480.6</v>
      </c>
      <c r="S51" s="12">
        <v>82.2</v>
      </c>
      <c r="T51" s="12">
        <f t="shared" si="4"/>
        <v>254515.6</v>
      </c>
      <c r="U51" s="12"/>
      <c r="V51" s="12">
        <f>R51+U51</f>
        <v>242480.6</v>
      </c>
      <c r="W51" s="12"/>
      <c r="X51" s="12">
        <f>T51+W51</f>
        <v>254515.6</v>
      </c>
      <c r="Y51" s="12"/>
      <c r="Z51" s="12"/>
      <c r="AA51" s="12">
        <f t="shared" si="0"/>
        <v>242480.6</v>
      </c>
      <c r="AB51" s="12">
        <f t="shared" si="1"/>
        <v>254515.6</v>
      </c>
      <c r="AC51" s="12"/>
      <c r="AD51" s="12"/>
      <c r="AE51" s="12">
        <f>AA51+AC51</f>
        <v>242480.6</v>
      </c>
      <c r="AF51" s="12">
        <f>AB51+AD51</f>
        <v>254515.6</v>
      </c>
      <c r="AG51" s="12"/>
      <c r="AH51" s="12">
        <f>AE51+AG51</f>
        <v>242480.6</v>
      </c>
      <c r="AI51" s="12">
        <f>-957.3+6611.9</f>
        <v>5654.599999999999</v>
      </c>
      <c r="AJ51" s="12">
        <f>AH51+AI51</f>
        <v>248135.2</v>
      </c>
      <c r="AK51" s="12">
        <f>AF51</f>
        <v>254515.6</v>
      </c>
      <c r="AL51" s="12">
        <f>69636.2-39823.7</f>
        <v>29812.5</v>
      </c>
      <c r="AM51" s="12">
        <f>AK51+AL51</f>
        <v>284328.1</v>
      </c>
      <c r="AN51" s="12">
        <v>0</v>
      </c>
      <c r="AO51" s="12">
        <f>324700.7-32558.3</f>
        <v>292142.4</v>
      </c>
      <c r="AP51" s="12">
        <f>AN51+AO51</f>
        <v>292142.4</v>
      </c>
    </row>
    <row r="52" spans="1:42" ht="15.75">
      <c r="A52" s="8">
        <v>13</v>
      </c>
      <c r="B52" s="1" t="s">
        <v>32</v>
      </c>
      <c r="C52" s="5">
        <v>47106.2</v>
      </c>
      <c r="D52" s="4">
        <f>E52-C52</f>
        <v>-640.5999999999913</v>
      </c>
      <c r="E52" s="4">
        <f>49012.3-2546.7</f>
        <v>46465.600000000006</v>
      </c>
      <c r="F52" s="17"/>
      <c r="G52" s="17"/>
      <c r="H52" s="5">
        <v>53101.2</v>
      </c>
      <c r="I52" s="12">
        <v>2546.7</v>
      </c>
      <c r="J52" s="12">
        <f>D52+I52</f>
        <v>1906.1000000000085</v>
      </c>
      <c r="K52" s="12">
        <f>E52+I52</f>
        <v>49012.3</v>
      </c>
      <c r="L52" s="12"/>
      <c r="M52" s="12">
        <f t="shared" si="5"/>
        <v>49012.3</v>
      </c>
      <c r="N52" s="12">
        <v>53101.2</v>
      </c>
      <c r="O52" s="12"/>
      <c r="P52" s="12">
        <f t="shared" si="6"/>
        <v>53101.2</v>
      </c>
      <c r="Q52" s="12"/>
      <c r="R52" s="12">
        <f t="shared" si="3"/>
        <v>49012.3</v>
      </c>
      <c r="S52" s="12"/>
      <c r="T52" s="12">
        <f t="shared" si="4"/>
        <v>53101.2</v>
      </c>
      <c r="U52" s="12">
        <f>U54</f>
        <v>0</v>
      </c>
      <c r="V52" s="12">
        <f>R52+U52</f>
        <v>49012.3</v>
      </c>
      <c r="W52" s="12">
        <f>W54</f>
        <v>0</v>
      </c>
      <c r="X52" s="12">
        <f>T52+W52</f>
        <v>53101.2</v>
      </c>
      <c r="Y52" s="12">
        <f>Y54</f>
        <v>0</v>
      </c>
      <c r="Z52" s="12">
        <f>Z54</f>
        <v>0</v>
      </c>
      <c r="AA52" s="12">
        <f t="shared" si="0"/>
        <v>49012.3</v>
      </c>
      <c r="AB52" s="12">
        <f t="shared" si="1"/>
        <v>53101.2</v>
      </c>
      <c r="AC52" s="12">
        <f>AC54</f>
        <v>0</v>
      </c>
      <c r="AD52" s="12">
        <f>AD54</f>
        <v>0</v>
      </c>
      <c r="AE52" s="12">
        <f>AA52+AC52</f>
        <v>49012.3</v>
      </c>
      <c r="AF52" s="12">
        <f>AB52+AD52</f>
        <v>53101.2</v>
      </c>
      <c r="AG52" s="12">
        <f>AG54</f>
        <v>0</v>
      </c>
      <c r="AH52" s="12">
        <f>AE52+AG52</f>
        <v>49012.3</v>
      </c>
      <c r="AI52" s="12">
        <f>-8139.6+571.2</f>
        <v>-7568.400000000001</v>
      </c>
      <c r="AJ52" s="12">
        <f>AH52+AI52</f>
        <v>41443.9</v>
      </c>
      <c r="AK52" s="12">
        <f>AF52</f>
        <v>53101.2</v>
      </c>
      <c r="AL52" s="12">
        <f>AL54</f>
        <v>218.79999999999927</v>
      </c>
      <c r="AM52" s="12">
        <f>AK52+AL52</f>
        <v>53320</v>
      </c>
      <c r="AN52" s="12">
        <v>0</v>
      </c>
      <c r="AO52" s="12">
        <f>AO54</f>
        <v>58132</v>
      </c>
      <c r="AP52" s="12">
        <f>AN52+AO52</f>
        <v>58132</v>
      </c>
    </row>
    <row r="53" spans="1:42" ht="15.75">
      <c r="A53" s="8"/>
      <c r="B53" s="9" t="s">
        <v>13</v>
      </c>
      <c r="C53" s="5"/>
      <c r="D53" s="4"/>
      <c r="E53" s="4"/>
      <c r="F53" s="17"/>
      <c r="G53" s="17"/>
      <c r="H53" s="5"/>
      <c r="I53" s="12"/>
      <c r="J53" s="12"/>
      <c r="K53" s="12"/>
      <c r="L53" s="12"/>
      <c r="M53" s="12">
        <f t="shared" si="5"/>
        <v>0</v>
      </c>
      <c r="N53" s="12"/>
      <c r="O53" s="12"/>
      <c r="P53" s="12">
        <f t="shared" si="6"/>
        <v>0</v>
      </c>
      <c r="Q53" s="12"/>
      <c r="R53" s="12">
        <f t="shared" si="3"/>
        <v>0</v>
      </c>
      <c r="S53" s="12"/>
      <c r="T53" s="12">
        <f t="shared" si="4"/>
        <v>0</v>
      </c>
      <c r="U53" s="12"/>
      <c r="V53" s="12"/>
      <c r="W53" s="12"/>
      <c r="X53" s="12"/>
      <c r="Y53" s="12"/>
      <c r="Z53" s="12"/>
      <c r="AA53" s="12">
        <f t="shared" si="0"/>
        <v>0</v>
      </c>
      <c r="AB53" s="12">
        <f t="shared" si="1"/>
        <v>0</v>
      </c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1:42" ht="15.75">
      <c r="A54" s="8"/>
      <c r="B54" s="9" t="s">
        <v>14</v>
      </c>
      <c r="C54" s="5"/>
      <c r="D54" s="4">
        <f>D52</f>
        <v>-640.5999999999913</v>
      </c>
      <c r="E54" s="4">
        <f>E52</f>
        <v>46465.600000000006</v>
      </c>
      <c r="F54" s="4">
        <f>F52</f>
        <v>0</v>
      </c>
      <c r="G54" s="4">
        <f>G52</f>
        <v>0</v>
      </c>
      <c r="H54" s="4">
        <f>H52</f>
        <v>53101.2</v>
      </c>
      <c r="I54" s="12">
        <v>2546.7</v>
      </c>
      <c r="J54" s="12">
        <v>1906.1000000000085</v>
      </c>
      <c r="K54" s="12">
        <v>49012.3</v>
      </c>
      <c r="L54" s="12"/>
      <c r="M54" s="12">
        <f t="shared" si="5"/>
        <v>49012.3</v>
      </c>
      <c r="N54" s="12">
        <v>53101.2</v>
      </c>
      <c r="O54" s="12"/>
      <c r="P54" s="12">
        <f t="shared" si="6"/>
        <v>53101.2</v>
      </c>
      <c r="Q54" s="12"/>
      <c r="R54" s="12">
        <f t="shared" si="3"/>
        <v>49012.3</v>
      </c>
      <c r="S54" s="12"/>
      <c r="T54" s="12">
        <f t="shared" si="4"/>
        <v>53101.2</v>
      </c>
      <c r="U54" s="12"/>
      <c r="V54" s="12">
        <f>R54+U54</f>
        <v>49012.3</v>
      </c>
      <c r="W54" s="12"/>
      <c r="X54" s="12">
        <f>T54+W54</f>
        <v>53101.2</v>
      </c>
      <c r="Y54" s="12"/>
      <c r="Z54" s="12"/>
      <c r="AA54" s="12">
        <f t="shared" si="0"/>
        <v>49012.3</v>
      </c>
      <c r="AB54" s="12">
        <f t="shared" si="1"/>
        <v>53101.2</v>
      </c>
      <c r="AC54" s="12"/>
      <c r="AD54" s="12"/>
      <c r="AE54" s="12">
        <f>AA54+AC54</f>
        <v>49012.3</v>
      </c>
      <c r="AF54" s="12">
        <f>AB54+AD54</f>
        <v>53101.2</v>
      </c>
      <c r="AG54" s="12"/>
      <c r="AH54" s="12">
        <f>AE54+AG54</f>
        <v>49012.3</v>
      </c>
      <c r="AI54" s="12">
        <f>-8139.6+571.2</f>
        <v>-7568.400000000001</v>
      </c>
      <c r="AJ54" s="12">
        <f>AH54+AI54</f>
        <v>41443.9</v>
      </c>
      <c r="AK54" s="12">
        <f>AF54</f>
        <v>53101.2</v>
      </c>
      <c r="AL54" s="12">
        <f>5733.4-5514.6</f>
        <v>218.79999999999927</v>
      </c>
      <c r="AM54" s="12">
        <f>AK54+AL54</f>
        <v>53320</v>
      </c>
      <c r="AN54" s="12">
        <v>0</v>
      </c>
      <c r="AO54" s="12">
        <f>63108.2-4976.2</f>
        <v>58132</v>
      </c>
      <c r="AP54" s="12">
        <f>AN54+AO54</f>
        <v>58132</v>
      </c>
    </row>
    <row r="55" spans="1:42" ht="15.75">
      <c r="A55" s="8">
        <v>14</v>
      </c>
      <c r="B55" s="1" t="s">
        <v>6</v>
      </c>
      <c r="C55" s="5">
        <v>124599.6</v>
      </c>
      <c r="D55" s="4">
        <f>E55-C55</f>
        <v>0</v>
      </c>
      <c r="E55" s="4">
        <v>124599.6</v>
      </c>
      <c r="F55" s="17"/>
      <c r="G55" s="17"/>
      <c r="H55" s="5">
        <v>153880</v>
      </c>
      <c r="I55" s="12"/>
      <c r="J55" s="12">
        <v>0</v>
      </c>
      <c r="K55" s="12">
        <v>124599.6</v>
      </c>
      <c r="L55" s="12"/>
      <c r="M55" s="12">
        <f t="shared" si="5"/>
        <v>124599.6</v>
      </c>
      <c r="N55" s="12">
        <v>153880</v>
      </c>
      <c r="O55" s="12"/>
      <c r="P55" s="12">
        <f t="shared" si="6"/>
        <v>153880</v>
      </c>
      <c r="Q55" s="12"/>
      <c r="R55" s="12">
        <f t="shared" si="3"/>
        <v>124599.6</v>
      </c>
      <c r="S55" s="12"/>
      <c r="T55" s="12">
        <f t="shared" si="4"/>
        <v>153880</v>
      </c>
      <c r="U55" s="12">
        <f>U57</f>
        <v>0</v>
      </c>
      <c r="V55" s="12">
        <f>R55+U55</f>
        <v>124599.6</v>
      </c>
      <c r="W55" s="12">
        <f>W57</f>
        <v>0</v>
      </c>
      <c r="X55" s="12">
        <f>T55+W55</f>
        <v>153880</v>
      </c>
      <c r="Y55" s="12">
        <f>Y57</f>
        <v>0</v>
      </c>
      <c r="Z55" s="12">
        <f>Z57</f>
        <v>0</v>
      </c>
      <c r="AA55" s="12">
        <f t="shared" si="0"/>
        <v>124599.6</v>
      </c>
      <c r="AB55" s="12">
        <f t="shared" si="1"/>
        <v>153880</v>
      </c>
      <c r="AC55" s="12">
        <f>AC57</f>
        <v>0</v>
      </c>
      <c r="AD55" s="12">
        <f>AD57</f>
        <v>0</v>
      </c>
      <c r="AE55" s="12">
        <f>AA55+AC55</f>
        <v>124599.6</v>
      </c>
      <c r="AF55" s="12">
        <f>AB55+AD55</f>
        <v>153880</v>
      </c>
      <c r="AG55" s="12">
        <f>AG57</f>
        <v>40606.3</v>
      </c>
      <c r="AH55" s="12">
        <f>AE55+AG55</f>
        <v>165205.90000000002</v>
      </c>
      <c r="AI55" s="12">
        <v>0</v>
      </c>
      <c r="AJ55" s="12">
        <f>AH55+AI55</f>
        <v>165205.90000000002</v>
      </c>
      <c r="AK55" s="12">
        <f>AF55</f>
        <v>153880</v>
      </c>
      <c r="AL55" s="12">
        <v>0</v>
      </c>
      <c r="AM55" s="12">
        <f>AK55+AL55</f>
        <v>153880</v>
      </c>
      <c r="AN55" s="12">
        <f>AI55</f>
        <v>0</v>
      </c>
      <c r="AO55" s="12">
        <v>0</v>
      </c>
      <c r="AP55" s="12">
        <v>0</v>
      </c>
    </row>
    <row r="56" spans="1:42" ht="15.75">
      <c r="A56" s="8"/>
      <c r="B56" s="9" t="s">
        <v>13</v>
      </c>
      <c r="C56" s="5"/>
      <c r="D56" s="4"/>
      <c r="E56" s="4"/>
      <c r="F56" s="17"/>
      <c r="G56" s="17"/>
      <c r="H56" s="5"/>
      <c r="I56" s="12"/>
      <c r="J56" s="12"/>
      <c r="K56" s="12"/>
      <c r="L56" s="12"/>
      <c r="M56" s="12">
        <f t="shared" si="5"/>
        <v>0</v>
      </c>
      <c r="N56" s="12"/>
      <c r="O56" s="12"/>
      <c r="P56" s="12">
        <f t="shared" si="6"/>
        <v>0</v>
      </c>
      <c r="Q56" s="12"/>
      <c r="R56" s="12">
        <f t="shared" si="3"/>
        <v>0</v>
      </c>
      <c r="S56" s="12"/>
      <c r="T56" s="12">
        <f t="shared" si="4"/>
        <v>0</v>
      </c>
      <c r="U56" s="12"/>
      <c r="V56" s="12"/>
      <c r="W56" s="12"/>
      <c r="X56" s="12"/>
      <c r="Y56" s="12"/>
      <c r="Z56" s="12"/>
      <c r="AA56" s="12">
        <f t="shared" si="0"/>
        <v>0</v>
      </c>
      <c r="AB56" s="12">
        <f t="shared" si="1"/>
        <v>0</v>
      </c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 spans="1:42" ht="15.75">
      <c r="A57" s="8"/>
      <c r="B57" s="9" t="s">
        <v>14</v>
      </c>
      <c r="C57" s="5"/>
      <c r="D57" s="4">
        <f>D55</f>
        <v>0</v>
      </c>
      <c r="E57" s="4">
        <f>E55</f>
        <v>124599.6</v>
      </c>
      <c r="F57" s="4">
        <f>F55</f>
        <v>0</v>
      </c>
      <c r="G57" s="4">
        <f>G55</f>
        <v>0</v>
      </c>
      <c r="H57" s="4">
        <f>H55</f>
        <v>153880</v>
      </c>
      <c r="I57" s="12"/>
      <c r="J57" s="12">
        <v>0</v>
      </c>
      <c r="K57" s="12">
        <v>124599.6</v>
      </c>
      <c r="L57" s="12"/>
      <c r="M57" s="12">
        <f t="shared" si="5"/>
        <v>124599.6</v>
      </c>
      <c r="N57" s="12">
        <v>153880</v>
      </c>
      <c r="O57" s="12"/>
      <c r="P57" s="12">
        <f t="shared" si="6"/>
        <v>153880</v>
      </c>
      <c r="Q57" s="12"/>
      <c r="R57" s="12">
        <f t="shared" si="3"/>
        <v>124599.6</v>
      </c>
      <c r="S57" s="12"/>
      <c r="T57" s="12">
        <f t="shared" si="4"/>
        <v>153880</v>
      </c>
      <c r="U57" s="12"/>
      <c r="V57" s="12">
        <f>R57+U57</f>
        <v>124599.6</v>
      </c>
      <c r="W57" s="12"/>
      <c r="X57" s="12">
        <f>T57+W57</f>
        <v>153880</v>
      </c>
      <c r="Y57" s="12"/>
      <c r="Z57" s="12"/>
      <c r="AA57" s="12">
        <f t="shared" si="0"/>
        <v>124599.6</v>
      </c>
      <c r="AB57" s="12">
        <f t="shared" si="1"/>
        <v>153880</v>
      </c>
      <c r="AC57" s="12"/>
      <c r="AD57" s="12"/>
      <c r="AE57" s="12">
        <f>AA57+AC57</f>
        <v>124599.6</v>
      </c>
      <c r="AF57" s="12">
        <f>AB57+AD57</f>
        <v>153880</v>
      </c>
      <c r="AG57" s="12">
        <v>40606.3</v>
      </c>
      <c r="AH57" s="12">
        <f>AE57+AG57</f>
        <v>165205.90000000002</v>
      </c>
      <c r="AI57" s="12">
        <v>0</v>
      </c>
      <c r="AJ57" s="12">
        <f>AH57+AI57</f>
        <v>165205.90000000002</v>
      </c>
      <c r="AK57" s="12">
        <f>AF57</f>
        <v>153880</v>
      </c>
      <c r="AL57" s="12">
        <v>0</v>
      </c>
      <c r="AM57" s="12">
        <f>AK57+AL57</f>
        <v>153880</v>
      </c>
      <c r="AN57" s="12">
        <f>AI57</f>
        <v>0</v>
      </c>
      <c r="AO57" s="12">
        <v>0</v>
      </c>
      <c r="AP57" s="12">
        <v>0</v>
      </c>
    </row>
    <row r="58" spans="1:42" ht="47.25" hidden="1">
      <c r="A58" s="8">
        <v>16</v>
      </c>
      <c r="B58" s="9" t="s">
        <v>52</v>
      </c>
      <c r="C58" s="5">
        <v>3000</v>
      </c>
      <c r="D58" s="4">
        <f>E58-C58</f>
        <v>0</v>
      </c>
      <c r="E58" s="4">
        <v>3000</v>
      </c>
      <c r="F58" s="17"/>
      <c r="G58" s="17"/>
      <c r="H58" s="5">
        <v>0</v>
      </c>
      <c r="I58" s="12"/>
      <c r="J58" s="12">
        <v>0</v>
      </c>
      <c r="K58" s="12">
        <v>3000</v>
      </c>
      <c r="L58" s="12"/>
      <c r="M58" s="12">
        <f t="shared" si="5"/>
        <v>3000</v>
      </c>
      <c r="N58" s="12">
        <v>0</v>
      </c>
      <c r="O58" s="12"/>
      <c r="P58" s="12">
        <f t="shared" si="6"/>
        <v>0</v>
      </c>
      <c r="Q58" s="12">
        <v>-1067</v>
      </c>
      <c r="R58" s="12">
        <f t="shared" si="3"/>
        <v>1933</v>
      </c>
      <c r="S58" s="12"/>
      <c r="T58" s="12">
        <f t="shared" si="4"/>
        <v>0</v>
      </c>
      <c r="U58" s="12">
        <f>U60</f>
        <v>0</v>
      </c>
      <c r="V58" s="12">
        <f>R58+U58</f>
        <v>1933</v>
      </c>
      <c r="W58" s="12">
        <f>W60</f>
        <v>0</v>
      </c>
      <c r="X58" s="12">
        <f>T58+W58</f>
        <v>0</v>
      </c>
      <c r="Y58" s="12">
        <f>Y60</f>
        <v>0</v>
      </c>
      <c r="Z58" s="12">
        <f>Z60</f>
        <v>0</v>
      </c>
      <c r="AA58" s="12">
        <f t="shared" si="0"/>
        <v>1933</v>
      </c>
      <c r="AB58" s="12">
        <f t="shared" si="1"/>
        <v>0</v>
      </c>
      <c r="AC58" s="12">
        <f>AC60</f>
        <v>0</v>
      </c>
      <c r="AD58" s="12">
        <f>AD60</f>
        <v>0</v>
      </c>
      <c r="AE58" s="12">
        <f>AA58+AC58</f>
        <v>1933</v>
      </c>
      <c r="AF58" s="12">
        <f>AB58+AD58</f>
        <v>0</v>
      </c>
      <c r="AG58" s="12">
        <f>AG60</f>
        <v>0</v>
      </c>
      <c r="AH58" s="12">
        <f>AE58+AG58</f>
        <v>1933</v>
      </c>
      <c r="AI58" s="12">
        <v>0</v>
      </c>
      <c r="AJ58" s="12">
        <f>AH58+AI58</f>
        <v>1933</v>
      </c>
      <c r="AK58" s="12">
        <f>AF58</f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</row>
    <row r="59" spans="1:42" ht="15.75" hidden="1">
      <c r="A59" s="8"/>
      <c r="B59" s="9" t="s">
        <v>13</v>
      </c>
      <c r="C59" s="5"/>
      <c r="D59" s="4"/>
      <c r="E59" s="4"/>
      <c r="F59" s="17"/>
      <c r="G59" s="17"/>
      <c r="H59" s="5"/>
      <c r="I59" s="12"/>
      <c r="J59" s="12"/>
      <c r="K59" s="12"/>
      <c r="L59" s="12"/>
      <c r="M59" s="12">
        <f t="shared" si="5"/>
        <v>0</v>
      </c>
      <c r="N59" s="12"/>
      <c r="O59" s="12"/>
      <c r="P59" s="12">
        <f t="shared" si="6"/>
        <v>0</v>
      </c>
      <c r="Q59" s="12"/>
      <c r="R59" s="12">
        <f t="shared" si="3"/>
        <v>0</v>
      </c>
      <c r="S59" s="12"/>
      <c r="T59" s="12">
        <f t="shared" si="4"/>
        <v>0</v>
      </c>
      <c r="U59" s="12"/>
      <c r="V59" s="12"/>
      <c r="W59" s="12"/>
      <c r="X59" s="12"/>
      <c r="Y59" s="12"/>
      <c r="Z59" s="12"/>
      <c r="AA59" s="12">
        <f t="shared" si="0"/>
        <v>0</v>
      </c>
      <c r="AB59" s="12">
        <f t="shared" si="1"/>
        <v>0</v>
      </c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</row>
    <row r="60" spans="1:42" ht="15.75" hidden="1">
      <c r="A60" s="8"/>
      <c r="B60" s="9" t="s">
        <v>14</v>
      </c>
      <c r="C60" s="5"/>
      <c r="D60" s="4">
        <f>D58</f>
        <v>0</v>
      </c>
      <c r="E60" s="4">
        <f>E58</f>
        <v>3000</v>
      </c>
      <c r="F60" s="4">
        <f>F58</f>
        <v>0</v>
      </c>
      <c r="G60" s="4">
        <f>G58</f>
        <v>0</v>
      </c>
      <c r="H60" s="4">
        <f>H58</f>
        <v>0</v>
      </c>
      <c r="I60" s="12"/>
      <c r="J60" s="12">
        <v>0</v>
      </c>
      <c r="K60" s="12">
        <v>3000</v>
      </c>
      <c r="L60" s="12"/>
      <c r="M60" s="12">
        <f t="shared" si="5"/>
        <v>3000</v>
      </c>
      <c r="N60" s="12">
        <v>0</v>
      </c>
      <c r="O60" s="12"/>
      <c r="P60" s="12">
        <f t="shared" si="6"/>
        <v>0</v>
      </c>
      <c r="Q60" s="12">
        <v>-1067</v>
      </c>
      <c r="R60" s="12">
        <f t="shared" si="3"/>
        <v>1933</v>
      </c>
      <c r="S60" s="12"/>
      <c r="T60" s="12">
        <f t="shared" si="4"/>
        <v>0</v>
      </c>
      <c r="U60" s="12"/>
      <c r="V60" s="12">
        <f>R60+U60</f>
        <v>1933</v>
      </c>
      <c r="W60" s="12"/>
      <c r="X60" s="12">
        <f>T60+W60</f>
        <v>0</v>
      </c>
      <c r="Y60" s="12"/>
      <c r="Z60" s="12"/>
      <c r="AA60" s="12">
        <f t="shared" si="0"/>
        <v>1933</v>
      </c>
      <c r="AB60" s="12">
        <f t="shared" si="1"/>
        <v>0</v>
      </c>
      <c r="AC60" s="12"/>
      <c r="AD60" s="12"/>
      <c r="AE60" s="12">
        <f>AA60+AC60</f>
        <v>1933</v>
      </c>
      <c r="AF60" s="12">
        <f>AB60+AD60</f>
        <v>0</v>
      </c>
      <c r="AG60" s="12"/>
      <c r="AH60" s="12">
        <f>AE60+AG60</f>
        <v>1933</v>
      </c>
      <c r="AI60" s="12">
        <v>0</v>
      </c>
      <c r="AJ60" s="12">
        <f>AH60+AI60</f>
        <v>1933</v>
      </c>
      <c r="AK60" s="12">
        <f>AF60</f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</row>
    <row r="61" spans="1:42" ht="47.25" hidden="1">
      <c r="A61" s="8">
        <v>17</v>
      </c>
      <c r="B61" s="9" t="s">
        <v>9</v>
      </c>
      <c r="C61" s="5">
        <v>2658</v>
      </c>
      <c r="D61" s="4">
        <f>E61-C61</f>
        <v>0</v>
      </c>
      <c r="E61" s="4">
        <v>2658</v>
      </c>
      <c r="F61" s="17"/>
      <c r="G61" s="17"/>
      <c r="H61" s="5">
        <v>0</v>
      </c>
      <c r="I61" s="12"/>
      <c r="J61" s="12">
        <v>0</v>
      </c>
      <c r="K61" s="12">
        <v>2658</v>
      </c>
      <c r="L61" s="12"/>
      <c r="M61" s="12">
        <f t="shared" si="5"/>
        <v>2658</v>
      </c>
      <c r="N61" s="12">
        <v>0</v>
      </c>
      <c r="O61" s="12"/>
      <c r="P61" s="12">
        <f t="shared" si="6"/>
        <v>0</v>
      </c>
      <c r="Q61" s="12"/>
      <c r="R61" s="12">
        <f t="shared" si="3"/>
        <v>2658</v>
      </c>
      <c r="S61" s="12"/>
      <c r="T61" s="12">
        <f t="shared" si="4"/>
        <v>0</v>
      </c>
      <c r="U61" s="12">
        <f>U63</f>
        <v>0</v>
      </c>
      <c r="V61" s="12">
        <f>R61+U61</f>
        <v>2658</v>
      </c>
      <c r="W61" s="12">
        <f>W63</f>
        <v>0</v>
      </c>
      <c r="X61" s="12">
        <f>T61+W61</f>
        <v>0</v>
      </c>
      <c r="Y61" s="12">
        <f>Y63</f>
        <v>0</v>
      </c>
      <c r="Z61" s="12">
        <f>Z63</f>
        <v>0</v>
      </c>
      <c r="AA61" s="12">
        <f t="shared" si="0"/>
        <v>2658</v>
      </c>
      <c r="AB61" s="12">
        <f t="shared" si="1"/>
        <v>0</v>
      </c>
      <c r="AC61" s="12">
        <f>AC63</f>
        <v>0</v>
      </c>
      <c r="AD61" s="12">
        <f>AD63</f>
        <v>0</v>
      </c>
      <c r="AE61" s="12">
        <f>AA61+AC61</f>
        <v>2658</v>
      </c>
      <c r="AF61" s="12">
        <f>AB61+AD61</f>
        <v>0</v>
      </c>
      <c r="AG61" s="12">
        <f>AG63</f>
        <v>0</v>
      </c>
      <c r="AH61" s="12">
        <f>AE61+AG61</f>
        <v>2658</v>
      </c>
      <c r="AI61" s="12">
        <v>0</v>
      </c>
      <c r="AJ61" s="12">
        <f>AH61+AI61</f>
        <v>2658</v>
      </c>
      <c r="AK61" s="12">
        <f>AF61</f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</row>
    <row r="62" spans="1:42" ht="15.75" hidden="1">
      <c r="A62" s="8"/>
      <c r="B62" s="9" t="s">
        <v>13</v>
      </c>
      <c r="C62" s="5"/>
      <c r="D62" s="4"/>
      <c r="E62" s="4"/>
      <c r="F62" s="17"/>
      <c r="G62" s="17"/>
      <c r="H62" s="5"/>
      <c r="I62" s="12"/>
      <c r="J62" s="12"/>
      <c r="K62" s="12"/>
      <c r="L62" s="12"/>
      <c r="M62" s="12">
        <f t="shared" si="5"/>
        <v>0</v>
      </c>
      <c r="N62" s="12"/>
      <c r="O62" s="12"/>
      <c r="P62" s="12">
        <f t="shared" si="6"/>
        <v>0</v>
      </c>
      <c r="Q62" s="12"/>
      <c r="R62" s="12">
        <f t="shared" si="3"/>
        <v>0</v>
      </c>
      <c r="S62" s="12"/>
      <c r="T62" s="12">
        <f t="shared" si="4"/>
        <v>0</v>
      </c>
      <c r="U62" s="12"/>
      <c r="V62" s="12"/>
      <c r="W62" s="12"/>
      <c r="X62" s="12"/>
      <c r="Y62" s="12"/>
      <c r="Z62" s="12"/>
      <c r="AA62" s="12">
        <f t="shared" si="0"/>
        <v>0</v>
      </c>
      <c r="AB62" s="12">
        <f t="shared" si="1"/>
        <v>0</v>
      </c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</row>
    <row r="63" spans="1:42" ht="15.75" hidden="1">
      <c r="A63" s="8"/>
      <c r="B63" s="9" t="s">
        <v>14</v>
      </c>
      <c r="C63" s="5"/>
      <c r="D63" s="4">
        <f>D61</f>
        <v>0</v>
      </c>
      <c r="E63" s="4">
        <f>E61</f>
        <v>2658</v>
      </c>
      <c r="F63" s="4">
        <f>F61</f>
        <v>0</v>
      </c>
      <c r="G63" s="4">
        <f>G61</f>
        <v>0</v>
      </c>
      <c r="H63" s="4">
        <f>H61</f>
        <v>0</v>
      </c>
      <c r="I63" s="12"/>
      <c r="J63" s="12">
        <v>0</v>
      </c>
      <c r="K63" s="12">
        <v>2658</v>
      </c>
      <c r="L63" s="12"/>
      <c r="M63" s="12">
        <f t="shared" si="5"/>
        <v>2658</v>
      </c>
      <c r="N63" s="12">
        <v>0</v>
      </c>
      <c r="O63" s="12"/>
      <c r="P63" s="12">
        <f t="shared" si="6"/>
        <v>0</v>
      </c>
      <c r="Q63" s="12"/>
      <c r="R63" s="12">
        <f t="shared" si="3"/>
        <v>2658</v>
      </c>
      <c r="S63" s="12"/>
      <c r="T63" s="12">
        <f t="shared" si="4"/>
        <v>0</v>
      </c>
      <c r="U63" s="12"/>
      <c r="V63" s="12">
        <f>R63+U63</f>
        <v>2658</v>
      </c>
      <c r="W63" s="12"/>
      <c r="X63" s="12">
        <f>T63+W63</f>
        <v>0</v>
      </c>
      <c r="Y63" s="12"/>
      <c r="Z63" s="12"/>
      <c r="AA63" s="12">
        <f t="shared" si="0"/>
        <v>2658</v>
      </c>
      <c r="AB63" s="12">
        <f t="shared" si="1"/>
        <v>0</v>
      </c>
      <c r="AC63" s="12"/>
      <c r="AD63" s="12"/>
      <c r="AE63" s="12">
        <f>AA63+AC63</f>
        <v>2658</v>
      </c>
      <c r="AF63" s="12">
        <f>AB63+AD63</f>
        <v>0</v>
      </c>
      <c r="AG63" s="12"/>
      <c r="AH63" s="12">
        <f>AE63+AG63</f>
        <v>2658</v>
      </c>
      <c r="AI63" s="12">
        <v>0</v>
      </c>
      <c r="AJ63" s="12">
        <f>AH63+AI63</f>
        <v>2658</v>
      </c>
      <c r="AK63" s="12">
        <f>AF63</f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</row>
    <row r="64" spans="1:42" ht="31.5">
      <c r="A64" s="8">
        <v>15</v>
      </c>
      <c r="B64" s="1" t="s">
        <v>51</v>
      </c>
      <c r="C64" s="5"/>
      <c r="D64" s="4">
        <f>E64-C64</f>
        <v>22000</v>
      </c>
      <c r="E64" s="4">
        <v>22000</v>
      </c>
      <c r="F64" s="17"/>
      <c r="G64" s="17"/>
      <c r="H64" s="5">
        <v>22000</v>
      </c>
      <c r="I64" s="12"/>
      <c r="J64" s="12">
        <v>22000</v>
      </c>
      <c r="K64" s="12">
        <v>22000</v>
      </c>
      <c r="L64" s="12"/>
      <c r="M64" s="12">
        <f t="shared" si="5"/>
        <v>22000</v>
      </c>
      <c r="N64" s="12">
        <v>22000</v>
      </c>
      <c r="O64" s="12"/>
      <c r="P64" s="12">
        <f t="shared" si="6"/>
        <v>22000</v>
      </c>
      <c r="Q64" s="12"/>
      <c r="R64" s="12">
        <f t="shared" si="3"/>
        <v>22000</v>
      </c>
      <c r="S64" s="12"/>
      <c r="T64" s="12">
        <f t="shared" si="4"/>
        <v>22000</v>
      </c>
      <c r="U64" s="12">
        <f>U66</f>
        <v>0</v>
      </c>
      <c r="V64" s="12">
        <f>R64+U64</f>
        <v>22000</v>
      </c>
      <c r="W64" s="12">
        <f>W66</f>
        <v>0</v>
      </c>
      <c r="X64" s="12">
        <f>T64+W64</f>
        <v>22000</v>
      </c>
      <c r="Y64" s="12">
        <f>Y66</f>
        <v>0</v>
      </c>
      <c r="Z64" s="12">
        <f>Z66</f>
        <v>0</v>
      </c>
      <c r="AA64" s="12">
        <f t="shared" si="0"/>
        <v>22000</v>
      </c>
      <c r="AB64" s="12">
        <f t="shared" si="1"/>
        <v>22000</v>
      </c>
      <c r="AC64" s="12">
        <f>AC66</f>
        <v>0</v>
      </c>
      <c r="AD64" s="12">
        <f>AD66</f>
        <v>0</v>
      </c>
      <c r="AE64" s="12">
        <f>AA64+AC64</f>
        <v>22000</v>
      </c>
      <c r="AF64" s="12">
        <f>AB64+AD64</f>
        <v>22000</v>
      </c>
      <c r="AG64" s="12">
        <f>AG66</f>
        <v>8451.211</v>
      </c>
      <c r="AH64" s="12">
        <f>AE64+AG64</f>
        <v>30451.211</v>
      </c>
      <c r="AI64" s="12">
        <f>AI66</f>
        <v>-0.011</v>
      </c>
      <c r="AJ64" s="12">
        <f>AH64+AI64</f>
        <v>30451.2</v>
      </c>
      <c r="AK64" s="12">
        <f>AF64</f>
        <v>22000</v>
      </c>
      <c r="AL64" s="12">
        <v>0</v>
      </c>
      <c r="AM64" s="12">
        <f>AK64+AL64</f>
        <v>22000</v>
      </c>
      <c r="AN64" s="12">
        <v>0</v>
      </c>
      <c r="AO64" s="12">
        <v>22000</v>
      </c>
      <c r="AP64" s="12">
        <f>AN64+AO64</f>
        <v>22000</v>
      </c>
    </row>
    <row r="65" spans="1:42" ht="15.75">
      <c r="A65" s="8"/>
      <c r="B65" s="9" t="s">
        <v>13</v>
      </c>
      <c r="C65" s="5"/>
      <c r="D65" s="4"/>
      <c r="E65" s="4"/>
      <c r="F65" s="17"/>
      <c r="G65" s="17"/>
      <c r="H65" s="5"/>
      <c r="I65" s="12"/>
      <c r="J65" s="12"/>
      <c r="K65" s="12"/>
      <c r="L65" s="12"/>
      <c r="M65" s="12">
        <f t="shared" si="5"/>
        <v>0</v>
      </c>
      <c r="N65" s="12"/>
      <c r="O65" s="12"/>
      <c r="P65" s="12">
        <f t="shared" si="6"/>
        <v>0</v>
      </c>
      <c r="Q65" s="12"/>
      <c r="R65" s="12">
        <f t="shared" si="3"/>
        <v>0</v>
      </c>
      <c r="S65" s="12"/>
      <c r="T65" s="12">
        <f t="shared" si="4"/>
        <v>0</v>
      </c>
      <c r="U65" s="12"/>
      <c r="V65" s="12"/>
      <c r="W65" s="12"/>
      <c r="X65" s="12"/>
      <c r="Y65" s="12"/>
      <c r="Z65" s="12"/>
      <c r="AA65" s="12">
        <f t="shared" si="0"/>
        <v>0</v>
      </c>
      <c r="AB65" s="12">
        <f t="shared" si="1"/>
        <v>0</v>
      </c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</row>
    <row r="66" spans="1:42" ht="15.75">
      <c r="A66" s="8"/>
      <c r="B66" s="9" t="s">
        <v>14</v>
      </c>
      <c r="C66" s="5"/>
      <c r="D66" s="4">
        <f>D64</f>
        <v>22000</v>
      </c>
      <c r="E66" s="4">
        <f>E64</f>
        <v>22000</v>
      </c>
      <c r="F66" s="4">
        <f>F64</f>
        <v>0</v>
      </c>
      <c r="G66" s="4">
        <f>G64</f>
        <v>0</v>
      </c>
      <c r="H66" s="4">
        <f>H64</f>
        <v>22000</v>
      </c>
      <c r="I66" s="12"/>
      <c r="J66" s="12">
        <v>22000</v>
      </c>
      <c r="K66" s="12">
        <v>22000</v>
      </c>
      <c r="L66" s="12"/>
      <c r="M66" s="12">
        <f t="shared" si="5"/>
        <v>22000</v>
      </c>
      <c r="N66" s="12">
        <v>22000</v>
      </c>
      <c r="O66" s="12"/>
      <c r="P66" s="12">
        <f t="shared" si="6"/>
        <v>22000</v>
      </c>
      <c r="Q66" s="12"/>
      <c r="R66" s="12">
        <f t="shared" si="3"/>
        <v>22000</v>
      </c>
      <c r="S66" s="12"/>
      <c r="T66" s="12">
        <f t="shared" si="4"/>
        <v>22000</v>
      </c>
      <c r="U66" s="12"/>
      <c r="V66" s="12">
        <f>R66+U66</f>
        <v>22000</v>
      </c>
      <c r="W66" s="12"/>
      <c r="X66" s="12">
        <f>T66+W66</f>
        <v>22000</v>
      </c>
      <c r="Y66" s="12"/>
      <c r="Z66" s="12"/>
      <c r="AA66" s="12">
        <f t="shared" si="0"/>
        <v>22000</v>
      </c>
      <c r="AB66" s="12">
        <f t="shared" si="1"/>
        <v>22000</v>
      </c>
      <c r="AC66" s="12"/>
      <c r="AD66" s="12"/>
      <c r="AE66" s="12">
        <f>AA66+AC66</f>
        <v>22000</v>
      </c>
      <c r="AF66" s="12">
        <f>AB66+AD66</f>
        <v>22000</v>
      </c>
      <c r="AG66" s="12">
        <v>8451.211</v>
      </c>
      <c r="AH66" s="12">
        <f>AE66+AG66</f>
        <v>30451.211</v>
      </c>
      <c r="AI66" s="12">
        <v>-0.011</v>
      </c>
      <c r="AJ66" s="12">
        <f>AH66+AI66</f>
        <v>30451.2</v>
      </c>
      <c r="AK66" s="12">
        <f>AF66</f>
        <v>22000</v>
      </c>
      <c r="AL66" s="12">
        <v>0</v>
      </c>
      <c r="AM66" s="12">
        <f>AK66+AL66</f>
        <v>22000</v>
      </c>
      <c r="AN66" s="12">
        <v>0</v>
      </c>
      <c r="AO66" s="12">
        <v>22000</v>
      </c>
      <c r="AP66" s="12">
        <f>AN66+AO66</f>
        <v>22000</v>
      </c>
    </row>
    <row r="67" spans="1:42" ht="15.75">
      <c r="A67" s="8">
        <v>16</v>
      </c>
      <c r="B67" s="9" t="s">
        <v>38</v>
      </c>
      <c r="C67" s="5"/>
      <c r="D67" s="4">
        <f>E67-C67</f>
        <v>119118.1</v>
      </c>
      <c r="E67" s="4">
        <v>119118.1</v>
      </c>
      <c r="F67" s="17"/>
      <c r="G67" s="17"/>
      <c r="H67" s="5">
        <v>118916.3</v>
      </c>
      <c r="I67" s="12"/>
      <c r="J67" s="12">
        <v>119118.1</v>
      </c>
      <c r="K67" s="12">
        <v>119118.1</v>
      </c>
      <c r="L67" s="12"/>
      <c r="M67" s="12">
        <f t="shared" si="5"/>
        <v>119118.1</v>
      </c>
      <c r="N67" s="12">
        <v>118916.3</v>
      </c>
      <c r="O67" s="12"/>
      <c r="P67" s="12">
        <f t="shared" si="6"/>
        <v>118916.3</v>
      </c>
      <c r="Q67" s="12"/>
      <c r="R67" s="12">
        <f t="shared" si="3"/>
        <v>119118.1</v>
      </c>
      <c r="S67" s="12"/>
      <c r="T67" s="12">
        <f t="shared" si="4"/>
        <v>118916.3</v>
      </c>
      <c r="U67" s="12">
        <f>U69</f>
        <v>0</v>
      </c>
      <c r="V67" s="12">
        <f>R67+U67</f>
        <v>119118.1</v>
      </c>
      <c r="W67" s="12">
        <f>W69</f>
        <v>0</v>
      </c>
      <c r="X67" s="12">
        <f>T67+W67</f>
        <v>118916.3</v>
      </c>
      <c r="Y67" s="12">
        <f>Y69</f>
        <v>0</v>
      </c>
      <c r="Z67" s="12">
        <f>Z69</f>
        <v>0</v>
      </c>
      <c r="AA67" s="12">
        <f t="shared" si="0"/>
        <v>119118.1</v>
      </c>
      <c r="AB67" s="12">
        <f t="shared" si="1"/>
        <v>118916.3</v>
      </c>
      <c r="AC67" s="12">
        <f>AC69</f>
        <v>0</v>
      </c>
      <c r="AD67" s="12">
        <f>AD69</f>
        <v>0</v>
      </c>
      <c r="AE67" s="12">
        <f>AA67+AC67</f>
        <v>119118.1</v>
      </c>
      <c r="AF67" s="12">
        <f>AB67+AD67</f>
        <v>118916.3</v>
      </c>
      <c r="AG67" s="12">
        <f>AG69</f>
        <v>0</v>
      </c>
      <c r="AH67" s="12">
        <f>AE67+AG67</f>
        <v>119118.1</v>
      </c>
      <c r="AI67" s="12">
        <v>0</v>
      </c>
      <c r="AJ67" s="12">
        <f>AH67+AI67</f>
        <v>119118.1</v>
      </c>
      <c r="AK67" s="12">
        <f>AF67</f>
        <v>118916.3</v>
      </c>
      <c r="AL67" s="12">
        <v>0</v>
      </c>
      <c r="AM67" s="12">
        <f>AK67+AL67</f>
        <v>118916.3</v>
      </c>
      <c r="AN67" s="12">
        <f>AI67</f>
        <v>0</v>
      </c>
      <c r="AO67" s="12">
        <v>149399.4</v>
      </c>
      <c r="AP67" s="12">
        <f>AN67+AO67</f>
        <v>149399.4</v>
      </c>
    </row>
    <row r="68" spans="1:42" ht="15.75">
      <c r="A68" s="8"/>
      <c r="B68" s="9" t="s">
        <v>13</v>
      </c>
      <c r="C68" s="5"/>
      <c r="D68" s="4"/>
      <c r="E68" s="4"/>
      <c r="F68" s="17"/>
      <c r="G68" s="17"/>
      <c r="H68" s="5"/>
      <c r="I68" s="12"/>
      <c r="J68" s="12"/>
      <c r="K68" s="12"/>
      <c r="L68" s="12"/>
      <c r="M68" s="12">
        <f t="shared" si="5"/>
        <v>0</v>
      </c>
      <c r="N68" s="12"/>
      <c r="O68" s="12"/>
      <c r="P68" s="12">
        <f t="shared" si="6"/>
        <v>0</v>
      </c>
      <c r="Q68" s="12"/>
      <c r="R68" s="12">
        <f t="shared" si="3"/>
        <v>0</v>
      </c>
      <c r="S68" s="12"/>
      <c r="T68" s="12">
        <f t="shared" si="4"/>
        <v>0</v>
      </c>
      <c r="U68" s="12"/>
      <c r="V68" s="12"/>
      <c r="W68" s="12"/>
      <c r="X68" s="12"/>
      <c r="Y68" s="12"/>
      <c r="Z68" s="12"/>
      <c r="AA68" s="12">
        <f t="shared" si="0"/>
        <v>0</v>
      </c>
      <c r="AB68" s="12">
        <f t="shared" si="1"/>
        <v>0</v>
      </c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1:42" ht="15.75">
      <c r="A69" s="8"/>
      <c r="B69" s="9" t="s">
        <v>14</v>
      </c>
      <c r="C69" s="5"/>
      <c r="D69" s="4">
        <f>D67</f>
        <v>119118.1</v>
      </c>
      <c r="E69" s="4">
        <f>E67</f>
        <v>119118.1</v>
      </c>
      <c r="F69" s="4">
        <f>F67</f>
        <v>0</v>
      </c>
      <c r="G69" s="4">
        <f>G67</f>
        <v>0</v>
      </c>
      <c r="H69" s="4">
        <f>H67</f>
        <v>118916.3</v>
      </c>
      <c r="I69" s="12"/>
      <c r="J69" s="12">
        <v>119118.1</v>
      </c>
      <c r="K69" s="12">
        <v>119118.1</v>
      </c>
      <c r="L69" s="12"/>
      <c r="M69" s="12">
        <f t="shared" si="5"/>
        <v>119118.1</v>
      </c>
      <c r="N69" s="12">
        <v>118916.3</v>
      </c>
      <c r="O69" s="12"/>
      <c r="P69" s="12">
        <f t="shared" si="6"/>
        <v>118916.3</v>
      </c>
      <c r="Q69" s="12"/>
      <c r="R69" s="12">
        <f t="shared" si="3"/>
        <v>119118.1</v>
      </c>
      <c r="S69" s="12"/>
      <c r="T69" s="12">
        <f t="shared" si="4"/>
        <v>118916.3</v>
      </c>
      <c r="U69" s="12"/>
      <c r="V69" s="12">
        <f>R69+U69</f>
        <v>119118.1</v>
      </c>
      <c r="W69" s="12"/>
      <c r="X69" s="12">
        <f>T69+W69</f>
        <v>118916.3</v>
      </c>
      <c r="Y69" s="12"/>
      <c r="Z69" s="12"/>
      <c r="AA69" s="12">
        <f t="shared" si="0"/>
        <v>119118.1</v>
      </c>
      <c r="AB69" s="12">
        <f t="shared" si="1"/>
        <v>118916.3</v>
      </c>
      <c r="AC69" s="12"/>
      <c r="AD69" s="12"/>
      <c r="AE69" s="12">
        <f>AA69+AC69</f>
        <v>119118.1</v>
      </c>
      <c r="AF69" s="12">
        <f>AB69+AD69</f>
        <v>118916.3</v>
      </c>
      <c r="AG69" s="12"/>
      <c r="AH69" s="12">
        <f>AE69+AG69</f>
        <v>119118.1</v>
      </c>
      <c r="AI69" s="12">
        <v>0</v>
      </c>
      <c r="AJ69" s="12">
        <f>AH69+AI69</f>
        <v>119118.1</v>
      </c>
      <c r="AK69" s="12">
        <f>AF69</f>
        <v>118916.3</v>
      </c>
      <c r="AL69" s="12">
        <v>0</v>
      </c>
      <c r="AM69" s="12">
        <f>AK69+AL69</f>
        <v>118916.3</v>
      </c>
      <c r="AN69" s="12">
        <f>AI69</f>
        <v>0</v>
      </c>
      <c r="AO69" s="12">
        <v>149399.4</v>
      </c>
      <c r="AP69" s="12">
        <f>AN69+AO69</f>
        <v>149399.4</v>
      </c>
    </row>
    <row r="70" spans="1:42" ht="63">
      <c r="A70" s="8">
        <v>17</v>
      </c>
      <c r="B70" s="9" t="s">
        <v>39</v>
      </c>
      <c r="C70" s="5"/>
      <c r="D70" s="4">
        <f>E70-C70</f>
        <v>10000</v>
      </c>
      <c r="E70" s="4">
        <v>10000</v>
      </c>
      <c r="F70" s="17"/>
      <c r="G70" s="17"/>
      <c r="H70" s="5">
        <v>10000</v>
      </c>
      <c r="I70" s="12"/>
      <c r="J70" s="12">
        <v>10000</v>
      </c>
      <c r="K70" s="12">
        <v>10000</v>
      </c>
      <c r="L70" s="12"/>
      <c r="M70" s="12">
        <f t="shared" si="5"/>
        <v>10000</v>
      </c>
      <c r="N70" s="12">
        <v>10000</v>
      </c>
      <c r="O70" s="12"/>
      <c r="P70" s="12">
        <f t="shared" si="6"/>
        <v>10000</v>
      </c>
      <c r="Q70" s="12"/>
      <c r="R70" s="12">
        <f t="shared" si="3"/>
        <v>10000</v>
      </c>
      <c r="S70" s="12"/>
      <c r="T70" s="12">
        <f t="shared" si="4"/>
        <v>10000</v>
      </c>
      <c r="U70" s="12">
        <f>U72</f>
        <v>0</v>
      </c>
      <c r="V70" s="12">
        <f>R70+U70</f>
        <v>10000</v>
      </c>
      <c r="W70" s="12">
        <f>W72</f>
        <v>0</v>
      </c>
      <c r="X70" s="12">
        <f>T70+W70</f>
        <v>10000</v>
      </c>
      <c r="Y70" s="12">
        <f>Y72</f>
        <v>0</v>
      </c>
      <c r="Z70" s="12">
        <f>Z72</f>
        <v>0</v>
      </c>
      <c r="AA70" s="12">
        <f t="shared" si="0"/>
        <v>10000</v>
      </c>
      <c r="AB70" s="12">
        <f t="shared" si="1"/>
        <v>10000</v>
      </c>
      <c r="AC70" s="12">
        <f>AC72</f>
        <v>0</v>
      </c>
      <c r="AD70" s="12">
        <f>AD72</f>
        <v>0</v>
      </c>
      <c r="AE70" s="12">
        <f>AA70+AC70</f>
        <v>10000</v>
      </c>
      <c r="AF70" s="12">
        <f>AB70+AD70</f>
        <v>10000</v>
      </c>
      <c r="AG70" s="12">
        <f>AG72</f>
        <v>0</v>
      </c>
      <c r="AH70" s="12">
        <f>AE70+AG70</f>
        <v>10000</v>
      </c>
      <c r="AI70" s="12">
        <v>-10000</v>
      </c>
      <c r="AJ70" s="12">
        <f>AH70+AI70</f>
        <v>0</v>
      </c>
      <c r="AK70" s="12">
        <f>AF70</f>
        <v>10000</v>
      </c>
      <c r="AL70" s="12">
        <v>-10000</v>
      </c>
      <c r="AM70" s="12">
        <f>AK70+AL70</f>
        <v>0</v>
      </c>
      <c r="AN70" s="12">
        <v>0</v>
      </c>
      <c r="AO70" s="12">
        <v>0</v>
      </c>
      <c r="AP70" s="12">
        <f>AN70+AO70</f>
        <v>0</v>
      </c>
    </row>
    <row r="71" spans="1:42" ht="15.75">
      <c r="A71" s="8"/>
      <c r="B71" s="9" t="s">
        <v>13</v>
      </c>
      <c r="C71" s="5"/>
      <c r="D71" s="4"/>
      <c r="E71" s="4"/>
      <c r="F71" s="17"/>
      <c r="G71" s="17"/>
      <c r="H71" s="5"/>
      <c r="I71" s="12"/>
      <c r="J71" s="12"/>
      <c r="K71" s="12"/>
      <c r="L71" s="12"/>
      <c r="M71" s="12">
        <f t="shared" si="5"/>
        <v>0</v>
      </c>
      <c r="N71" s="12"/>
      <c r="O71" s="12"/>
      <c r="P71" s="12">
        <f t="shared" si="6"/>
        <v>0</v>
      </c>
      <c r="Q71" s="12"/>
      <c r="R71" s="12">
        <f t="shared" si="3"/>
        <v>0</v>
      </c>
      <c r="S71" s="12"/>
      <c r="T71" s="12">
        <f t="shared" si="4"/>
        <v>0</v>
      </c>
      <c r="U71" s="12"/>
      <c r="V71" s="12"/>
      <c r="W71" s="12"/>
      <c r="X71" s="12"/>
      <c r="Y71" s="12"/>
      <c r="Z71" s="12"/>
      <c r="AA71" s="12">
        <f t="shared" si="0"/>
        <v>0</v>
      </c>
      <c r="AB71" s="12">
        <f t="shared" si="1"/>
        <v>0</v>
      </c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1:42" ht="15.75">
      <c r="A72" s="8"/>
      <c r="B72" s="9" t="s">
        <v>14</v>
      </c>
      <c r="C72" s="5"/>
      <c r="D72" s="4">
        <f>D70</f>
        <v>10000</v>
      </c>
      <c r="E72" s="4">
        <f>E70</f>
        <v>10000</v>
      </c>
      <c r="F72" s="4">
        <f>F70</f>
        <v>0</v>
      </c>
      <c r="G72" s="4">
        <f>G70</f>
        <v>0</v>
      </c>
      <c r="H72" s="4">
        <f>H70</f>
        <v>10000</v>
      </c>
      <c r="I72" s="12"/>
      <c r="J72" s="12">
        <v>10000</v>
      </c>
      <c r="K72" s="12">
        <v>10000</v>
      </c>
      <c r="L72" s="12"/>
      <c r="M72" s="12">
        <f t="shared" si="5"/>
        <v>10000</v>
      </c>
      <c r="N72" s="12">
        <v>10000</v>
      </c>
      <c r="O72" s="12"/>
      <c r="P72" s="12">
        <f t="shared" si="6"/>
        <v>10000</v>
      </c>
      <c r="Q72" s="12"/>
      <c r="R72" s="12">
        <f t="shared" si="3"/>
        <v>10000</v>
      </c>
      <c r="S72" s="12"/>
      <c r="T72" s="12">
        <f t="shared" si="4"/>
        <v>10000</v>
      </c>
      <c r="U72" s="12"/>
      <c r="V72" s="12">
        <f>R72+U72</f>
        <v>10000</v>
      </c>
      <c r="W72" s="12"/>
      <c r="X72" s="12">
        <f>T72+W72</f>
        <v>10000</v>
      </c>
      <c r="Y72" s="12"/>
      <c r="Z72" s="12"/>
      <c r="AA72" s="12">
        <f t="shared" si="0"/>
        <v>10000</v>
      </c>
      <c r="AB72" s="12">
        <f t="shared" si="1"/>
        <v>10000</v>
      </c>
      <c r="AC72" s="12"/>
      <c r="AD72" s="12"/>
      <c r="AE72" s="12">
        <f>AA72+AC72</f>
        <v>10000</v>
      </c>
      <c r="AF72" s="12">
        <f>AB72+AD72</f>
        <v>10000</v>
      </c>
      <c r="AG72" s="12"/>
      <c r="AH72" s="12">
        <f>AE72+AG72</f>
        <v>10000</v>
      </c>
      <c r="AI72" s="12">
        <v>-10000</v>
      </c>
      <c r="AJ72" s="12">
        <f>AH72+AI72</f>
        <v>0</v>
      </c>
      <c r="AK72" s="12">
        <f>AF72</f>
        <v>10000</v>
      </c>
      <c r="AL72" s="12">
        <v>-10000</v>
      </c>
      <c r="AM72" s="12">
        <f>AK72+AL72</f>
        <v>0</v>
      </c>
      <c r="AN72" s="12">
        <v>0</v>
      </c>
      <c r="AO72" s="12">
        <v>0</v>
      </c>
      <c r="AP72" s="12">
        <f>AN72+AO72</f>
        <v>0</v>
      </c>
    </row>
    <row r="73" spans="1:42" ht="31.5">
      <c r="A73" s="8">
        <v>18</v>
      </c>
      <c r="B73" s="9" t="s">
        <v>55</v>
      </c>
      <c r="C73" s="5"/>
      <c r="D73" s="4"/>
      <c r="E73" s="4"/>
      <c r="F73" s="4"/>
      <c r="G73" s="4"/>
      <c r="H73" s="4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>
        <v>0</v>
      </c>
      <c r="AI73" s="12">
        <f>AI75</f>
        <v>15802.4</v>
      </c>
      <c r="AJ73" s="12">
        <f>AH73+AI73</f>
        <v>15802.4</v>
      </c>
      <c r="AK73" s="12">
        <v>0</v>
      </c>
      <c r="AL73" s="12">
        <v>8717.2</v>
      </c>
      <c r="AM73" s="12">
        <f>AK73+AL73</f>
        <v>8717.2</v>
      </c>
      <c r="AN73" s="12">
        <v>0</v>
      </c>
      <c r="AO73" s="12">
        <v>3125</v>
      </c>
      <c r="AP73" s="12">
        <f>AN73+AO73</f>
        <v>3125</v>
      </c>
    </row>
    <row r="74" spans="1:42" ht="15.75">
      <c r="A74" s="8"/>
      <c r="B74" s="9" t="s">
        <v>13</v>
      </c>
      <c r="C74" s="5"/>
      <c r="D74" s="4"/>
      <c r="E74" s="4"/>
      <c r="F74" s="4"/>
      <c r="G74" s="4"/>
      <c r="H74" s="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1:42" ht="15.75">
      <c r="A75" s="8"/>
      <c r="B75" s="9" t="s">
        <v>14</v>
      </c>
      <c r="C75" s="5"/>
      <c r="D75" s="4"/>
      <c r="E75" s="4"/>
      <c r="F75" s="4"/>
      <c r="G75" s="4"/>
      <c r="H75" s="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>
        <v>0</v>
      </c>
      <c r="AI75" s="12">
        <v>15802.4</v>
      </c>
      <c r="AJ75" s="12">
        <f>AH75+AI75</f>
        <v>15802.4</v>
      </c>
      <c r="AK75" s="12">
        <v>0</v>
      </c>
      <c r="AL75" s="12">
        <v>8717.2</v>
      </c>
      <c r="AM75" s="12">
        <f>AK75+AL75</f>
        <v>8717.2</v>
      </c>
      <c r="AN75" s="12">
        <v>0</v>
      </c>
      <c r="AO75" s="12">
        <v>3125</v>
      </c>
      <c r="AP75" s="12">
        <f>AN75+AO75</f>
        <v>3125</v>
      </c>
    </row>
    <row r="76" spans="1:42" ht="63">
      <c r="A76" s="8">
        <v>19</v>
      </c>
      <c r="B76" s="9" t="s">
        <v>56</v>
      </c>
      <c r="C76" s="5"/>
      <c r="D76" s="4"/>
      <c r="E76" s="4"/>
      <c r="F76" s="4"/>
      <c r="G76" s="4"/>
      <c r="H76" s="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>
        <v>0</v>
      </c>
      <c r="AI76" s="12">
        <v>44817.4</v>
      </c>
      <c r="AJ76" s="12">
        <f>AH76+AI76</f>
        <v>44817.4</v>
      </c>
      <c r="AK76" s="12">
        <v>0</v>
      </c>
      <c r="AL76" s="12">
        <v>27657.2</v>
      </c>
      <c r="AM76" s="12">
        <f>AK76+AL76</f>
        <v>27657.2</v>
      </c>
      <c r="AN76" s="12">
        <v>0</v>
      </c>
      <c r="AO76" s="12">
        <v>20744.2</v>
      </c>
      <c r="AP76" s="12">
        <f>AN76+AO76</f>
        <v>20744.2</v>
      </c>
    </row>
    <row r="77" spans="1:42" ht="15.75">
      <c r="A77" s="8"/>
      <c r="B77" s="9" t="s">
        <v>13</v>
      </c>
      <c r="C77" s="5"/>
      <c r="D77" s="4"/>
      <c r="E77" s="4"/>
      <c r="F77" s="4"/>
      <c r="G77" s="4"/>
      <c r="H77" s="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1:42" ht="15.75">
      <c r="A78" s="8"/>
      <c r="B78" s="9" t="s">
        <v>14</v>
      </c>
      <c r="C78" s="5"/>
      <c r="D78" s="4"/>
      <c r="E78" s="4"/>
      <c r="F78" s="4"/>
      <c r="G78" s="4"/>
      <c r="H78" s="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>
        <v>0</v>
      </c>
      <c r="AI78" s="12">
        <v>44817.4</v>
      </c>
      <c r="AJ78" s="12">
        <f>AH78+AI78</f>
        <v>44817.4</v>
      </c>
      <c r="AK78" s="12">
        <v>0</v>
      </c>
      <c r="AL78" s="12">
        <v>27657.2</v>
      </c>
      <c r="AM78" s="12">
        <f>AK78+AL78</f>
        <v>27657.2</v>
      </c>
      <c r="AN78" s="12">
        <v>0</v>
      </c>
      <c r="AO78" s="12">
        <v>20744.2</v>
      </c>
      <c r="AP78" s="12">
        <f>AN78+AO78</f>
        <v>20744.2</v>
      </c>
    </row>
    <row r="79" spans="1:42" ht="31.5">
      <c r="A79" s="8">
        <v>20</v>
      </c>
      <c r="B79" s="9" t="s">
        <v>57</v>
      </c>
      <c r="C79" s="5"/>
      <c r="D79" s="4"/>
      <c r="E79" s="4"/>
      <c r="F79" s="4"/>
      <c r="G79" s="4"/>
      <c r="H79" s="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>
        <v>0</v>
      </c>
      <c r="AI79" s="12">
        <v>2969.2</v>
      </c>
      <c r="AJ79" s="12">
        <f>AH79+AI79</f>
        <v>2969.2</v>
      </c>
      <c r="AK79" s="12">
        <v>0</v>
      </c>
      <c r="AL79" s="12">
        <v>3293.2</v>
      </c>
      <c r="AM79" s="12">
        <f>AK79+AL79</f>
        <v>3293.2</v>
      </c>
      <c r="AN79" s="12">
        <v>0</v>
      </c>
      <c r="AO79" s="12">
        <v>4501.6</v>
      </c>
      <c r="AP79" s="12">
        <f>AN79+AO79</f>
        <v>4501.6</v>
      </c>
    </row>
    <row r="80" spans="1:42" ht="15.75">
      <c r="A80" s="8"/>
      <c r="B80" s="9" t="s">
        <v>13</v>
      </c>
      <c r="C80" s="5"/>
      <c r="D80" s="4"/>
      <c r="E80" s="4"/>
      <c r="F80" s="4"/>
      <c r="G80" s="4"/>
      <c r="H80" s="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1:42" ht="15.75">
      <c r="A81" s="8"/>
      <c r="B81" s="9" t="s">
        <v>14</v>
      </c>
      <c r="C81" s="5"/>
      <c r="D81" s="4"/>
      <c r="E81" s="4"/>
      <c r="F81" s="4"/>
      <c r="G81" s="4"/>
      <c r="H81" s="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>
        <v>0</v>
      </c>
      <c r="AI81" s="12">
        <v>2969.2</v>
      </c>
      <c r="AJ81" s="12">
        <f>AH81+AI81</f>
        <v>2969.2</v>
      </c>
      <c r="AK81" s="12">
        <v>0</v>
      </c>
      <c r="AL81" s="12">
        <v>3293.2</v>
      </c>
      <c r="AM81" s="12">
        <f>AK81+AL81</f>
        <v>3293.2</v>
      </c>
      <c r="AN81" s="12">
        <v>0</v>
      </c>
      <c r="AO81" s="12">
        <v>4501.6</v>
      </c>
      <c r="AP81" s="12">
        <f>AN81+AO81</f>
        <v>4501.6</v>
      </c>
    </row>
    <row r="82" spans="1:42" ht="31.5">
      <c r="A82" s="8">
        <v>21</v>
      </c>
      <c r="B82" s="21" t="s">
        <v>58</v>
      </c>
      <c r="C82" s="5"/>
      <c r="D82" s="4"/>
      <c r="E82" s="4"/>
      <c r="F82" s="4"/>
      <c r="G82" s="4"/>
      <c r="H82" s="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>
        <v>0</v>
      </c>
      <c r="AI82" s="12">
        <v>30060.2</v>
      </c>
      <c r="AJ82" s="12">
        <f>AH82+AI82</f>
        <v>30060.2</v>
      </c>
      <c r="AK82" s="12">
        <v>0</v>
      </c>
      <c r="AL82" s="12">
        <f>AL84</f>
        <v>57388.1</v>
      </c>
      <c r="AM82" s="12">
        <f>AK82+AL82</f>
        <v>57388.1</v>
      </c>
      <c r="AN82" s="12">
        <v>0</v>
      </c>
      <c r="AO82" s="12">
        <f>AO84</f>
        <v>4125</v>
      </c>
      <c r="AP82" s="12">
        <f>AN82+AO82</f>
        <v>4125</v>
      </c>
    </row>
    <row r="83" spans="1:42" ht="15.75">
      <c r="A83" s="8"/>
      <c r="B83" s="9" t="s">
        <v>13</v>
      </c>
      <c r="C83" s="5"/>
      <c r="D83" s="4"/>
      <c r="E83" s="4"/>
      <c r="F83" s="4"/>
      <c r="G83" s="4"/>
      <c r="H83" s="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1:42" ht="15.75">
      <c r="A84" s="8"/>
      <c r="B84" s="9" t="s">
        <v>14</v>
      </c>
      <c r="C84" s="5"/>
      <c r="D84" s="4"/>
      <c r="E84" s="4"/>
      <c r="F84" s="4"/>
      <c r="G84" s="4"/>
      <c r="H84" s="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>
        <v>0</v>
      </c>
      <c r="AI84" s="12">
        <v>30060.2</v>
      </c>
      <c r="AJ84" s="12">
        <f>AH84+AI84</f>
        <v>30060.2</v>
      </c>
      <c r="AK84" s="12">
        <v>0</v>
      </c>
      <c r="AL84" s="12">
        <v>57388.1</v>
      </c>
      <c r="AM84" s="12">
        <f>AK84+AL84</f>
        <v>57388.1</v>
      </c>
      <c r="AN84" s="12">
        <v>0</v>
      </c>
      <c r="AO84" s="12">
        <v>4125</v>
      </c>
      <c r="AP84" s="12">
        <f>AN84+AO84</f>
        <v>4125</v>
      </c>
    </row>
    <row r="85" spans="1:42" ht="15.75">
      <c r="A85" s="8">
        <v>22</v>
      </c>
      <c r="B85" s="9" t="s">
        <v>61</v>
      </c>
      <c r="C85" s="5"/>
      <c r="D85" s="4"/>
      <c r="E85" s="4"/>
      <c r="F85" s="4"/>
      <c r="G85" s="4"/>
      <c r="H85" s="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>
        <v>0</v>
      </c>
      <c r="AI85" s="12">
        <v>10000</v>
      </c>
      <c r="AJ85" s="12">
        <f>AH85+AI85</f>
        <v>10000</v>
      </c>
      <c r="AK85" s="12">
        <v>0</v>
      </c>
      <c r="AL85" s="12">
        <v>10000</v>
      </c>
      <c r="AM85" s="12">
        <f>AK85+AL85</f>
        <v>10000</v>
      </c>
      <c r="AN85" s="12">
        <v>0</v>
      </c>
      <c r="AO85" s="12">
        <f>AO87</f>
        <v>0</v>
      </c>
      <c r="AP85" s="12">
        <f>AN85+AO85</f>
        <v>0</v>
      </c>
    </row>
    <row r="86" spans="1:42" ht="15.75">
      <c r="A86" s="8"/>
      <c r="B86" s="9" t="s">
        <v>13</v>
      </c>
      <c r="C86" s="5"/>
      <c r="D86" s="4"/>
      <c r="E86" s="4"/>
      <c r="F86" s="4"/>
      <c r="G86" s="4"/>
      <c r="H86" s="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1:42" ht="15.75">
      <c r="A87" s="8"/>
      <c r="B87" s="9" t="s">
        <v>14</v>
      </c>
      <c r="C87" s="5"/>
      <c r="D87" s="4"/>
      <c r="E87" s="4"/>
      <c r="F87" s="4"/>
      <c r="G87" s="4"/>
      <c r="H87" s="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>
        <v>0</v>
      </c>
      <c r="AI87" s="12">
        <v>10000</v>
      </c>
      <c r="AJ87" s="12">
        <f>AH87+AI87</f>
        <v>10000</v>
      </c>
      <c r="AK87" s="12">
        <v>0</v>
      </c>
      <c r="AL87" s="12">
        <v>10000</v>
      </c>
      <c r="AM87" s="12">
        <f>AK87+AL87</f>
        <v>10000</v>
      </c>
      <c r="AN87" s="12">
        <v>0</v>
      </c>
      <c r="AO87" s="12">
        <f>42862-42862</f>
        <v>0</v>
      </c>
      <c r="AP87" s="12">
        <f>AN87+AO87</f>
        <v>0</v>
      </c>
    </row>
    <row r="88" spans="1:42" ht="15.75">
      <c r="A88" s="8">
        <v>23</v>
      </c>
      <c r="B88" s="9" t="s">
        <v>59</v>
      </c>
      <c r="C88" s="5"/>
      <c r="D88" s="4"/>
      <c r="E88" s="4"/>
      <c r="F88" s="4"/>
      <c r="G88" s="4"/>
      <c r="H88" s="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>
        <v>0</v>
      </c>
      <c r="AI88" s="12">
        <v>1434.4</v>
      </c>
      <c r="AJ88" s="12">
        <f>AH88+AI88</f>
        <v>1434.4</v>
      </c>
      <c r="AK88" s="12">
        <v>0</v>
      </c>
      <c r="AL88" s="12">
        <v>1521.9</v>
      </c>
      <c r="AM88" s="12">
        <f>AK88+AL88</f>
        <v>1521.9</v>
      </c>
      <c r="AN88" s="12">
        <v>0</v>
      </c>
      <c r="AO88" s="12">
        <v>1593.4</v>
      </c>
      <c r="AP88" s="12">
        <f>AN88+AO88</f>
        <v>1593.4</v>
      </c>
    </row>
    <row r="89" spans="1:42" ht="15.75">
      <c r="A89" s="8"/>
      <c r="B89" s="9" t="s">
        <v>13</v>
      </c>
      <c r="C89" s="5"/>
      <c r="D89" s="4"/>
      <c r="E89" s="4"/>
      <c r="F89" s="4"/>
      <c r="G89" s="4"/>
      <c r="H89" s="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1:42" ht="15.75">
      <c r="A90" s="8"/>
      <c r="B90" s="9" t="s">
        <v>14</v>
      </c>
      <c r="C90" s="5"/>
      <c r="D90" s="4"/>
      <c r="E90" s="4"/>
      <c r="F90" s="4"/>
      <c r="G90" s="4"/>
      <c r="H90" s="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>
        <v>0</v>
      </c>
      <c r="AI90" s="12">
        <v>1434.4</v>
      </c>
      <c r="AJ90" s="12">
        <f>AH90+AI90</f>
        <v>1434.4</v>
      </c>
      <c r="AK90" s="12">
        <v>0</v>
      </c>
      <c r="AL90" s="12">
        <v>1521.9</v>
      </c>
      <c r="AM90" s="12">
        <f>AK90+AL90</f>
        <v>1521.9</v>
      </c>
      <c r="AN90" s="12">
        <v>0</v>
      </c>
      <c r="AO90" s="12">
        <v>1593.4</v>
      </c>
      <c r="AP90" s="12">
        <f>AN90+AO90</f>
        <v>1593.4</v>
      </c>
    </row>
    <row r="91" spans="1:42" ht="31.5">
      <c r="A91" s="8">
        <v>24</v>
      </c>
      <c r="B91" s="9" t="s">
        <v>60</v>
      </c>
      <c r="C91" s="5"/>
      <c r="D91" s="4"/>
      <c r="E91" s="4"/>
      <c r="F91" s="4"/>
      <c r="G91" s="4"/>
      <c r="H91" s="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>
        <v>0</v>
      </c>
      <c r="AI91" s="12">
        <v>14463.2</v>
      </c>
      <c r="AJ91" s="12">
        <f>AH91+AI91</f>
        <v>14463.2</v>
      </c>
      <c r="AK91" s="12">
        <v>0</v>
      </c>
      <c r="AL91" s="12">
        <v>15339.7</v>
      </c>
      <c r="AM91" s="12">
        <f>AK91+AL91</f>
        <v>15339.7</v>
      </c>
      <c r="AN91" s="12">
        <v>0</v>
      </c>
      <c r="AO91" s="12">
        <v>2812.8</v>
      </c>
      <c r="AP91" s="12">
        <f>AN91+AO91</f>
        <v>2812.8</v>
      </c>
    </row>
    <row r="92" spans="1:42" ht="15.75">
      <c r="A92" s="8"/>
      <c r="B92" s="9" t="s">
        <v>13</v>
      </c>
      <c r="C92" s="5"/>
      <c r="D92" s="4"/>
      <c r="E92" s="4"/>
      <c r="F92" s="4"/>
      <c r="G92" s="4"/>
      <c r="H92" s="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1:42" ht="15.75">
      <c r="A93" s="8"/>
      <c r="B93" s="9" t="s">
        <v>14</v>
      </c>
      <c r="C93" s="5"/>
      <c r="D93" s="4"/>
      <c r="E93" s="4"/>
      <c r="F93" s="4"/>
      <c r="G93" s="4"/>
      <c r="H93" s="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>
        <v>0</v>
      </c>
      <c r="AI93" s="12">
        <v>14463.2</v>
      </c>
      <c r="AJ93" s="12">
        <f>AH93+AI93</f>
        <v>14463.2</v>
      </c>
      <c r="AK93" s="12">
        <v>0</v>
      </c>
      <c r="AL93" s="12">
        <v>15339.7</v>
      </c>
      <c r="AM93" s="12">
        <f>AK93+AL93</f>
        <v>15339.7</v>
      </c>
      <c r="AN93" s="12">
        <v>0</v>
      </c>
      <c r="AO93" s="12">
        <v>2812.8</v>
      </c>
      <c r="AP93" s="12">
        <f>AN93+AO93</f>
        <v>2812.8</v>
      </c>
    </row>
    <row r="94" spans="1:42" ht="47.25">
      <c r="A94" s="8">
        <v>25</v>
      </c>
      <c r="B94" s="24" t="s">
        <v>66</v>
      </c>
      <c r="C94" s="5"/>
      <c r="D94" s="4"/>
      <c r="E94" s="4"/>
      <c r="F94" s="4"/>
      <c r="G94" s="4"/>
      <c r="H94" s="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>
        <v>0</v>
      </c>
      <c r="AI94" s="12">
        <f>AI96</f>
        <v>5805.9</v>
      </c>
      <c r="AJ94" s="12">
        <f>AH94+AI94</f>
        <v>5805.9</v>
      </c>
      <c r="AK94" s="12">
        <v>0</v>
      </c>
      <c r="AL94" s="12">
        <f>AL96</f>
        <v>4626.8</v>
      </c>
      <c r="AM94" s="12">
        <f>AK94+AL94</f>
        <v>4626.8</v>
      </c>
      <c r="AN94" s="12">
        <v>0</v>
      </c>
      <c r="AO94" s="12">
        <f>AO96</f>
        <v>4818.8</v>
      </c>
      <c r="AP94" s="12">
        <f>AO94+AN94</f>
        <v>4818.8</v>
      </c>
    </row>
    <row r="95" spans="1:42" ht="15.75">
      <c r="A95" s="8"/>
      <c r="B95" s="9" t="s">
        <v>13</v>
      </c>
      <c r="C95" s="5"/>
      <c r="D95" s="4"/>
      <c r="E95" s="4"/>
      <c r="F95" s="4"/>
      <c r="G95" s="4"/>
      <c r="H95" s="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1:42" ht="15.75">
      <c r="A96" s="8"/>
      <c r="B96" s="9" t="s">
        <v>14</v>
      </c>
      <c r="C96" s="5"/>
      <c r="D96" s="4"/>
      <c r="E96" s="4"/>
      <c r="F96" s="4"/>
      <c r="G96" s="4"/>
      <c r="H96" s="4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>
        <v>0</v>
      </c>
      <c r="AI96" s="12">
        <v>5805.9</v>
      </c>
      <c r="AJ96" s="12">
        <f>AH96+AI96</f>
        <v>5805.9</v>
      </c>
      <c r="AK96" s="12">
        <v>0</v>
      </c>
      <c r="AL96" s="12">
        <v>4626.8</v>
      </c>
      <c r="AM96" s="12">
        <f>AK96+AL96</f>
        <v>4626.8</v>
      </c>
      <c r="AN96" s="12">
        <v>0</v>
      </c>
      <c r="AO96" s="12">
        <v>4818.8</v>
      </c>
      <c r="AP96" s="12">
        <f>AN96+AO96</f>
        <v>4818.8</v>
      </c>
    </row>
    <row r="97" spans="1:42" ht="15.75">
      <c r="A97" s="8"/>
      <c r="B97" s="8" t="s">
        <v>8</v>
      </c>
      <c r="C97" s="4">
        <f>SUM(C98+C101+C104+C108+C111+C114+C117+C120+C123+C126)</f>
        <v>774241.2</v>
      </c>
      <c r="D97" s="4">
        <f>E97-C97</f>
        <v>337424.2000000002</v>
      </c>
      <c r="E97" s="4">
        <f>E98+E101+E104+E108+E111+E114+E117+E120+E123+E126</f>
        <v>1111665.4000000001</v>
      </c>
      <c r="F97" s="4" t="e">
        <f>F98+#REF!+#REF!+#REF!+#REF!+F101+F104+F108+F111+F114+F117+F120+F123+F126</f>
        <v>#REF!</v>
      </c>
      <c r="G97" s="4" t="e">
        <f>G98+#REF!+#REF!+#REF!+#REF!+G101+G104+G108+G111+G114+G117+G120+G123+G126</f>
        <v>#REF!</v>
      </c>
      <c r="H97" s="4">
        <f>H98+H101+H104+H108+H111+H114+H117+H120+H123+H126</f>
        <v>1272977.9</v>
      </c>
      <c r="I97" s="12">
        <f>I98+I101+I104+I108+I111+I114+I117+I120+I123+I126</f>
        <v>0</v>
      </c>
      <c r="J97" s="12">
        <f>J98+J101+J104+J108+J111+J114+J117+J120+J123+J126</f>
        <v>337424.2</v>
      </c>
      <c r="K97" s="12">
        <f>K98+K101+K104+K108+K111+K114+K117+K120+K123+K126</f>
        <v>1111665.4</v>
      </c>
      <c r="L97" s="12">
        <f>SUM(L117)</f>
        <v>-6307.7</v>
      </c>
      <c r="M97" s="12">
        <f>M98+M101+M104+M108+M111+M114+M117+M120+M123+M126</f>
        <v>1105357.7</v>
      </c>
      <c r="N97" s="12">
        <v>1272977.9</v>
      </c>
      <c r="O97" s="12">
        <f>SUM(O117)</f>
        <v>-6371.4</v>
      </c>
      <c r="P97" s="12">
        <f>P98+P101+P104+P108+P111+P114+P117+P120+P123+P126</f>
        <v>1266606.5</v>
      </c>
      <c r="Q97" s="12">
        <f>SUM(Q98+Q101+Q104+Q108+Q111+Q114+Q117+Q120+Q123+Q126)</f>
        <v>0</v>
      </c>
      <c r="R97" s="12">
        <f>M97+Q97</f>
        <v>1105357.7</v>
      </c>
      <c r="S97" s="12">
        <f>SUM(S98+S101+S104+S108+S111+S114+S117+S120+S123+S126)</f>
        <v>0</v>
      </c>
      <c r="T97" s="12">
        <f>P97+S97</f>
        <v>1266606.5</v>
      </c>
      <c r="U97" s="12">
        <f>U98+U101+U104++U108+U111+U114+U117+U120+U123+U126</f>
        <v>97397.6</v>
      </c>
      <c r="V97" s="12">
        <f>R97+U97</f>
        <v>1202755.3</v>
      </c>
      <c r="W97" s="12">
        <f>W98+W101+W104++W108+W111+W114+W117+W120+W123+W126</f>
        <v>97397.6</v>
      </c>
      <c r="X97" s="12">
        <f>T97+W97</f>
        <v>1364004.1</v>
      </c>
      <c r="Y97" s="12">
        <f>Y98+Y101+Y104+Y108+Y111+Y114+Y117+Y120+Y123+Y126</f>
        <v>0</v>
      </c>
      <c r="Z97" s="12">
        <f>Z98+Z101+Z104+Z108+Z111+Z114+Z117+Z120+Z123+Z126</f>
        <v>0</v>
      </c>
      <c r="AA97" s="12">
        <f t="shared" si="0"/>
        <v>1202755.3</v>
      </c>
      <c r="AB97" s="12">
        <f t="shared" si="1"/>
        <v>1364004.1</v>
      </c>
      <c r="AC97" s="12">
        <f>AC98+AC101+AC104+AC108+AC111+AC114+AC117+AC120+AC123+AC126</f>
        <v>3251.494</v>
      </c>
      <c r="AD97" s="12">
        <f>AD98+AD101+AD104+AD108+AD111+AD114+AD117+AD120+AD123+AD126</f>
        <v>4295.63</v>
      </c>
      <c r="AE97" s="12">
        <f>AA97+AC97</f>
        <v>1206006.794</v>
      </c>
      <c r="AF97" s="12">
        <f>AB97+AD97</f>
        <v>1368299.73</v>
      </c>
      <c r="AG97" s="12">
        <f>AG98+AG101+AG104++AG108+AG111+AG114+AG117+AG120+AG123+AG126</f>
        <v>0</v>
      </c>
      <c r="AH97" s="12">
        <f aca="true" t="shared" si="7" ref="AH97:AP97">AH98+AH101+AH104+AH108+AH111+AH114+AH117+AH120+AH123+AH126+AH129+AH132+AH135+AH138</f>
        <v>1206006.794</v>
      </c>
      <c r="AI97" s="12">
        <f t="shared" si="7"/>
        <v>508835.10599999997</v>
      </c>
      <c r="AJ97" s="12">
        <f t="shared" si="7"/>
        <v>1714841.9</v>
      </c>
      <c r="AK97" s="12">
        <f t="shared" si="7"/>
        <v>1368299.73</v>
      </c>
      <c r="AL97" s="12">
        <f t="shared" si="7"/>
        <v>425882.27</v>
      </c>
      <c r="AM97" s="12">
        <f t="shared" si="7"/>
        <v>1794181.9999999998</v>
      </c>
      <c r="AN97" s="12">
        <f t="shared" si="7"/>
        <v>0</v>
      </c>
      <c r="AO97" s="12">
        <f t="shared" si="7"/>
        <v>1800968.2</v>
      </c>
      <c r="AP97" s="12">
        <f t="shared" si="7"/>
        <v>1800968.2</v>
      </c>
    </row>
    <row r="98" spans="1:42" ht="31.5">
      <c r="A98" s="8">
        <v>1</v>
      </c>
      <c r="B98" s="1" t="s">
        <v>16</v>
      </c>
      <c r="C98" s="5">
        <v>148600</v>
      </c>
      <c r="D98" s="4">
        <f>E98-C98</f>
        <v>-3233.2999999999884</v>
      </c>
      <c r="E98" s="4">
        <v>145366.7</v>
      </c>
      <c r="F98" s="17"/>
      <c r="G98" s="17"/>
      <c r="H98" s="5">
        <v>41131</v>
      </c>
      <c r="I98" s="12"/>
      <c r="J98" s="12">
        <v>-3233.2999999999884</v>
      </c>
      <c r="K98" s="12">
        <v>145366.7</v>
      </c>
      <c r="L98" s="12"/>
      <c r="M98" s="12">
        <f>K98</f>
        <v>145366.7</v>
      </c>
      <c r="N98" s="12">
        <v>41131</v>
      </c>
      <c r="O98" s="17"/>
      <c r="P98" s="12">
        <f>N98</f>
        <v>41131</v>
      </c>
      <c r="Q98" s="12"/>
      <c r="R98" s="12">
        <f aca="true" t="shared" si="8" ref="R98:R141">M98+Q98</f>
        <v>145366.7</v>
      </c>
      <c r="S98" s="12"/>
      <c r="T98" s="12">
        <f aca="true" t="shared" si="9" ref="T98:T141">P98+S98</f>
        <v>41131</v>
      </c>
      <c r="U98" s="12">
        <f>U100</f>
        <v>0</v>
      </c>
      <c r="V98" s="12">
        <f>R98+U98</f>
        <v>145366.7</v>
      </c>
      <c r="W98" s="12">
        <f>W100</f>
        <v>0</v>
      </c>
      <c r="X98" s="12">
        <f>T98+W98</f>
        <v>41131</v>
      </c>
      <c r="Y98" s="12">
        <f>Y100</f>
        <v>0</v>
      </c>
      <c r="Z98" s="12">
        <f>Z100</f>
        <v>0</v>
      </c>
      <c r="AA98" s="12">
        <f t="shared" si="0"/>
        <v>145366.7</v>
      </c>
      <c r="AB98" s="12">
        <f t="shared" si="1"/>
        <v>41131</v>
      </c>
      <c r="AC98" s="12">
        <f>AC100</f>
        <v>0</v>
      </c>
      <c r="AD98" s="12">
        <f>AD100</f>
        <v>0</v>
      </c>
      <c r="AE98" s="12">
        <f>AA98+AC98</f>
        <v>145366.7</v>
      </c>
      <c r="AF98" s="12">
        <f>AB98+AD98</f>
        <v>41131</v>
      </c>
      <c r="AG98" s="12">
        <f>AG100</f>
        <v>0</v>
      </c>
      <c r="AH98" s="12">
        <f>AE98+AG98</f>
        <v>145366.7</v>
      </c>
      <c r="AI98" s="12">
        <f>AI100</f>
        <v>-22900.4</v>
      </c>
      <c r="AJ98" s="12">
        <f>AH98+AI98</f>
        <v>122466.30000000002</v>
      </c>
      <c r="AK98" s="12">
        <f>AF98</f>
        <v>41131</v>
      </c>
      <c r="AL98" s="12">
        <f>AL100</f>
        <v>61415.299999999996</v>
      </c>
      <c r="AM98" s="12">
        <f>AK98+AL98</f>
        <v>102546.29999999999</v>
      </c>
      <c r="AN98" s="12">
        <v>0</v>
      </c>
      <c r="AO98" s="12">
        <f>AO100</f>
        <v>45988.4</v>
      </c>
      <c r="AP98" s="12">
        <f>AN98+AO98</f>
        <v>45988.4</v>
      </c>
    </row>
    <row r="99" spans="1:42" ht="15.75">
      <c r="A99" s="8"/>
      <c r="B99" s="9" t="s">
        <v>13</v>
      </c>
      <c r="C99" s="5"/>
      <c r="D99" s="4"/>
      <c r="E99" s="4"/>
      <c r="F99" s="17"/>
      <c r="G99" s="17"/>
      <c r="H99" s="5"/>
      <c r="I99" s="12"/>
      <c r="J99" s="12"/>
      <c r="K99" s="12"/>
      <c r="L99" s="12"/>
      <c r="M99" s="12">
        <f aca="true" t="shared" si="10" ref="M99:M128">K99</f>
        <v>0</v>
      </c>
      <c r="N99" s="12"/>
      <c r="O99" s="12"/>
      <c r="P99" s="12">
        <f aca="true" t="shared" si="11" ref="P99:P128">N99</f>
        <v>0</v>
      </c>
      <c r="Q99" s="12"/>
      <c r="R99" s="12">
        <f t="shared" si="8"/>
        <v>0</v>
      </c>
      <c r="S99" s="12"/>
      <c r="T99" s="12">
        <f t="shared" si="9"/>
        <v>0</v>
      </c>
      <c r="U99" s="12"/>
      <c r="V99" s="12"/>
      <c r="W99" s="12"/>
      <c r="X99" s="12"/>
      <c r="Y99" s="12"/>
      <c r="Z99" s="12"/>
      <c r="AA99" s="12">
        <f t="shared" si="0"/>
        <v>0</v>
      </c>
      <c r="AB99" s="12">
        <f t="shared" si="1"/>
        <v>0</v>
      </c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1:42" ht="15.75">
      <c r="A100" s="8"/>
      <c r="B100" s="9" t="s">
        <v>14</v>
      </c>
      <c r="C100" s="5"/>
      <c r="D100" s="4">
        <f>D98</f>
        <v>-3233.2999999999884</v>
      </c>
      <c r="E100" s="4">
        <f>E98</f>
        <v>145366.7</v>
      </c>
      <c r="F100" s="4">
        <f>F98</f>
        <v>0</v>
      </c>
      <c r="G100" s="4">
        <f>G98</f>
        <v>0</v>
      </c>
      <c r="H100" s="4">
        <f>H98</f>
        <v>41131</v>
      </c>
      <c r="I100" s="12"/>
      <c r="J100" s="12">
        <v>-3233.2999999999884</v>
      </c>
      <c r="K100" s="12">
        <v>145366.7</v>
      </c>
      <c r="L100" s="12"/>
      <c r="M100" s="12">
        <f t="shared" si="10"/>
        <v>145366.7</v>
      </c>
      <c r="N100" s="12">
        <v>41131</v>
      </c>
      <c r="O100" s="12"/>
      <c r="P100" s="12">
        <f t="shared" si="11"/>
        <v>41131</v>
      </c>
      <c r="Q100" s="12"/>
      <c r="R100" s="12">
        <f t="shared" si="8"/>
        <v>145366.7</v>
      </c>
      <c r="S100" s="12"/>
      <c r="T100" s="12">
        <f t="shared" si="9"/>
        <v>41131</v>
      </c>
      <c r="U100" s="12"/>
      <c r="V100" s="12">
        <f aca="true" t="shared" si="12" ref="V100:V128">R100+U100</f>
        <v>145366.7</v>
      </c>
      <c r="W100" s="12"/>
      <c r="X100" s="12">
        <f aca="true" t="shared" si="13" ref="X100:X128">T100+W100</f>
        <v>41131</v>
      </c>
      <c r="Y100" s="12"/>
      <c r="Z100" s="12"/>
      <c r="AA100" s="12">
        <f aca="true" t="shared" si="14" ref="AA100:AA128">V100+Y100</f>
        <v>145366.7</v>
      </c>
      <c r="AB100" s="12">
        <f aca="true" t="shared" si="15" ref="AB100:AB128">X100+Z100</f>
        <v>41131</v>
      </c>
      <c r="AC100" s="12"/>
      <c r="AD100" s="12"/>
      <c r="AE100" s="12">
        <f aca="true" t="shared" si="16" ref="AE100:AF128">AA100+AC100</f>
        <v>145366.7</v>
      </c>
      <c r="AF100" s="12">
        <f t="shared" si="16"/>
        <v>41131</v>
      </c>
      <c r="AG100" s="12"/>
      <c r="AH100" s="12">
        <f>AE100+AG100</f>
        <v>145366.7</v>
      </c>
      <c r="AI100" s="12">
        <f>-25625.5+2725.1</f>
        <v>-22900.4</v>
      </c>
      <c r="AJ100" s="12">
        <f>AH100+AI100</f>
        <v>122466.30000000002</v>
      </c>
      <c r="AK100" s="12">
        <f>AF100</f>
        <v>41131</v>
      </c>
      <c r="AL100" s="12">
        <f>58690.2+2725.1</f>
        <v>61415.299999999996</v>
      </c>
      <c r="AM100" s="12">
        <f>AK100+AL100</f>
        <v>102546.29999999999</v>
      </c>
      <c r="AN100" s="12">
        <v>0</v>
      </c>
      <c r="AO100" s="12">
        <f>43263.3+2725.1</f>
        <v>45988.4</v>
      </c>
      <c r="AP100" s="12">
        <f>AN100+AO100</f>
        <v>45988.4</v>
      </c>
    </row>
    <row r="101" spans="1:42" ht="15.75" hidden="1">
      <c r="A101" s="8">
        <v>2</v>
      </c>
      <c r="B101" s="1" t="s">
        <v>17</v>
      </c>
      <c r="C101" s="5">
        <v>10718</v>
      </c>
      <c r="D101" s="4">
        <f>E101-C101</f>
        <v>0</v>
      </c>
      <c r="E101" s="4">
        <v>10718</v>
      </c>
      <c r="F101" s="17"/>
      <c r="G101" s="17"/>
      <c r="H101" s="5">
        <v>0</v>
      </c>
      <c r="I101" s="12"/>
      <c r="J101" s="12">
        <v>0</v>
      </c>
      <c r="K101" s="12">
        <v>10718</v>
      </c>
      <c r="L101" s="12"/>
      <c r="M101" s="12">
        <f t="shared" si="10"/>
        <v>10718</v>
      </c>
      <c r="N101" s="12">
        <v>0</v>
      </c>
      <c r="O101" s="12"/>
      <c r="P101" s="12">
        <f t="shared" si="11"/>
        <v>0</v>
      </c>
      <c r="Q101" s="12"/>
      <c r="R101" s="12">
        <f t="shared" si="8"/>
        <v>10718</v>
      </c>
      <c r="S101" s="12"/>
      <c r="T101" s="12">
        <f t="shared" si="9"/>
        <v>0</v>
      </c>
      <c r="U101" s="12">
        <f>U103</f>
        <v>0</v>
      </c>
      <c r="V101" s="12">
        <f t="shared" si="12"/>
        <v>10718</v>
      </c>
      <c r="W101" s="12">
        <f>W103</f>
        <v>0</v>
      </c>
      <c r="X101" s="12">
        <f t="shared" si="13"/>
        <v>0</v>
      </c>
      <c r="Y101" s="12">
        <f>Y103</f>
        <v>0</v>
      </c>
      <c r="Z101" s="12">
        <f>Z103</f>
        <v>0</v>
      </c>
      <c r="AA101" s="12">
        <f t="shared" si="14"/>
        <v>10718</v>
      </c>
      <c r="AB101" s="12">
        <f t="shared" si="15"/>
        <v>0</v>
      </c>
      <c r="AC101" s="12">
        <f>AC103</f>
        <v>0</v>
      </c>
      <c r="AD101" s="12">
        <f>AD103</f>
        <v>0</v>
      </c>
      <c r="AE101" s="12">
        <f t="shared" si="16"/>
        <v>10718</v>
      </c>
      <c r="AF101" s="12">
        <f t="shared" si="16"/>
        <v>0</v>
      </c>
      <c r="AG101" s="12">
        <f>AG103</f>
        <v>0</v>
      </c>
      <c r="AH101" s="12">
        <f aca="true" t="shared" si="17" ref="AH101:AH141">AE101+AG101</f>
        <v>10718</v>
      </c>
      <c r="AI101" s="12">
        <v>-1121.4</v>
      </c>
      <c r="AJ101" s="12">
        <f>AH101+AI101</f>
        <v>9596.6</v>
      </c>
      <c r="AK101" s="12">
        <f aca="true" t="shared" si="18" ref="AK101:AK141">AF101</f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</row>
    <row r="102" spans="1:42" ht="15.75" hidden="1">
      <c r="A102" s="8"/>
      <c r="B102" s="9" t="s">
        <v>13</v>
      </c>
      <c r="C102" s="5"/>
      <c r="D102" s="4"/>
      <c r="E102" s="4"/>
      <c r="F102" s="17"/>
      <c r="G102" s="17"/>
      <c r="H102" s="5"/>
      <c r="I102" s="12"/>
      <c r="J102" s="12"/>
      <c r="K102" s="12"/>
      <c r="L102" s="12"/>
      <c r="M102" s="12">
        <f t="shared" si="10"/>
        <v>0</v>
      </c>
      <c r="N102" s="12"/>
      <c r="O102" s="12"/>
      <c r="P102" s="12">
        <f t="shared" si="11"/>
        <v>0</v>
      </c>
      <c r="Q102" s="12"/>
      <c r="R102" s="12">
        <f t="shared" si="8"/>
        <v>0</v>
      </c>
      <c r="S102" s="12"/>
      <c r="T102" s="12">
        <f t="shared" si="9"/>
        <v>0</v>
      </c>
      <c r="U102" s="12"/>
      <c r="V102" s="12"/>
      <c r="W102" s="12"/>
      <c r="X102" s="12"/>
      <c r="Y102" s="12"/>
      <c r="Z102" s="12"/>
      <c r="AA102" s="12">
        <f t="shared" si="14"/>
        <v>0</v>
      </c>
      <c r="AB102" s="12">
        <f t="shared" si="15"/>
        <v>0</v>
      </c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1:42" ht="15.75" hidden="1">
      <c r="A103" s="8"/>
      <c r="B103" s="9" t="s">
        <v>14</v>
      </c>
      <c r="C103" s="5"/>
      <c r="D103" s="4">
        <f>D101</f>
        <v>0</v>
      </c>
      <c r="E103" s="4">
        <f>E101</f>
        <v>10718</v>
      </c>
      <c r="F103" s="4">
        <f>F101</f>
        <v>0</v>
      </c>
      <c r="G103" s="4">
        <f>G101</f>
        <v>0</v>
      </c>
      <c r="H103" s="4">
        <f>H101</f>
        <v>0</v>
      </c>
      <c r="I103" s="12"/>
      <c r="J103" s="12">
        <v>0</v>
      </c>
      <c r="K103" s="12">
        <v>10718</v>
      </c>
      <c r="L103" s="12"/>
      <c r="M103" s="12">
        <f t="shared" si="10"/>
        <v>10718</v>
      </c>
      <c r="N103" s="12">
        <v>0</v>
      </c>
      <c r="O103" s="12"/>
      <c r="P103" s="12">
        <f t="shared" si="11"/>
        <v>0</v>
      </c>
      <c r="Q103" s="12"/>
      <c r="R103" s="12">
        <f t="shared" si="8"/>
        <v>10718</v>
      </c>
      <c r="S103" s="12"/>
      <c r="T103" s="12">
        <f t="shared" si="9"/>
        <v>0</v>
      </c>
      <c r="U103" s="12"/>
      <c r="V103" s="12">
        <f t="shared" si="12"/>
        <v>10718</v>
      </c>
      <c r="W103" s="12"/>
      <c r="X103" s="12">
        <f t="shared" si="13"/>
        <v>0</v>
      </c>
      <c r="Y103" s="12"/>
      <c r="Z103" s="12"/>
      <c r="AA103" s="12">
        <f t="shared" si="14"/>
        <v>10718</v>
      </c>
      <c r="AB103" s="12">
        <f t="shared" si="15"/>
        <v>0</v>
      </c>
      <c r="AC103" s="12"/>
      <c r="AD103" s="12"/>
      <c r="AE103" s="12">
        <f t="shared" si="16"/>
        <v>10718</v>
      </c>
      <c r="AF103" s="12">
        <f t="shared" si="16"/>
        <v>0</v>
      </c>
      <c r="AG103" s="12"/>
      <c r="AH103" s="12">
        <f t="shared" si="17"/>
        <v>10718</v>
      </c>
      <c r="AI103" s="12">
        <v>-1121.4</v>
      </c>
      <c r="AJ103" s="12">
        <f>AH103+AI103</f>
        <v>9596.6</v>
      </c>
      <c r="AK103" s="12">
        <f t="shared" si="18"/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</row>
    <row r="104" spans="1:42" ht="31.5">
      <c r="A104" s="8">
        <v>2</v>
      </c>
      <c r="B104" s="9" t="s">
        <v>24</v>
      </c>
      <c r="C104" s="5">
        <v>0</v>
      </c>
      <c r="D104" s="4">
        <f>E104-C104</f>
        <v>82425.3</v>
      </c>
      <c r="E104" s="4">
        <v>82425.3</v>
      </c>
      <c r="F104" s="17"/>
      <c r="G104" s="17"/>
      <c r="H104" s="5">
        <v>87426.3</v>
      </c>
      <c r="I104" s="12"/>
      <c r="J104" s="12">
        <v>82425.3</v>
      </c>
      <c r="K104" s="12">
        <v>82425.3</v>
      </c>
      <c r="L104" s="12"/>
      <c r="M104" s="12">
        <f t="shared" si="10"/>
        <v>82425.3</v>
      </c>
      <c r="N104" s="12">
        <v>87426.3</v>
      </c>
      <c r="O104" s="12"/>
      <c r="P104" s="12">
        <f t="shared" si="11"/>
        <v>87426.3</v>
      </c>
      <c r="Q104" s="12"/>
      <c r="R104" s="12">
        <f t="shared" si="8"/>
        <v>82425.3</v>
      </c>
      <c r="S104" s="12"/>
      <c r="T104" s="12">
        <f t="shared" si="9"/>
        <v>87426.3</v>
      </c>
      <c r="U104" s="12">
        <f>U106+U107</f>
        <v>97397.6</v>
      </c>
      <c r="V104" s="12">
        <f t="shared" si="12"/>
        <v>179822.90000000002</v>
      </c>
      <c r="W104" s="12">
        <f>W106+W107</f>
        <v>97397.6</v>
      </c>
      <c r="X104" s="12">
        <f t="shared" si="13"/>
        <v>184823.90000000002</v>
      </c>
      <c r="Y104" s="12">
        <f>Y106+Y107</f>
        <v>-14399.3</v>
      </c>
      <c r="Z104" s="12">
        <f>Z106+Z107</f>
        <v>-14695.9</v>
      </c>
      <c r="AA104" s="12">
        <f t="shared" si="14"/>
        <v>165423.60000000003</v>
      </c>
      <c r="AB104" s="12">
        <f t="shared" si="15"/>
        <v>170128.00000000003</v>
      </c>
      <c r="AC104" s="12">
        <f>AC106+AC107</f>
        <v>0</v>
      </c>
      <c r="AD104" s="12">
        <f>AD106+AD107</f>
        <v>0</v>
      </c>
      <c r="AE104" s="12">
        <f t="shared" si="16"/>
        <v>165423.60000000003</v>
      </c>
      <c r="AF104" s="12">
        <f t="shared" si="16"/>
        <v>170128.00000000003</v>
      </c>
      <c r="AG104" s="12">
        <f>AG106+AG107</f>
        <v>0</v>
      </c>
      <c r="AH104" s="12">
        <f t="shared" si="17"/>
        <v>165423.60000000003</v>
      </c>
      <c r="AI104" s="12">
        <f>AI106+AI107</f>
        <v>-4848.4</v>
      </c>
      <c r="AJ104" s="12">
        <f>AH104+AI104</f>
        <v>160575.20000000004</v>
      </c>
      <c r="AK104" s="12">
        <f t="shared" si="18"/>
        <v>170128.00000000003</v>
      </c>
      <c r="AL104" s="12">
        <f>AL106+AL107</f>
        <v>-4558.7</v>
      </c>
      <c r="AM104" s="12">
        <f>AK104+AL104</f>
        <v>165569.30000000002</v>
      </c>
      <c r="AN104" s="12">
        <v>0</v>
      </c>
      <c r="AO104" s="12">
        <f>AO106+AO107</f>
        <v>168896.1</v>
      </c>
      <c r="AP104" s="12">
        <f>AN104+AO104</f>
        <v>168896.1</v>
      </c>
    </row>
    <row r="105" spans="1:42" ht="15.75">
      <c r="A105" s="8"/>
      <c r="B105" s="9" t="s">
        <v>13</v>
      </c>
      <c r="C105" s="5"/>
      <c r="D105" s="4"/>
      <c r="E105" s="4"/>
      <c r="F105" s="17"/>
      <c r="G105" s="17"/>
      <c r="H105" s="5"/>
      <c r="I105" s="12"/>
      <c r="J105" s="12"/>
      <c r="K105" s="12"/>
      <c r="L105" s="12"/>
      <c r="M105" s="12">
        <f t="shared" si="10"/>
        <v>0</v>
      </c>
      <c r="N105" s="12"/>
      <c r="O105" s="12"/>
      <c r="P105" s="12">
        <f t="shared" si="11"/>
        <v>0</v>
      </c>
      <c r="Q105" s="12"/>
      <c r="R105" s="12">
        <f t="shared" si="8"/>
        <v>0</v>
      </c>
      <c r="S105" s="12"/>
      <c r="T105" s="12">
        <f t="shared" si="9"/>
        <v>0</v>
      </c>
      <c r="U105" s="12"/>
      <c r="V105" s="12"/>
      <c r="W105" s="12"/>
      <c r="X105" s="12"/>
      <c r="Y105" s="12"/>
      <c r="Z105" s="12"/>
      <c r="AA105" s="12">
        <f t="shared" si="14"/>
        <v>0</v>
      </c>
      <c r="AB105" s="12">
        <f t="shared" si="15"/>
        <v>0</v>
      </c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1:42" ht="15.75">
      <c r="A106" s="8"/>
      <c r="B106" s="9" t="s">
        <v>14</v>
      </c>
      <c r="C106" s="5"/>
      <c r="D106" s="4">
        <f>D104</f>
        <v>82425.3</v>
      </c>
      <c r="E106" s="4">
        <f>E104</f>
        <v>82425.3</v>
      </c>
      <c r="F106" s="4">
        <f>F104</f>
        <v>0</v>
      </c>
      <c r="G106" s="4">
        <f>G104</f>
        <v>0</v>
      </c>
      <c r="H106" s="4">
        <f>H104</f>
        <v>87426.3</v>
      </c>
      <c r="I106" s="12"/>
      <c r="J106" s="12">
        <v>82425.3</v>
      </c>
      <c r="K106" s="12">
        <v>82425.3</v>
      </c>
      <c r="L106" s="12"/>
      <c r="M106" s="12">
        <f t="shared" si="10"/>
        <v>82425.3</v>
      </c>
      <c r="N106" s="12">
        <v>87426.3</v>
      </c>
      <c r="O106" s="12"/>
      <c r="P106" s="12">
        <f t="shared" si="11"/>
        <v>87426.3</v>
      </c>
      <c r="Q106" s="12"/>
      <c r="R106" s="12">
        <f t="shared" si="8"/>
        <v>82425.3</v>
      </c>
      <c r="S106" s="12"/>
      <c r="T106" s="12">
        <f t="shared" si="9"/>
        <v>87426.3</v>
      </c>
      <c r="U106" s="12"/>
      <c r="V106" s="12">
        <f t="shared" si="12"/>
        <v>82425.3</v>
      </c>
      <c r="W106" s="12"/>
      <c r="X106" s="12">
        <f t="shared" si="13"/>
        <v>87426.3</v>
      </c>
      <c r="Y106" s="12">
        <v>-14399.3</v>
      </c>
      <c r="Z106" s="12">
        <v>-14695.9</v>
      </c>
      <c r="AA106" s="12">
        <f t="shared" si="14"/>
        <v>68026</v>
      </c>
      <c r="AB106" s="12">
        <f t="shared" si="15"/>
        <v>72730.40000000001</v>
      </c>
      <c r="AC106" s="12"/>
      <c r="AD106" s="12"/>
      <c r="AE106" s="12">
        <f t="shared" si="16"/>
        <v>68026</v>
      </c>
      <c r="AF106" s="12">
        <f t="shared" si="16"/>
        <v>72730.40000000001</v>
      </c>
      <c r="AG106" s="12"/>
      <c r="AH106" s="12">
        <f t="shared" si="17"/>
        <v>68026</v>
      </c>
      <c r="AI106" s="12">
        <v>-1684.8</v>
      </c>
      <c r="AJ106" s="12">
        <f>AH106+AI106</f>
        <v>66341.2</v>
      </c>
      <c r="AK106" s="12">
        <f t="shared" si="18"/>
        <v>72730.40000000001</v>
      </c>
      <c r="AL106" s="12">
        <v>-1395.1</v>
      </c>
      <c r="AM106" s="12">
        <f>AK106+AL106</f>
        <v>71335.3</v>
      </c>
      <c r="AN106" s="12">
        <v>0</v>
      </c>
      <c r="AO106" s="12">
        <v>74662.1</v>
      </c>
      <c r="AP106" s="12">
        <f>AN106+AO106</f>
        <v>74662.1</v>
      </c>
    </row>
    <row r="107" spans="1:42" ht="15.75">
      <c r="A107" s="8"/>
      <c r="B107" s="9" t="s">
        <v>43</v>
      </c>
      <c r="C107" s="5"/>
      <c r="D107" s="4"/>
      <c r="E107" s="4"/>
      <c r="F107" s="4"/>
      <c r="G107" s="4"/>
      <c r="H107" s="4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>
        <v>97397.6</v>
      </c>
      <c r="V107" s="12">
        <v>97397.6</v>
      </c>
      <c r="W107" s="12">
        <v>97397.6</v>
      </c>
      <c r="X107" s="12">
        <v>97397.6</v>
      </c>
      <c r="Y107" s="12"/>
      <c r="Z107" s="12"/>
      <c r="AA107" s="12">
        <f t="shared" si="14"/>
        <v>97397.6</v>
      </c>
      <c r="AB107" s="12">
        <f t="shared" si="15"/>
        <v>97397.6</v>
      </c>
      <c r="AC107" s="12"/>
      <c r="AD107" s="12"/>
      <c r="AE107" s="12">
        <f t="shared" si="16"/>
        <v>97397.6</v>
      </c>
      <c r="AF107" s="12">
        <f t="shared" si="16"/>
        <v>97397.6</v>
      </c>
      <c r="AG107" s="12"/>
      <c r="AH107" s="12">
        <f t="shared" si="17"/>
        <v>97397.6</v>
      </c>
      <c r="AI107" s="12">
        <v>-3163.6</v>
      </c>
      <c r="AJ107" s="12">
        <f>AH107+AI107</f>
        <v>94234</v>
      </c>
      <c r="AK107" s="12">
        <f t="shared" si="18"/>
        <v>97397.6</v>
      </c>
      <c r="AL107" s="12">
        <v>-3163.6</v>
      </c>
      <c r="AM107" s="12">
        <f>AK107+AL107</f>
        <v>94234</v>
      </c>
      <c r="AN107" s="12">
        <v>0</v>
      </c>
      <c r="AO107" s="12">
        <v>94234</v>
      </c>
      <c r="AP107" s="12">
        <f>AN107+AO107</f>
        <v>94234</v>
      </c>
    </row>
    <row r="108" spans="1:42" ht="15.75">
      <c r="A108" s="8">
        <v>3</v>
      </c>
      <c r="B108" s="9" t="s">
        <v>18</v>
      </c>
      <c r="C108" s="5">
        <v>5686.8</v>
      </c>
      <c r="D108" s="4">
        <f>E108-C108</f>
        <v>7074.400000000001</v>
      </c>
      <c r="E108" s="4">
        <v>12761.2</v>
      </c>
      <c r="F108" s="17"/>
      <c r="G108" s="17"/>
      <c r="H108" s="5">
        <v>12761.3</v>
      </c>
      <c r="I108" s="12"/>
      <c r="J108" s="12">
        <v>7074.4</v>
      </c>
      <c r="K108" s="12">
        <v>12761.2</v>
      </c>
      <c r="L108" s="12"/>
      <c r="M108" s="12">
        <f t="shared" si="10"/>
        <v>12761.2</v>
      </c>
      <c r="N108" s="12">
        <v>12761.3</v>
      </c>
      <c r="O108" s="12"/>
      <c r="P108" s="12">
        <f t="shared" si="11"/>
        <v>12761.3</v>
      </c>
      <c r="Q108" s="12"/>
      <c r="R108" s="12">
        <f t="shared" si="8"/>
        <v>12761.2</v>
      </c>
      <c r="S108" s="12"/>
      <c r="T108" s="12">
        <f t="shared" si="9"/>
        <v>12761.3</v>
      </c>
      <c r="U108" s="12">
        <f>U110</f>
        <v>0</v>
      </c>
      <c r="V108" s="12">
        <f t="shared" si="12"/>
        <v>12761.2</v>
      </c>
      <c r="W108" s="12">
        <f>W110</f>
        <v>0</v>
      </c>
      <c r="X108" s="12">
        <f t="shared" si="13"/>
        <v>12761.3</v>
      </c>
      <c r="Y108" s="12">
        <f>Y110</f>
        <v>0</v>
      </c>
      <c r="Z108" s="12">
        <f>Z110</f>
        <v>0</v>
      </c>
      <c r="AA108" s="12">
        <f t="shared" si="14"/>
        <v>12761.2</v>
      </c>
      <c r="AB108" s="12">
        <f t="shared" si="15"/>
        <v>12761.3</v>
      </c>
      <c r="AC108" s="12">
        <f>AC110</f>
        <v>0</v>
      </c>
      <c r="AD108" s="12">
        <f>AD110</f>
        <v>0</v>
      </c>
      <c r="AE108" s="12">
        <f t="shared" si="16"/>
        <v>12761.2</v>
      </c>
      <c r="AF108" s="12">
        <f t="shared" si="16"/>
        <v>12761.3</v>
      </c>
      <c r="AG108" s="12">
        <f>AG110</f>
        <v>0</v>
      </c>
      <c r="AH108" s="12">
        <f t="shared" si="17"/>
        <v>12761.2</v>
      </c>
      <c r="AI108" s="12">
        <v>24617.9</v>
      </c>
      <c r="AJ108" s="12">
        <f>AH108+AI108</f>
        <v>37379.100000000006</v>
      </c>
      <c r="AK108" s="12">
        <f t="shared" si="18"/>
        <v>12761.3</v>
      </c>
      <c r="AL108" s="12">
        <v>26817.5</v>
      </c>
      <c r="AM108" s="12">
        <f>AK108+AL108</f>
        <v>39578.8</v>
      </c>
      <c r="AN108" s="12">
        <v>0</v>
      </c>
      <c r="AO108" s="12">
        <v>41791.8</v>
      </c>
      <c r="AP108" s="12">
        <f>AN108+AO108</f>
        <v>41791.8</v>
      </c>
    </row>
    <row r="109" spans="1:42" ht="15.75">
      <c r="A109" s="8"/>
      <c r="B109" s="9" t="s">
        <v>13</v>
      </c>
      <c r="C109" s="5"/>
      <c r="D109" s="4"/>
      <c r="E109" s="4"/>
      <c r="F109" s="17"/>
      <c r="G109" s="17"/>
      <c r="H109" s="5"/>
      <c r="I109" s="12"/>
      <c r="J109" s="12"/>
      <c r="K109" s="12"/>
      <c r="L109" s="12"/>
      <c r="M109" s="12">
        <f t="shared" si="10"/>
        <v>0</v>
      </c>
      <c r="N109" s="12"/>
      <c r="O109" s="12"/>
      <c r="P109" s="12">
        <f t="shared" si="11"/>
        <v>0</v>
      </c>
      <c r="Q109" s="12"/>
      <c r="R109" s="12">
        <f t="shared" si="8"/>
        <v>0</v>
      </c>
      <c r="S109" s="12"/>
      <c r="T109" s="12">
        <f t="shared" si="9"/>
        <v>0</v>
      </c>
      <c r="U109" s="12"/>
      <c r="V109" s="12"/>
      <c r="W109" s="12"/>
      <c r="X109" s="12"/>
      <c r="Y109" s="12"/>
      <c r="Z109" s="12"/>
      <c r="AA109" s="12">
        <f t="shared" si="14"/>
        <v>0</v>
      </c>
      <c r="AB109" s="12">
        <f t="shared" si="15"/>
        <v>0</v>
      </c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1:42" ht="15.75">
      <c r="A110" s="8"/>
      <c r="B110" s="9" t="s">
        <v>14</v>
      </c>
      <c r="C110" s="5"/>
      <c r="D110" s="4">
        <f>D108</f>
        <v>7074.400000000001</v>
      </c>
      <c r="E110" s="4">
        <f>E108</f>
        <v>12761.2</v>
      </c>
      <c r="F110" s="4">
        <f>F108</f>
        <v>0</v>
      </c>
      <c r="G110" s="4">
        <f>G108</f>
        <v>0</v>
      </c>
      <c r="H110" s="4">
        <f>H108</f>
        <v>12761.3</v>
      </c>
      <c r="I110" s="12"/>
      <c r="J110" s="12">
        <v>7074.4</v>
      </c>
      <c r="K110" s="12">
        <v>12761.2</v>
      </c>
      <c r="L110" s="12"/>
      <c r="M110" s="12">
        <f t="shared" si="10"/>
        <v>12761.2</v>
      </c>
      <c r="N110" s="12">
        <v>12761.3</v>
      </c>
      <c r="O110" s="12"/>
      <c r="P110" s="12">
        <f t="shared" si="11"/>
        <v>12761.3</v>
      </c>
      <c r="Q110" s="12"/>
      <c r="R110" s="12">
        <f t="shared" si="8"/>
        <v>12761.2</v>
      </c>
      <c r="S110" s="12"/>
      <c r="T110" s="12">
        <f t="shared" si="9"/>
        <v>12761.3</v>
      </c>
      <c r="U110" s="12"/>
      <c r="V110" s="12">
        <f t="shared" si="12"/>
        <v>12761.2</v>
      </c>
      <c r="W110" s="12"/>
      <c r="X110" s="12">
        <f t="shared" si="13"/>
        <v>12761.3</v>
      </c>
      <c r="Y110" s="12"/>
      <c r="Z110" s="12"/>
      <c r="AA110" s="12">
        <f t="shared" si="14"/>
        <v>12761.2</v>
      </c>
      <c r="AB110" s="12">
        <f t="shared" si="15"/>
        <v>12761.3</v>
      </c>
      <c r="AC110" s="12"/>
      <c r="AD110" s="12"/>
      <c r="AE110" s="12">
        <f t="shared" si="16"/>
        <v>12761.2</v>
      </c>
      <c r="AF110" s="12">
        <f t="shared" si="16"/>
        <v>12761.3</v>
      </c>
      <c r="AG110" s="12"/>
      <c r="AH110" s="12">
        <f t="shared" si="17"/>
        <v>12761.2</v>
      </c>
      <c r="AI110" s="12">
        <v>24617.9</v>
      </c>
      <c r="AJ110" s="12">
        <f>AH110+AI110</f>
        <v>37379.100000000006</v>
      </c>
      <c r="AK110" s="12">
        <f t="shared" si="18"/>
        <v>12761.3</v>
      </c>
      <c r="AL110" s="12">
        <v>26817.5</v>
      </c>
      <c r="AM110" s="12">
        <f>AK110+AL110</f>
        <v>39578.8</v>
      </c>
      <c r="AN110" s="12">
        <v>0</v>
      </c>
      <c r="AO110" s="12">
        <v>41791.8</v>
      </c>
      <c r="AP110" s="12">
        <f>AN110+AO110</f>
        <v>41791.8</v>
      </c>
    </row>
    <row r="111" spans="1:42" ht="15.75">
      <c r="A111" s="8">
        <v>4</v>
      </c>
      <c r="B111" s="9" t="s">
        <v>23</v>
      </c>
      <c r="C111" s="5">
        <v>12011.4</v>
      </c>
      <c r="D111" s="4">
        <f>E111-C111</f>
        <v>-547.3999999999996</v>
      </c>
      <c r="E111" s="4">
        <v>11464</v>
      </c>
      <c r="F111" s="17"/>
      <c r="G111" s="17"/>
      <c r="H111" s="5">
        <v>11683.1</v>
      </c>
      <c r="I111" s="12"/>
      <c r="J111" s="12">
        <v>-547.4</v>
      </c>
      <c r="K111" s="12">
        <v>11464</v>
      </c>
      <c r="L111" s="12"/>
      <c r="M111" s="12">
        <f t="shared" si="10"/>
        <v>11464</v>
      </c>
      <c r="N111" s="12">
        <v>11683.1</v>
      </c>
      <c r="O111" s="12"/>
      <c r="P111" s="12">
        <f t="shared" si="11"/>
        <v>11683.1</v>
      </c>
      <c r="Q111" s="12"/>
      <c r="R111" s="12">
        <f t="shared" si="8"/>
        <v>11464</v>
      </c>
      <c r="S111" s="12"/>
      <c r="T111" s="12">
        <f t="shared" si="9"/>
        <v>11683.1</v>
      </c>
      <c r="U111" s="12">
        <f>U113</f>
        <v>0</v>
      </c>
      <c r="V111" s="12">
        <f t="shared" si="12"/>
        <v>11464</v>
      </c>
      <c r="W111" s="12">
        <f>W113</f>
        <v>0</v>
      </c>
      <c r="X111" s="12">
        <f t="shared" si="13"/>
        <v>11683.1</v>
      </c>
      <c r="Y111" s="12">
        <f>Y113</f>
        <v>14399.3</v>
      </c>
      <c r="Z111" s="12">
        <f>Z113</f>
        <v>14695.9</v>
      </c>
      <c r="AA111" s="12">
        <f t="shared" si="14"/>
        <v>25863.3</v>
      </c>
      <c r="AB111" s="12">
        <f t="shared" si="15"/>
        <v>26379</v>
      </c>
      <c r="AC111" s="12">
        <f>AC113</f>
        <v>0</v>
      </c>
      <c r="AD111" s="12">
        <f>AD113</f>
        <v>0</v>
      </c>
      <c r="AE111" s="12">
        <f t="shared" si="16"/>
        <v>25863.3</v>
      </c>
      <c r="AF111" s="12">
        <f t="shared" si="16"/>
        <v>26379</v>
      </c>
      <c r="AG111" s="12">
        <f>AG113</f>
        <v>0</v>
      </c>
      <c r="AH111" s="12">
        <f t="shared" si="17"/>
        <v>25863.3</v>
      </c>
      <c r="AI111" s="12">
        <v>1632.9</v>
      </c>
      <c r="AJ111" s="12">
        <f>AH111+AI111</f>
        <v>27496.2</v>
      </c>
      <c r="AK111" s="12">
        <f t="shared" si="18"/>
        <v>26379</v>
      </c>
      <c r="AL111" s="12">
        <v>627.6</v>
      </c>
      <c r="AM111" s="12">
        <f>AK111+AL111</f>
        <v>27006.6</v>
      </c>
      <c r="AN111" s="12">
        <v>0</v>
      </c>
      <c r="AO111" s="12">
        <v>27407</v>
      </c>
      <c r="AP111" s="12">
        <f>AN111+AO111</f>
        <v>27407</v>
      </c>
    </row>
    <row r="112" spans="1:42" ht="15.75">
      <c r="A112" s="8"/>
      <c r="B112" s="9" t="s">
        <v>13</v>
      </c>
      <c r="C112" s="5"/>
      <c r="D112" s="4"/>
      <c r="E112" s="4"/>
      <c r="F112" s="17"/>
      <c r="G112" s="17"/>
      <c r="H112" s="5"/>
      <c r="I112" s="12"/>
      <c r="J112" s="12"/>
      <c r="K112" s="12"/>
      <c r="L112" s="12"/>
      <c r="M112" s="12">
        <f t="shared" si="10"/>
        <v>0</v>
      </c>
      <c r="N112" s="12"/>
      <c r="O112" s="12"/>
      <c r="P112" s="12">
        <f t="shared" si="11"/>
        <v>0</v>
      </c>
      <c r="Q112" s="12"/>
      <c r="R112" s="12">
        <f t="shared" si="8"/>
        <v>0</v>
      </c>
      <c r="S112" s="12"/>
      <c r="T112" s="12">
        <f t="shared" si="9"/>
        <v>0</v>
      </c>
      <c r="U112" s="12"/>
      <c r="V112" s="12"/>
      <c r="W112" s="12"/>
      <c r="X112" s="12"/>
      <c r="Y112" s="12"/>
      <c r="Z112" s="12"/>
      <c r="AA112" s="12">
        <f t="shared" si="14"/>
        <v>0</v>
      </c>
      <c r="AB112" s="12">
        <f t="shared" si="15"/>
        <v>0</v>
      </c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1:42" ht="15.75">
      <c r="A113" s="8"/>
      <c r="B113" s="9" t="s">
        <v>14</v>
      </c>
      <c r="C113" s="5"/>
      <c r="D113" s="4">
        <f>D111</f>
        <v>-547.3999999999996</v>
      </c>
      <c r="E113" s="4">
        <f>E111</f>
        <v>11464</v>
      </c>
      <c r="F113" s="4">
        <f>F111</f>
        <v>0</v>
      </c>
      <c r="G113" s="4">
        <f>G111</f>
        <v>0</v>
      </c>
      <c r="H113" s="4">
        <f>H111</f>
        <v>11683.1</v>
      </c>
      <c r="I113" s="12"/>
      <c r="J113" s="12">
        <v>-547.4</v>
      </c>
      <c r="K113" s="12">
        <v>11464</v>
      </c>
      <c r="L113" s="12"/>
      <c r="M113" s="12">
        <f t="shared" si="10"/>
        <v>11464</v>
      </c>
      <c r="N113" s="12">
        <v>11683.1</v>
      </c>
      <c r="O113" s="12"/>
      <c r="P113" s="12">
        <f t="shared" si="11"/>
        <v>11683.1</v>
      </c>
      <c r="Q113" s="12"/>
      <c r="R113" s="12">
        <f t="shared" si="8"/>
        <v>11464</v>
      </c>
      <c r="S113" s="12"/>
      <c r="T113" s="12">
        <f t="shared" si="9"/>
        <v>11683.1</v>
      </c>
      <c r="U113" s="12"/>
      <c r="V113" s="12">
        <f t="shared" si="12"/>
        <v>11464</v>
      </c>
      <c r="W113" s="12"/>
      <c r="X113" s="12">
        <f t="shared" si="13"/>
        <v>11683.1</v>
      </c>
      <c r="Y113" s="12">
        <v>14399.3</v>
      </c>
      <c r="Z113" s="12">
        <v>14695.9</v>
      </c>
      <c r="AA113" s="12">
        <f t="shared" si="14"/>
        <v>25863.3</v>
      </c>
      <c r="AB113" s="12">
        <f t="shared" si="15"/>
        <v>26379</v>
      </c>
      <c r="AC113" s="12"/>
      <c r="AD113" s="12"/>
      <c r="AE113" s="12">
        <f t="shared" si="16"/>
        <v>25863.3</v>
      </c>
      <c r="AF113" s="12">
        <f t="shared" si="16"/>
        <v>26379</v>
      </c>
      <c r="AG113" s="12"/>
      <c r="AH113" s="12">
        <f t="shared" si="17"/>
        <v>25863.3</v>
      </c>
      <c r="AI113" s="12">
        <v>1632.9</v>
      </c>
      <c r="AJ113" s="12">
        <f>AH113+AI113</f>
        <v>27496.2</v>
      </c>
      <c r="AK113" s="12">
        <f t="shared" si="18"/>
        <v>26379</v>
      </c>
      <c r="AL113" s="12">
        <v>627.6</v>
      </c>
      <c r="AM113" s="12">
        <f>AK113+AL113</f>
        <v>27006.6</v>
      </c>
      <c r="AN113" s="12">
        <v>0</v>
      </c>
      <c r="AO113" s="12">
        <v>27407</v>
      </c>
      <c r="AP113" s="12">
        <f>AN113+AO113</f>
        <v>27407</v>
      </c>
    </row>
    <row r="114" spans="1:42" ht="63" hidden="1">
      <c r="A114" s="8">
        <v>6</v>
      </c>
      <c r="B114" s="9" t="s">
        <v>37</v>
      </c>
      <c r="C114" s="5">
        <v>35800</v>
      </c>
      <c r="D114" s="4">
        <f>E114-C114</f>
        <v>0</v>
      </c>
      <c r="E114" s="4">
        <v>35800</v>
      </c>
      <c r="F114" s="17"/>
      <c r="G114" s="17"/>
      <c r="H114" s="5">
        <v>0</v>
      </c>
      <c r="I114" s="12"/>
      <c r="J114" s="12">
        <v>0</v>
      </c>
      <c r="K114" s="12">
        <v>35800</v>
      </c>
      <c r="L114" s="12"/>
      <c r="M114" s="12">
        <f t="shared" si="10"/>
        <v>35800</v>
      </c>
      <c r="N114" s="12">
        <v>0</v>
      </c>
      <c r="O114" s="12"/>
      <c r="P114" s="12">
        <f t="shared" si="11"/>
        <v>0</v>
      </c>
      <c r="Q114" s="12"/>
      <c r="R114" s="12">
        <f t="shared" si="8"/>
        <v>35800</v>
      </c>
      <c r="S114" s="12"/>
      <c r="T114" s="12">
        <f t="shared" si="9"/>
        <v>0</v>
      </c>
      <c r="U114" s="12">
        <f>U116</f>
        <v>0</v>
      </c>
      <c r="V114" s="12">
        <f t="shared" si="12"/>
        <v>35800</v>
      </c>
      <c r="W114" s="12">
        <f>W116</f>
        <v>0</v>
      </c>
      <c r="X114" s="12">
        <f t="shared" si="13"/>
        <v>0</v>
      </c>
      <c r="Y114" s="12">
        <f>Y116</f>
        <v>0</v>
      </c>
      <c r="Z114" s="12">
        <f>Z116</f>
        <v>0</v>
      </c>
      <c r="AA114" s="12">
        <f t="shared" si="14"/>
        <v>35800</v>
      </c>
      <c r="AB114" s="12">
        <f t="shared" si="15"/>
        <v>0</v>
      </c>
      <c r="AC114" s="12">
        <f>AC116</f>
        <v>0</v>
      </c>
      <c r="AD114" s="12">
        <f>AD116</f>
        <v>0</v>
      </c>
      <c r="AE114" s="12">
        <f t="shared" si="16"/>
        <v>35800</v>
      </c>
      <c r="AF114" s="12">
        <f t="shared" si="16"/>
        <v>0</v>
      </c>
      <c r="AG114" s="12">
        <f>AG116</f>
        <v>0</v>
      </c>
      <c r="AH114" s="12">
        <f t="shared" si="17"/>
        <v>35800</v>
      </c>
      <c r="AI114" s="12">
        <f>AI116</f>
        <v>9086.6</v>
      </c>
      <c r="AJ114" s="12">
        <f>AH114+AI114</f>
        <v>44886.6</v>
      </c>
      <c r="AK114" s="12">
        <f t="shared" si="18"/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</row>
    <row r="115" spans="1:42" ht="15.75" hidden="1">
      <c r="A115" s="8"/>
      <c r="B115" s="9" t="s">
        <v>13</v>
      </c>
      <c r="C115" s="5"/>
      <c r="D115" s="4"/>
      <c r="E115" s="4"/>
      <c r="F115" s="17"/>
      <c r="G115" s="17"/>
      <c r="H115" s="5"/>
      <c r="I115" s="12"/>
      <c r="J115" s="12"/>
      <c r="K115" s="12"/>
      <c r="L115" s="12"/>
      <c r="M115" s="12">
        <f t="shared" si="10"/>
        <v>0</v>
      </c>
      <c r="N115" s="12"/>
      <c r="O115" s="12"/>
      <c r="P115" s="12">
        <f t="shared" si="11"/>
        <v>0</v>
      </c>
      <c r="Q115" s="12"/>
      <c r="R115" s="12">
        <f t="shared" si="8"/>
        <v>0</v>
      </c>
      <c r="S115" s="12"/>
      <c r="T115" s="12">
        <f t="shared" si="9"/>
        <v>0</v>
      </c>
      <c r="U115" s="12"/>
      <c r="V115" s="12"/>
      <c r="W115" s="12"/>
      <c r="X115" s="12"/>
      <c r="Y115" s="12"/>
      <c r="Z115" s="12"/>
      <c r="AA115" s="12">
        <f t="shared" si="14"/>
        <v>0</v>
      </c>
      <c r="AB115" s="12">
        <f t="shared" si="15"/>
        <v>0</v>
      </c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1:42" ht="15.75" hidden="1">
      <c r="A116" s="8"/>
      <c r="B116" s="9" t="s">
        <v>14</v>
      </c>
      <c r="C116" s="5"/>
      <c r="D116" s="4">
        <f>D114</f>
        <v>0</v>
      </c>
      <c r="E116" s="4">
        <f>E114</f>
        <v>35800</v>
      </c>
      <c r="F116" s="4">
        <f>F114</f>
        <v>0</v>
      </c>
      <c r="G116" s="4">
        <f>G114</f>
        <v>0</v>
      </c>
      <c r="H116" s="4">
        <f>H114</f>
        <v>0</v>
      </c>
      <c r="I116" s="12"/>
      <c r="J116" s="12">
        <v>0</v>
      </c>
      <c r="K116" s="12">
        <v>35800</v>
      </c>
      <c r="L116" s="12"/>
      <c r="M116" s="12">
        <f t="shared" si="10"/>
        <v>35800</v>
      </c>
      <c r="N116" s="12">
        <v>0</v>
      </c>
      <c r="O116" s="12"/>
      <c r="P116" s="12">
        <f t="shared" si="11"/>
        <v>0</v>
      </c>
      <c r="Q116" s="12"/>
      <c r="R116" s="12">
        <f t="shared" si="8"/>
        <v>35800</v>
      </c>
      <c r="S116" s="12"/>
      <c r="T116" s="12">
        <f t="shared" si="9"/>
        <v>0</v>
      </c>
      <c r="U116" s="12"/>
      <c r="V116" s="12">
        <f t="shared" si="12"/>
        <v>35800</v>
      </c>
      <c r="W116" s="12"/>
      <c r="X116" s="12">
        <f t="shared" si="13"/>
        <v>0</v>
      </c>
      <c r="Y116" s="12"/>
      <c r="Z116" s="12"/>
      <c r="AA116" s="12">
        <f t="shared" si="14"/>
        <v>35800</v>
      </c>
      <c r="AB116" s="12">
        <f t="shared" si="15"/>
        <v>0</v>
      </c>
      <c r="AC116" s="12"/>
      <c r="AD116" s="12"/>
      <c r="AE116" s="12">
        <f t="shared" si="16"/>
        <v>35800</v>
      </c>
      <c r="AF116" s="12">
        <f t="shared" si="16"/>
        <v>0</v>
      </c>
      <c r="AG116" s="12"/>
      <c r="AH116" s="12">
        <f t="shared" si="17"/>
        <v>35800</v>
      </c>
      <c r="AI116" s="12">
        <f>5086.6+4000</f>
        <v>9086.6</v>
      </c>
      <c r="AJ116" s="12">
        <f>AH116+AI116</f>
        <v>44886.6</v>
      </c>
      <c r="AK116" s="12">
        <f t="shared" si="18"/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</row>
    <row r="117" spans="1:42" ht="31.5">
      <c r="A117" s="8">
        <v>5</v>
      </c>
      <c r="B117" s="9" t="s">
        <v>36</v>
      </c>
      <c r="C117" s="5"/>
      <c r="D117" s="4">
        <f>E117-C117</f>
        <v>6592.5</v>
      </c>
      <c r="E117" s="4">
        <v>6592.5</v>
      </c>
      <c r="F117" s="17"/>
      <c r="G117" s="17"/>
      <c r="H117" s="5">
        <v>346656.2</v>
      </c>
      <c r="I117" s="12"/>
      <c r="J117" s="12">
        <v>6592.5</v>
      </c>
      <c r="K117" s="12">
        <v>6592.5</v>
      </c>
      <c r="L117" s="12">
        <v>-6307.7</v>
      </c>
      <c r="M117" s="12">
        <f>K117+L117</f>
        <v>284.8000000000002</v>
      </c>
      <c r="N117" s="12">
        <v>346656.2</v>
      </c>
      <c r="O117" s="12">
        <v>-6371.4</v>
      </c>
      <c r="P117" s="12">
        <f>N117+O117</f>
        <v>340284.8</v>
      </c>
      <c r="Q117" s="12"/>
      <c r="R117" s="12">
        <f t="shared" si="8"/>
        <v>284.8000000000002</v>
      </c>
      <c r="S117" s="12"/>
      <c r="T117" s="12">
        <f t="shared" si="9"/>
        <v>340284.8</v>
      </c>
      <c r="U117" s="12">
        <f>U119</f>
        <v>0</v>
      </c>
      <c r="V117" s="12">
        <f t="shared" si="12"/>
        <v>284.8000000000002</v>
      </c>
      <c r="W117" s="12">
        <f>W119</f>
        <v>0</v>
      </c>
      <c r="X117" s="12">
        <f t="shared" si="13"/>
        <v>340284.8</v>
      </c>
      <c r="Y117" s="12">
        <f>Y119</f>
        <v>0</v>
      </c>
      <c r="Z117" s="12">
        <f>Z119</f>
        <v>0</v>
      </c>
      <c r="AA117" s="12">
        <f t="shared" si="14"/>
        <v>284.8000000000002</v>
      </c>
      <c r="AB117" s="12">
        <f t="shared" si="15"/>
        <v>340284.8</v>
      </c>
      <c r="AC117" s="12">
        <f>AC119</f>
        <v>0</v>
      </c>
      <c r="AD117" s="12">
        <f>AD119</f>
        <v>0</v>
      </c>
      <c r="AE117" s="12">
        <f t="shared" si="16"/>
        <v>284.8000000000002</v>
      </c>
      <c r="AF117" s="12">
        <f t="shared" si="16"/>
        <v>340284.8</v>
      </c>
      <c r="AG117" s="12">
        <f>AG119</f>
        <v>0</v>
      </c>
      <c r="AH117" s="12">
        <f t="shared" si="17"/>
        <v>284.8000000000002</v>
      </c>
      <c r="AI117" s="12">
        <f>AI119</f>
        <v>54890.6</v>
      </c>
      <c r="AJ117" s="12">
        <f>AH117+AI117</f>
        <v>55175.4</v>
      </c>
      <c r="AK117" s="12">
        <f t="shared" si="18"/>
        <v>340284.8</v>
      </c>
      <c r="AL117" s="12">
        <f>AL119</f>
        <v>-297609</v>
      </c>
      <c r="AM117" s="12">
        <f>AK117+AL117</f>
        <v>42675.79999999999</v>
      </c>
      <c r="AN117" s="12">
        <v>0</v>
      </c>
      <c r="AO117" s="12">
        <f>AO119</f>
        <v>44524.4</v>
      </c>
      <c r="AP117" s="12">
        <f>AN117+AO117</f>
        <v>44524.4</v>
      </c>
    </row>
    <row r="118" spans="1:42" ht="15.75">
      <c r="A118" s="8"/>
      <c r="B118" s="9" t="s">
        <v>13</v>
      </c>
      <c r="C118" s="5"/>
      <c r="D118" s="4"/>
      <c r="E118" s="4"/>
      <c r="F118" s="17"/>
      <c r="G118" s="17"/>
      <c r="H118" s="5"/>
      <c r="I118" s="12"/>
      <c r="J118" s="12"/>
      <c r="K118" s="12"/>
      <c r="L118" s="12"/>
      <c r="M118" s="12">
        <f>K118+L118</f>
        <v>0</v>
      </c>
      <c r="N118" s="12"/>
      <c r="O118" s="12"/>
      <c r="P118" s="12">
        <f>N118+O118</f>
        <v>0</v>
      </c>
      <c r="Q118" s="12"/>
      <c r="R118" s="12">
        <f t="shared" si="8"/>
        <v>0</v>
      </c>
      <c r="S118" s="12"/>
      <c r="T118" s="12">
        <f t="shared" si="9"/>
        <v>0</v>
      </c>
      <c r="U118" s="12"/>
      <c r="V118" s="12"/>
      <c r="W118" s="12"/>
      <c r="X118" s="12"/>
      <c r="Y118" s="12"/>
      <c r="Z118" s="12"/>
      <c r="AA118" s="12">
        <f t="shared" si="14"/>
        <v>0</v>
      </c>
      <c r="AB118" s="12">
        <f t="shared" si="15"/>
        <v>0</v>
      </c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1:42" ht="15.75">
      <c r="A119" s="8"/>
      <c r="B119" s="9" t="s">
        <v>14</v>
      </c>
      <c r="C119" s="5"/>
      <c r="D119" s="4">
        <f>D117</f>
        <v>6592.5</v>
      </c>
      <c r="E119" s="4">
        <f>E117</f>
        <v>6592.5</v>
      </c>
      <c r="F119" s="4">
        <f>F117</f>
        <v>0</v>
      </c>
      <c r="G119" s="4">
        <f>G117</f>
        <v>0</v>
      </c>
      <c r="H119" s="4">
        <f>H117</f>
        <v>346656.2</v>
      </c>
      <c r="I119" s="12"/>
      <c r="J119" s="12">
        <v>6592.5</v>
      </c>
      <c r="K119" s="12">
        <v>6592.5</v>
      </c>
      <c r="L119" s="12">
        <v>-6307.7</v>
      </c>
      <c r="M119" s="12">
        <f>K119+L119</f>
        <v>284.8000000000002</v>
      </c>
      <c r="N119" s="12">
        <v>346656.2</v>
      </c>
      <c r="O119" s="12">
        <v>-6371.4</v>
      </c>
      <c r="P119" s="12">
        <f>N119+O119</f>
        <v>340284.8</v>
      </c>
      <c r="Q119" s="12"/>
      <c r="R119" s="12">
        <f t="shared" si="8"/>
        <v>284.8000000000002</v>
      </c>
      <c r="S119" s="12"/>
      <c r="T119" s="12">
        <f t="shared" si="9"/>
        <v>340284.8</v>
      </c>
      <c r="U119" s="12"/>
      <c r="V119" s="12">
        <f t="shared" si="12"/>
        <v>284.8000000000002</v>
      </c>
      <c r="W119" s="12"/>
      <c r="X119" s="12">
        <f t="shared" si="13"/>
        <v>340284.8</v>
      </c>
      <c r="Y119" s="12"/>
      <c r="Z119" s="12"/>
      <c r="AA119" s="12">
        <f t="shared" si="14"/>
        <v>284.8000000000002</v>
      </c>
      <c r="AB119" s="12">
        <f t="shared" si="15"/>
        <v>340284.8</v>
      </c>
      <c r="AC119" s="12"/>
      <c r="AD119" s="12"/>
      <c r="AE119" s="12">
        <f t="shared" si="16"/>
        <v>284.8000000000002</v>
      </c>
      <c r="AF119" s="12">
        <f t="shared" si="16"/>
        <v>340284.8</v>
      </c>
      <c r="AG119" s="12"/>
      <c r="AH119" s="12">
        <f t="shared" si="17"/>
        <v>284.8000000000002</v>
      </c>
      <c r="AI119" s="12">
        <f>48679.6+6211</f>
        <v>54890.6</v>
      </c>
      <c r="AJ119" s="12">
        <f>AH119+AI119</f>
        <v>55175.4</v>
      </c>
      <c r="AK119" s="12">
        <f t="shared" si="18"/>
        <v>340284.8</v>
      </c>
      <c r="AL119" s="12">
        <f>-300287+2678</f>
        <v>-297609</v>
      </c>
      <c r="AM119" s="12">
        <f>AK119+AL119</f>
        <v>42675.79999999999</v>
      </c>
      <c r="AN119" s="12">
        <v>0</v>
      </c>
      <c r="AO119" s="12">
        <f>41846.4+2678</f>
        <v>44524.4</v>
      </c>
      <c r="AP119" s="12">
        <f>AN119+AO119</f>
        <v>44524.4</v>
      </c>
    </row>
    <row r="120" spans="1:42" ht="31.5" hidden="1">
      <c r="A120" s="8">
        <v>8</v>
      </c>
      <c r="B120" s="9" t="s">
        <v>10</v>
      </c>
      <c r="C120" s="5">
        <v>16864.9</v>
      </c>
      <c r="D120" s="4">
        <f>E120-C120</f>
        <v>0</v>
      </c>
      <c r="E120" s="4">
        <v>16864.9</v>
      </c>
      <c r="F120" s="17"/>
      <c r="G120" s="17"/>
      <c r="H120" s="5">
        <v>0</v>
      </c>
      <c r="I120" s="12"/>
      <c r="J120" s="12">
        <v>0</v>
      </c>
      <c r="K120" s="12">
        <v>16864.9</v>
      </c>
      <c r="L120" s="12"/>
      <c r="M120" s="12">
        <f t="shared" si="10"/>
        <v>16864.9</v>
      </c>
      <c r="N120" s="12">
        <v>0</v>
      </c>
      <c r="O120" s="12"/>
      <c r="P120" s="12">
        <f t="shared" si="11"/>
        <v>0</v>
      </c>
      <c r="Q120" s="12"/>
      <c r="R120" s="12">
        <f t="shared" si="8"/>
        <v>16864.9</v>
      </c>
      <c r="S120" s="12"/>
      <c r="T120" s="12">
        <f t="shared" si="9"/>
        <v>0</v>
      </c>
      <c r="U120" s="12">
        <f>U122</f>
        <v>0</v>
      </c>
      <c r="V120" s="12">
        <f t="shared" si="12"/>
        <v>16864.9</v>
      </c>
      <c r="W120" s="12">
        <f>W122</f>
        <v>0</v>
      </c>
      <c r="X120" s="12">
        <f t="shared" si="13"/>
        <v>0</v>
      </c>
      <c r="Y120" s="12">
        <f>Y122</f>
        <v>0</v>
      </c>
      <c r="Z120" s="12">
        <f>Z122</f>
        <v>0</v>
      </c>
      <c r="AA120" s="12">
        <f t="shared" si="14"/>
        <v>16864.9</v>
      </c>
      <c r="AB120" s="12">
        <f t="shared" si="15"/>
        <v>0</v>
      </c>
      <c r="AC120" s="12">
        <f>AC122</f>
        <v>0</v>
      </c>
      <c r="AD120" s="12">
        <f>AD122</f>
        <v>0</v>
      </c>
      <c r="AE120" s="12">
        <f t="shared" si="16"/>
        <v>16864.9</v>
      </c>
      <c r="AF120" s="12">
        <f t="shared" si="16"/>
        <v>0</v>
      </c>
      <c r="AG120" s="12">
        <f>AG122</f>
        <v>0</v>
      </c>
      <c r="AH120" s="12">
        <f t="shared" si="17"/>
        <v>16864.9</v>
      </c>
      <c r="AI120" s="12">
        <v>-7500</v>
      </c>
      <c r="AJ120" s="12">
        <f>AH120+AI120</f>
        <v>9364.900000000001</v>
      </c>
      <c r="AK120" s="12">
        <f t="shared" si="18"/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</row>
    <row r="121" spans="1:42" ht="15.75" hidden="1">
      <c r="A121" s="8"/>
      <c r="B121" s="9" t="s">
        <v>13</v>
      </c>
      <c r="C121" s="5"/>
      <c r="D121" s="4"/>
      <c r="E121" s="4"/>
      <c r="F121" s="17"/>
      <c r="G121" s="17"/>
      <c r="H121" s="5"/>
      <c r="I121" s="12"/>
      <c r="J121" s="12"/>
      <c r="K121" s="12"/>
      <c r="L121" s="12"/>
      <c r="M121" s="12">
        <f t="shared" si="10"/>
        <v>0</v>
      </c>
      <c r="N121" s="12"/>
      <c r="O121" s="12"/>
      <c r="P121" s="12">
        <f t="shared" si="11"/>
        <v>0</v>
      </c>
      <c r="Q121" s="12"/>
      <c r="R121" s="12">
        <f t="shared" si="8"/>
        <v>0</v>
      </c>
      <c r="S121" s="12"/>
      <c r="T121" s="12">
        <f t="shared" si="9"/>
        <v>0</v>
      </c>
      <c r="U121" s="12"/>
      <c r="V121" s="12"/>
      <c r="W121" s="12"/>
      <c r="X121" s="12"/>
      <c r="Y121" s="12"/>
      <c r="Z121" s="12"/>
      <c r="AA121" s="12">
        <f t="shared" si="14"/>
        <v>0</v>
      </c>
      <c r="AB121" s="12">
        <f t="shared" si="15"/>
        <v>0</v>
      </c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1:42" ht="15.75" hidden="1">
      <c r="A122" s="8"/>
      <c r="B122" s="9" t="s">
        <v>14</v>
      </c>
      <c r="C122" s="5"/>
      <c r="D122" s="4">
        <f>D120</f>
        <v>0</v>
      </c>
      <c r="E122" s="4">
        <f>E120</f>
        <v>16864.9</v>
      </c>
      <c r="F122" s="4">
        <f>F120</f>
        <v>0</v>
      </c>
      <c r="G122" s="4">
        <f>G120</f>
        <v>0</v>
      </c>
      <c r="H122" s="4">
        <f>H120</f>
        <v>0</v>
      </c>
      <c r="I122" s="12"/>
      <c r="J122" s="12">
        <v>0</v>
      </c>
      <c r="K122" s="12">
        <v>16864.9</v>
      </c>
      <c r="L122" s="12"/>
      <c r="M122" s="12">
        <f t="shared" si="10"/>
        <v>16864.9</v>
      </c>
      <c r="N122" s="12">
        <v>0</v>
      </c>
      <c r="O122" s="12"/>
      <c r="P122" s="12">
        <f t="shared" si="11"/>
        <v>0</v>
      </c>
      <c r="Q122" s="12"/>
      <c r="R122" s="12">
        <f t="shared" si="8"/>
        <v>16864.9</v>
      </c>
      <c r="S122" s="12"/>
      <c r="T122" s="12">
        <f t="shared" si="9"/>
        <v>0</v>
      </c>
      <c r="U122" s="12"/>
      <c r="V122" s="12">
        <f t="shared" si="12"/>
        <v>16864.9</v>
      </c>
      <c r="W122" s="12"/>
      <c r="X122" s="12">
        <f t="shared" si="13"/>
        <v>0</v>
      </c>
      <c r="Y122" s="12"/>
      <c r="Z122" s="12"/>
      <c r="AA122" s="12">
        <f t="shared" si="14"/>
        <v>16864.9</v>
      </c>
      <c r="AB122" s="12">
        <f t="shared" si="15"/>
        <v>0</v>
      </c>
      <c r="AC122" s="12"/>
      <c r="AD122" s="12"/>
      <c r="AE122" s="12">
        <f t="shared" si="16"/>
        <v>16864.9</v>
      </c>
      <c r="AF122" s="12">
        <f t="shared" si="16"/>
        <v>0</v>
      </c>
      <c r="AG122" s="12"/>
      <c r="AH122" s="12">
        <f t="shared" si="17"/>
        <v>16864.9</v>
      </c>
      <c r="AI122" s="12">
        <v>-7500</v>
      </c>
      <c r="AJ122" s="12">
        <f>AH122+AI122</f>
        <v>9364.900000000001</v>
      </c>
      <c r="AK122" s="12">
        <f t="shared" si="18"/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</row>
    <row r="123" spans="1:42" ht="15.75">
      <c r="A123" s="8">
        <v>6</v>
      </c>
      <c r="B123" s="9" t="s">
        <v>11</v>
      </c>
      <c r="C123" s="5">
        <v>544560.1</v>
      </c>
      <c r="D123" s="4">
        <f>E123-C123</f>
        <v>220485.50000000012</v>
      </c>
      <c r="E123" s="4">
        <f>34868.3+730177.3</f>
        <v>765045.6000000001</v>
      </c>
      <c r="F123" s="12"/>
      <c r="G123" s="17"/>
      <c r="H123" s="5">
        <f>43142.7+730177.3</f>
        <v>773320</v>
      </c>
      <c r="I123" s="12"/>
      <c r="J123" s="12">
        <v>220485.5</v>
      </c>
      <c r="K123" s="12">
        <v>765045.6</v>
      </c>
      <c r="L123" s="12"/>
      <c r="M123" s="12">
        <f t="shared" si="10"/>
        <v>765045.6</v>
      </c>
      <c r="N123" s="12">
        <v>773320</v>
      </c>
      <c r="O123" s="12"/>
      <c r="P123" s="12">
        <f t="shared" si="11"/>
        <v>773320</v>
      </c>
      <c r="Q123" s="12"/>
      <c r="R123" s="12">
        <f t="shared" si="8"/>
        <v>765045.6</v>
      </c>
      <c r="S123" s="12"/>
      <c r="T123" s="12">
        <f t="shared" si="9"/>
        <v>773320</v>
      </c>
      <c r="U123" s="12">
        <f>U125</f>
        <v>0</v>
      </c>
      <c r="V123" s="12">
        <f t="shared" si="12"/>
        <v>765045.6</v>
      </c>
      <c r="W123" s="12">
        <f>W125</f>
        <v>0</v>
      </c>
      <c r="X123" s="12">
        <f t="shared" si="13"/>
        <v>773320</v>
      </c>
      <c r="Y123" s="12">
        <f>Y125</f>
        <v>0</v>
      </c>
      <c r="Z123" s="12">
        <f>Z125</f>
        <v>0</v>
      </c>
      <c r="AA123" s="12">
        <f t="shared" si="14"/>
        <v>765045.6</v>
      </c>
      <c r="AB123" s="12">
        <f t="shared" si="15"/>
        <v>773320</v>
      </c>
      <c r="AC123" s="12">
        <f>AC125</f>
        <v>3251.494</v>
      </c>
      <c r="AD123" s="12">
        <f>AD125</f>
        <v>4295.63</v>
      </c>
      <c r="AE123" s="12">
        <f t="shared" si="16"/>
        <v>768297.0939999999</v>
      </c>
      <c r="AF123" s="12">
        <f t="shared" si="16"/>
        <v>777615.63</v>
      </c>
      <c r="AG123" s="12">
        <f>AG125</f>
        <v>0</v>
      </c>
      <c r="AH123" s="12">
        <f t="shared" si="17"/>
        <v>768297.0939999999</v>
      </c>
      <c r="AI123" s="12">
        <v>203815.906</v>
      </c>
      <c r="AJ123" s="12">
        <f>AH123+AI123</f>
        <v>972112.9999999999</v>
      </c>
      <c r="AK123" s="12">
        <f t="shared" si="18"/>
        <v>777615.63</v>
      </c>
      <c r="AL123" s="12">
        <v>249211.37</v>
      </c>
      <c r="AM123" s="12">
        <f>AK123+AL123</f>
        <v>1026827</v>
      </c>
      <c r="AN123" s="12">
        <v>0</v>
      </c>
      <c r="AO123" s="12">
        <v>1062079.2</v>
      </c>
      <c r="AP123" s="12">
        <f>AN123+AO123</f>
        <v>1062079.2</v>
      </c>
    </row>
    <row r="124" spans="1:42" ht="15.75">
      <c r="A124" s="8"/>
      <c r="B124" s="9" t="s">
        <v>13</v>
      </c>
      <c r="C124" s="5"/>
      <c r="D124" s="4"/>
      <c r="E124" s="4"/>
      <c r="F124" s="12"/>
      <c r="G124" s="17"/>
      <c r="H124" s="5"/>
      <c r="I124" s="12"/>
      <c r="J124" s="12"/>
      <c r="K124" s="12"/>
      <c r="L124" s="12"/>
      <c r="M124" s="12">
        <f t="shared" si="10"/>
        <v>0</v>
      </c>
      <c r="N124" s="12"/>
      <c r="O124" s="12"/>
      <c r="P124" s="12">
        <f t="shared" si="11"/>
        <v>0</v>
      </c>
      <c r="Q124" s="12"/>
      <c r="R124" s="12">
        <f t="shared" si="8"/>
        <v>0</v>
      </c>
      <c r="S124" s="12"/>
      <c r="T124" s="12">
        <f t="shared" si="9"/>
        <v>0</v>
      </c>
      <c r="U124" s="12"/>
      <c r="V124" s="12"/>
      <c r="W124" s="12"/>
      <c r="X124" s="12"/>
      <c r="Y124" s="12"/>
      <c r="Z124" s="12"/>
      <c r="AA124" s="12">
        <f t="shared" si="14"/>
        <v>0</v>
      </c>
      <c r="AB124" s="12">
        <f t="shared" si="15"/>
        <v>0</v>
      </c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</row>
    <row r="125" spans="1:42" ht="15.75">
      <c r="A125" s="8"/>
      <c r="B125" s="9" t="s">
        <v>14</v>
      </c>
      <c r="C125" s="5"/>
      <c r="D125" s="4">
        <f>D123</f>
        <v>220485.50000000012</v>
      </c>
      <c r="E125" s="4">
        <f>E123</f>
        <v>765045.6000000001</v>
      </c>
      <c r="F125" s="4">
        <f>F123</f>
        <v>0</v>
      </c>
      <c r="G125" s="4">
        <f>G123</f>
        <v>0</v>
      </c>
      <c r="H125" s="4">
        <f>H123</f>
        <v>773320</v>
      </c>
      <c r="I125" s="12"/>
      <c r="J125" s="12">
        <v>220485.5</v>
      </c>
      <c r="K125" s="12">
        <v>765045.6</v>
      </c>
      <c r="L125" s="12"/>
      <c r="M125" s="12">
        <f t="shared" si="10"/>
        <v>765045.6</v>
      </c>
      <c r="N125" s="12">
        <v>773320</v>
      </c>
      <c r="O125" s="12"/>
      <c r="P125" s="12">
        <f t="shared" si="11"/>
        <v>773320</v>
      </c>
      <c r="Q125" s="12"/>
      <c r="R125" s="12">
        <f t="shared" si="8"/>
        <v>765045.6</v>
      </c>
      <c r="S125" s="12"/>
      <c r="T125" s="12">
        <f t="shared" si="9"/>
        <v>773320</v>
      </c>
      <c r="U125" s="12"/>
      <c r="V125" s="12">
        <f t="shared" si="12"/>
        <v>765045.6</v>
      </c>
      <c r="W125" s="12"/>
      <c r="X125" s="12">
        <f t="shared" si="13"/>
        <v>773320</v>
      </c>
      <c r="Y125" s="12"/>
      <c r="Z125" s="12"/>
      <c r="AA125" s="12">
        <f t="shared" si="14"/>
        <v>765045.6</v>
      </c>
      <c r="AB125" s="12">
        <f t="shared" si="15"/>
        <v>773320</v>
      </c>
      <c r="AC125" s="12">
        <v>3251.494</v>
      </c>
      <c r="AD125" s="12">
        <v>4295.63</v>
      </c>
      <c r="AE125" s="12">
        <f t="shared" si="16"/>
        <v>768297.0939999999</v>
      </c>
      <c r="AF125" s="12">
        <f t="shared" si="16"/>
        <v>777615.63</v>
      </c>
      <c r="AG125" s="12"/>
      <c r="AH125" s="12">
        <f t="shared" si="17"/>
        <v>768297.0939999999</v>
      </c>
      <c r="AI125" s="12">
        <v>203815.906</v>
      </c>
      <c r="AJ125" s="12">
        <f>AH125+AI125</f>
        <v>972112.9999999999</v>
      </c>
      <c r="AK125" s="12">
        <f t="shared" si="18"/>
        <v>777615.63</v>
      </c>
      <c r="AL125" s="12">
        <v>249211.37</v>
      </c>
      <c r="AM125" s="12">
        <f>AK125+AL125</f>
        <v>1026827</v>
      </c>
      <c r="AN125" s="12">
        <v>0</v>
      </c>
      <c r="AO125" s="12">
        <v>1062079.2</v>
      </c>
      <c r="AP125" s="12">
        <f>AN125+AO125</f>
        <v>1062079.2</v>
      </c>
    </row>
    <row r="126" spans="1:42" ht="31.5">
      <c r="A126" s="8">
        <v>7</v>
      </c>
      <c r="B126" s="15" t="s">
        <v>35</v>
      </c>
      <c r="C126" s="5"/>
      <c r="D126" s="4">
        <f>E126-C126</f>
        <v>24627.2</v>
      </c>
      <c r="E126" s="4">
        <v>24627.2</v>
      </c>
      <c r="F126" s="12"/>
      <c r="G126" s="17"/>
      <c r="H126" s="5">
        <v>0</v>
      </c>
      <c r="I126" s="12"/>
      <c r="J126" s="12">
        <v>24627.2</v>
      </c>
      <c r="K126" s="12">
        <v>24627.2</v>
      </c>
      <c r="L126" s="12"/>
      <c r="M126" s="12">
        <f t="shared" si="10"/>
        <v>24627.2</v>
      </c>
      <c r="N126" s="12">
        <v>0</v>
      </c>
      <c r="O126" s="12"/>
      <c r="P126" s="12">
        <f t="shared" si="11"/>
        <v>0</v>
      </c>
      <c r="Q126" s="12"/>
      <c r="R126" s="12">
        <f t="shared" si="8"/>
        <v>24627.2</v>
      </c>
      <c r="S126" s="12"/>
      <c r="T126" s="12">
        <f t="shared" si="9"/>
        <v>0</v>
      </c>
      <c r="U126" s="12">
        <f>U128</f>
        <v>0</v>
      </c>
      <c r="V126" s="12">
        <f t="shared" si="12"/>
        <v>24627.2</v>
      </c>
      <c r="W126" s="12">
        <f>W128</f>
        <v>0</v>
      </c>
      <c r="X126" s="12">
        <f t="shared" si="13"/>
        <v>0</v>
      </c>
      <c r="Y126" s="12">
        <f>Y128</f>
        <v>0</v>
      </c>
      <c r="Z126" s="12">
        <f>Z128</f>
        <v>0</v>
      </c>
      <c r="AA126" s="12">
        <f t="shared" si="14"/>
        <v>24627.2</v>
      </c>
      <c r="AB126" s="12">
        <f t="shared" si="15"/>
        <v>0</v>
      </c>
      <c r="AC126" s="12">
        <f>AC128</f>
        <v>0</v>
      </c>
      <c r="AD126" s="12">
        <f>AD128</f>
        <v>0</v>
      </c>
      <c r="AE126" s="12">
        <f t="shared" si="16"/>
        <v>24627.2</v>
      </c>
      <c r="AF126" s="12">
        <f t="shared" si="16"/>
        <v>0</v>
      </c>
      <c r="AG126" s="12">
        <f>AG128</f>
        <v>0</v>
      </c>
      <c r="AH126" s="12">
        <f t="shared" si="17"/>
        <v>24627.2</v>
      </c>
      <c r="AI126" s="12">
        <v>0</v>
      </c>
      <c r="AJ126" s="12">
        <f>AH126+AI126</f>
        <v>24627.2</v>
      </c>
      <c r="AK126" s="12">
        <f t="shared" si="18"/>
        <v>0</v>
      </c>
      <c r="AL126" s="12">
        <v>0</v>
      </c>
      <c r="AM126" s="12">
        <v>0</v>
      </c>
      <c r="AN126" s="12">
        <v>0</v>
      </c>
      <c r="AO126" s="12">
        <v>47715.5</v>
      </c>
      <c r="AP126" s="12">
        <f>AN126+AO126</f>
        <v>47715.5</v>
      </c>
    </row>
    <row r="127" spans="1:42" ht="15.75">
      <c r="A127" s="8"/>
      <c r="B127" s="9" t="s">
        <v>13</v>
      </c>
      <c r="C127" s="5"/>
      <c r="D127" s="4"/>
      <c r="E127" s="4"/>
      <c r="F127" s="12"/>
      <c r="G127" s="17"/>
      <c r="H127" s="5"/>
      <c r="I127" s="12"/>
      <c r="J127" s="12"/>
      <c r="K127" s="12"/>
      <c r="L127" s="12"/>
      <c r="M127" s="12">
        <f t="shared" si="10"/>
        <v>0</v>
      </c>
      <c r="N127" s="12"/>
      <c r="O127" s="12"/>
      <c r="P127" s="12">
        <f t="shared" si="11"/>
        <v>0</v>
      </c>
      <c r="Q127" s="12"/>
      <c r="R127" s="12">
        <f t="shared" si="8"/>
        <v>0</v>
      </c>
      <c r="S127" s="12"/>
      <c r="T127" s="12">
        <f t="shared" si="9"/>
        <v>0</v>
      </c>
      <c r="U127" s="12"/>
      <c r="V127" s="12"/>
      <c r="W127" s="12"/>
      <c r="X127" s="12"/>
      <c r="Y127" s="12"/>
      <c r="Z127" s="12"/>
      <c r="AA127" s="12">
        <f t="shared" si="14"/>
        <v>0</v>
      </c>
      <c r="AB127" s="12">
        <f t="shared" si="15"/>
        <v>0</v>
      </c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</row>
    <row r="128" spans="1:42" ht="15.75">
      <c r="A128" s="8"/>
      <c r="B128" s="9" t="s">
        <v>14</v>
      </c>
      <c r="C128" s="5"/>
      <c r="D128" s="4">
        <f>D126</f>
        <v>24627.2</v>
      </c>
      <c r="E128" s="4">
        <f>E126</f>
        <v>24627.2</v>
      </c>
      <c r="F128" s="4">
        <f>F126</f>
        <v>0</v>
      </c>
      <c r="G128" s="4">
        <f>G126</f>
        <v>0</v>
      </c>
      <c r="H128" s="4">
        <f>H126</f>
        <v>0</v>
      </c>
      <c r="I128" s="12"/>
      <c r="J128" s="12">
        <v>24627.2</v>
      </c>
      <c r="K128" s="12">
        <v>24627.2</v>
      </c>
      <c r="L128" s="12"/>
      <c r="M128" s="12">
        <f t="shared" si="10"/>
        <v>24627.2</v>
      </c>
      <c r="N128" s="12">
        <v>0</v>
      </c>
      <c r="O128" s="12"/>
      <c r="P128" s="12">
        <f t="shared" si="11"/>
        <v>0</v>
      </c>
      <c r="Q128" s="12"/>
      <c r="R128" s="12">
        <f t="shared" si="8"/>
        <v>24627.2</v>
      </c>
      <c r="S128" s="12"/>
      <c r="T128" s="12">
        <f t="shared" si="9"/>
        <v>0</v>
      </c>
      <c r="U128" s="12"/>
      <c r="V128" s="12">
        <f t="shared" si="12"/>
        <v>24627.2</v>
      </c>
      <c r="W128" s="12"/>
      <c r="X128" s="12">
        <f t="shared" si="13"/>
        <v>0</v>
      </c>
      <c r="Y128" s="12"/>
      <c r="Z128" s="12"/>
      <c r="AA128" s="12">
        <f t="shared" si="14"/>
        <v>24627.2</v>
      </c>
      <c r="AB128" s="12">
        <f t="shared" si="15"/>
        <v>0</v>
      </c>
      <c r="AC128" s="12"/>
      <c r="AD128" s="12"/>
      <c r="AE128" s="12">
        <f t="shared" si="16"/>
        <v>24627.2</v>
      </c>
      <c r="AF128" s="12">
        <f t="shared" si="16"/>
        <v>0</v>
      </c>
      <c r="AG128" s="12"/>
      <c r="AH128" s="12">
        <f t="shared" si="17"/>
        <v>24627.2</v>
      </c>
      <c r="AI128" s="12">
        <v>0</v>
      </c>
      <c r="AJ128" s="12">
        <f>AH128+AI128</f>
        <v>24627.2</v>
      </c>
      <c r="AK128" s="12">
        <f t="shared" si="18"/>
        <v>0</v>
      </c>
      <c r="AL128" s="12">
        <v>0</v>
      </c>
      <c r="AM128" s="12">
        <v>0</v>
      </c>
      <c r="AN128" s="12">
        <v>0</v>
      </c>
      <c r="AO128" s="12">
        <v>47715.5</v>
      </c>
      <c r="AP128" s="12">
        <f>AN128+AO128</f>
        <v>47715.5</v>
      </c>
    </row>
    <row r="129" spans="1:42" ht="47.25" hidden="1">
      <c r="A129" s="8">
        <v>11</v>
      </c>
      <c r="B129" s="9" t="s">
        <v>62</v>
      </c>
      <c r="C129" s="5"/>
      <c r="D129" s="4"/>
      <c r="E129" s="4"/>
      <c r="F129" s="4"/>
      <c r="G129" s="4"/>
      <c r="H129" s="4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>
        <v>0</v>
      </c>
      <c r="AI129" s="12">
        <v>1747.2</v>
      </c>
      <c r="AJ129" s="12">
        <f>AH129+AI129</f>
        <v>1747.2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</row>
    <row r="130" spans="1:42" ht="15.75" hidden="1">
      <c r="A130" s="8"/>
      <c r="B130" s="9" t="s">
        <v>13</v>
      </c>
      <c r="C130" s="5"/>
      <c r="D130" s="4"/>
      <c r="E130" s="4"/>
      <c r="F130" s="4"/>
      <c r="G130" s="4"/>
      <c r="H130" s="4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 spans="1:42" ht="15.75" hidden="1">
      <c r="A131" s="8"/>
      <c r="B131" s="9" t="s">
        <v>14</v>
      </c>
      <c r="C131" s="5"/>
      <c r="D131" s="4"/>
      <c r="E131" s="4"/>
      <c r="F131" s="4"/>
      <c r="G131" s="4"/>
      <c r="H131" s="4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>
        <v>0</v>
      </c>
      <c r="AI131" s="12">
        <v>1747.2</v>
      </c>
      <c r="AJ131" s="12">
        <f>AH131+AI131</f>
        <v>1747.2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</row>
    <row r="132" spans="1:42" ht="31.5" hidden="1">
      <c r="A132" s="8">
        <v>12</v>
      </c>
      <c r="B132" s="9" t="s">
        <v>63</v>
      </c>
      <c r="C132" s="5"/>
      <c r="D132" s="4"/>
      <c r="E132" s="4"/>
      <c r="F132" s="4"/>
      <c r="G132" s="4"/>
      <c r="H132" s="4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>
        <v>0</v>
      </c>
      <c r="AI132" s="12">
        <v>105000</v>
      </c>
      <c r="AJ132" s="12">
        <f>AH132+AI132</f>
        <v>105000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</row>
    <row r="133" spans="1:42" ht="15.75" hidden="1">
      <c r="A133" s="8"/>
      <c r="B133" s="9" t="s">
        <v>13</v>
      </c>
      <c r="C133" s="5"/>
      <c r="D133" s="4"/>
      <c r="E133" s="4"/>
      <c r="F133" s="4"/>
      <c r="G133" s="4"/>
      <c r="H133" s="4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</row>
    <row r="134" spans="1:42" ht="15.75" hidden="1">
      <c r="A134" s="8"/>
      <c r="B134" s="9" t="s">
        <v>14</v>
      </c>
      <c r="C134" s="5"/>
      <c r="D134" s="4"/>
      <c r="E134" s="4"/>
      <c r="F134" s="4"/>
      <c r="G134" s="4"/>
      <c r="H134" s="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>
        <v>0</v>
      </c>
      <c r="AI134" s="12">
        <v>105000</v>
      </c>
      <c r="AJ134" s="12">
        <f>AH134+AI134</f>
        <v>105000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</row>
    <row r="135" spans="1:42" ht="47.25">
      <c r="A135" s="8">
        <v>8</v>
      </c>
      <c r="B135" s="25" t="s">
        <v>67</v>
      </c>
      <c r="C135" s="5"/>
      <c r="D135" s="4"/>
      <c r="E135" s="4"/>
      <c r="F135" s="4"/>
      <c r="G135" s="4"/>
      <c r="H135" s="4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>
        <v>0</v>
      </c>
      <c r="AI135" s="12">
        <f>AI137</f>
        <v>44414.2</v>
      </c>
      <c r="AJ135" s="12">
        <f>AH135+AI135</f>
        <v>44414.2</v>
      </c>
      <c r="AK135" s="12">
        <v>0</v>
      </c>
      <c r="AL135" s="12">
        <f>AL137</f>
        <v>189978.2</v>
      </c>
      <c r="AM135" s="12">
        <f>AK135+AL135</f>
        <v>189978.2</v>
      </c>
      <c r="AN135" s="12">
        <v>0</v>
      </c>
      <c r="AO135" s="12">
        <f>AO137</f>
        <v>162565.8</v>
      </c>
      <c r="AP135" s="12">
        <f>AN135+AO135</f>
        <v>162565.8</v>
      </c>
    </row>
    <row r="136" spans="1:42" ht="15.75">
      <c r="A136" s="8"/>
      <c r="B136" s="9" t="s">
        <v>13</v>
      </c>
      <c r="C136" s="5"/>
      <c r="D136" s="4"/>
      <c r="E136" s="4"/>
      <c r="F136" s="4"/>
      <c r="G136" s="4"/>
      <c r="H136" s="4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</row>
    <row r="137" spans="1:42" ht="15.75">
      <c r="A137" s="8"/>
      <c r="B137" s="9" t="s">
        <v>14</v>
      </c>
      <c r="C137" s="5"/>
      <c r="D137" s="4"/>
      <c r="E137" s="4"/>
      <c r="F137" s="4"/>
      <c r="G137" s="4"/>
      <c r="H137" s="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>
        <v>0</v>
      </c>
      <c r="AI137" s="12">
        <v>44414.2</v>
      </c>
      <c r="AJ137" s="12">
        <f>AH137+AI137</f>
        <v>44414.2</v>
      </c>
      <c r="AK137" s="12">
        <v>0</v>
      </c>
      <c r="AL137" s="12">
        <v>189978.2</v>
      </c>
      <c r="AM137" s="12">
        <f>AK137+AL137</f>
        <v>189978.2</v>
      </c>
      <c r="AN137" s="12">
        <v>0</v>
      </c>
      <c r="AO137" s="12">
        <v>162565.8</v>
      </c>
      <c r="AP137" s="12">
        <f>AN137+AO137</f>
        <v>162565.8</v>
      </c>
    </row>
    <row r="138" spans="1:42" ht="31.5">
      <c r="A138" s="8">
        <v>9</v>
      </c>
      <c r="B138" s="25" t="s">
        <v>68</v>
      </c>
      <c r="C138" s="5"/>
      <c r="D138" s="4"/>
      <c r="E138" s="4"/>
      <c r="F138" s="4"/>
      <c r="G138" s="4"/>
      <c r="H138" s="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>
        <v>0</v>
      </c>
      <c r="AI138" s="12">
        <f>AI140</f>
        <v>100000</v>
      </c>
      <c r="AJ138" s="12">
        <f>AH138+AI138</f>
        <v>100000</v>
      </c>
      <c r="AK138" s="12">
        <v>0</v>
      </c>
      <c r="AL138" s="12">
        <f>AL140</f>
        <v>200000</v>
      </c>
      <c r="AM138" s="12">
        <f>AK138+AL138</f>
        <v>200000</v>
      </c>
      <c r="AN138" s="12">
        <v>0</v>
      </c>
      <c r="AO138" s="12">
        <f>AO140</f>
        <v>200000</v>
      </c>
      <c r="AP138" s="12">
        <f>AN138+AO138</f>
        <v>200000</v>
      </c>
    </row>
    <row r="139" spans="1:42" ht="15.75">
      <c r="A139" s="8"/>
      <c r="B139" s="9" t="s">
        <v>13</v>
      </c>
      <c r="C139" s="5"/>
      <c r="D139" s="4"/>
      <c r="E139" s="4"/>
      <c r="F139" s="4"/>
      <c r="G139" s="4"/>
      <c r="H139" s="4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</row>
    <row r="140" spans="1:42" ht="15.75">
      <c r="A140" s="8"/>
      <c r="B140" s="9" t="s">
        <v>14</v>
      </c>
      <c r="C140" s="5"/>
      <c r="D140" s="4"/>
      <c r="E140" s="4"/>
      <c r="F140" s="4"/>
      <c r="G140" s="4"/>
      <c r="H140" s="4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>
        <v>0</v>
      </c>
      <c r="AI140" s="12">
        <f>25000+75000</f>
        <v>100000</v>
      </c>
      <c r="AJ140" s="12">
        <f>AH140+AI140</f>
        <v>100000</v>
      </c>
      <c r="AK140" s="12">
        <v>0</v>
      </c>
      <c r="AL140" s="12">
        <v>200000</v>
      </c>
      <c r="AM140" s="12">
        <f>AK140+AL140</f>
        <v>200000</v>
      </c>
      <c r="AN140" s="12">
        <v>0</v>
      </c>
      <c r="AO140" s="12">
        <v>200000</v>
      </c>
      <c r="AP140" s="12">
        <f>AN140+AO140</f>
        <v>200000</v>
      </c>
    </row>
    <row r="141" spans="1:42" ht="15.75">
      <c r="A141" s="35" t="s">
        <v>2</v>
      </c>
      <c r="B141" s="35"/>
      <c r="C141" s="4">
        <f>C11+C97</f>
        <v>3565825.9000000004</v>
      </c>
      <c r="D141" s="4">
        <f>E141-C141</f>
        <v>406942</v>
      </c>
      <c r="E141" s="4">
        <f>E97+E11</f>
        <v>3972767.9000000004</v>
      </c>
      <c r="F141" s="4" t="e">
        <f>F97+F11</f>
        <v>#REF!</v>
      </c>
      <c r="G141" s="4" t="e">
        <f>G97+G11</f>
        <v>#REF!</v>
      </c>
      <c r="H141" s="4">
        <f>H97+H11</f>
        <v>3709782.8</v>
      </c>
      <c r="I141" s="12">
        <f>I11+I97</f>
        <v>166514.8</v>
      </c>
      <c r="J141" s="12">
        <f>D141+I141</f>
        <v>573456.8</v>
      </c>
      <c r="K141" s="12">
        <f>E141+I141</f>
        <v>4139282.7</v>
      </c>
      <c r="L141" s="12">
        <f>L117</f>
        <v>-6307.7</v>
      </c>
      <c r="M141" s="12">
        <f>M11+M97</f>
        <v>4132975</v>
      </c>
      <c r="N141" s="12">
        <v>3709782.8</v>
      </c>
      <c r="O141" s="12">
        <f>O97</f>
        <v>-6371.4</v>
      </c>
      <c r="P141" s="12">
        <f>P11+P97</f>
        <v>3703411.4</v>
      </c>
      <c r="Q141" s="12">
        <f>Q11+Q128</f>
        <v>742.1999999999998</v>
      </c>
      <c r="R141" s="12">
        <f t="shared" si="8"/>
        <v>4133717.2</v>
      </c>
      <c r="S141" s="12">
        <f>S11+S97</f>
        <v>2996.6</v>
      </c>
      <c r="T141" s="12">
        <f t="shared" si="9"/>
        <v>3706408</v>
      </c>
      <c r="U141" s="12">
        <f>U11+U97</f>
        <v>100552.20000000001</v>
      </c>
      <c r="V141" s="12">
        <f>R141+U141</f>
        <v>4234269.4</v>
      </c>
      <c r="W141" s="12">
        <f>W11+W97</f>
        <v>99644.20000000001</v>
      </c>
      <c r="X141" s="12">
        <f>T141+W141</f>
        <v>3806052.2</v>
      </c>
      <c r="Y141" s="12">
        <f>Y11+Y97</f>
        <v>0</v>
      </c>
      <c r="Z141" s="12">
        <f>Z11+Z97</f>
        <v>0</v>
      </c>
      <c r="AA141" s="12">
        <f>V141+Y141</f>
        <v>4234269.4</v>
      </c>
      <c r="AB141" s="12">
        <f>X141+Z141</f>
        <v>3806052.2</v>
      </c>
      <c r="AC141" s="12">
        <f>AC11+AC97</f>
        <v>3251.494</v>
      </c>
      <c r="AD141" s="12">
        <f>AD11+AD97</f>
        <v>4295.63</v>
      </c>
      <c r="AE141" s="12">
        <f>AA141+AC141</f>
        <v>4237520.894</v>
      </c>
      <c r="AF141" s="12">
        <f>AB141+AD141</f>
        <v>3810347.83</v>
      </c>
      <c r="AG141" s="12">
        <f>AG11+AG97</f>
        <v>49057.511</v>
      </c>
      <c r="AH141" s="12">
        <f t="shared" si="17"/>
        <v>4286578.405</v>
      </c>
      <c r="AI141" s="12">
        <f>AI11+AI97</f>
        <v>728008.4450000001</v>
      </c>
      <c r="AJ141" s="12">
        <f>AJ11+AJ97</f>
        <v>5014586.850000001</v>
      </c>
      <c r="AK141" s="12">
        <f t="shared" si="18"/>
        <v>3810347.83</v>
      </c>
      <c r="AL141" s="12">
        <f>AL11+AL97</f>
        <v>857884.5700000001</v>
      </c>
      <c r="AM141" s="12">
        <f>AM11+AM97</f>
        <v>4668232.4</v>
      </c>
      <c r="AN141" s="12">
        <f>AN11+AN97</f>
        <v>0</v>
      </c>
      <c r="AO141" s="12">
        <f>AO11+AO97</f>
        <v>4640714.8</v>
      </c>
      <c r="AP141" s="12">
        <f>AP11+AP97</f>
        <v>4640714.8</v>
      </c>
    </row>
  </sheetData>
  <sheetProtection password="CF5C" sheet="1"/>
  <mergeCells count="37">
    <mergeCell ref="AO9:AP10"/>
    <mergeCell ref="A5:AP5"/>
    <mergeCell ref="AN9:AN10"/>
    <mergeCell ref="W9:W10"/>
    <mergeCell ref="X9:X10"/>
    <mergeCell ref="Y9:Y10"/>
    <mergeCell ref="Z9:Z10"/>
    <mergeCell ref="AC9:AC10"/>
    <mergeCell ref="AG9:AG10"/>
    <mergeCell ref="AH9:AH10"/>
    <mergeCell ref="AL9:AM9"/>
    <mergeCell ref="A141:B141"/>
    <mergeCell ref="AI9:AJ10"/>
    <mergeCell ref="AK9:AK10"/>
    <mergeCell ref="V9:V10"/>
    <mergeCell ref="T9:T10"/>
    <mergeCell ref="AD9:AD10"/>
    <mergeCell ref="AE9:AE10"/>
    <mergeCell ref="AF9:AF10"/>
    <mergeCell ref="D9:E9"/>
    <mergeCell ref="M9:M10"/>
    <mergeCell ref="AA9:AA10"/>
    <mergeCell ref="AB9:AB10"/>
    <mergeCell ref="N9:N10"/>
    <mergeCell ref="P9:P10"/>
    <mergeCell ref="R9:R10"/>
    <mergeCell ref="U9:U10"/>
    <mergeCell ref="A9:A10"/>
    <mergeCell ref="B9:B10"/>
    <mergeCell ref="C9:C10"/>
    <mergeCell ref="AM1:AP1"/>
    <mergeCell ref="AM2:AP2"/>
    <mergeCell ref="AM3:AP3"/>
    <mergeCell ref="A6:AP6"/>
    <mergeCell ref="I9:I10"/>
    <mergeCell ref="J9:K9"/>
    <mergeCell ref="H9:H10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EKolyshkina</cp:lastModifiedBy>
  <cp:lastPrinted>2011-12-26T11:05:16Z</cp:lastPrinted>
  <dcterms:created xsi:type="dcterms:W3CDTF">2008-09-20T09:53:36Z</dcterms:created>
  <dcterms:modified xsi:type="dcterms:W3CDTF">2011-12-26T11:05:27Z</dcterms:modified>
  <cp:category/>
  <cp:version/>
  <cp:contentType/>
  <cp:contentStatus/>
</cp:coreProperties>
</file>