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по администр" sheetId="1" r:id="rId1"/>
    <sheet name="по видам доход" sheetId="2" r:id="rId2"/>
  </sheets>
  <definedNames>
    <definedName name="_xlnm.Print_Titles" localSheetId="0">'по администр'!$4:$5</definedName>
    <definedName name="_xlnm.Print_Titles" localSheetId="1">'по видам доход'!$4:$5</definedName>
  </definedNames>
  <calcPr fullCalcOnLoad="1"/>
</workbook>
</file>

<file path=xl/sharedStrings.xml><?xml version="1.0" encoding="utf-8"?>
<sst xmlns="http://schemas.openxmlformats.org/spreadsheetml/2006/main" count="577" uniqueCount="156">
  <si>
    <t xml:space="preserve">                                                                 Оперативный анализ  поступления доходов в 2008 году</t>
  </si>
  <si>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</si>
  <si>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</si>
  <si>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</si>
  <si>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</si>
  <si>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</si>
  <si>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Справочно: Факт январь 2007 год</t>
  </si>
  <si>
    <t>Уточненный годовой план на 2008 год (Реш. ПГД  от 25.12.07 № 310)</t>
  </si>
  <si>
    <t>Кассовый план I квартала 2008 года</t>
  </si>
  <si>
    <t>факт январь 2008 год</t>
  </si>
  <si>
    <t>отклонение абсолютное</t>
  </si>
  <si>
    <t xml:space="preserve">% выполн. плана I квартала </t>
  </si>
  <si>
    <t>163</t>
  </si>
  <si>
    <t>ДИО</t>
  </si>
  <si>
    <t>1 11 01040 04 0000 120</t>
  </si>
  <si>
    <t>Дивиденды по акциям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</si>
  <si>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</si>
  <si>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</si>
  <si>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</si>
  <si>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</si>
  <si>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1 11 08044 04 0000 120</t>
  </si>
  <si>
    <t>Прочие поступления от использования имущества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</si>
  <si>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</si>
  <si>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</si>
  <si>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</si>
  <si>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</si>
  <si>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</si>
  <si>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</si>
  <si>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</si>
  <si>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</si>
  <si>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1 14 06024 04 0000 420</t>
  </si>
  <si>
    <t xml:space="preserve">Доходы от продажи земельных участков, находящихся в собственности городских округов 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</si>
  <si>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</si>
  <si>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</si>
  <si>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</si>
  <si>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</si>
  <si>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</si>
  <si>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</si>
  <si>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3 00 00000 00 0000 000</t>
  </si>
  <si>
    <t>Доходы от предпринимательской деятельности</t>
  </si>
  <si>
    <t>ИТОГО ПО АДМИНИСТРАТОРУ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</si>
  <si>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</si>
  <si>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</si>
  <si>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</si>
  <si>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</si>
  <si>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</si>
  <si>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</si>
  <si>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</si>
  <si>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</si>
  <si>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</si>
  <si>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</si>
  <si>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</si>
  <si>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</si>
  <si>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</si>
  <si>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</si>
  <si>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</si>
  <si>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</si>
  <si>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188</t>
  </si>
  <si>
    <t>УВД</t>
  </si>
  <si>
    <t>1 08 07140 01 0000 110</t>
  </si>
  <si>
    <t>Госпошлина за регистрац трансп. средств</t>
  </si>
  <si>
    <t>2 02 04000 00 0000 000</t>
  </si>
  <si>
    <t>Иные межбюджетные трансферты</t>
  </si>
  <si>
    <t>321</t>
  </si>
  <si>
    <t xml:space="preserve"> ГУ Фед. рег. службы по ПК</t>
  </si>
  <si>
    <t xml:space="preserve"> 1 08 07110-120 01 0000 110</t>
  </si>
  <si>
    <t xml:space="preserve">Госпошлина за регистрацию общественных объединений, политических партий 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</si>
  <si>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</si>
  <si>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</si>
  <si>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</si>
  <si>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</si>
  <si>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</si>
  <si>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</si>
  <si>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</si>
  <si>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</si>
  <si>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</si>
  <si>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</si>
  <si>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</si>
  <si>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</si>
  <si>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</si>
  <si>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</si>
  <si>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>2 02 02000 00 0000 000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</si>
  <si>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</si>
  <si>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2 02 03000 00 0000 000</t>
  </si>
  <si>
    <t xml:space="preserve">Субвенции от других бюджетов бюджетной системы РФ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</si>
  <si>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</si>
  <si>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  **)</t>
    </r>
  </si>
  <si>
    <t>904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</si>
  <si>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</si>
  <si>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</si>
  <si>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</si>
  <si>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</si>
  <si>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2 07 04000 04 0000 180</t>
  </si>
  <si>
    <t>Прочие безвозмездные поступления (по соглашениям)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</si>
  <si>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</si>
  <si>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</si>
  <si>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</si>
  <si>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</si>
  <si>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Департамент образования</t>
  </si>
  <si>
    <t>Прочие безвозмездные поступления (Лукойл)</t>
  </si>
  <si>
    <t>931-937, 991</t>
  </si>
  <si>
    <t>Администрации районов, УЖО</t>
  </si>
  <si>
    <t>1 14 01040 04 0000 410</t>
  </si>
  <si>
    <t>Доходы от продажи квартир</t>
  </si>
  <si>
    <t>942</t>
  </si>
  <si>
    <t>Плата за найм муниципального жилого фонда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</si>
  <si>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</si>
  <si>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УВБ</t>
  </si>
  <si>
    <t xml:space="preserve">Субсидии от других бюджетов бюджетной системы РФ     </t>
  </si>
  <si>
    <t>964</t>
  </si>
  <si>
    <t>МУ "Служба спасения"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</si>
  <si>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</si>
  <si>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</si>
  <si>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</si>
  <si>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</si>
  <si>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</si>
  <si>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Доходы по договорам на размещение средств наружной рекламы</t>
  </si>
  <si>
    <t>Администрация г. Перми, МУ "Архив"</t>
  </si>
  <si>
    <t>976</t>
  </si>
  <si>
    <t>Комитет физкультуры</t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</si>
  <si>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</si>
  <si>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</si>
  <si>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</si>
  <si>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</si>
  <si>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</si>
  <si>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 xml:space="preserve">Арендная плата за земельные участки, находящиеся в собственности городских округов </t>
  </si>
  <si>
    <t>Иные администр.</t>
  </si>
  <si>
    <t>Прочие неналоговые поступления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</si>
  <si>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</si>
  <si>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</si>
  <si>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</si>
  <si>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</si>
  <si>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</si>
  <si>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</si>
  <si>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</si>
  <si>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</si>
  <si>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</si>
  <si>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</si>
  <si>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1 14 02031 04 0000 410</t>
  </si>
  <si>
    <t xml:space="preserve">Доходы от реализации имущества муниципальных унитарных предприятий 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</si>
  <si>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</si>
  <si>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</si>
  <si>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</si>
  <si>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2 02 00000 00 0000 000</t>
  </si>
  <si>
    <t>БЕЗВОЗМЕЗДНЫЕ ПОСТУПЛЕНИЯ</t>
  </si>
  <si>
    <t xml:space="preserve">Субвенции от других бюджетов бюджетной системы РФ   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</si>
  <si>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</si>
  <si>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ДОХОДЫ ОТ ПРЕДПРИНИМАТЕЛЬСКОЙ И ИНОЙ ПРИНОСЯЩЕЙ ДОХОД ДЕЯТЕЛЬНОСТИ</t>
  </si>
  <si>
    <t>Приложение 3</t>
  </si>
  <si>
    <t>ДПиРТ</t>
  </si>
  <si>
    <t>Управление по экологии</t>
  </si>
  <si>
    <t>Департамент здравоохранения</t>
  </si>
  <si>
    <t>Комитет по  культуре</t>
  </si>
  <si>
    <t>УЖКХ</t>
  </si>
  <si>
    <t>Приложение 2</t>
  </si>
  <si>
    <t>Оперативный анализ  поступления доходов в 2008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</si>
</sst>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000"/>
    <numFmt numFmtId="166" formatCode="#,##0.0"/>
    <numFmt numFmtId="167" formatCode="#,##0.00_р_."/>
  </numFmts>
  <fonts count="10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left" wrapText="1"/>
    </xf>
    <xf numFmtId="166" fontId="1" fillId="0" borderId="2" xfId="0" applyNumberFormat="1" applyFont="1" applyFill="1" applyBorder="1" applyAlignment="1">
      <alignment horizontal="right" wrapText="1"/>
    </xf>
    <xf numFmtId="166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wrapText="1"/>
    </xf>
    <xf numFmtId="166" fontId="5" fillId="0" borderId="2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top" wrapText="1"/>
    </xf>
    <xf numFmtId="166" fontId="1" fillId="0" borderId="2" xfId="15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1" fillId="0" borderId="2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166" fontId="5" fillId="0" borderId="2" xfId="15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6" fontId="7" fillId="0" borderId="2" xfId="0" applyNumberFormat="1" applyFont="1" applyFill="1" applyBorder="1" applyAlignment="1">
      <alignment wrapText="1"/>
    </xf>
    <xf numFmtId="167" fontId="5" fillId="0" borderId="2" xfId="0" applyNumberFormat="1" applyFont="1" applyFill="1" applyBorder="1" applyAlignment="1">
      <alignment wrapText="1"/>
    </xf>
    <xf numFmtId="166" fontId="5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wrapText="1"/>
    </xf>
    <xf numFmtId="166" fontId="1" fillId="0" borderId="0" xfId="15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wrapText="1"/>
    </xf>
    <xf numFmtId="166" fontId="5" fillId="0" borderId="2" xfId="0" applyNumberFormat="1" applyFont="1" applyFill="1" applyBorder="1" applyAlignment="1">
      <alignment wrapText="1"/>
    </xf>
    <xf numFmtId="166" fontId="8" fillId="0" borderId="2" xfId="0" applyNumberFormat="1" applyFont="1" applyFill="1" applyBorder="1" applyAlignment="1">
      <alignment wrapText="1"/>
    </xf>
    <xf numFmtId="165" fontId="1" fillId="0" borderId="0" xfId="15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" fontId="5" fillId="0" borderId="0" xfId="15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2" xfId="15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166" fontId="0" fillId="0" borderId="4" xfId="0" applyNumberFormat="1" applyFont="1" applyBorder="1" applyAlignment="1">
      <alignment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1"/>
  <sheetViews>
    <sheetView zoomScale="75" zoomScaleNormal="75" workbookViewId="0" topLeftCell="B105">
      <selection activeCell="C110" sqref="C110"/>
    </sheetView>
  </sheetViews>
  <sheetFormatPr defaultColWidth="9.00390625" defaultRowHeight="12.75"/>
  <cols>
    <col min="1" max="1" width="10.25390625" style="1" customWidth="1"/>
    <col min="2" max="2" width="19.125" style="5" customWidth="1"/>
    <col min="3" max="3" width="61.875" style="7" customWidth="1"/>
    <col min="4" max="4" width="17.00390625" style="7" customWidth="1"/>
    <col min="5" max="5" width="17.625" style="7" customWidth="1"/>
    <col min="6" max="6" width="16.25390625" style="3" customWidth="1"/>
    <col min="7" max="7" width="14.75390625" style="3" customWidth="1"/>
    <col min="8" max="8" width="14.25390625" style="3" customWidth="1"/>
    <col min="9" max="9" width="11.375" style="3" customWidth="1"/>
    <col min="10" max="16384" width="17.375" style="4" customWidth="1"/>
  </cols>
  <sheetData>
    <row r="1" spans="1:7" s="76" customFormat="1" ht="21" customHeight="1">
      <c r="A1" s="73"/>
      <c r="B1" s="74"/>
      <c r="C1" s="75"/>
      <c r="D1" s="75"/>
      <c r="E1" s="75"/>
      <c r="G1" s="76" t="s">
        <v>148</v>
      </c>
    </row>
    <row r="2" spans="2:8" ht="20.25">
      <c r="B2" s="86" t="s">
        <v>0</v>
      </c>
      <c r="C2" s="86"/>
      <c r="D2" s="86"/>
      <c r="E2" s="86"/>
      <c r="F2" s="86"/>
      <c r="G2" s="2"/>
      <c r="H2" s="2"/>
    </row>
    <row r="3" ht="15.75">
      <c r="I3" s="8" t="s">
        <v>1</v>
      </c>
    </row>
    <row r="4" spans="1:9" ht="26.25" customHeight="1">
      <c r="A4" s="87" t="s">
        <v>2</v>
      </c>
      <c r="B4" s="88" t="s">
        <v>3</v>
      </c>
      <c r="C4" s="88" t="s">
        <v>5</v>
      </c>
      <c r="D4" s="89" t="s">
        <v>6</v>
      </c>
      <c r="E4" s="88" t="s">
        <v>7</v>
      </c>
      <c r="F4" s="88" t="s">
        <v>8</v>
      </c>
      <c r="G4" s="90" t="s">
        <v>9</v>
      </c>
      <c r="H4" s="90" t="s">
        <v>10</v>
      </c>
      <c r="I4" s="91" t="s">
        <v>11</v>
      </c>
    </row>
    <row r="5" spans="1:9" ht="51" customHeight="1">
      <c r="A5" s="87"/>
      <c r="B5" s="88"/>
      <c r="C5" s="88"/>
      <c r="D5" s="89"/>
      <c r="E5" s="92"/>
      <c r="F5" s="93"/>
      <c r="G5" s="94"/>
      <c r="H5" s="94"/>
      <c r="I5" s="94"/>
    </row>
    <row r="6" spans="1:9" ht="15.75">
      <c r="A6" s="84" t="s">
        <v>12</v>
      </c>
      <c r="B6" s="85" t="s">
        <v>13</v>
      </c>
      <c r="C6" s="10" t="s">
        <v>15</v>
      </c>
      <c r="D6" s="11"/>
      <c r="E6" s="12"/>
      <c r="F6" s="95"/>
      <c r="G6" s="13"/>
      <c r="H6" s="12">
        <f>G6-F6</f>
        <v>0</v>
      </c>
      <c r="I6" s="14"/>
    </row>
    <row r="7" spans="1:9" ht="15.75">
      <c r="A7" s="77"/>
      <c r="B7" s="78"/>
      <c r="C7" s="18" t="s">
        <v>17</v>
      </c>
      <c r="D7" s="19">
        <f>15524.87615+5.12144</f>
        <v>15529.99759</v>
      </c>
      <c r="E7" s="19">
        <v>535769</v>
      </c>
      <c r="F7" s="19">
        <v>90000</v>
      </c>
      <c r="G7" s="20">
        <f>44821.42062+141.80102+20</f>
        <v>44983.221639999996</v>
      </c>
      <c r="H7" s="12">
        <f aca="true" t="shared" si="0" ref="H7:H64">G7-F7</f>
        <v>-45016.778360000004</v>
      </c>
      <c r="I7" s="14">
        <f>G7/F7*100</f>
        <v>49.981357377777776</v>
      </c>
    </row>
    <row r="8" spans="1:9" ht="31.5">
      <c r="A8" s="77"/>
      <c r="B8" s="78"/>
      <c r="C8" s="21" t="s">
        <v>19</v>
      </c>
      <c r="D8" s="19"/>
      <c r="E8" s="19">
        <v>3792.7</v>
      </c>
      <c r="F8" s="19"/>
      <c r="G8" s="20"/>
      <c r="H8" s="12">
        <f t="shared" si="0"/>
        <v>0</v>
      </c>
      <c r="I8" s="14"/>
    </row>
    <row r="9" spans="1:9" ht="15.75">
      <c r="A9" s="77"/>
      <c r="B9" s="78"/>
      <c r="C9" s="21" t="s">
        <v>21</v>
      </c>
      <c r="D9" s="19">
        <v>346.39247</v>
      </c>
      <c r="E9" s="19"/>
      <c r="F9" s="19"/>
      <c r="G9" s="20"/>
      <c r="H9" s="12">
        <f t="shared" si="0"/>
        <v>0</v>
      </c>
      <c r="I9" s="14"/>
    </row>
    <row r="10" spans="1:9" ht="31.5">
      <c r="A10" s="77"/>
      <c r="B10" s="78"/>
      <c r="C10" s="23" t="s">
        <v>23</v>
      </c>
      <c r="D10" s="19"/>
      <c r="E10" s="19"/>
      <c r="F10" s="19"/>
      <c r="G10" s="20">
        <f>14.68553+727.76898</f>
        <v>742.45451</v>
      </c>
      <c r="H10" s="12">
        <f t="shared" si="0"/>
        <v>742.45451</v>
      </c>
      <c r="I10" s="14"/>
    </row>
    <row r="11" spans="1:9" ht="31.5">
      <c r="A11" s="77"/>
      <c r="B11" s="78"/>
      <c r="C11" s="24" t="s">
        <v>25</v>
      </c>
      <c r="D11" s="19">
        <v>0.86049</v>
      </c>
      <c r="E11" s="19"/>
      <c r="F11" s="19"/>
      <c r="G11" s="20">
        <v>1.55158</v>
      </c>
      <c r="H11" s="12">
        <f t="shared" si="0"/>
        <v>1.55158</v>
      </c>
      <c r="I11" s="14"/>
    </row>
    <row r="12" spans="1:9" ht="51.75" customHeight="1">
      <c r="A12" s="77"/>
      <c r="B12" s="78"/>
      <c r="C12" s="21" t="s">
        <v>27</v>
      </c>
      <c r="D12" s="19">
        <v>96515.535</v>
      </c>
      <c r="E12" s="19"/>
      <c r="F12" s="19"/>
      <c r="G12" s="20">
        <v>6600</v>
      </c>
      <c r="H12" s="12">
        <f t="shared" si="0"/>
        <v>6600</v>
      </c>
      <c r="I12" s="14"/>
    </row>
    <row r="13" spans="1:9" ht="47.25">
      <c r="A13" s="77"/>
      <c r="B13" s="78"/>
      <c r="C13" s="23" t="s">
        <v>29</v>
      </c>
      <c r="D13" s="19"/>
      <c r="E13" s="19">
        <v>1122450.5</v>
      </c>
      <c r="F13" s="19">
        <v>147416</v>
      </c>
      <c r="G13" s="20">
        <v>200</v>
      </c>
      <c r="H13" s="12">
        <f t="shared" si="0"/>
        <v>-147216</v>
      </c>
      <c r="I13" s="14">
        <f aca="true" t="shared" si="1" ref="I13:I61">G13/F13*100</f>
        <v>0.1356704835296033</v>
      </c>
    </row>
    <row r="14" spans="1:9" ht="31.5">
      <c r="A14" s="77"/>
      <c r="B14" s="78"/>
      <c r="C14" s="23" t="s">
        <v>31</v>
      </c>
      <c r="D14" s="19">
        <v>1516.3</v>
      </c>
      <c r="E14" s="19"/>
      <c r="F14" s="19"/>
      <c r="G14" s="20"/>
      <c r="H14" s="12"/>
      <c r="I14" s="14"/>
    </row>
    <row r="15" spans="1:9" ht="15.75">
      <c r="A15" s="77"/>
      <c r="B15" s="78"/>
      <c r="C15" s="21" t="s">
        <v>33</v>
      </c>
      <c r="D15" s="19"/>
      <c r="E15" s="19"/>
      <c r="F15" s="19"/>
      <c r="G15" s="19">
        <v>440</v>
      </c>
      <c r="H15" s="12">
        <f t="shared" si="0"/>
        <v>440</v>
      </c>
      <c r="I15" s="14"/>
    </row>
    <row r="16" spans="1:9" ht="15.75">
      <c r="A16" s="77"/>
      <c r="B16" s="78"/>
      <c r="C16" s="21" t="s">
        <v>35</v>
      </c>
      <c r="D16" s="19">
        <v>10374.04019</v>
      </c>
      <c r="E16" s="19"/>
      <c r="F16" s="19"/>
      <c r="G16" s="19">
        <v>39259.24919</v>
      </c>
      <c r="H16" s="12">
        <f t="shared" si="0"/>
        <v>39259.24919</v>
      </c>
      <c r="I16" s="14"/>
    </row>
    <row r="17" spans="1:9" ht="15.75" hidden="1">
      <c r="A17" s="77"/>
      <c r="B17" s="78"/>
      <c r="C17" s="21" t="s">
        <v>37</v>
      </c>
      <c r="D17" s="19"/>
      <c r="E17" s="19"/>
      <c r="F17" s="19"/>
      <c r="G17" s="20"/>
      <c r="H17" s="12">
        <f t="shared" si="0"/>
        <v>0</v>
      </c>
      <c r="I17" s="14" t="e">
        <f t="shared" si="1"/>
        <v>#DIV/0!</v>
      </c>
    </row>
    <row r="18" spans="1:9" ht="15.75">
      <c r="A18" s="77"/>
      <c r="B18" s="78"/>
      <c r="C18" s="21" t="s">
        <v>39</v>
      </c>
      <c r="D18" s="19"/>
      <c r="E18" s="19">
        <v>6254.7</v>
      </c>
      <c r="F18" s="19">
        <v>975.9</v>
      </c>
      <c r="G18" s="20">
        <v>42.10796</v>
      </c>
      <c r="H18" s="12">
        <f t="shared" si="0"/>
        <v>-933.7920399999999</v>
      </c>
      <c r="I18" s="14">
        <f t="shared" si="1"/>
        <v>4.314782252279946</v>
      </c>
    </row>
    <row r="19" spans="1:9" s="30" customFormat="1" ht="15.75">
      <c r="A19" s="78"/>
      <c r="B19" s="78"/>
      <c r="C19" s="26" t="s">
        <v>40</v>
      </c>
      <c r="D19" s="27">
        <f>SUM(D6:D12,D13:D18)</f>
        <v>124283.12574</v>
      </c>
      <c r="E19" s="27">
        <f>SUM(E6:E12,E13:E18)</f>
        <v>1668266.9</v>
      </c>
      <c r="F19" s="27">
        <f>SUM(F6:F12,F13:F18)</f>
        <v>238391.9</v>
      </c>
      <c r="G19" s="27">
        <f>SUM(G6:G12,G13:G18)</f>
        <v>92268.58488</v>
      </c>
      <c r="H19" s="28">
        <f t="shared" si="0"/>
        <v>-146123.31511999998</v>
      </c>
      <c r="I19" s="29">
        <f t="shared" si="1"/>
        <v>38.70458051636822</v>
      </c>
    </row>
    <row r="20" spans="1:9" ht="15.75">
      <c r="A20" s="77" t="s">
        <v>41</v>
      </c>
      <c r="B20" s="79" t="s">
        <v>42</v>
      </c>
      <c r="C20" s="21" t="s">
        <v>44</v>
      </c>
      <c r="D20" s="19">
        <v>225856.69867</v>
      </c>
      <c r="E20" s="19">
        <v>5074213.7</v>
      </c>
      <c r="F20" s="19">
        <v>959180.8</v>
      </c>
      <c r="G20" s="20">
        <v>323194.42961</v>
      </c>
      <c r="H20" s="12">
        <f t="shared" si="0"/>
        <v>-635986.37039</v>
      </c>
      <c r="I20" s="14">
        <f t="shared" si="1"/>
        <v>33.694839347284685</v>
      </c>
    </row>
    <row r="21" spans="1:9" ht="15.75">
      <c r="A21" s="78"/>
      <c r="B21" s="79"/>
      <c r="C21" s="21" t="s">
        <v>46</v>
      </c>
      <c r="D21" s="19">
        <v>78013.21949</v>
      </c>
      <c r="E21" s="19">
        <v>431806</v>
      </c>
      <c r="F21" s="19">
        <v>98021</v>
      </c>
      <c r="G21" s="20">
        <v>80508.90925</v>
      </c>
      <c r="H21" s="12">
        <f t="shared" si="0"/>
        <v>-17512.090750000003</v>
      </c>
      <c r="I21" s="14">
        <f t="shared" si="1"/>
        <v>82.13434799685781</v>
      </c>
    </row>
    <row r="22" spans="1:9" ht="15.75">
      <c r="A22" s="78"/>
      <c r="B22" s="79"/>
      <c r="C22" s="21" t="s">
        <v>48</v>
      </c>
      <c r="D22" s="19"/>
      <c r="E22" s="19">
        <v>1208</v>
      </c>
      <c r="F22" s="19">
        <v>590</v>
      </c>
      <c r="G22" s="20">
        <v>28.87291</v>
      </c>
      <c r="H22" s="12">
        <f t="shared" si="0"/>
        <v>-561.12709</v>
      </c>
      <c r="I22" s="14">
        <f t="shared" si="1"/>
        <v>4.893713559322034</v>
      </c>
    </row>
    <row r="23" spans="1:9" ht="15.75">
      <c r="A23" s="78"/>
      <c r="B23" s="79"/>
      <c r="C23" s="21" t="s">
        <v>50</v>
      </c>
      <c r="D23" s="19">
        <v>2781.5633</v>
      </c>
      <c r="E23" s="19">
        <v>84074</v>
      </c>
      <c r="F23" s="19">
        <v>6178</v>
      </c>
      <c r="G23" s="20">
        <v>9327.78099</v>
      </c>
      <c r="H23" s="12">
        <f t="shared" si="0"/>
        <v>3149.7809899999993</v>
      </c>
      <c r="I23" s="14">
        <f t="shared" si="1"/>
        <v>150.98382955649078</v>
      </c>
    </row>
    <row r="24" spans="1:9" ht="15.75">
      <c r="A24" s="78"/>
      <c r="B24" s="79"/>
      <c r="C24" s="21" t="s">
        <v>52</v>
      </c>
      <c r="D24" s="19">
        <v>80404.75852</v>
      </c>
      <c r="E24" s="19">
        <v>2131261</v>
      </c>
      <c r="F24" s="19">
        <f>7352.9+463264</f>
        <v>470616.9</v>
      </c>
      <c r="G24" s="20">
        <v>118985.13405</v>
      </c>
      <c r="H24" s="12">
        <f t="shared" si="0"/>
        <v>-351631.76595000003</v>
      </c>
      <c r="I24" s="14">
        <f t="shared" si="1"/>
        <v>25.282800947012312</v>
      </c>
    </row>
    <row r="25" spans="1:9" ht="15.75">
      <c r="A25" s="78"/>
      <c r="B25" s="79"/>
      <c r="C25" s="21" t="s">
        <v>54</v>
      </c>
      <c r="D25" s="19">
        <v>1604.36073</v>
      </c>
      <c r="E25" s="19">
        <v>35895</v>
      </c>
      <c r="F25" s="19">
        <v>7116</v>
      </c>
      <c r="G25" s="20">
        <v>2215.81313</v>
      </c>
      <c r="H25" s="12">
        <f t="shared" si="0"/>
        <v>-4900.1868699999995</v>
      </c>
      <c r="I25" s="14">
        <f t="shared" si="1"/>
        <v>31.138464446318153</v>
      </c>
    </row>
    <row r="26" spans="1:9" ht="15.75">
      <c r="A26" s="78"/>
      <c r="B26" s="79"/>
      <c r="C26" s="21" t="s">
        <v>56</v>
      </c>
      <c r="D26" s="19">
        <v>141.72371</v>
      </c>
      <c r="E26" s="19"/>
      <c r="F26" s="19"/>
      <c r="G26" s="20">
        <v>10680.77949</v>
      </c>
      <c r="H26" s="12">
        <f t="shared" si="0"/>
        <v>10680.77949</v>
      </c>
      <c r="I26" s="14"/>
    </row>
    <row r="27" spans="1:9" ht="15.75">
      <c r="A27" s="78"/>
      <c r="B27" s="79"/>
      <c r="C27" s="21" t="s">
        <v>33</v>
      </c>
      <c r="D27" s="32">
        <f>75.05731+22.67834+398.11802+70.7126+5.8</f>
        <v>572.3662699999999</v>
      </c>
      <c r="E27" s="19">
        <v>10841</v>
      </c>
      <c r="F27" s="19">
        <v>2020.44</v>
      </c>
      <c r="G27" s="19">
        <v>1012.6135</v>
      </c>
      <c r="H27" s="12">
        <f t="shared" si="0"/>
        <v>-1007.8265</v>
      </c>
      <c r="I27" s="14">
        <f t="shared" si="1"/>
        <v>50.11846429490606</v>
      </c>
    </row>
    <row r="28" spans="1:9" s="30" customFormat="1" ht="15.75">
      <c r="A28" s="78"/>
      <c r="B28" s="79"/>
      <c r="C28" s="26" t="s">
        <v>40</v>
      </c>
      <c r="D28" s="27">
        <f>SUM(D20:D27)</f>
        <v>389374.69068999996</v>
      </c>
      <c r="E28" s="27">
        <f>SUM(E20:E27)</f>
        <v>7769298.7</v>
      </c>
      <c r="F28" s="27">
        <f>SUM(F20:F27)</f>
        <v>1543723.1400000001</v>
      </c>
      <c r="G28" s="27">
        <f>SUM(G20:G27)</f>
        <v>545954.33293</v>
      </c>
      <c r="H28" s="28">
        <f t="shared" si="0"/>
        <v>-997768.8070700001</v>
      </c>
      <c r="I28" s="29">
        <f t="shared" si="1"/>
        <v>35.36607820298658</v>
      </c>
    </row>
    <row r="29" spans="1:9" ht="15.75">
      <c r="A29" s="83" t="s">
        <v>57</v>
      </c>
      <c r="B29" s="79" t="s">
        <v>58</v>
      </c>
      <c r="C29" s="21" t="s">
        <v>60</v>
      </c>
      <c r="D29" s="19">
        <v>4983.97921</v>
      </c>
      <c r="E29" s="19">
        <v>107932</v>
      </c>
      <c r="F29" s="19">
        <v>18234</v>
      </c>
      <c r="G29" s="20">
        <f>6040.84142+0.72+0.19</f>
        <v>6041.75142</v>
      </c>
      <c r="H29" s="12">
        <f t="shared" si="0"/>
        <v>-12192.24858</v>
      </c>
      <c r="I29" s="14">
        <f t="shared" si="1"/>
        <v>33.13453668970055</v>
      </c>
    </row>
    <row r="30" spans="1:9" ht="31.5" hidden="1">
      <c r="A30" s="83"/>
      <c r="B30" s="79"/>
      <c r="C30" s="24" t="s">
        <v>25</v>
      </c>
      <c r="D30" s="32"/>
      <c r="E30" s="19"/>
      <c r="F30" s="19"/>
      <c r="G30" s="20"/>
      <c r="H30" s="12">
        <f t="shared" si="0"/>
        <v>0</v>
      </c>
      <c r="I30" s="14" t="e">
        <f t="shared" si="1"/>
        <v>#DIV/0!</v>
      </c>
    </row>
    <row r="31" spans="1:9" ht="15.75">
      <c r="A31" s="83"/>
      <c r="B31" s="79"/>
      <c r="C31" s="21" t="s">
        <v>33</v>
      </c>
      <c r="D31" s="32">
        <f>20.75+11+1633.74574+217.54554</f>
        <v>1883.0412800000001</v>
      </c>
      <c r="E31" s="19">
        <v>66043.5</v>
      </c>
      <c r="F31" s="19">
        <v>10491.925</v>
      </c>
      <c r="G31" s="20">
        <v>3712.27529</v>
      </c>
      <c r="H31" s="12">
        <f t="shared" si="0"/>
        <v>-6779.64971</v>
      </c>
      <c r="I31" s="14">
        <f t="shared" si="1"/>
        <v>35.38221336885272</v>
      </c>
    </row>
    <row r="32" spans="1:9" ht="15.75" hidden="1">
      <c r="A32" s="83"/>
      <c r="B32" s="79"/>
      <c r="C32" s="21" t="s">
        <v>37</v>
      </c>
      <c r="D32" s="32"/>
      <c r="E32" s="19"/>
      <c r="F32" s="19"/>
      <c r="G32" s="19"/>
      <c r="H32" s="12">
        <f t="shared" si="0"/>
        <v>0</v>
      </c>
      <c r="I32" s="14" t="e">
        <f t="shared" si="1"/>
        <v>#DIV/0!</v>
      </c>
    </row>
    <row r="33" spans="1:9" ht="15.75">
      <c r="A33" s="83"/>
      <c r="B33" s="79"/>
      <c r="C33" s="23" t="s">
        <v>62</v>
      </c>
      <c r="D33" s="32"/>
      <c r="E33" s="19">
        <v>205783.6</v>
      </c>
      <c r="F33" s="19">
        <f>39023.3+10643.225</f>
        <v>49666.525</v>
      </c>
      <c r="G33" s="19"/>
      <c r="H33" s="12">
        <f t="shared" si="0"/>
        <v>-49666.525</v>
      </c>
      <c r="I33" s="14">
        <f t="shared" si="1"/>
        <v>0</v>
      </c>
    </row>
    <row r="34" spans="1:9" ht="15.75" hidden="1">
      <c r="A34" s="83"/>
      <c r="B34" s="79"/>
      <c r="C34" s="21" t="s">
        <v>39</v>
      </c>
      <c r="D34" s="19"/>
      <c r="E34" s="19"/>
      <c r="F34" s="19"/>
      <c r="G34" s="19"/>
      <c r="H34" s="12">
        <f t="shared" si="0"/>
        <v>0</v>
      </c>
      <c r="I34" s="14" t="e">
        <f t="shared" si="1"/>
        <v>#DIV/0!</v>
      </c>
    </row>
    <row r="35" spans="1:9" s="30" customFormat="1" ht="15.75">
      <c r="A35" s="96"/>
      <c r="B35" s="96"/>
      <c r="C35" s="26" t="s">
        <v>40</v>
      </c>
      <c r="D35" s="27">
        <f>SUM(D29:D34)</f>
        <v>6867.020490000001</v>
      </c>
      <c r="E35" s="27">
        <f>SUM(E29:E34)</f>
        <v>379759.1</v>
      </c>
      <c r="F35" s="27">
        <f>SUM(F29:F34)</f>
        <v>78392.45</v>
      </c>
      <c r="G35" s="27">
        <f>SUM(G29:G34)</f>
        <v>9754.02671</v>
      </c>
      <c r="H35" s="28">
        <f t="shared" si="0"/>
        <v>-68638.42328999999</v>
      </c>
      <c r="I35" s="29">
        <f t="shared" si="1"/>
        <v>12.442558830601671</v>
      </c>
    </row>
    <row r="36" spans="1:9" ht="31.5">
      <c r="A36" s="83" t="s">
        <v>63</v>
      </c>
      <c r="B36" s="79" t="s">
        <v>64</v>
      </c>
      <c r="C36" s="21" t="s">
        <v>66</v>
      </c>
      <c r="D36" s="19">
        <v>22.53</v>
      </c>
      <c r="E36" s="19">
        <v>198</v>
      </c>
      <c r="F36" s="19">
        <v>23</v>
      </c>
      <c r="G36" s="20">
        <v>73</v>
      </c>
      <c r="H36" s="12">
        <f t="shared" si="0"/>
        <v>50</v>
      </c>
      <c r="I36" s="14">
        <f t="shared" si="1"/>
        <v>317.39130434782606</v>
      </c>
    </row>
    <row r="37" spans="1:9" ht="15.75">
      <c r="A37" s="83"/>
      <c r="B37" s="79"/>
      <c r="C37" s="21" t="s">
        <v>33</v>
      </c>
      <c r="D37" s="32">
        <v>7.1</v>
      </c>
      <c r="E37" s="19">
        <v>80</v>
      </c>
      <c r="F37" s="19">
        <v>13.6</v>
      </c>
      <c r="G37" s="20">
        <v>7.8</v>
      </c>
      <c r="H37" s="12">
        <f t="shared" si="0"/>
        <v>-5.8</v>
      </c>
      <c r="I37" s="14">
        <f t="shared" si="1"/>
        <v>57.35294117647059</v>
      </c>
    </row>
    <row r="38" spans="1:9" s="30" customFormat="1" ht="15.75">
      <c r="A38" s="96"/>
      <c r="B38" s="96"/>
      <c r="C38" s="26" t="s">
        <v>40</v>
      </c>
      <c r="D38" s="27">
        <f>SUM(D36:D37)</f>
        <v>29.630000000000003</v>
      </c>
      <c r="E38" s="27">
        <f>SUM(E36:E37)</f>
        <v>278</v>
      </c>
      <c r="F38" s="27">
        <f>SUM(F36:F37)</f>
        <v>36.6</v>
      </c>
      <c r="G38" s="27">
        <f>SUM(G36:G37)</f>
        <v>80.8</v>
      </c>
      <c r="H38" s="28">
        <f t="shared" si="0"/>
        <v>44.199999999999996</v>
      </c>
      <c r="I38" s="29">
        <f t="shared" si="1"/>
        <v>220.76502732240436</v>
      </c>
    </row>
    <row r="39" spans="1:10" ht="15.75">
      <c r="A39" s="77" t="s">
        <v>67</v>
      </c>
      <c r="B39" s="79" t="s">
        <v>68</v>
      </c>
      <c r="C39" s="21" t="s">
        <v>70</v>
      </c>
      <c r="D39" s="32">
        <v>2216.13963</v>
      </c>
      <c r="E39" s="19">
        <v>18726.9</v>
      </c>
      <c r="F39" s="19">
        <v>5093.7</v>
      </c>
      <c r="G39" s="20">
        <v>2490.14193</v>
      </c>
      <c r="H39" s="12">
        <f t="shared" si="0"/>
        <v>-2603.55807</v>
      </c>
      <c r="I39" s="14">
        <f t="shared" si="1"/>
        <v>48.88670180811591</v>
      </c>
      <c r="J39" s="35"/>
    </row>
    <row r="40" spans="1:10" ht="15.75">
      <c r="A40" s="77"/>
      <c r="B40" s="79"/>
      <c r="C40" s="21" t="s">
        <v>33</v>
      </c>
      <c r="D40" s="32">
        <f>15+138.5+55.5</f>
        <v>209</v>
      </c>
      <c r="E40" s="19">
        <v>825</v>
      </c>
      <c r="F40" s="19"/>
      <c r="G40" s="20">
        <v>353.96334</v>
      </c>
      <c r="H40" s="12">
        <f t="shared" si="0"/>
        <v>353.96334</v>
      </c>
      <c r="I40" s="14"/>
      <c r="J40" s="35"/>
    </row>
    <row r="41" spans="1:9" s="30" customFormat="1" ht="15.75">
      <c r="A41" s="77"/>
      <c r="B41" s="78"/>
      <c r="C41" s="26" t="s">
        <v>40</v>
      </c>
      <c r="D41" s="27">
        <f>SUM(D39:D40)</f>
        <v>2425.13963</v>
      </c>
      <c r="E41" s="27">
        <f>SUM(E39:E40)</f>
        <v>19551.9</v>
      </c>
      <c r="F41" s="27">
        <f>SUM(F39:F40)</f>
        <v>5093.7</v>
      </c>
      <c r="G41" s="27">
        <f>SUM(G39:G40)</f>
        <v>2844.10527</v>
      </c>
      <c r="H41" s="28">
        <f t="shared" si="0"/>
        <v>-2249.59473</v>
      </c>
      <c r="I41" s="29">
        <f t="shared" si="1"/>
        <v>55.83574356558102</v>
      </c>
    </row>
    <row r="42" spans="1:9" ht="31.5" hidden="1">
      <c r="A42" s="77" t="s">
        <v>71</v>
      </c>
      <c r="B42" s="79" t="s">
        <v>72</v>
      </c>
      <c r="C42" s="21" t="s">
        <v>74</v>
      </c>
      <c r="D42" s="19"/>
      <c r="E42" s="19"/>
      <c r="F42" s="19"/>
      <c r="G42" s="20"/>
      <c r="H42" s="12">
        <f t="shared" si="0"/>
        <v>0</v>
      </c>
      <c r="I42" s="14" t="e">
        <f t="shared" si="1"/>
        <v>#DIV/0!</v>
      </c>
    </row>
    <row r="43" spans="1:9" ht="31.5" hidden="1">
      <c r="A43" s="77"/>
      <c r="B43" s="79"/>
      <c r="C43" s="24" t="s">
        <v>25</v>
      </c>
      <c r="D43" s="19"/>
      <c r="E43" s="19"/>
      <c r="F43" s="19"/>
      <c r="G43" s="20"/>
      <c r="H43" s="12">
        <f t="shared" si="0"/>
        <v>0</v>
      </c>
      <c r="I43" s="14" t="e">
        <f t="shared" si="1"/>
        <v>#DIV/0!</v>
      </c>
    </row>
    <row r="44" spans="1:9" ht="15.75">
      <c r="A44" s="77"/>
      <c r="B44" s="79"/>
      <c r="C44" s="21" t="s">
        <v>33</v>
      </c>
      <c r="D44" s="19">
        <f>123.96</f>
        <v>123.96</v>
      </c>
      <c r="E44" s="19">
        <v>3000</v>
      </c>
      <c r="F44" s="19">
        <v>500</v>
      </c>
      <c r="G44" s="20">
        <v>78.847</v>
      </c>
      <c r="H44" s="12">
        <f t="shared" si="0"/>
        <v>-421.153</v>
      </c>
      <c r="I44" s="14">
        <f t="shared" si="1"/>
        <v>15.769400000000001</v>
      </c>
    </row>
    <row r="45" spans="1:9" ht="15.75">
      <c r="A45" s="77"/>
      <c r="B45" s="79"/>
      <c r="C45" s="21" t="s">
        <v>35</v>
      </c>
      <c r="D45" s="19">
        <f>970.11877</f>
        <v>970.11877</v>
      </c>
      <c r="E45" s="19"/>
      <c r="F45" s="19"/>
      <c r="G45" s="20">
        <v>4709.65295</v>
      </c>
      <c r="H45" s="12">
        <f t="shared" si="0"/>
        <v>4709.65295</v>
      </c>
      <c r="I45" s="14"/>
    </row>
    <row r="46" spans="1:9" ht="15.75" hidden="1">
      <c r="A46" s="77"/>
      <c r="B46" s="79"/>
      <c r="C46" s="21" t="s">
        <v>37</v>
      </c>
      <c r="D46" s="19"/>
      <c r="E46" s="19"/>
      <c r="F46" s="19"/>
      <c r="G46" s="20"/>
      <c r="H46" s="12">
        <f t="shared" si="0"/>
        <v>0</v>
      </c>
      <c r="I46" s="14" t="e">
        <f t="shared" si="1"/>
        <v>#DIV/0!</v>
      </c>
    </row>
    <row r="47" spans="1:9" ht="31.5" hidden="1">
      <c r="A47" s="78"/>
      <c r="B47" s="78"/>
      <c r="C47" s="21" t="s">
        <v>76</v>
      </c>
      <c r="D47" s="19"/>
      <c r="E47" s="19"/>
      <c r="F47" s="19"/>
      <c r="G47" s="20"/>
      <c r="H47" s="12">
        <f t="shared" si="0"/>
        <v>0</v>
      </c>
      <c r="I47" s="14" t="e">
        <f t="shared" si="1"/>
        <v>#DIV/0!</v>
      </c>
    </row>
    <row r="48" spans="1:9" ht="15.75" hidden="1">
      <c r="A48" s="78"/>
      <c r="B48" s="78"/>
      <c r="C48" s="21" t="s">
        <v>78</v>
      </c>
      <c r="D48" s="19"/>
      <c r="E48" s="19"/>
      <c r="F48" s="19"/>
      <c r="G48" s="20"/>
      <c r="H48" s="12">
        <f t="shared" si="0"/>
        <v>0</v>
      </c>
      <c r="I48" s="14" t="e">
        <f t="shared" si="1"/>
        <v>#DIV/0!</v>
      </c>
    </row>
    <row r="49" spans="1:9" ht="32.25" customHeight="1">
      <c r="A49" s="96"/>
      <c r="B49" s="96"/>
      <c r="C49" s="21" t="s">
        <v>80</v>
      </c>
      <c r="D49" s="19">
        <v>4927.26</v>
      </c>
      <c r="E49" s="19">
        <v>67236</v>
      </c>
      <c r="F49" s="19">
        <v>16809</v>
      </c>
      <c r="G49" s="20">
        <v>6723.6</v>
      </c>
      <c r="H49" s="12">
        <f t="shared" si="0"/>
        <v>-10085.4</v>
      </c>
      <c r="I49" s="14">
        <f t="shared" si="1"/>
        <v>40</v>
      </c>
    </row>
    <row r="50" spans="1:9" ht="31.5" hidden="1">
      <c r="A50" s="96"/>
      <c r="B50" s="96"/>
      <c r="C50" s="21" t="s">
        <v>82</v>
      </c>
      <c r="D50" s="19"/>
      <c r="E50" s="19"/>
      <c r="F50" s="19"/>
      <c r="G50" s="20"/>
      <c r="H50" s="12">
        <f t="shared" si="0"/>
        <v>0</v>
      </c>
      <c r="I50" s="14" t="e">
        <f t="shared" si="1"/>
        <v>#DIV/0!</v>
      </c>
    </row>
    <row r="51" spans="1:9" ht="15.75">
      <c r="A51" s="96"/>
      <c r="B51" s="96"/>
      <c r="C51" s="21" t="s">
        <v>84</v>
      </c>
      <c r="D51" s="19">
        <v>202784.727</v>
      </c>
      <c r="E51" s="19"/>
      <c r="F51" s="19"/>
      <c r="G51" s="20"/>
      <c r="H51" s="12">
        <f t="shared" si="0"/>
        <v>0</v>
      </c>
      <c r="I51" s="14"/>
    </row>
    <row r="52" spans="1:9" ht="31.5" hidden="1">
      <c r="A52" s="96"/>
      <c r="B52" s="96"/>
      <c r="C52" s="36" t="s">
        <v>86</v>
      </c>
      <c r="D52" s="19"/>
      <c r="E52" s="19"/>
      <c r="F52" s="19"/>
      <c r="G52" s="20"/>
      <c r="H52" s="12">
        <f t="shared" si="0"/>
        <v>0</v>
      </c>
      <c r="I52" s="14" t="e">
        <f t="shared" si="1"/>
        <v>#DIV/0!</v>
      </c>
    </row>
    <row r="53" spans="1:9" s="30" customFormat="1" ht="15.75">
      <c r="A53" s="96"/>
      <c r="B53" s="96"/>
      <c r="C53" s="26" t="s">
        <v>40</v>
      </c>
      <c r="D53" s="27">
        <f>SUM(D42:D52)</f>
        <v>208806.06577000002</v>
      </c>
      <c r="E53" s="27">
        <f>SUM(E42:E52)</f>
        <v>70236</v>
      </c>
      <c r="F53" s="27">
        <f>SUM(F42:F52)</f>
        <v>17309</v>
      </c>
      <c r="G53" s="27">
        <f>SUM(G42:G52)</f>
        <v>11512.09995</v>
      </c>
      <c r="H53" s="28">
        <f t="shared" si="0"/>
        <v>-5796.90005</v>
      </c>
      <c r="I53" s="29">
        <f t="shared" si="1"/>
        <v>66.50933011728003</v>
      </c>
    </row>
    <row r="54" spans="1:9" ht="63">
      <c r="A54" s="77" t="s">
        <v>87</v>
      </c>
      <c r="B54" s="79" t="s">
        <v>149</v>
      </c>
      <c r="C54" s="37" t="s">
        <v>89</v>
      </c>
      <c r="D54" s="19"/>
      <c r="E54" s="19">
        <v>461956</v>
      </c>
      <c r="F54" s="32">
        <v>228624.8</v>
      </c>
      <c r="G54" s="20"/>
      <c r="H54" s="12">
        <f t="shared" si="0"/>
        <v>-228624.8</v>
      </c>
      <c r="I54" s="14">
        <f t="shared" si="1"/>
        <v>0</v>
      </c>
    </row>
    <row r="55" spans="1:9" ht="56.25" customHeight="1">
      <c r="A55" s="77"/>
      <c r="B55" s="78"/>
      <c r="C55" s="23" t="s">
        <v>91</v>
      </c>
      <c r="D55" s="32"/>
      <c r="E55" s="32">
        <v>283980</v>
      </c>
      <c r="F55" s="32">
        <v>42214.4</v>
      </c>
      <c r="G55" s="19"/>
      <c r="H55" s="12">
        <f t="shared" si="0"/>
        <v>-42214.4</v>
      </c>
      <c r="I55" s="14">
        <f t="shared" si="1"/>
        <v>0</v>
      </c>
    </row>
    <row r="56" spans="1:9" ht="15.75">
      <c r="A56" s="77"/>
      <c r="B56" s="78"/>
      <c r="C56" s="21" t="s">
        <v>35</v>
      </c>
      <c r="D56" s="32">
        <v>7384.55</v>
      </c>
      <c r="E56" s="32"/>
      <c r="F56" s="32"/>
      <c r="G56" s="19"/>
      <c r="H56" s="12">
        <f t="shared" si="0"/>
        <v>0</v>
      </c>
      <c r="I56" s="14"/>
    </row>
    <row r="57" spans="1:9" ht="15.75">
      <c r="A57" s="77"/>
      <c r="B57" s="78"/>
      <c r="C57" s="21" t="s">
        <v>93</v>
      </c>
      <c r="D57" s="32">
        <v>957</v>
      </c>
      <c r="E57" s="32"/>
      <c r="F57" s="19"/>
      <c r="G57" s="20"/>
      <c r="H57" s="12">
        <f t="shared" si="0"/>
        <v>0</v>
      </c>
      <c r="I57" s="14"/>
    </row>
    <row r="58" spans="1:9" ht="15.75">
      <c r="A58" s="77"/>
      <c r="B58" s="78"/>
      <c r="C58" s="21" t="s">
        <v>39</v>
      </c>
      <c r="D58" s="32"/>
      <c r="E58" s="32">
        <v>4455</v>
      </c>
      <c r="F58" s="19">
        <v>800</v>
      </c>
      <c r="G58" s="19"/>
      <c r="H58" s="12">
        <f t="shared" si="0"/>
        <v>-800</v>
      </c>
      <c r="I58" s="14">
        <f t="shared" si="1"/>
        <v>0</v>
      </c>
    </row>
    <row r="59" spans="1:9" s="30" customFormat="1" ht="15.75">
      <c r="A59" s="78"/>
      <c r="B59" s="78"/>
      <c r="C59" s="26" t="s">
        <v>40</v>
      </c>
      <c r="D59" s="27">
        <f>SUM(D54:D54,D55:D58)</f>
        <v>8341.55</v>
      </c>
      <c r="E59" s="27">
        <f>SUM(E54:E54,E55:E58)</f>
        <v>750391</v>
      </c>
      <c r="F59" s="27">
        <f>SUM(F54:F54,F55:F58)</f>
        <v>271639.2</v>
      </c>
      <c r="G59" s="27">
        <f>SUM(G54:G54,G55:G58)</f>
        <v>0</v>
      </c>
      <c r="H59" s="28">
        <f t="shared" si="0"/>
        <v>-271639.2</v>
      </c>
      <c r="I59" s="29">
        <f t="shared" si="1"/>
        <v>0</v>
      </c>
    </row>
    <row r="60" spans="1:9" ht="24.75" customHeight="1">
      <c r="A60" s="96"/>
      <c r="B60" s="104" t="s">
        <v>150</v>
      </c>
      <c r="C60" s="21" t="s">
        <v>39</v>
      </c>
      <c r="D60" s="32"/>
      <c r="E60" s="19">
        <v>500</v>
      </c>
      <c r="F60" s="19">
        <v>100</v>
      </c>
      <c r="G60" s="19"/>
      <c r="H60" s="12">
        <f t="shared" si="0"/>
        <v>-100</v>
      </c>
      <c r="I60" s="14">
        <f t="shared" si="1"/>
        <v>0</v>
      </c>
    </row>
    <row r="61" spans="1:9" s="30" customFormat="1" ht="15.75">
      <c r="A61" s="96"/>
      <c r="B61" s="85"/>
      <c r="C61" s="26" t="s">
        <v>40</v>
      </c>
      <c r="D61" s="27">
        <f>SUM(D60:D60)</f>
        <v>0</v>
      </c>
      <c r="E61" s="27">
        <f>SUM(E60:E60)</f>
        <v>500</v>
      </c>
      <c r="F61" s="27">
        <f>SUM(F60:F60)</f>
        <v>100</v>
      </c>
      <c r="G61" s="27">
        <f>SUM(G60:G60)</f>
        <v>0</v>
      </c>
      <c r="H61" s="28">
        <f t="shared" si="0"/>
        <v>-100</v>
      </c>
      <c r="I61" s="29">
        <f t="shared" si="1"/>
        <v>0</v>
      </c>
    </row>
    <row r="62" spans="1:9" ht="48.75" customHeight="1">
      <c r="A62" s="83"/>
      <c r="B62" s="104" t="s">
        <v>151</v>
      </c>
      <c r="C62" s="21" t="s">
        <v>27</v>
      </c>
      <c r="D62" s="32"/>
      <c r="E62" s="32"/>
      <c r="F62" s="32"/>
      <c r="G62" s="32">
        <v>2.52083</v>
      </c>
      <c r="H62" s="12">
        <f t="shared" si="0"/>
        <v>2.52083</v>
      </c>
      <c r="I62" s="14"/>
    </row>
    <row r="63" spans="1:9" ht="15.75">
      <c r="A63" s="83"/>
      <c r="B63" s="105"/>
      <c r="C63" s="21" t="s">
        <v>33</v>
      </c>
      <c r="D63" s="32">
        <v>2.25015</v>
      </c>
      <c r="E63" s="32"/>
      <c r="F63" s="32"/>
      <c r="G63" s="32"/>
      <c r="H63" s="12">
        <f t="shared" si="0"/>
        <v>0</v>
      </c>
      <c r="I63" s="14"/>
    </row>
    <row r="64" spans="1:9" ht="15.75">
      <c r="A64" s="83"/>
      <c r="B64" s="105"/>
      <c r="C64" s="21" t="s">
        <v>35</v>
      </c>
      <c r="D64" s="32">
        <v>28.40604</v>
      </c>
      <c r="E64" s="32"/>
      <c r="F64" s="32"/>
      <c r="G64" s="32">
        <v>372.391</v>
      </c>
      <c r="H64" s="12">
        <f t="shared" si="0"/>
        <v>372.391</v>
      </c>
      <c r="I64" s="14"/>
    </row>
    <row r="65" spans="1:9" ht="15.75">
      <c r="A65" s="83"/>
      <c r="B65" s="105"/>
      <c r="C65" s="21" t="s">
        <v>94</v>
      </c>
      <c r="D65" s="32"/>
      <c r="E65" s="32">
        <v>81901.5</v>
      </c>
      <c r="F65" s="32">
        <v>20475.375</v>
      </c>
      <c r="G65" s="32"/>
      <c r="H65" s="12">
        <f aca="true" t="shared" si="2" ref="H65:H108">G65-F65</f>
        <v>-20475.375</v>
      </c>
      <c r="I65" s="14">
        <f aca="true" t="shared" si="3" ref="I65:I106">G65/F65*100</f>
        <v>0</v>
      </c>
    </row>
    <row r="66" spans="1:9" ht="15.75">
      <c r="A66" s="83"/>
      <c r="B66" s="105"/>
      <c r="C66" s="21" t="s">
        <v>95</v>
      </c>
      <c r="D66" s="32"/>
      <c r="E66" s="32">
        <v>16114.9</v>
      </c>
      <c r="F66" s="32">
        <f>541.4+3487.325</f>
        <v>4028.725</v>
      </c>
      <c r="G66" s="32">
        <v>1144.133</v>
      </c>
      <c r="H66" s="12">
        <f t="shared" si="2"/>
        <v>-2884.5919999999996</v>
      </c>
      <c r="I66" s="14">
        <f t="shared" si="3"/>
        <v>28.399381938454475</v>
      </c>
    </row>
    <row r="67" spans="1:9" ht="15.75">
      <c r="A67" s="83"/>
      <c r="B67" s="105"/>
      <c r="C67" s="21" t="s">
        <v>39</v>
      </c>
      <c r="D67" s="32">
        <f>17064.08984+160.85603+5768.8935+52.07362</f>
        <v>23045.91299</v>
      </c>
      <c r="E67" s="32">
        <v>468953</v>
      </c>
      <c r="F67" s="32">
        <v>117238.25</v>
      </c>
      <c r="G67" s="32">
        <v>27221.85202</v>
      </c>
      <c r="H67" s="12">
        <f t="shared" si="2"/>
        <v>-90016.39798000001</v>
      </c>
      <c r="I67" s="14">
        <f t="shared" si="3"/>
        <v>23.219258236966176</v>
      </c>
    </row>
    <row r="68" spans="1:9" s="30" customFormat="1" ht="15.75">
      <c r="A68" s="83"/>
      <c r="B68" s="85"/>
      <c r="C68" s="26" t="s">
        <v>40</v>
      </c>
      <c r="D68" s="27">
        <f>SUM(D62:D67)</f>
        <v>23076.569180000002</v>
      </c>
      <c r="E68" s="27">
        <f>SUM(E62:E67)</f>
        <v>566969.4</v>
      </c>
      <c r="F68" s="27">
        <f>SUM(F62:F67)</f>
        <v>141742.35</v>
      </c>
      <c r="G68" s="27">
        <f>SUM(G62:G67)</f>
        <v>28740.896849999997</v>
      </c>
      <c r="H68" s="28">
        <f t="shared" si="2"/>
        <v>-113001.45315000002</v>
      </c>
      <c r="I68" s="29">
        <f t="shared" si="3"/>
        <v>20.276859280236284</v>
      </c>
    </row>
    <row r="69" spans="1:9" ht="15.75">
      <c r="A69" s="83" t="s">
        <v>97</v>
      </c>
      <c r="B69" s="79" t="s">
        <v>152</v>
      </c>
      <c r="C69" s="21" t="s">
        <v>35</v>
      </c>
      <c r="D69" s="32">
        <v>24.4332</v>
      </c>
      <c r="E69" s="19"/>
      <c r="F69" s="19"/>
      <c r="G69" s="19"/>
      <c r="H69" s="12">
        <f t="shared" si="2"/>
        <v>0</v>
      </c>
      <c r="I69" s="14"/>
    </row>
    <row r="70" spans="1:9" ht="15.75">
      <c r="A70" s="83"/>
      <c r="B70" s="79"/>
      <c r="C70" s="21" t="s">
        <v>39</v>
      </c>
      <c r="D70" s="32">
        <f>2414.38887+64.4+43.931</f>
        <v>2522.7198700000004</v>
      </c>
      <c r="E70" s="19">
        <v>72715.2</v>
      </c>
      <c r="F70" s="19">
        <v>13840.7</v>
      </c>
      <c r="G70" s="19"/>
      <c r="H70" s="12">
        <f t="shared" si="2"/>
        <v>-13840.7</v>
      </c>
      <c r="I70" s="14">
        <f t="shared" si="3"/>
        <v>0</v>
      </c>
    </row>
    <row r="71" spans="1:9" s="30" customFormat="1" ht="15.75">
      <c r="A71" s="83"/>
      <c r="B71" s="79"/>
      <c r="C71" s="26" t="s">
        <v>40</v>
      </c>
      <c r="D71" s="27">
        <f>SUM(D69:D70)</f>
        <v>2547.1530700000003</v>
      </c>
      <c r="E71" s="27">
        <f>SUM(E69:E70)</f>
        <v>72715.2</v>
      </c>
      <c r="F71" s="27">
        <f>SUM(F69:F70)</f>
        <v>13840.7</v>
      </c>
      <c r="G71" s="27">
        <f>SUM(G69:G70)</f>
        <v>0</v>
      </c>
      <c r="H71" s="28">
        <f t="shared" si="2"/>
        <v>-13840.7</v>
      </c>
      <c r="I71" s="29">
        <f t="shared" si="3"/>
        <v>0</v>
      </c>
    </row>
    <row r="72" spans="1:9" ht="16.5" customHeight="1">
      <c r="A72" s="83"/>
      <c r="B72" s="104" t="s">
        <v>98</v>
      </c>
      <c r="C72" s="21" t="s">
        <v>35</v>
      </c>
      <c r="D72" s="32">
        <v>71.37931</v>
      </c>
      <c r="E72" s="32"/>
      <c r="F72" s="32"/>
      <c r="G72" s="32">
        <v>18.482</v>
      </c>
      <c r="H72" s="12">
        <f t="shared" si="2"/>
        <v>18.482</v>
      </c>
      <c r="I72" s="14"/>
    </row>
    <row r="73" spans="1:9" ht="15.75">
      <c r="A73" s="83"/>
      <c r="B73" s="105"/>
      <c r="C73" s="21" t="s">
        <v>95</v>
      </c>
      <c r="D73" s="32"/>
      <c r="E73" s="32">
        <v>1619072.7</v>
      </c>
      <c r="F73" s="32">
        <v>351910.194</v>
      </c>
      <c r="G73" s="32">
        <f>203607.2+2587.9</f>
        <v>206195.1</v>
      </c>
      <c r="H73" s="12">
        <f t="shared" si="2"/>
        <v>-145715.094</v>
      </c>
      <c r="I73" s="14">
        <f t="shared" si="3"/>
        <v>58.59310230723239</v>
      </c>
    </row>
    <row r="74" spans="1:9" ht="15.75">
      <c r="A74" s="83"/>
      <c r="B74" s="105"/>
      <c r="C74" s="21" t="s">
        <v>39</v>
      </c>
      <c r="D74" s="32">
        <f>25531.08117+61.3752+1814.95581</f>
        <v>27407.41218</v>
      </c>
      <c r="E74" s="32">
        <v>540670.1</v>
      </c>
      <c r="F74" s="32">
        <v>126451.7</v>
      </c>
      <c r="G74" s="32">
        <v>28535.2198</v>
      </c>
      <c r="H74" s="12">
        <f t="shared" si="2"/>
        <v>-97916.48019999999</v>
      </c>
      <c r="I74" s="14">
        <f t="shared" si="3"/>
        <v>22.566102156001065</v>
      </c>
    </row>
    <row r="75" spans="1:9" s="30" customFormat="1" ht="15.75">
      <c r="A75" s="83"/>
      <c r="B75" s="85"/>
      <c r="C75" s="26" t="s">
        <v>40</v>
      </c>
      <c r="D75" s="27">
        <f>SUM(D72:D74)</f>
        <v>27478.79149</v>
      </c>
      <c r="E75" s="27">
        <f>SUM(E72:E74)</f>
        <v>2159742.8</v>
      </c>
      <c r="F75" s="27">
        <f>SUM(F72:F74)</f>
        <v>478361.89400000003</v>
      </c>
      <c r="G75" s="27">
        <f>SUM(G72:G74)</f>
        <v>234748.8018</v>
      </c>
      <c r="H75" s="28">
        <f t="shared" si="2"/>
        <v>-243613.09220000004</v>
      </c>
      <c r="I75" s="29">
        <f t="shared" si="3"/>
        <v>49.07347444359771</v>
      </c>
    </row>
    <row r="76" spans="1:9" ht="31.5" hidden="1">
      <c r="A76" s="77" t="s">
        <v>100</v>
      </c>
      <c r="B76" s="79" t="s">
        <v>101</v>
      </c>
      <c r="C76" s="24" t="s">
        <v>25</v>
      </c>
      <c r="D76" s="32"/>
      <c r="E76" s="19"/>
      <c r="F76" s="19"/>
      <c r="G76" s="19"/>
      <c r="H76" s="12">
        <f t="shared" si="2"/>
        <v>0</v>
      </c>
      <c r="I76" s="14" t="e">
        <f t="shared" si="3"/>
        <v>#DIV/0!</v>
      </c>
    </row>
    <row r="77" spans="1:9" ht="15.75">
      <c r="A77" s="96"/>
      <c r="B77" s="97"/>
      <c r="C77" s="21" t="s">
        <v>103</v>
      </c>
      <c r="D77" s="32"/>
      <c r="E77" s="19">
        <v>1460</v>
      </c>
      <c r="F77" s="19"/>
      <c r="G77" s="20"/>
      <c r="H77" s="12">
        <f t="shared" si="2"/>
        <v>0</v>
      </c>
      <c r="I77" s="14"/>
    </row>
    <row r="78" spans="1:9" ht="15.75">
      <c r="A78" s="96"/>
      <c r="B78" s="97"/>
      <c r="C78" s="21" t="s">
        <v>33</v>
      </c>
      <c r="D78" s="32">
        <f>1.47712+3.2+3+2.2+0.1</f>
        <v>9.977120000000001</v>
      </c>
      <c r="E78" s="19">
        <f>427+206.7+350+195.3+119+50+220</f>
        <v>1568</v>
      </c>
      <c r="F78" s="19">
        <v>308.475</v>
      </c>
      <c r="G78" s="19">
        <v>127.49743</v>
      </c>
      <c r="H78" s="12">
        <f t="shared" si="2"/>
        <v>-180.97757000000001</v>
      </c>
      <c r="I78" s="14">
        <f t="shared" si="3"/>
        <v>41.331527676472966</v>
      </c>
    </row>
    <row r="79" spans="1:9" ht="15.75">
      <c r="A79" s="96"/>
      <c r="B79" s="97"/>
      <c r="C79" s="21" t="s">
        <v>35</v>
      </c>
      <c r="D79" s="32">
        <f>6.8+7.7+9.1+6.8+2.1+4.6+19.98127</f>
        <v>57.08127</v>
      </c>
      <c r="E79" s="19"/>
      <c r="F79" s="19"/>
      <c r="G79" s="19">
        <v>1.8</v>
      </c>
      <c r="H79" s="12">
        <f t="shared" si="2"/>
        <v>1.8</v>
      </c>
      <c r="I79" s="14"/>
    </row>
    <row r="80" spans="1:9" ht="15.75">
      <c r="A80" s="96"/>
      <c r="B80" s="97"/>
      <c r="C80" s="21" t="s">
        <v>95</v>
      </c>
      <c r="D80" s="32"/>
      <c r="E80" s="19">
        <v>78826.5</v>
      </c>
      <c r="F80" s="19">
        <v>6904.307</v>
      </c>
      <c r="G80" s="19"/>
      <c r="H80" s="12">
        <f t="shared" si="2"/>
        <v>-6904.307</v>
      </c>
      <c r="I80" s="14">
        <f t="shared" si="3"/>
        <v>0</v>
      </c>
    </row>
    <row r="81" spans="1:9" s="30" customFormat="1" ht="15.75">
      <c r="A81" s="96"/>
      <c r="B81" s="97"/>
      <c r="C81" s="26" t="s">
        <v>40</v>
      </c>
      <c r="D81" s="40">
        <f>SUM(D76:D80)</f>
        <v>67.05839</v>
      </c>
      <c r="E81" s="40">
        <f>SUM(E76:E80)</f>
        <v>81854.5</v>
      </c>
      <c r="F81" s="40">
        <f>SUM(F76:F80)</f>
        <v>7212.782</v>
      </c>
      <c r="G81" s="40">
        <f>SUM(G76:G80)</f>
        <v>129.29743</v>
      </c>
      <c r="H81" s="28">
        <f t="shared" si="2"/>
        <v>-7083.4845700000005</v>
      </c>
      <c r="I81" s="29">
        <f t="shared" si="3"/>
        <v>1.7926152488734581</v>
      </c>
    </row>
    <row r="82" spans="1:9" ht="15.75" hidden="1">
      <c r="A82" s="77" t="s">
        <v>104</v>
      </c>
      <c r="B82" s="79" t="s">
        <v>153</v>
      </c>
      <c r="C82" s="18" t="s">
        <v>105</v>
      </c>
      <c r="D82" s="32"/>
      <c r="E82" s="19"/>
      <c r="F82" s="19"/>
      <c r="G82" s="20"/>
      <c r="H82" s="12">
        <f t="shared" si="2"/>
        <v>0</v>
      </c>
      <c r="I82" s="14" t="e">
        <f t="shared" si="3"/>
        <v>#DIV/0!</v>
      </c>
    </row>
    <row r="83" spans="1:9" ht="31.5" hidden="1">
      <c r="A83" s="77"/>
      <c r="B83" s="79"/>
      <c r="C83" s="24" t="s">
        <v>25</v>
      </c>
      <c r="D83" s="32"/>
      <c r="E83" s="19"/>
      <c r="F83" s="19"/>
      <c r="G83" s="19"/>
      <c r="H83" s="12">
        <f t="shared" si="2"/>
        <v>0</v>
      </c>
      <c r="I83" s="14" t="e">
        <f t="shared" si="3"/>
        <v>#DIV/0!</v>
      </c>
    </row>
    <row r="84" spans="1:9" ht="78.75">
      <c r="A84" s="77"/>
      <c r="B84" s="79"/>
      <c r="C84" s="23" t="s">
        <v>106</v>
      </c>
      <c r="D84" s="32"/>
      <c r="E84" s="19">
        <v>23545.8</v>
      </c>
      <c r="F84" s="19">
        <v>6359.464</v>
      </c>
      <c r="G84" s="19"/>
      <c r="H84" s="12">
        <f t="shared" si="2"/>
        <v>-6359.464</v>
      </c>
      <c r="I84" s="14">
        <f t="shared" si="3"/>
        <v>0</v>
      </c>
    </row>
    <row r="85" spans="1:9" ht="15.75">
      <c r="A85" s="77"/>
      <c r="B85" s="79"/>
      <c r="C85" s="21" t="s">
        <v>33</v>
      </c>
      <c r="D85" s="32">
        <v>104.622</v>
      </c>
      <c r="E85" s="19"/>
      <c r="F85" s="19"/>
      <c r="G85" s="19"/>
      <c r="H85" s="12">
        <f t="shared" si="2"/>
        <v>0</v>
      </c>
      <c r="I85" s="14"/>
    </row>
    <row r="86" spans="1:9" s="30" customFormat="1" ht="15.75">
      <c r="A86" s="78"/>
      <c r="B86" s="78"/>
      <c r="C86" s="26" t="s">
        <v>40</v>
      </c>
      <c r="D86" s="40">
        <f>SUM(D82:D85)</f>
        <v>104.622</v>
      </c>
      <c r="E86" s="40">
        <f>SUM(E82:E85)</f>
        <v>23545.8</v>
      </c>
      <c r="F86" s="40">
        <f>SUM(F82:F85)</f>
        <v>6359.464</v>
      </c>
      <c r="G86" s="40">
        <f>SUM(G82:G85)</f>
        <v>0</v>
      </c>
      <c r="H86" s="28">
        <f t="shared" si="2"/>
        <v>-6359.464</v>
      </c>
      <c r="I86" s="29">
        <f t="shared" si="3"/>
        <v>0</v>
      </c>
    </row>
    <row r="87" spans="1:9" ht="16.5" customHeight="1">
      <c r="A87" s="83"/>
      <c r="B87" s="104" t="s">
        <v>107</v>
      </c>
      <c r="C87" s="21" t="s">
        <v>33</v>
      </c>
      <c r="D87" s="32"/>
      <c r="E87" s="19">
        <v>7734</v>
      </c>
      <c r="F87" s="19"/>
      <c r="G87" s="19"/>
      <c r="H87" s="12">
        <f t="shared" si="2"/>
        <v>0</v>
      </c>
      <c r="I87" s="14"/>
    </row>
    <row r="88" spans="1:9" ht="16.5" customHeight="1">
      <c r="A88" s="83"/>
      <c r="B88" s="105"/>
      <c r="C88" s="21" t="s">
        <v>108</v>
      </c>
      <c r="D88" s="32"/>
      <c r="E88" s="19">
        <v>970199</v>
      </c>
      <c r="F88" s="19">
        <v>80000</v>
      </c>
      <c r="G88" s="19"/>
      <c r="H88" s="12">
        <f t="shared" si="2"/>
        <v>-80000</v>
      </c>
      <c r="I88" s="14">
        <f t="shared" si="3"/>
        <v>0</v>
      </c>
    </row>
    <row r="89" spans="1:9" s="30" customFormat="1" ht="15.75">
      <c r="A89" s="96"/>
      <c r="B89" s="85"/>
      <c r="C89" s="26" t="s">
        <v>40</v>
      </c>
      <c r="D89" s="40">
        <f>SUM(D87:D88)</f>
        <v>0</v>
      </c>
      <c r="E89" s="40">
        <f>SUM(E87:E88)</f>
        <v>977933</v>
      </c>
      <c r="F89" s="40">
        <f>SUM(F87:F88)</f>
        <v>80000</v>
      </c>
      <c r="G89" s="40">
        <f>SUM(G87:G88)</f>
        <v>0</v>
      </c>
      <c r="H89" s="28">
        <f t="shared" si="2"/>
        <v>-80000</v>
      </c>
      <c r="I89" s="29">
        <f t="shared" si="3"/>
        <v>0</v>
      </c>
    </row>
    <row r="90" spans="1:9" ht="15.75">
      <c r="A90" s="83" t="s">
        <v>109</v>
      </c>
      <c r="B90" s="79" t="s">
        <v>110</v>
      </c>
      <c r="C90" s="21" t="s">
        <v>33</v>
      </c>
      <c r="D90" s="32"/>
      <c r="E90" s="19">
        <v>160</v>
      </c>
      <c r="F90" s="19">
        <v>20</v>
      </c>
      <c r="G90" s="19"/>
      <c r="H90" s="12">
        <f t="shared" si="2"/>
        <v>-20</v>
      </c>
      <c r="I90" s="14">
        <f t="shared" si="3"/>
        <v>0</v>
      </c>
    </row>
    <row r="91" spans="1:9" ht="15.75">
      <c r="A91" s="83"/>
      <c r="B91" s="79"/>
      <c r="C91" s="21" t="s">
        <v>95</v>
      </c>
      <c r="D91" s="32"/>
      <c r="E91" s="19">
        <v>477.7</v>
      </c>
      <c r="F91" s="19">
        <f>67.5+207.7</f>
        <v>275.2</v>
      </c>
      <c r="G91" s="19"/>
      <c r="H91" s="12">
        <f t="shared" si="2"/>
        <v>-275.2</v>
      </c>
      <c r="I91" s="14">
        <f t="shared" si="3"/>
        <v>0</v>
      </c>
    </row>
    <row r="92" spans="1:9" ht="15.75">
      <c r="A92" s="83"/>
      <c r="B92" s="79"/>
      <c r="C92" s="23" t="s">
        <v>62</v>
      </c>
      <c r="D92" s="32"/>
      <c r="E92" s="19"/>
      <c r="F92" s="19"/>
      <c r="G92" s="19">
        <v>9340.498</v>
      </c>
      <c r="H92" s="12">
        <f t="shared" si="2"/>
        <v>9340.498</v>
      </c>
      <c r="I92" s="14"/>
    </row>
    <row r="93" spans="1:9" ht="15.75">
      <c r="A93" s="83"/>
      <c r="B93" s="79"/>
      <c r="C93" s="21" t="s">
        <v>39</v>
      </c>
      <c r="D93" s="32">
        <v>6</v>
      </c>
      <c r="E93" s="19">
        <v>400</v>
      </c>
      <c r="F93" s="19">
        <v>73</v>
      </c>
      <c r="G93" s="19"/>
      <c r="H93" s="12">
        <f t="shared" si="2"/>
        <v>-73</v>
      </c>
      <c r="I93" s="14">
        <f t="shared" si="3"/>
        <v>0</v>
      </c>
    </row>
    <row r="94" spans="1:9" s="41" customFormat="1" ht="15.75">
      <c r="A94" s="83"/>
      <c r="B94" s="79"/>
      <c r="C94" s="26" t="s">
        <v>40</v>
      </c>
      <c r="D94" s="40">
        <f>SUM(D90:D93)</f>
        <v>6</v>
      </c>
      <c r="E94" s="40">
        <f>SUM(E90:E93)</f>
        <v>1037.7</v>
      </c>
      <c r="F94" s="40">
        <f>SUM(F90:F93)</f>
        <v>368.2</v>
      </c>
      <c r="G94" s="40">
        <f>SUM(G90:G93)</f>
        <v>9340.498</v>
      </c>
      <c r="H94" s="28">
        <f t="shared" si="2"/>
        <v>8972.297999999999</v>
      </c>
      <c r="I94" s="28">
        <f t="shared" si="3"/>
        <v>2536.8001086366107</v>
      </c>
    </row>
    <row r="95" spans="1:11" ht="31.5">
      <c r="A95" s="79" t="s">
        <v>111</v>
      </c>
      <c r="B95" s="79" t="s">
        <v>112</v>
      </c>
      <c r="C95" s="21" t="s">
        <v>114</v>
      </c>
      <c r="D95" s="32">
        <v>28.5</v>
      </c>
      <c r="E95" s="19">
        <v>300</v>
      </c>
      <c r="F95" s="19">
        <v>75</v>
      </c>
      <c r="G95" s="20">
        <f>22.5+13.5</f>
        <v>36</v>
      </c>
      <c r="H95" s="12">
        <f t="shared" si="2"/>
        <v>-39</v>
      </c>
      <c r="I95" s="14">
        <f t="shared" si="3"/>
        <v>48</v>
      </c>
      <c r="J95" s="8"/>
      <c r="K95" s="8"/>
    </row>
    <row r="96" spans="1:11" ht="32.25" customHeight="1">
      <c r="A96" s="79"/>
      <c r="B96" s="79"/>
      <c r="C96" s="21" t="s">
        <v>116</v>
      </c>
      <c r="D96" s="32">
        <v>2595.98334</v>
      </c>
      <c r="E96" s="19"/>
      <c r="F96" s="19"/>
      <c r="G96" s="20"/>
      <c r="H96" s="12">
        <f t="shared" si="2"/>
        <v>0</v>
      </c>
      <c r="I96" s="14"/>
      <c r="J96" s="8"/>
      <c r="K96" s="8"/>
    </row>
    <row r="97" spans="1:11" ht="31.5">
      <c r="A97" s="79"/>
      <c r="B97" s="79"/>
      <c r="C97" s="23" t="s">
        <v>23</v>
      </c>
      <c r="D97" s="32"/>
      <c r="E97" s="19">
        <v>64330.2</v>
      </c>
      <c r="F97" s="19">
        <v>13000</v>
      </c>
      <c r="G97" s="20">
        <v>847.44398</v>
      </c>
      <c r="H97" s="12">
        <f t="shared" si="2"/>
        <v>-12152.55602</v>
      </c>
      <c r="I97" s="14">
        <f t="shared" si="3"/>
        <v>6.518799846153846</v>
      </c>
      <c r="J97" s="8"/>
      <c r="K97" s="8"/>
    </row>
    <row r="98" spans="1:11" ht="15.75">
      <c r="A98" s="79"/>
      <c r="B98" s="79"/>
      <c r="C98" s="21" t="s">
        <v>35</v>
      </c>
      <c r="D98" s="32">
        <v>119.41497</v>
      </c>
      <c r="E98" s="19"/>
      <c r="F98" s="19"/>
      <c r="G98" s="19">
        <v>110.8395</v>
      </c>
      <c r="H98" s="12">
        <f t="shared" si="2"/>
        <v>110.8395</v>
      </c>
      <c r="I98" s="14"/>
      <c r="J98" s="8"/>
      <c r="K98" s="8"/>
    </row>
    <row r="99" spans="1:11" ht="15.75">
      <c r="A99" s="79"/>
      <c r="B99" s="79"/>
      <c r="C99" s="21" t="s">
        <v>84</v>
      </c>
      <c r="D99" s="32"/>
      <c r="E99" s="19">
        <v>275.4</v>
      </c>
      <c r="F99" s="19">
        <v>66.41</v>
      </c>
      <c r="G99" s="19"/>
      <c r="H99" s="12">
        <f t="shared" si="2"/>
        <v>-66.41</v>
      </c>
      <c r="I99" s="14">
        <f t="shared" si="3"/>
        <v>0</v>
      </c>
      <c r="J99" s="8"/>
      <c r="K99" s="8"/>
    </row>
    <row r="100" spans="1:11" s="41" customFormat="1" ht="15.75">
      <c r="A100" s="79"/>
      <c r="B100" s="79"/>
      <c r="C100" s="26" t="s">
        <v>40</v>
      </c>
      <c r="D100" s="40">
        <f>SUM(D95:D99)</f>
        <v>2743.89831</v>
      </c>
      <c r="E100" s="40">
        <f>SUM(E95:E99)</f>
        <v>64905.6</v>
      </c>
      <c r="F100" s="40">
        <f>SUM(F95:F99)</f>
        <v>13141.41</v>
      </c>
      <c r="G100" s="40">
        <f>SUM(G95:G99)</f>
        <v>994.28348</v>
      </c>
      <c r="H100" s="28">
        <f t="shared" si="2"/>
        <v>-12147.12652</v>
      </c>
      <c r="I100" s="28">
        <f t="shared" si="3"/>
        <v>7.566033477381803</v>
      </c>
      <c r="J100" s="42"/>
      <c r="K100" s="42"/>
    </row>
    <row r="101" spans="1:11" ht="19.5" customHeight="1">
      <c r="A101" s="83"/>
      <c r="B101" s="104" t="s">
        <v>117</v>
      </c>
      <c r="C101" s="21" t="s">
        <v>84</v>
      </c>
      <c r="D101" s="32"/>
      <c r="E101" s="19">
        <v>3498.1</v>
      </c>
      <c r="F101" s="19">
        <v>1373.9</v>
      </c>
      <c r="G101" s="19">
        <v>485</v>
      </c>
      <c r="H101" s="12">
        <f t="shared" si="2"/>
        <v>-888.9000000000001</v>
      </c>
      <c r="I101" s="14">
        <f t="shared" si="3"/>
        <v>35.30096804716501</v>
      </c>
      <c r="J101" s="8"/>
      <c r="K101" s="8"/>
    </row>
    <row r="102" spans="1:11" ht="15.75">
      <c r="A102" s="83"/>
      <c r="B102" s="105"/>
      <c r="C102" s="21" t="s">
        <v>39</v>
      </c>
      <c r="D102" s="32"/>
      <c r="E102" s="19">
        <v>430.8</v>
      </c>
      <c r="F102" s="19">
        <v>53</v>
      </c>
      <c r="G102" s="19"/>
      <c r="H102" s="12">
        <f t="shared" si="2"/>
        <v>-53</v>
      </c>
      <c r="I102" s="14">
        <f t="shared" si="3"/>
        <v>0</v>
      </c>
      <c r="J102" s="8"/>
      <c r="K102" s="8"/>
    </row>
    <row r="103" spans="1:11" s="41" customFormat="1" ht="15.75">
      <c r="A103" s="83"/>
      <c r="B103" s="85"/>
      <c r="C103" s="26" t="s">
        <v>40</v>
      </c>
      <c r="D103" s="40">
        <f>SUM(D101:D102)</f>
        <v>0</v>
      </c>
      <c r="E103" s="40">
        <f>SUM(E101:E102)</f>
        <v>3928.9</v>
      </c>
      <c r="F103" s="40">
        <f>SUM(F101:F102)</f>
        <v>1426.9</v>
      </c>
      <c r="G103" s="40">
        <f>SUM(G101:G102)</f>
        <v>485</v>
      </c>
      <c r="H103" s="28">
        <f t="shared" si="2"/>
        <v>-941.9000000000001</v>
      </c>
      <c r="I103" s="28">
        <f t="shared" si="3"/>
        <v>33.98976802859345</v>
      </c>
      <c r="J103" s="42"/>
      <c r="K103" s="42"/>
    </row>
    <row r="104" spans="1:11" ht="15.75">
      <c r="A104" s="83" t="s">
        <v>118</v>
      </c>
      <c r="B104" s="79" t="s">
        <v>119</v>
      </c>
      <c r="C104" s="21" t="s">
        <v>39</v>
      </c>
      <c r="D104" s="32"/>
      <c r="E104" s="19">
        <v>3551.2</v>
      </c>
      <c r="F104" s="19">
        <v>473.15</v>
      </c>
      <c r="G104" s="19">
        <v>36.665</v>
      </c>
      <c r="H104" s="12">
        <f t="shared" si="2"/>
        <v>-436.48499999999996</v>
      </c>
      <c r="I104" s="14">
        <f t="shared" si="3"/>
        <v>7.749128183451337</v>
      </c>
      <c r="J104" s="8"/>
      <c r="K104" s="8"/>
    </row>
    <row r="105" spans="1:11" s="41" customFormat="1" ht="15.75">
      <c r="A105" s="83"/>
      <c r="B105" s="79"/>
      <c r="C105" s="26" t="s">
        <v>40</v>
      </c>
      <c r="D105" s="40">
        <f>SUM(D104)</f>
        <v>0</v>
      </c>
      <c r="E105" s="40">
        <f>SUM(E104)</f>
        <v>3551.2</v>
      </c>
      <c r="F105" s="40">
        <f>SUM(F104)</f>
        <v>473.15</v>
      </c>
      <c r="G105" s="40">
        <f>SUM(G104)</f>
        <v>36.665</v>
      </c>
      <c r="H105" s="28">
        <f t="shared" si="2"/>
        <v>-436.48499999999996</v>
      </c>
      <c r="I105" s="28">
        <f t="shared" si="3"/>
        <v>7.749128183451337</v>
      </c>
      <c r="J105" s="42"/>
      <c r="K105" s="42"/>
    </row>
    <row r="106" spans="1:11" ht="63">
      <c r="A106" s="77" t="s">
        <v>120</v>
      </c>
      <c r="B106" s="79" t="s">
        <v>121</v>
      </c>
      <c r="C106" s="37" t="s">
        <v>89</v>
      </c>
      <c r="D106" s="19">
        <f>2648.71946+332.8106</f>
        <v>2981.53006</v>
      </c>
      <c r="E106" s="19">
        <v>725775</v>
      </c>
      <c r="F106" s="19">
        <v>43546.5</v>
      </c>
      <c r="G106" s="20">
        <f>10895.0132+700.62208</f>
        <v>11595.635279999999</v>
      </c>
      <c r="H106" s="12">
        <f t="shared" si="2"/>
        <v>-31950.86472</v>
      </c>
      <c r="I106" s="14">
        <f t="shared" si="3"/>
        <v>26.6281682339568</v>
      </c>
      <c r="J106" s="8"/>
      <c r="K106" s="8"/>
    </row>
    <row r="107" spans="1:11" ht="31.5">
      <c r="A107" s="77"/>
      <c r="B107" s="78"/>
      <c r="C107" s="21" t="s">
        <v>125</v>
      </c>
      <c r="D107" s="19"/>
      <c r="E107" s="19">
        <v>13857</v>
      </c>
      <c r="F107" s="19"/>
      <c r="G107" s="20"/>
      <c r="H107" s="12">
        <f t="shared" si="2"/>
        <v>0</v>
      </c>
      <c r="I107" s="14"/>
      <c r="J107" s="8"/>
      <c r="K107" s="8"/>
    </row>
    <row r="108" spans="1:11" ht="47.25">
      <c r="A108" s="77"/>
      <c r="B108" s="78"/>
      <c r="C108" s="23" t="s">
        <v>91</v>
      </c>
      <c r="D108" s="19">
        <v>1255.4</v>
      </c>
      <c r="E108" s="19">
        <v>244382.8</v>
      </c>
      <c r="F108" s="19">
        <v>63539.528</v>
      </c>
      <c r="G108" s="20">
        <v>11133.62045</v>
      </c>
      <c r="H108" s="12">
        <f t="shared" si="2"/>
        <v>-52405.907549999996</v>
      </c>
      <c r="I108" s="14">
        <f>G108/F108*100</f>
        <v>17.52235309333743</v>
      </c>
      <c r="J108" s="8"/>
      <c r="K108" s="8"/>
    </row>
    <row r="109" spans="1:11" ht="15.75">
      <c r="A109" s="77"/>
      <c r="B109" s="78"/>
      <c r="C109" s="21" t="s">
        <v>35</v>
      </c>
      <c r="D109" s="19">
        <v>1896.73652</v>
      </c>
      <c r="E109" s="19"/>
      <c r="F109" s="19"/>
      <c r="G109" s="20">
        <v>3714.42047</v>
      </c>
      <c r="H109" s="12">
        <f aca="true" t="shared" si="4" ref="H109:H173">G109-F109</f>
        <v>3714.42047</v>
      </c>
      <c r="I109" s="14"/>
      <c r="J109" s="8"/>
      <c r="K109" s="8"/>
    </row>
    <row r="110" spans="1:11" s="30" customFormat="1" ht="15.75">
      <c r="A110" s="78"/>
      <c r="B110" s="78"/>
      <c r="C110" s="26" t="s">
        <v>40</v>
      </c>
      <c r="D110" s="40">
        <f>SUM(D106:D109)</f>
        <v>6133.666580000001</v>
      </c>
      <c r="E110" s="40">
        <f>SUM(E106:E109)</f>
        <v>984014.8</v>
      </c>
      <c r="F110" s="40">
        <f>SUM(F106:F109)</f>
        <v>107086.02799999999</v>
      </c>
      <c r="G110" s="40">
        <f>SUM(G106:G109)</f>
        <v>26443.676199999998</v>
      </c>
      <c r="H110" s="28">
        <f t="shared" si="4"/>
        <v>-80642.35179999999</v>
      </c>
      <c r="I110" s="29">
        <f>G110/F110*100</f>
        <v>24.693862209549877</v>
      </c>
      <c r="J110" s="42"/>
      <c r="K110" s="42"/>
    </row>
    <row r="111" spans="1:11" ht="31.5">
      <c r="A111" s="79"/>
      <c r="B111" s="79" t="s">
        <v>126</v>
      </c>
      <c r="C111" s="24" t="s">
        <v>25</v>
      </c>
      <c r="D111" s="32">
        <v>25.795</v>
      </c>
      <c r="E111" s="19"/>
      <c r="F111" s="19"/>
      <c r="G111" s="19"/>
      <c r="H111" s="12">
        <f t="shared" si="4"/>
        <v>0</v>
      </c>
      <c r="I111" s="14"/>
      <c r="J111" s="8"/>
      <c r="K111" s="8"/>
    </row>
    <row r="112" spans="1:11" ht="15.75">
      <c r="A112" s="79"/>
      <c r="B112" s="79"/>
      <c r="C112" s="21" t="s">
        <v>33</v>
      </c>
      <c r="D112" s="32">
        <f>2+2.1+173.72501+710.37947+4.1+12.3+8.5+599.13</f>
        <v>1512.23448</v>
      </c>
      <c r="E112" s="19">
        <f>452.5+217+1500+5+8000+13200+1610+1300+8880.6</f>
        <v>35165.1</v>
      </c>
      <c r="F112" s="19">
        <v>7206.49</v>
      </c>
      <c r="G112" s="19">
        <f>891.83177+1064.39371</f>
        <v>1956.22548</v>
      </c>
      <c r="H112" s="12">
        <f t="shared" si="4"/>
        <v>-5250.26452</v>
      </c>
      <c r="I112" s="14">
        <f>G112/F112*100</f>
        <v>27.145329834635174</v>
      </c>
      <c r="J112" s="8"/>
      <c r="K112" s="8"/>
    </row>
    <row r="113" spans="1:11" ht="15.75">
      <c r="A113" s="79"/>
      <c r="B113" s="79"/>
      <c r="C113" s="21" t="s">
        <v>35</v>
      </c>
      <c r="D113" s="32">
        <v>190.49067</v>
      </c>
      <c r="E113" s="19"/>
      <c r="F113" s="19"/>
      <c r="G113" s="19"/>
      <c r="H113" s="12">
        <f t="shared" si="4"/>
        <v>0</v>
      </c>
      <c r="I113" s="14"/>
      <c r="J113" s="8"/>
      <c r="K113" s="8"/>
    </row>
    <row r="114" spans="1:11" ht="15.75">
      <c r="A114" s="96"/>
      <c r="B114" s="96"/>
      <c r="C114" s="21" t="s">
        <v>127</v>
      </c>
      <c r="D114" s="32"/>
      <c r="E114" s="19"/>
      <c r="F114" s="19"/>
      <c r="G114" s="19"/>
      <c r="H114" s="12">
        <f t="shared" si="4"/>
        <v>0</v>
      </c>
      <c r="I114" s="14"/>
      <c r="J114" s="8"/>
      <c r="K114" s="8"/>
    </row>
    <row r="115" spans="1:11" ht="15.75">
      <c r="A115" s="96"/>
      <c r="B115" s="96"/>
      <c r="C115" s="21" t="s">
        <v>94</v>
      </c>
      <c r="D115" s="32"/>
      <c r="E115" s="19">
        <v>12870</v>
      </c>
      <c r="F115" s="19"/>
      <c r="G115" s="19"/>
      <c r="H115" s="12">
        <f t="shared" si="4"/>
        <v>0</v>
      </c>
      <c r="I115" s="14"/>
      <c r="J115" s="8"/>
      <c r="K115" s="8"/>
    </row>
    <row r="116" spans="1:11" ht="15.75">
      <c r="A116" s="96"/>
      <c r="B116" s="96"/>
      <c r="C116" s="21" t="s">
        <v>84</v>
      </c>
      <c r="D116" s="32"/>
      <c r="E116" s="19">
        <f>32753.2+7811</f>
        <v>40564.2</v>
      </c>
      <c r="F116" s="19">
        <f>8182.025+1923.428</f>
        <v>10105.453</v>
      </c>
      <c r="G116" s="19">
        <v>1918.8</v>
      </c>
      <c r="H116" s="12">
        <f t="shared" si="4"/>
        <v>-8186.652999999999</v>
      </c>
      <c r="I116" s="14">
        <f>G116/F116*100</f>
        <v>18.987768287082233</v>
      </c>
      <c r="J116" s="8"/>
      <c r="K116" s="8"/>
    </row>
    <row r="117" spans="1:11" ht="15.75">
      <c r="A117" s="96"/>
      <c r="B117" s="96"/>
      <c r="C117" s="21" t="s">
        <v>39</v>
      </c>
      <c r="D117" s="32"/>
      <c r="E117" s="19"/>
      <c r="F117" s="19"/>
      <c r="G117" s="19"/>
      <c r="H117" s="12">
        <f t="shared" si="4"/>
        <v>0</v>
      </c>
      <c r="I117" s="14"/>
      <c r="J117" s="8"/>
      <c r="K117" s="8"/>
    </row>
    <row r="118" spans="1:11" s="30" customFormat="1" ht="15.75">
      <c r="A118" s="96"/>
      <c r="B118" s="96"/>
      <c r="C118" s="26" t="s">
        <v>40</v>
      </c>
      <c r="D118" s="40">
        <f>SUM(D111:D117)</f>
        <v>1728.52015</v>
      </c>
      <c r="E118" s="40">
        <f>SUM(E111:E117)</f>
        <v>88599.29999999999</v>
      </c>
      <c r="F118" s="40">
        <f>SUM(F111:F117)</f>
        <v>17311.943</v>
      </c>
      <c r="G118" s="40">
        <f>SUM(G111:G117)</f>
        <v>3875.0254800000002</v>
      </c>
      <c r="H118" s="28">
        <f t="shared" si="4"/>
        <v>-13436.917519999999</v>
      </c>
      <c r="I118" s="29">
        <f>G118/F118*100</f>
        <v>22.38353880901757</v>
      </c>
      <c r="J118" s="42"/>
      <c r="K118" s="42"/>
    </row>
    <row r="119" spans="1:11" s="30" customFormat="1" ht="24" customHeight="1">
      <c r="A119" s="16"/>
      <c r="B119" s="16"/>
      <c r="C119" s="44" t="s">
        <v>128</v>
      </c>
      <c r="D119" s="40">
        <f>D19+D28+D35+D38+D41+D53+D59+D61+D68+D71+D75+D81+D86+D89+D94+D100+D103+D105+D110+D118</f>
        <v>804013.5014899999</v>
      </c>
      <c r="E119" s="40">
        <f>E19+E28+E35+E38+E41+E53+E59+E61+E68+E71+E75+E81+E86+E89+E94+E100+E103+E105+E110+E118</f>
        <v>15687079.8</v>
      </c>
      <c r="F119" s="40">
        <f>F19+F28+F35+F38+F41+F53+F59+F61+F68+F71+F75+F81+F86+F89+F94+F100+F103+F105+F110+F118</f>
        <v>3022010.8110000007</v>
      </c>
      <c r="G119" s="40">
        <f>G19+G28+G35+G38+G41+G53+G59+G61+G68+G71+G75+G81+G86+G89+G94+G100+G103+G105+G110+G118</f>
        <v>967208.0939800001</v>
      </c>
      <c r="H119" s="27">
        <f t="shared" si="4"/>
        <v>-2054802.7170200006</v>
      </c>
      <c r="I119" s="45">
        <f>G119/F119*100</f>
        <v>32.00544784483896</v>
      </c>
      <c r="J119" s="42"/>
      <c r="K119" s="42"/>
    </row>
    <row r="120" spans="1:11" ht="24" customHeight="1">
      <c r="A120" s="46"/>
      <c r="B120" s="46"/>
      <c r="C120" s="48"/>
      <c r="D120" s="49"/>
      <c r="E120" s="50"/>
      <c r="F120" s="50"/>
      <c r="G120" s="50"/>
      <c r="H120" s="50"/>
      <c r="I120" s="51"/>
      <c r="J120" s="8"/>
      <c r="K120" s="8"/>
    </row>
    <row r="121" spans="1:11" s="30" customFormat="1" ht="31.5">
      <c r="A121" s="15"/>
      <c r="B121" s="31"/>
      <c r="C121" s="52" t="s">
        <v>129</v>
      </c>
      <c r="D121" s="53">
        <f>D124</f>
        <v>0</v>
      </c>
      <c r="E121" s="53">
        <f>E124</f>
        <v>1598.9</v>
      </c>
      <c r="F121" s="53">
        <f>F124</f>
        <v>0</v>
      </c>
      <c r="G121" s="53">
        <f>G124</f>
        <v>0</v>
      </c>
      <c r="H121" s="27">
        <f>G121-F121</f>
        <v>0</v>
      </c>
      <c r="I121" s="45"/>
      <c r="J121" s="42"/>
      <c r="K121" s="42"/>
    </row>
    <row r="122" spans="1:11" ht="15.75">
      <c r="A122" s="77" t="s">
        <v>12</v>
      </c>
      <c r="B122" s="80" t="s">
        <v>13</v>
      </c>
      <c r="C122" s="21" t="s">
        <v>131</v>
      </c>
      <c r="D122" s="20"/>
      <c r="E122" s="20"/>
      <c r="F122" s="20"/>
      <c r="G122" s="20"/>
      <c r="H122" s="12">
        <f>G122-F122</f>
        <v>0</v>
      </c>
      <c r="I122" s="14"/>
      <c r="J122" s="8"/>
      <c r="K122" s="8"/>
    </row>
    <row r="123" spans="1:11" ht="31.5">
      <c r="A123" s="77"/>
      <c r="B123" s="80"/>
      <c r="C123" s="23" t="s">
        <v>133</v>
      </c>
      <c r="D123" s="20"/>
      <c r="E123" s="20">
        <v>1598.9</v>
      </c>
      <c r="F123" s="20"/>
      <c r="G123" s="20"/>
      <c r="H123" s="12">
        <f>G123-F123</f>
        <v>0</v>
      </c>
      <c r="I123" s="14"/>
      <c r="J123" s="8"/>
      <c r="K123" s="8"/>
    </row>
    <row r="124" spans="1:11" s="30" customFormat="1" ht="18.75">
      <c r="A124" s="78"/>
      <c r="B124" s="82"/>
      <c r="C124" s="26" t="s">
        <v>40</v>
      </c>
      <c r="D124" s="53">
        <f>SUM(D122:D123)</f>
        <v>0</v>
      </c>
      <c r="E124" s="53">
        <f>SUM(E122:E123)</f>
        <v>1598.9</v>
      </c>
      <c r="F124" s="54">
        <f>SUM(F122:F123)</f>
        <v>0</v>
      </c>
      <c r="G124" s="53">
        <f>SUM(G122:G123)</f>
        <v>0</v>
      </c>
      <c r="H124" s="28">
        <f>G124-F124</f>
        <v>0</v>
      </c>
      <c r="I124" s="29"/>
      <c r="J124" s="42"/>
      <c r="K124" s="42"/>
    </row>
    <row r="125" spans="1:11" s="30" customFormat="1" ht="18.75">
      <c r="A125" s="46"/>
      <c r="B125" s="46"/>
      <c r="C125" s="68"/>
      <c r="D125" s="69"/>
      <c r="E125" s="69"/>
      <c r="F125" s="71"/>
      <c r="G125" s="69"/>
      <c r="H125" s="70"/>
      <c r="I125" s="72"/>
      <c r="J125" s="42"/>
      <c r="K125" s="42"/>
    </row>
    <row r="126" spans="1:11" ht="24" customHeight="1">
      <c r="A126" s="46"/>
      <c r="B126" s="46"/>
      <c r="C126" s="48"/>
      <c r="D126" s="55"/>
      <c r="E126" s="50"/>
      <c r="F126" s="50"/>
      <c r="G126" s="50"/>
      <c r="H126" s="50"/>
      <c r="I126" s="51"/>
      <c r="J126" s="8"/>
      <c r="K126" s="8"/>
    </row>
    <row r="127" spans="1:11" ht="24" customHeight="1" hidden="1">
      <c r="A127" s="46"/>
      <c r="B127" s="46"/>
      <c r="C127" s="48" t="s">
        <v>134</v>
      </c>
      <c r="D127" s="55"/>
      <c r="E127" s="50"/>
      <c r="F127" s="50"/>
      <c r="G127" s="50"/>
      <c r="H127" s="50"/>
      <c r="I127" s="51"/>
      <c r="J127" s="8"/>
      <c r="K127" s="8"/>
    </row>
    <row r="128" spans="1:11" ht="18" customHeight="1" hidden="1">
      <c r="A128" s="46"/>
      <c r="B128" s="46"/>
      <c r="C128" s="48"/>
      <c r="D128" s="55"/>
      <c r="E128" s="50"/>
      <c r="F128" s="50"/>
      <c r="G128" s="50"/>
      <c r="H128" s="50"/>
      <c r="I128" s="51"/>
      <c r="J128" s="8"/>
      <c r="K128" s="8"/>
    </row>
    <row r="129" spans="1:11" s="30" customFormat="1" ht="15.75" hidden="1">
      <c r="A129" s="16"/>
      <c r="B129" s="16"/>
      <c r="C129" s="52" t="s">
        <v>135</v>
      </c>
      <c r="D129" s="40" t="e">
        <f>SUM(D130:D139)</f>
        <v>#REF!</v>
      </c>
      <c r="E129" s="40" t="e">
        <f>SUM(E130:E139)</f>
        <v>#REF!</v>
      </c>
      <c r="F129" s="40" t="e">
        <f>SUM(F130:F139)</f>
        <v>#REF!</v>
      </c>
      <c r="G129" s="40" t="e">
        <f>SUM(G130:G139)</f>
        <v>#REF!</v>
      </c>
      <c r="H129" s="27" t="e">
        <f t="shared" si="4"/>
        <v>#REF!</v>
      </c>
      <c r="I129" s="45" t="e">
        <f aca="true" t="shared" si="5" ref="I129:I138">G129/F129*100</f>
        <v>#REF!</v>
      </c>
      <c r="J129" s="42"/>
      <c r="K129" s="42"/>
    </row>
    <row r="130" spans="1:11" ht="15.75" hidden="1">
      <c r="A130" s="16"/>
      <c r="B130" s="16"/>
      <c r="C130" s="21" t="s">
        <v>44</v>
      </c>
      <c r="D130" s="32" t="e">
        <f>SUMIF(#REF!,#REF!,D$6:D$123)</f>
        <v>#REF!</v>
      </c>
      <c r="E130" s="32" t="e">
        <f>SUMIF(#REF!,#REF!,E$6:E$123)</f>
        <v>#REF!</v>
      </c>
      <c r="F130" s="32" t="e">
        <f>SUMIF(#REF!,#REF!,F$6:F$123)</f>
        <v>#REF!</v>
      </c>
      <c r="G130" s="32" t="e">
        <f>SUMIF(#REF!,#REF!,G$6:G$123)</f>
        <v>#REF!</v>
      </c>
      <c r="H130" s="12" t="e">
        <f t="shared" si="4"/>
        <v>#REF!</v>
      </c>
      <c r="I130" s="14" t="e">
        <f t="shared" si="5"/>
        <v>#REF!</v>
      </c>
      <c r="J130" s="8"/>
      <c r="K130" s="8"/>
    </row>
    <row r="131" spans="1:11" ht="15.75" hidden="1">
      <c r="A131" s="16"/>
      <c r="B131" s="16"/>
      <c r="C131" s="21" t="s">
        <v>46</v>
      </c>
      <c r="D131" s="32" t="e">
        <f>SUMIF(#REF!,#REF!,D$6:D$123)</f>
        <v>#REF!</v>
      </c>
      <c r="E131" s="32" t="e">
        <f>SUMIF(#REF!,#REF!,E$6:E$123)</f>
        <v>#REF!</v>
      </c>
      <c r="F131" s="32" t="e">
        <f>SUMIF(#REF!,#REF!,F$6:F$118)</f>
        <v>#REF!</v>
      </c>
      <c r="G131" s="32" t="e">
        <f>SUMIF(#REF!,#REF!,G$6:G$118)</f>
        <v>#REF!</v>
      </c>
      <c r="H131" s="12" t="e">
        <f t="shared" si="4"/>
        <v>#REF!</v>
      </c>
      <c r="I131" s="14" t="e">
        <f t="shared" si="5"/>
        <v>#REF!</v>
      </c>
      <c r="J131" s="8"/>
      <c r="K131" s="8"/>
    </row>
    <row r="132" spans="1:11" ht="15.75" hidden="1">
      <c r="A132" s="16"/>
      <c r="B132" s="16"/>
      <c r="C132" s="21" t="s">
        <v>48</v>
      </c>
      <c r="D132" s="32" t="e">
        <f>SUMIF(#REF!,#REF!,D$6:D$123)</f>
        <v>#REF!</v>
      </c>
      <c r="E132" s="32" t="e">
        <f>SUMIF(#REF!,#REF!,E$6:E$123)</f>
        <v>#REF!</v>
      </c>
      <c r="F132" s="32" t="e">
        <f>SUMIF(#REF!,#REF!,F$6:F$118)</f>
        <v>#REF!</v>
      </c>
      <c r="G132" s="32" t="e">
        <f>SUMIF(#REF!,#REF!,G$6:G$118)</f>
        <v>#REF!</v>
      </c>
      <c r="H132" s="12" t="e">
        <f t="shared" si="4"/>
        <v>#REF!</v>
      </c>
      <c r="I132" s="14" t="e">
        <f t="shared" si="5"/>
        <v>#REF!</v>
      </c>
      <c r="J132" s="8"/>
      <c r="K132" s="8"/>
    </row>
    <row r="133" spans="1:11" ht="15.75" hidden="1">
      <c r="A133" s="16"/>
      <c r="B133" s="16"/>
      <c r="C133" s="21" t="s">
        <v>50</v>
      </c>
      <c r="D133" s="32" t="e">
        <f>SUMIF(#REF!,#REF!,D$6:D$123)</f>
        <v>#REF!</v>
      </c>
      <c r="E133" s="32" t="e">
        <f>SUMIF(#REF!,#REF!,E$6:E$123)</f>
        <v>#REF!</v>
      </c>
      <c r="F133" s="32" t="e">
        <f>SUMIF(#REF!,#REF!,F$6:F$118)</f>
        <v>#REF!</v>
      </c>
      <c r="G133" s="32" t="e">
        <f>SUMIF(#REF!,#REF!,G$6:G$118)</f>
        <v>#REF!</v>
      </c>
      <c r="H133" s="12" t="e">
        <f t="shared" si="4"/>
        <v>#REF!</v>
      </c>
      <c r="I133" s="14" t="e">
        <f t="shared" si="5"/>
        <v>#REF!</v>
      </c>
      <c r="J133" s="8"/>
      <c r="K133" s="8"/>
    </row>
    <row r="134" spans="1:11" ht="15.75" hidden="1">
      <c r="A134" s="16"/>
      <c r="B134" s="16"/>
      <c r="C134" s="21" t="s">
        <v>52</v>
      </c>
      <c r="D134" s="32" t="e">
        <f>SUMIF(#REF!,#REF!,D$6:D$123)</f>
        <v>#REF!</v>
      </c>
      <c r="E134" s="32" t="e">
        <f>SUMIF(#REF!,#REF!,E$6:E$123)</f>
        <v>#REF!</v>
      </c>
      <c r="F134" s="32" t="e">
        <f>SUMIF(#REF!,#REF!,F$6:F$118)</f>
        <v>#REF!</v>
      </c>
      <c r="G134" s="32" t="e">
        <f>SUMIF(#REF!,#REF!,G$6:G$118)</f>
        <v>#REF!</v>
      </c>
      <c r="H134" s="12" t="e">
        <f t="shared" si="4"/>
        <v>#REF!</v>
      </c>
      <c r="I134" s="14" t="e">
        <f t="shared" si="5"/>
        <v>#REF!</v>
      </c>
      <c r="J134" s="8"/>
      <c r="K134" s="8"/>
    </row>
    <row r="135" spans="1:11" ht="15.75" hidden="1">
      <c r="A135" s="16"/>
      <c r="B135" s="16"/>
      <c r="C135" s="21" t="s">
        <v>54</v>
      </c>
      <c r="D135" s="32" t="e">
        <f>SUMIF(#REF!,#REF!,D$6:D$123)</f>
        <v>#REF!</v>
      </c>
      <c r="E135" s="32" t="e">
        <f>SUMIF(#REF!,#REF!,E$6:E$123)</f>
        <v>#REF!</v>
      </c>
      <c r="F135" s="32" t="e">
        <f>SUMIF(#REF!,#REF!,F$6:F$118)</f>
        <v>#REF!</v>
      </c>
      <c r="G135" s="32" t="e">
        <f>SUMIF(#REF!,#REF!,G$6:G$118)</f>
        <v>#REF!</v>
      </c>
      <c r="H135" s="12" t="e">
        <f t="shared" si="4"/>
        <v>#REF!</v>
      </c>
      <c r="I135" s="14" t="e">
        <f t="shared" si="5"/>
        <v>#REF!</v>
      </c>
      <c r="J135" s="8"/>
      <c r="K135" s="8"/>
    </row>
    <row r="136" spans="1:11" ht="31.5" hidden="1">
      <c r="A136" s="16"/>
      <c r="B136" s="16"/>
      <c r="C136" s="21" t="s">
        <v>66</v>
      </c>
      <c r="D136" s="32" t="e">
        <f>SUMIF(#REF!,#REF!,D$6:D$123)</f>
        <v>#REF!</v>
      </c>
      <c r="E136" s="32" t="e">
        <f>SUMIF(#REF!,#REF!,E$6:E$123)</f>
        <v>#REF!</v>
      </c>
      <c r="F136" s="32" t="e">
        <f>SUMIF(#REF!,#REF!,F$6:F$118)</f>
        <v>#REF!</v>
      </c>
      <c r="G136" s="32" t="e">
        <f>SUMIF(#REF!,#REF!,G$6:G$118)</f>
        <v>#REF!</v>
      </c>
      <c r="H136" s="12" t="e">
        <f t="shared" si="4"/>
        <v>#REF!</v>
      </c>
      <c r="I136" s="14" t="e">
        <f t="shared" si="5"/>
        <v>#REF!</v>
      </c>
      <c r="J136" s="8"/>
      <c r="K136" s="8"/>
    </row>
    <row r="137" spans="1:11" ht="15.75" hidden="1">
      <c r="A137" s="16"/>
      <c r="B137" s="16"/>
      <c r="C137" s="21" t="s">
        <v>60</v>
      </c>
      <c r="D137" s="32" t="e">
        <f>SUMIF(#REF!,#REF!,D$6:D$123)</f>
        <v>#REF!</v>
      </c>
      <c r="E137" s="32" t="e">
        <f>SUMIF(#REF!,#REF!,E$6:E$123)</f>
        <v>#REF!</v>
      </c>
      <c r="F137" s="32" t="e">
        <f>SUMIF(#REF!,#REF!,F$6:F$118)</f>
        <v>#REF!</v>
      </c>
      <c r="G137" s="32" t="e">
        <f>SUMIF(#REF!,#REF!,G$6:G$118)</f>
        <v>#REF!</v>
      </c>
      <c r="H137" s="12" t="e">
        <f t="shared" si="4"/>
        <v>#REF!</v>
      </c>
      <c r="I137" s="14" t="e">
        <f t="shared" si="5"/>
        <v>#REF!</v>
      </c>
      <c r="J137" s="8"/>
      <c r="K137" s="8"/>
    </row>
    <row r="138" spans="1:11" ht="31.5" hidden="1">
      <c r="A138" s="16"/>
      <c r="B138" s="16"/>
      <c r="C138" s="21" t="s">
        <v>114</v>
      </c>
      <c r="D138" s="32" t="e">
        <f>SUMIF(#REF!,#REF!,D$6:D$123)</f>
        <v>#REF!</v>
      </c>
      <c r="E138" s="32" t="e">
        <f>SUMIF(#REF!,#REF!,E$6:E$123)</f>
        <v>#REF!</v>
      </c>
      <c r="F138" s="32" t="e">
        <f>SUMIF(#REF!,#REF!,F$6:F$118)</f>
        <v>#REF!</v>
      </c>
      <c r="G138" s="32" t="e">
        <f>SUMIF(#REF!,#REF!,G$6:G$118)</f>
        <v>#REF!</v>
      </c>
      <c r="H138" s="12" t="e">
        <f t="shared" si="4"/>
        <v>#REF!</v>
      </c>
      <c r="I138" s="14" t="e">
        <f t="shared" si="5"/>
        <v>#REF!</v>
      </c>
      <c r="J138" s="8"/>
      <c r="K138" s="8"/>
    </row>
    <row r="139" spans="1:11" ht="15.75" hidden="1">
      <c r="A139" s="16"/>
      <c r="B139" s="16"/>
      <c r="C139" s="21" t="s">
        <v>56</v>
      </c>
      <c r="D139" s="32" t="e">
        <f>SUMIF(#REF!,#REF!,D$6:D$123)</f>
        <v>#REF!</v>
      </c>
      <c r="E139" s="32" t="e">
        <f>SUMIF(#REF!,#REF!,E$6:E$123)</f>
        <v>#REF!</v>
      </c>
      <c r="F139" s="32" t="e">
        <f>SUMIF(#REF!,#REF!,F$6:F$118)</f>
        <v>#REF!</v>
      </c>
      <c r="G139" s="32" t="e">
        <f>SUMIF(#REF!,#REF!,G$6:G$118)</f>
        <v>#REF!</v>
      </c>
      <c r="H139" s="12" t="e">
        <f t="shared" si="4"/>
        <v>#REF!</v>
      </c>
      <c r="I139" s="14"/>
      <c r="J139" s="8"/>
      <c r="K139" s="8"/>
    </row>
    <row r="140" spans="1:11" s="30" customFormat="1" ht="15.75" hidden="1">
      <c r="A140" s="16"/>
      <c r="B140" s="16"/>
      <c r="C140" s="52" t="s">
        <v>136</v>
      </c>
      <c r="D140" s="40" t="e">
        <f>SUM(D141:D161)</f>
        <v>#REF!</v>
      </c>
      <c r="E140" s="40" t="e">
        <f>SUM(E141:E161)</f>
        <v>#REF!</v>
      </c>
      <c r="F140" s="40" t="e">
        <f>SUM(F141:F161)</f>
        <v>#REF!</v>
      </c>
      <c r="G140" s="40" t="e">
        <f>SUM(G141:G161)</f>
        <v>#REF!</v>
      </c>
      <c r="H140" s="28" t="e">
        <f t="shared" si="4"/>
        <v>#REF!</v>
      </c>
      <c r="I140" s="29" t="e">
        <f>G140/F140*100</f>
        <v>#REF!</v>
      </c>
      <c r="J140" s="42"/>
      <c r="K140" s="42"/>
    </row>
    <row r="141" spans="1:11" ht="15.75" hidden="1">
      <c r="A141" s="16"/>
      <c r="B141" s="16"/>
      <c r="C141" s="21" t="s">
        <v>15</v>
      </c>
      <c r="D141" s="32" t="e">
        <f>SUMIF(#REF!,#REF!,D$6:D$123)</f>
        <v>#REF!</v>
      </c>
      <c r="E141" s="32" t="e">
        <f>SUMIF(#REF!,#REF!,E$6:E$123)</f>
        <v>#REF!</v>
      </c>
      <c r="F141" s="32" t="e">
        <f>SUMIF(#REF!,#REF!,F$6:F$118)</f>
        <v>#REF!</v>
      </c>
      <c r="G141" s="32" t="e">
        <f>SUMIF(#REF!,#REF!,G$6:G$118)</f>
        <v>#REF!</v>
      </c>
      <c r="H141" s="12" t="e">
        <f t="shared" si="4"/>
        <v>#REF!</v>
      </c>
      <c r="I141" s="14"/>
      <c r="J141" s="8"/>
      <c r="K141" s="8"/>
    </row>
    <row r="142" spans="1:11" ht="31.5" hidden="1">
      <c r="A142" s="16"/>
      <c r="B142" s="16"/>
      <c r="C142" s="21" t="s">
        <v>74</v>
      </c>
      <c r="D142" s="32" t="e">
        <f>SUMIF(#REF!,#REF!,D$6:D$123)</f>
        <v>#REF!</v>
      </c>
      <c r="E142" s="32" t="e">
        <f>SUMIF(#REF!,#REF!,E$6:E$123)</f>
        <v>#REF!</v>
      </c>
      <c r="F142" s="32" t="e">
        <f>SUMIF(#REF!,#REF!,F$6:F$118)</f>
        <v>#REF!</v>
      </c>
      <c r="G142" s="32" t="e">
        <f>SUMIF(#REF!,#REF!,G$6:G$118)</f>
        <v>#REF!</v>
      </c>
      <c r="H142" s="12" t="e">
        <f t="shared" si="4"/>
        <v>#REF!</v>
      </c>
      <c r="I142" s="14"/>
      <c r="J142" s="8"/>
      <c r="K142" s="8"/>
    </row>
    <row r="143" spans="1:11" ht="94.5" hidden="1">
      <c r="A143" s="16"/>
      <c r="B143" s="16"/>
      <c r="C143" s="37" t="s">
        <v>137</v>
      </c>
      <c r="D143" s="32" t="e">
        <f>SUMIF(#REF!,#REF!,D$6:D$123)</f>
        <v>#REF!</v>
      </c>
      <c r="E143" s="32" t="e">
        <f>SUMIF(#REF!,#REF!,E$6:E$123)</f>
        <v>#REF!</v>
      </c>
      <c r="F143" s="32" t="e">
        <f>SUMIF(#REF!,#REF!,F$6:F$118)</f>
        <v>#REF!</v>
      </c>
      <c r="G143" s="32" t="e">
        <f>SUMIF(#REF!,#REF!,G$6:G$118)</f>
        <v>#REF!</v>
      </c>
      <c r="H143" s="12" t="e">
        <f>G143-F143</f>
        <v>#REF!</v>
      </c>
      <c r="I143" s="14" t="e">
        <f>G143/F143*100</f>
        <v>#REF!</v>
      </c>
      <c r="J143" s="8"/>
      <c r="K143" s="8"/>
    </row>
    <row r="144" spans="1:11" ht="31.5" hidden="1">
      <c r="A144" s="16"/>
      <c r="B144" s="16"/>
      <c r="C144" s="21" t="s">
        <v>125</v>
      </c>
      <c r="D144" s="32" t="e">
        <f>SUMIF(#REF!,#REF!,D$6:D$123)</f>
        <v>#REF!</v>
      </c>
      <c r="E144" s="32" t="e">
        <f>SUMIF(#REF!,#REF!,E$6:E$123)</f>
        <v>#REF!</v>
      </c>
      <c r="F144" s="32" t="e">
        <f>SUMIF(#REF!,#REF!,F$6:F$118)</f>
        <v>#REF!</v>
      </c>
      <c r="G144" s="32" t="e">
        <f>SUMIF(#REF!,#REF!,G$6:G$118)</f>
        <v>#REF!</v>
      </c>
      <c r="H144" s="12" t="e">
        <f t="shared" si="4"/>
        <v>#REF!</v>
      </c>
      <c r="I144" s="14"/>
      <c r="J144" s="8"/>
      <c r="K144" s="8"/>
    </row>
    <row r="145" spans="1:11" ht="15.75" hidden="1">
      <c r="A145" s="16"/>
      <c r="B145" s="16"/>
      <c r="C145" s="18" t="s">
        <v>115</v>
      </c>
      <c r="D145" s="32" t="e">
        <f>SUMIF(#REF!,#REF!,D$6:D$123)</f>
        <v>#REF!</v>
      </c>
      <c r="E145" s="32" t="e">
        <f>SUMIF(#REF!,#REF!,E$6:E$123)</f>
        <v>#REF!</v>
      </c>
      <c r="F145" s="32" t="e">
        <f>SUMIF(#REF!,#REF!,F$6:F$118)</f>
        <v>#REF!</v>
      </c>
      <c r="G145" s="32" t="e">
        <f>SUMIF(#REF!,#REF!,G$6:G$118)</f>
        <v>#REF!</v>
      </c>
      <c r="H145" s="12" t="e">
        <f t="shared" si="4"/>
        <v>#REF!</v>
      </c>
      <c r="I145" s="14" t="e">
        <f>G145/F145*100</f>
        <v>#REF!</v>
      </c>
      <c r="J145" s="8"/>
      <c r="K145" s="8"/>
    </row>
    <row r="146" spans="1:11" ht="31.5" hidden="1">
      <c r="A146" s="16"/>
      <c r="B146" s="16"/>
      <c r="C146" s="21" t="s">
        <v>19</v>
      </c>
      <c r="D146" s="32" t="e">
        <f>SUMIF(#REF!,#REF!,D$6:D$123)</f>
        <v>#REF!</v>
      </c>
      <c r="E146" s="32" t="e">
        <f>SUMIF(#REF!,#REF!,E$6:E$123)</f>
        <v>#REF!</v>
      </c>
      <c r="F146" s="32" t="e">
        <f>SUMIF(#REF!,#REF!,F$6:F$118)</f>
        <v>#REF!</v>
      </c>
      <c r="G146" s="32" t="e">
        <f>SUMIF(#REF!,#REF!,G$6:G$118)</f>
        <v>#REF!</v>
      </c>
      <c r="H146" s="12" t="e">
        <f t="shared" si="4"/>
        <v>#REF!</v>
      </c>
      <c r="I146" s="14"/>
      <c r="J146" s="8"/>
      <c r="K146" s="8"/>
    </row>
    <row r="147" spans="1:11" ht="15.75" hidden="1">
      <c r="A147" s="16"/>
      <c r="B147" s="16"/>
      <c r="C147" s="21" t="s">
        <v>21</v>
      </c>
      <c r="D147" s="32" t="e">
        <f>SUMIF(#REF!,#REF!,D$6:D$123)</f>
        <v>#REF!</v>
      </c>
      <c r="E147" s="32" t="e">
        <f>SUMIF(#REF!,#REF!,E$6:E$123)</f>
        <v>#REF!</v>
      </c>
      <c r="F147" s="32" t="e">
        <f>SUMIF(#REF!,#REF!,F$6:F$118)</f>
        <v>#REF!</v>
      </c>
      <c r="G147" s="32" t="e">
        <f>SUMIF(#REF!,#REF!,G$6:G$118)</f>
        <v>#REF!</v>
      </c>
      <c r="H147" s="12" t="e">
        <f t="shared" si="4"/>
        <v>#REF!</v>
      </c>
      <c r="I147" s="14"/>
      <c r="J147" s="8"/>
      <c r="K147" s="8"/>
    </row>
    <row r="148" spans="1:11" ht="78.75" hidden="1">
      <c r="A148" s="16"/>
      <c r="B148" s="16"/>
      <c r="C148" s="23" t="s">
        <v>106</v>
      </c>
      <c r="D148" s="32" t="e">
        <f>SUMIF(#REF!,#REF!,D$6:D$123)</f>
        <v>#REF!</v>
      </c>
      <c r="E148" s="32" t="e">
        <f>SUMIF(#REF!,#REF!,E$6:E$123)</f>
        <v>#REF!</v>
      </c>
      <c r="F148" s="32" t="e">
        <f>SUMIF(#REF!,#REF!,F$6:F$118)</f>
        <v>#REF!</v>
      </c>
      <c r="G148" s="32" t="e">
        <f>SUMIF(#REF!,#REF!,G$6:G$118)</f>
        <v>#REF!</v>
      </c>
      <c r="H148" s="12" t="e">
        <f>G148-F148</f>
        <v>#REF!</v>
      </c>
      <c r="I148" s="14" t="e">
        <f>G148/F148*100</f>
        <v>#REF!</v>
      </c>
      <c r="J148" s="8"/>
      <c r="K148" s="8"/>
    </row>
    <row r="149" spans="1:11" ht="15.75" hidden="1">
      <c r="A149" s="16"/>
      <c r="B149" s="16"/>
      <c r="C149" s="21" t="s">
        <v>70</v>
      </c>
      <c r="D149" s="32" t="e">
        <f>SUMIF(#REF!,#REF!,D$6:D$123)</f>
        <v>#REF!</v>
      </c>
      <c r="E149" s="32" t="e">
        <f>SUMIF(#REF!,#REF!,E$6:E$123)</f>
        <v>#REF!</v>
      </c>
      <c r="F149" s="32" t="e">
        <f>SUMIF(#REF!,#REF!,F$6:F$118)</f>
        <v>#REF!</v>
      </c>
      <c r="G149" s="32" t="e">
        <f>SUMIF(#REF!,#REF!,G$6:G$118)</f>
        <v>#REF!</v>
      </c>
      <c r="H149" s="12" t="e">
        <f t="shared" si="4"/>
        <v>#REF!</v>
      </c>
      <c r="I149" s="14" t="e">
        <f>G149/F149*100</f>
        <v>#REF!</v>
      </c>
      <c r="J149" s="8"/>
      <c r="K149" s="8"/>
    </row>
    <row r="150" spans="1:11" ht="31.5" hidden="1">
      <c r="A150" s="16"/>
      <c r="B150" s="16"/>
      <c r="C150" s="24" t="s">
        <v>25</v>
      </c>
      <c r="D150" s="32" t="e">
        <f>SUMIF(#REF!,#REF!,D$6:D$123)</f>
        <v>#REF!</v>
      </c>
      <c r="E150" s="32" t="e">
        <f>SUMIF(#REF!,#REF!,E$6:E$123)</f>
        <v>#REF!</v>
      </c>
      <c r="F150" s="32" t="e">
        <f>SUMIF(#REF!,#REF!,F$6:F$118)</f>
        <v>#REF!</v>
      </c>
      <c r="G150" s="32" t="e">
        <f>SUMIF(#REF!,#REF!,G$6:G$118)</f>
        <v>#REF!</v>
      </c>
      <c r="H150" s="12" t="e">
        <f t="shared" si="4"/>
        <v>#REF!</v>
      </c>
      <c r="I150" s="14"/>
      <c r="J150" s="8"/>
      <c r="K150" s="8"/>
    </row>
    <row r="151" spans="1:11" ht="15.75" hidden="1">
      <c r="A151" s="16"/>
      <c r="B151" s="16"/>
      <c r="C151" s="21" t="s">
        <v>103</v>
      </c>
      <c r="D151" s="32" t="e">
        <f>SUMIF(#REF!,#REF!,D$6:D$123)</f>
        <v>#REF!</v>
      </c>
      <c r="E151" s="32" t="e">
        <f>SUMIF(#REF!,#REF!,E$6:E$123)</f>
        <v>#REF!</v>
      </c>
      <c r="F151" s="32" t="e">
        <f>SUMIF(#REF!,#REF!,F$6:F$118)</f>
        <v>#REF!</v>
      </c>
      <c r="G151" s="32" t="e">
        <f>SUMIF(#REF!,#REF!,G$6:G$118)</f>
        <v>#REF!</v>
      </c>
      <c r="H151" s="12" t="e">
        <f t="shared" si="4"/>
        <v>#REF!</v>
      </c>
      <c r="I151" s="14"/>
      <c r="J151" s="8"/>
      <c r="K151" s="8"/>
    </row>
    <row r="152" spans="1:11" ht="31.5" hidden="1">
      <c r="A152" s="16"/>
      <c r="B152" s="16"/>
      <c r="C152" s="21" t="s">
        <v>139</v>
      </c>
      <c r="D152" s="32" t="e">
        <f>SUMIF(#REF!,#REF!,D$6:D$123)</f>
        <v>#REF!</v>
      </c>
      <c r="E152" s="32" t="e">
        <f>SUMIF(#REF!,#REF!,E$6:E$123)</f>
        <v>#REF!</v>
      </c>
      <c r="F152" s="32" t="e">
        <f>SUMIF(#REF!,#REF!,F$6:F$118)</f>
        <v>#REF!</v>
      </c>
      <c r="G152" s="32" t="e">
        <f>SUMIF(#REF!,#REF!,G$6:G$118)</f>
        <v>#REF!</v>
      </c>
      <c r="H152" s="12" t="e">
        <f t="shared" si="4"/>
        <v>#REF!</v>
      </c>
      <c r="I152" s="14"/>
      <c r="J152" s="8"/>
      <c r="K152" s="8"/>
    </row>
    <row r="153" spans="1:11" ht="47.25" hidden="1">
      <c r="A153" s="16"/>
      <c r="B153" s="16"/>
      <c r="C153" s="21" t="s">
        <v>140</v>
      </c>
      <c r="D153" s="32" t="e">
        <f>SUMIF(#REF!,#REF!,D$6:D$123)</f>
        <v>#REF!</v>
      </c>
      <c r="E153" s="32" t="e">
        <f>SUMIF(#REF!,#REF!,E$6:E$123)</f>
        <v>#REF!</v>
      </c>
      <c r="F153" s="32" t="e">
        <f>SUMIF(#REF!,#REF!,F$6:F$118)</f>
        <v>#REF!</v>
      </c>
      <c r="G153" s="32" t="e">
        <f>SUMIF(#REF!,#REF!,G$6:G$118)</f>
        <v>#REF!</v>
      </c>
      <c r="H153" s="12" t="e">
        <f t="shared" si="4"/>
        <v>#REF!</v>
      </c>
      <c r="I153" s="14"/>
      <c r="J153" s="8"/>
      <c r="K153" s="8"/>
    </row>
    <row r="154" spans="1:11" ht="94.5" hidden="1">
      <c r="A154" s="16"/>
      <c r="B154" s="16"/>
      <c r="C154" s="23" t="s">
        <v>141</v>
      </c>
      <c r="D154" s="32" t="e">
        <f>SUMIF(#REF!,#REF!,D$6:D$123)</f>
        <v>#REF!</v>
      </c>
      <c r="E154" s="32" t="e">
        <f>SUMIF(#REF!,#REF!,E$6:E$123)</f>
        <v>#REF!</v>
      </c>
      <c r="F154" s="32" t="e">
        <f>SUMIF(#REF!,#REF!,F$6:F$118)</f>
        <v>#REF!</v>
      </c>
      <c r="G154" s="32" t="e">
        <f>SUMIF(#REF!,#REF!,G$6:G$118)</f>
        <v>#REF!</v>
      </c>
      <c r="H154" s="12" t="e">
        <f>G154-F154</f>
        <v>#REF!</v>
      </c>
      <c r="I154" s="14" t="e">
        <f>G154/F154*100</f>
        <v>#REF!</v>
      </c>
      <c r="J154" s="8"/>
      <c r="K154" s="8"/>
    </row>
    <row r="155" spans="1:11" ht="47.25" hidden="1">
      <c r="A155" s="16"/>
      <c r="B155" s="16"/>
      <c r="C155" s="23" t="s">
        <v>91</v>
      </c>
      <c r="D155" s="32" t="e">
        <f>SUMIF(#REF!,#REF!,D$6:D$123)</f>
        <v>#REF!</v>
      </c>
      <c r="E155" s="32" t="e">
        <f>SUMIF(#REF!,#REF!,E$6:E$123)</f>
        <v>#REF!</v>
      </c>
      <c r="F155" s="32" t="e">
        <f>SUMIF(#REF!,#REF!,F$6:F$118)</f>
        <v>#REF!</v>
      </c>
      <c r="G155" s="32" t="e">
        <f>SUMIF(#REF!,#REF!,G$6:G$118)</f>
        <v>#REF!</v>
      </c>
      <c r="H155" s="12" t="e">
        <f>G155-F155</f>
        <v>#REF!</v>
      </c>
      <c r="I155" s="14" t="e">
        <f>G155/F155*100</f>
        <v>#REF!</v>
      </c>
      <c r="J155" s="8"/>
      <c r="K155" s="8"/>
    </row>
    <row r="156" spans="1:11" ht="78.75" hidden="1">
      <c r="A156" s="16"/>
      <c r="B156" s="16"/>
      <c r="C156" s="23" t="s">
        <v>142</v>
      </c>
      <c r="D156" s="32" t="e">
        <f>SUMIF(#REF!,#REF!,D$6:D$123)</f>
        <v>#REF!</v>
      </c>
      <c r="E156" s="32" t="e">
        <f>SUMIF(#REF!,#REF!,E$6:E$123)</f>
        <v>#REF!</v>
      </c>
      <c r="F156" s="32" t="e">
        <f>SUMIF(#REF!,#REF!,F$6:F$118)</f>
        <v>#REF!</v>
      </c>
      <c r="G156" s="32" t="e">
        <f>SUMIF(#REF!,#REF!,G$6:G$118)</f>
        <v>#REF!</v>
      </c>
      <c r="H156" s="12" t="e">
        <f>G156-F156</f>
        <v>#REF!</v>
      </c>
      <c r="I156" s="14"/>
      <c r="J156" s="8"/>
      <c r="K156" s="8"/>
    </row>
    <row r="157" spans="1:11" ht="15.75" hidden="1">
      <c r="A157" s="16"/>
      <c r="B157" s="16"/>
      <c r="C157" s="21" t="s">
        <v>33</v>
      </c>
      <c r="D157" s="32" t="e">
        <f>SUMIF(#REF!,#REF!,D$6:D$123)</f>
        <v>#REF!</v>
      </c>
      <c r="E157" s="32" t="e">
        <f>SUMIF(#REF!,#REF!,E$6:E$123)</f>
        <v>#REF!</v>
      </c>
      <c r="F157" s="32" t="e">
        <f>SUMIF(#REF!,#REF!,F$6:F$118)</f>
        <v>#REF!</v>
      </c>
      <c r="G157" s="32" t="e">
        <f>SUMIF(#REF!,#REF!,G$6:G$118)</f>
        <v>#REF!</v>
      </c>
      <c r="H157" s="12" t="e">
        <f t="shared" si="4"/>
        <v>#REF!</v>
      </c>
      <c r="I157" s="14" t="e">
        <f>G157/F157*100</f>
        <v>#REF!</v>
      </c>
      <c r="J157" s="8"/>
      <c r="K157" s="8"/>
    </row>
    <row r="158" spans="1:11" ht="15.75" hidden="1">
      <c r="A158" s="16"/>
      <c r="B158" s="16"/>
      <c r="C158" s="21" t="s">
        <v>35</v>
      </c>
      <c r="D158" s="32" t="e">
        <f>SUMIF(#REF!,#REF!,D$6:D$123)</f>
        <v>#REF!</v>
      </c>
      <c r="E158" s="32" t="e">
        <f>SUMIF(#REF!,#REF!,E$6:E$123)</f>
        <v>#REF!</v>
      </c>
      <c r="F158" s="32" t="e">
        <f>SUMIF(#REF!,#REF!,F$6:F$118)</f>
        <v>#REF!</v>
      </c>
      <c r="G158" s="32" t="e">
        <f>SUMIF(#REF!,#REF!,G$6:G$118)</f>
        <v>#REF!</v>
      </c>
      <c r="H158" s="12" t="e">
        <f t="shared" si="4"/>
        <v>#REF!</v>
      </c>
      <c r="I158" s="14"/>
      <c r="J158" s="8"/>
      <c r="K158" s="8"/>
    </row>
    <row r="159" spans="1:11" ht="15.75" hidden="1">
      <c r="A159" s="16"/>
      <c r="B159" s="16"/>
      <c r="C159" s="21" t="s">
        <v>127</v>
      </c>
      <c r="D159" s="32" t="e">
        <f>SUMIF(#REF!,#REF!,D$6:D$123)</f>
        <v>#REF!</v>
      </c>
      <c r="E159" s="32" t="e">
        <f>SUMIF(#REF!,#REF!,E$6:E$123)</f>
        <v>#REF!</v>
      </c>
      <c r="F159" s="32" t="e">
        <f>SUMIF(#REF!,#REF!,F$6:F$118)</f>
        <v>#REF!</v>
      </c>
      <c r="G159" s="32" t="e">
        <f>SUMIF(#REF!,#REF!,G$6:G$118)</f>
        <v>#REF!</v>
      </c>
      <c r="H159" s="12" t="e">
        <f t="shared" si="4"/>
        <v>#REF!</v>
      </c>
      <c r="I159" s="14"/>
      <c r="J159" s="8"/>
      <c r="K159" s="8"/>
    </row>
    <row r="160" spans="1:11" ht="31.5" hidden="1">
      <c r="A160" s="16"/>
      <c r="B160" s="16"/>
      <c r="C160" s="21" t="s">
        <v>76</v>
      </c>
      <c r="D160" s="32" t="e">
        <f>SUMIF(#REF!,#REF!,D$6:D$123)</f>
        <v>#REF!</v>
      </c>
      <c r="E160" s="32" t="e">
        <f>SUMIF(#REF!,#REF!,E$6:E$123)</f>
        <v>#REF!</v>
      </c>
      <c r="F160" s="32" t="e">
        <f>SUMIF(#REF!,#REF!,F$6:F$118)</f>
        <v>#REF!</v>
      </c>
      <c r="G160" s="32" t="e">
        <f>SUMIF(#REF!,#REF!,G$6:G$118)</f>
        <v>#REF!</v>
      </c>
      <c r="H160" s="12" t="e">
        <f t="shared" si="4"/>
        <v>#REF!</v>
      </c>
      <c r="I160" s="14"/>
      <c r="J160" s="8"/>
      <c r="K160" s="8"/>
    </row>
    <row r="161" spans="1:11" ht="15.75" hidden="1">
      <c r="A161" s="16"/>
      <c r="B161" s="16"/>
      <c r="C161" s="21" t="s">
        <v>78</v>
      </c>
      <c r="D161" s="32" t="e">
        <f>SUMIF(#REF!,#REF!,D$6:D$123)</f>
        <v>#REF!</v>
      </c>
      <c r="E161" s="32" t="e">
        <f>SUMIF(#REF!,#REF!,E$6:E$123)</f>
        <v>#REF!</v>
      </c>
      <c r="F161" s="32" t="e">
        <f>SUMIF(#REF!,#REF!,F$6:F$118)</f>
        <v>#REF!</v>
      </c>
      <c r="G161" s="32" t="e">
        <f>SUMIF(#REF!,#REF!,G$6:G$118)</f>
        <v>#REF!</v>
      </c>
      <c r="H161" s="12" t="e">
        <f t="shared" si="4"/>
        <v>#REF!</v>
      </c>
      <c r="I161" s="14"/>
      <c r="J161" s="8"/>
      <c r="K161" s="8"/>
    </row>
    <row r="162" spans="1:11" s="30" customFormat="1" ht="15.75" hidden="1">
      <c r="A162" s="16"/>
      <c r="B162" s="16"/>
      <c r="C162" s="52" t="s">
        <v>144</v>
      </c>
      <c r="D162" s="40" t="e">
        <f>SUM(D163:D168)</f>
        <v>#REF!</v>
      </c>
      <c r="E162" s="40" t="e">
        <f>SUM(E163:E168)</f>
        <v>#REF!</v>
      </c>
      <c r="F162" s="40" t="e">
        <f>SUM(F163:F168)</f>
        <v>#REF!</v>
      </c>
      <c r="G162" s="40" t="e">
        <f>SUM(G163:G168)</f>
        <v>#REF!</v>
      </c>
      <c r="H162" s="28" t="e">
        <f t="shared" si="4"/>
        <v>#REF!</v>
      </c>
      <c r="I162" s="29" t="e">
        <f>G162/F162*100</f>
        <v>#REF!</v>
      </c>
      <c r="J162" s="42"/>
      <c r="K162" s="42"/>
    </row>
    <row r="163" spans="1:11" ht="31.5" hidden="1">
      <c r="A163" s="16"/>
      <c r="B163" s="16"/>
      <c r="C163" s="21" t="s">
        <v>80</v>
      </c>
      <c r="D163" s="32" t="e">
        <f>SUMIF(#REF!,#REF!,D$6:D$118)</f>
        <v>#REF!</v>
      </c>
      <c r="E163" s="32" t="e">
        <f>SUMIF(#REF!,#REF!,E$6:E$118)</f>
        <v>#REF!</v>
      </c>
      <c r="F163" s="32" t="e">
        <f>SUMIF(#REF!,#REF!,F$6:F$118)</f>
        <v>#REF!</v>
      </c>
      <c r="G163" s="32" t="e">
        <f>SUMIF(#REF!,#REF!,G$6:G$118)</f>
        <v>#REF!</v>
      </c>
      <c r="H163" s="12" t="e">
        <f t="shared" si="4"/>
        <v>#REF!</v>
      </c>
      <c r="I163" s="14" t="e">
        <f>G163/F163*100</f>
        <v>#REF!</v>
      </c>
      <c r="J163" s="8"/>
      <c r="K163" s="8"/>
    </row>
    <row r="164" spans="1:11" ht="15.75" hidden="1">
      <c r="A164" s="16"/>
      <c r="B164" s="16"/>
      <c r="C164" s="21" t="s">
        <v>145</v>
      </c>
      <c r="D164" s="32" t="e">
        <f>SUMIF(#REF!,#REF!,D$6:D$118)</f>
        <v>#REF!</v>
      </c>
      <c r="E164" s="32" t="e">
        <f>SUMIF(#REF!,#REF!,E$6:E$118)</f>
        <v>#REF!</v>
      </c>
      <c r="F164" s="32" t="e">
        <f>SUMIF(#REF!,#REF!,F$6:F$118)</f>
        <v>#REF!</v>
      </c>
      <c r="G164" s="32" t="e">
        <f>SUMIF(#REF!,#REF!,G$6:G$118)</f>
        <v>#REF!</v>
      </c>
      <c r="H164" s="12" t="e">
        <f t="shared" si="4"/>
        <v>#REF!</v>
      </c>
      <c r="I164" s="14" t="e">
        <f>G164/F164*100</f>
        <v>#REF!</v>
      </c>
      <c r="J164" s="8"/>
      <c r="K164" s="8"/>
    </row>
    <row r="165" spans="1:11" ht="15.75" hidden="1">
      <c r="A165" s="16"/>
      <c r="B165" s="16"/>
      <c r="C165" s="21" t="s">
        <v>95</v>
      </c>
      <c r="D165" s="32" t="e">
        <f>SUMIF(#REF!,#REF!,D$6:D$118)</f>
        <v>#REF!</v>
      </c>
      <c r="E165" s="32" t="e">
        <f>SUMIF(#REF!,#REF!,E$6:E$118)</f>
        <v>#REF!</v>
      </c>
      <c r="F165" s="32" t="e">
        <f>SUMIF(#REF!,#REF!,F$6:F$118)</f>
        <v>#REF!</v>
      </c>
      <c r="G165" s="32" t="e">
        <f>SUMIF(#REF!,#REF!,G$6:G$118)</f>
        <v>#REF!</v>
      </c>
      <c r="H165" s="12" t="e">
        <f>G165-F165</f>
        <v>#REF!</v>
      </c>
      <c r="I165" s="14" t="e">
        <f>G165/F165*100</f>
        <v>#REF!</v>
      </c>
      <c r="J165" s="8"/>
      <c r="K165" s="8"/>
    </row>
    <row r="166" spans="1:11" ht="15.75" hidden="1">
      <c r="A166" s="16"/>
      <c r="B166" s="16"/>
      <c r="C166" s="23" t="s">
        <v>62</v>
      </c>
      <c r="D166" s="32" t="e">
        <f>SUMIF(#REF!,#REF!,D$6:D$118)</f>
        <v>#REF!</v>
      </c>
      <c r="E166" s="32" t="e">
        <f>SUMIF(#REF!,#REF!,E$6:E$118)</f>
        <v>#REF!</v>
      </c>
      <c r="F166" s="32" t="e">
        <f>SUMIF(#REF!,#REF!,F$6:F$118)</f>
        <v>#REF!</v>
      </c>
      <c r="G166" s="32" t="e">
        <f>SUMIF(#REF!,#REF!,G$6:G$118)</f>
        <v>#REF!</v>
      </c>
      <c r="H166" s="12" t="e">
        <f t="shared" si="4"/>
        <v>#REF!</v>
      </c>
      <c r="I166" s="14" t="e">
        <f>G166/F166*100</f>
        <v>#REF!</v>
      </c>
      <c r="J166" s="8"/>
      <c r="K166" s="8"/>
    </row>
    <row r="167" spans="1:11" ht="31.5" hidden="1">
      <c r="A167" s="16"/>
      <c r="B167" s="16"/>
      <c r="C167" s="18" t="s">
        <v>146</v>
      </c>
      <c r="D167" s="32" t="e">
        <f>SUMIF(#REF!,#REF!,D$6:D$118)</f>
        <v>#REF!</v>
      </c>
      <c r="E167" s="32" t="e">
        <f>SUMIF(#REF!,#REF!,E$6:E$118)</f>
        <v>#REF!</v>
      </c>
      <c r="F167" s="32" t="e">
        <f>SUMIF(#REF!,#REF!,F$6:F$118)</f>
        <v>#REF!</v>
      </c>
      <c r="G167" s="32" t="e">
        <f>SUMIF(#REF!,#REF!,G$6:G$118)</f>
        <v>#REF!</v>
      </c>
      <c r="H167" s="12" t="e">
        <f t="shared" si="4"/>
        <v>#REF!</v>
      </c>
      <c r="I167" s="14"/>
      <c r="J167" s="8"/>
      <c r="K167" s="8"/>
    </row>
    <row r="168" spans="1:11" ht="15.75" hidden="1">
      <c r="A168" s="16"/>
      <c r="B168" s="16"/>
      <c r="C168" s="21" t="s">
        <v>93</v>
      </c>
      <c r="D168" s="32" t="e">
        <f>SUMIF(#REF!,#REF!,D$6:D$118)</f>
        <v>#REF!</v>
      </c>
      <c r="E168" s="32" t="e">
        <f>SUMIF(#REF!,#REF!,E$6:E$118)</f>
        <v>#REF!</v>
      </c>
      <c r="F168" s="32" t="e">
        <f>SUMIF(#REF!,#REF!,F$6:F$118)</f>
        <v>#REF!</v>
      </c>
      <c r="G168" s="32" t="e">
        <f>SUMIF(#REF!,#REF!,G$6:G$118)</f>
        <v>#REF!</v>
      </c>
      <c r="H168" s="12" t="e">
        <f t="shared" si="4"/>
        <v>#REF!</v>
      </c>
      <c r="I168" s="14"/>
      <c r="J168" s="8"/>
      <c r="K168" s="8"/>
    </row>
    <row r="169" spans="1:11" s="30" customFormat="1" ht="31.5" hidden="1">
      <c r="A169" s="16"/>
      <c r="B169" s="16"/>
      <c r="C169" s="52" t="s">
        <v>147</v>
      </c>
      <c r="D169" s="40" t="e">
        <f>SUMIF(#REF!,#REF!,D$6:D$118)</f>
        <v>#REF!</v>
      </c>
      <c r="E169" s="40" t="e">
        <f>SUMIF(#REF!,#REF!,E$6:E$118)</f>
        <v>#REF!</v>
      </c>
      <c r="F169" s="40" t="e">
        <f>SUMIF(#REF!,#REF!,F$6:F$118)</f>
        <v>#REF!</v>
      </c>
      <c r="G169" s="40" t="e">
        <f>SUMIF(#REF!,#REF!,G$6:G$118)</f>
        <v>#REF!</v>
      </c>
      <c r="H169" s="28" t="e">
        <f t="shared" si="4"/>
        <v>#REF!</v>
      </c>
      <c r="I169" s="29" t="e">
        <f>G169/F169*100</f>
        <v>#REF!</v>
      </c>
      <c r="J169" s="42"/>
      <c r="K169" s="42"/>
    </row>
    <row r="170" spans="1:11" s="30" customFormat="1" ht="33" customHeight="1" hidden="1">
      <c r="A170" s="16"/>
      <c r="B170" s="16"/>
      <c r="C170" s="44" t="s">
        <v>128</v>
      </c>
      <c r="D170" s="40" t="e">
        <f>SUM(D129,D140,D162,D169)</f>
        <v>#REF!</v>
      </c>
      <c r="E170" s="40" t="e">
        <f>SUM(E129,E140,E162,E169)</f>
        <v>#REF!</v>
      </c>
      <c r="F170" s="40" t="e">
        <f>SUM(F129,F140,F162,F169)</f>
        <v>#REF!</v>
      </c>
      <c r="G170" s="40" t="e">
        <f>SUM(G129,G140,G162,G169)</f>
        <v>#REF!</v>
      </c>
      <c r="H170" s="28" t="e">
        <f t="shared" si="4"/>
        <v>#REF!</v>
      </c>
      <c r="I170" s="29" t="e">
        <f>G170/F170*100</f>
        <v>#REF!</v>
      </c>
      <c r="J170" s="42"/>
      <c r="K170" s="42"/>
    </row>
    <row r="171" spans="1:11" s="30" customFormat="1" ht="31.5" hidden="1">
      <c r="A171" s="15"/>
      <c r="B171" s="31"/>
      <c r="C171" s="52" t="s">
        <v>129</v>
      </c>
      <c r="D171" s="53">
        <f>D174</f>
        <v>0</v>
      </c>
      <c r="E171" s="53">
        <f>E174</f>
        <v>1598.9</v>
      </c>
      <c r="F171" s="53">
        <f>F174</f>
        <v>0</v>
      </c>
      <c r="G171" s="53">
        <f>G174</f>
        <v>0</v>
      </c>
      <c r="H171" s="28">
        <f t="shared" si="4"/>
        <v>0</v>
      </c>
      <c r="I171" s="29"/>
      <c r="J171" s="42"/>
      <c r="K171" s="42"/>
    </row>
    <row r="172" spans="1:11" ht="15.75" hidden="1">
      <c r="A172" s="77"/>
      <c r="B172" s="79"/>
      <c r="C172" s="21" t="s">
        <v>131</v>
      </c>
      <c r="D172" s="20"/>
      <c r="E172" s="20"/>
      <c r="F172" s="20"/>
      <c r="G172" s="20"/>
      <c r="H172" s="12">
        <f t="shared" si="4"/>
        <v>0</v>
      </c>
      <c r="I172" s="14"/>
      <c r="J172" s="8"/>
      <c r="K172" s="8"/>
    </row>
    <row r="173" spans="1:11" ht="31.5" hidden="1">
      <c r="A173" s="77"/>
      <c r="B173" s="80"/>
      <c r="C173" s="23" t="s">
        <v>133</v>
      </c>
      <c r="D173" s="20"/>
      <c r="E173" s="20">
        <v>1598.9</v>
      </c>
      <c r="F173" s="20"/>
      <c r="G173" s="20"/>
      <c r="H173" s="12">
        <f t="shared" si="4"/>
        <v>0</v>
      </c>
      <c r="I173" s="14"/>
      <c r="J173" s="8"/>
      <c r="K173" s="8"/>
    </row>
    <row r="174" spans="1:11" s="30" customFormat="1" ht="18.75" hidden="1">
      <c r="A174" s="78"/>
      <c r="B174" s="78"/>
      <c r="C174" s="26" t="s">
        <v>40</v>
      </c>
      <c r="D174" s="53">
        <f>SUM(D172:D173)</f>
        <v>0</v>
      </c>
      <c r="E174" s="53">
        <f>SUM(E172:E173)</f>
        <v>1598.9</v>
      </c>
      <c r="F174" s="54">
        <f>SUM(F172:F173)</f>
        <v>0</v>
      </c>
      <c r="G174" s="53">
        <f>SUM(G172:G173)</f>
        <v>0</v>
      </c>
      <c r="H174" s="28">
        <f>G174-F174</f>
        <v>0</v>
      </c>
      <c r="I174" s="29"/>
      <c r="J174" s="42"/>
      <c r="K174" s="42"/>
    </row>
    <row r="175" spans="1:11" ht="13.5" customHeight="1">
      <c r="A175" s="56"/>
      <c r="B175" s="57"/>
      <c r="C175" s="59"/>
      <c r="D175" s="60"/>
      <c r="E175" s="59"/>
      <c r="F175" s="98"/>
      <c r="G175" s="98"/>
      <c r="H175" s="99"/>
      <c r="I175" s="99"/>
      <c r="J175" s="62"/>
      <c r="K175" s="8"/>
    </row>
    <row r="176" spans="1:11" ht="15" customHeight="1">
      <c r="A176" s="81"/>
      <c r="B176" s="100"/>
      <c r="C176" s="100"/>
      <c r="D176" s="100"/>
      <c r="E176" s="100"/>
      <c r="F176" s="98"/>
      <c r="G176" s="98"/>
      <c r="H176" s="99"/>
      <c r="I176" s="99"/>
      <c r="J176" s="62"/>
      <c r="K176" s="8"/>
    </row>
    <row r="177" spans="1:11" ht="15.75" customHeight="1">
      <c r="A177" s="81"/>
      <c r="B177" s="100"/>
      <c r="C177" s="100"/>
      <c r="D177" s="100"/>
      <c r="E177" s="100"/>
      <c r="F177" s="100"/>
      <c r="G177" s="100"/>
      <c r="H177" s="99"/>
      <c r="I177" s="99"/>
      <c r="J177" s="62"/>
      <c r="K177" s="8"/>
    </row>
    <row r="178" spans="1:11" ht="30.75" customHeight="1">
      <c r="A178" s="46"/>
      <c r="B178" s="46"/>
      <c r="C178" s="48"/>
      <c r="D178" s="63"/>
      <c r="E178" s="63"/>
      <c r="F178" s="63"/>
      <c r="G178" s="63"/>
      <c r="H178" s="99"/>
      <c r="I178" s="99"/>
      <c r="J178" s="62"/>
      <c r="K178" s="8"/>
    </row>
    <row r="179" spans="1:11" ht="30.75" customHeight="1">
      <c r="A179" s="46"/>
      <c r="B179" s="46"/>
      <c r="C179" s="48"/>
      <c r="D179" s="63"/>
      <c r="E179" s="63"/>
      <c r="F179" s="63"/>
      <c r="G179" s="63"/>
      <c r="H179" s="99"/>
      <c r="I179" s="99"/>
      <c r="J179" s="62"/>
      <c r="K179" s="8"/>
    </row>
    <row r="180" spans="1:11" ht="30.75" customHeight="1">
      <c r="A180" s="46"/>
      <c r="B180" s="46"/>
      <c r="C180" s="48"/>
      <c r="D180" s="63"/>
      <c r="E180" s="63"/>
      <c r="F180" s="99"/>
      <c r="G180" s="99"/>
      <c r="H180" s="99"/>
      <c r="I180" s="99"/>
      <c r="J180" s="62"/>
      <c r="K180" s="8"/>
    </row>
    <row r="181" spans="1:11" ht="30.75" customHeight="1">
      <c r="A181" s="46"/>
      <c r="B181" s="46"/>
      <c r="C181" s="48"/>
      <c r="D181" s="63"/>
      <c r="E181" s="63"/>
      <c r="F181" s="99"/>
      <c r="G181" s="99"/>
      <c r="H181" s="99"/>
      <c r="I181" s="99"/>
      <c r="J181" s="62"/>
      <c r="K181" s="8"/>
    </row>
    <row r="182" spans="1:10" ht="15.75">
      <c r="A182" s="56"/>
      <c r="B182" s="57"/>
      <c r="C182" s="61"/>
      <c r="D182" s="59"/>
      <c r="E182" s="59"/>
      <c r="F182" s="98"/>
      <c r="G182" s="98"/>
      <c r="H182" s="98"/>
      <c r="I182" s="98"/>
      <c r="J182" s="64"/>
    </row>
    <row r="183" spans="1:10" ht="15.75">
      <c r="A183" s="56"/>
      <c r="B183" s="57"/>
      <c r="C183" s="61"/>
      <c r="D183" s="59"/>
      <c r="E183" s="59"/>
      <c r="F183" s="98"/>
      <c r="G183" s="98"/>
      <c r="H183" s="98"/>
      <c r="I183" s="98"/>
      <c r="J183" s="64"/>
    </row>
    <row r="184" spans="1:10" ht="15.75">
      <c r="A184" s="56"/>
      <c r="B184" s="57"/>
      <c r="C184" s="61"/>
      <c r="D184" s="59"/>
      <c r="E184" s="59"/>
      <c r="F184" s="98"/>
      <c r="G184" s="98"/>
      <c r="H184" s="98"/>
      <c r="I184" s="98"/>
      <c r="J184" s="64"/>
    </row>
    <row r="185" spans="1:10" ht="15.75">
      <c r="A185" s="56"/>
      <c r="B185" s="57"/>
      <c r="C185" s="61"/>
      <c r="D185" s="59"/>
      <c r="E185" s="59"/>
      <c r="F185" s="98"/>
      <c r="G185" s="98"/>
      <c r="H185" s="98"/>
      <c r="I185" s="98"/>
      <c r="J185" s="64"/>
    </row>
    <row r="186" spans="1:10" ht="15.75">
      <c r="A186" s="56"/>
      <c r="B186" s="57"/>
      <c r="C186" s="61"/>
      <c r="D186" s="59"/>
      <c r="E186" s="59"/>
      <c r="F186" s="98"/>
      <c r="G186" s="98"/>
      <c r="H186" s="98"/>
      <c r="I186" s="98"/>
      <c r="J186" s="64"/>
    </row>
    <row r="187" spans="1:9" ht="15.75">
      <c r="A187" s="65"/>
      <c r="B187" s="57"/>
      <c r="C187" s="61"/>
      <c r="D187" s="59"/>
      <c r="E187" s="59"/>
      <c r="F187" s="98"/>
      <c r="G187" s="98"/>
      <c r="H187" s="98"/>
      <c r="I187" s="98"/>
    </row>
    <row r="188" spans="1:9" ht="15.75">
      <c r="A188" s="65"/>
      <c r="B188" s="57"/>
      <c r="C188" s="61"/>
      <c r="D188" s="59"/>
      <c r="E188" s="59"/>
      <c r="F188" s="98"/>
      <c r="G188" s="98"/>
      <c r="H188" s="98"/>
      <c r="I188" s="98"/>
    </row>
    <row r="189" spans="1:9" ht="15.75">
      <c r="A189" s="65"/>
      <c r="B189" s="57"/>
      <c r="C189" s="61"/>
      <c r="D189" s="59"/>
      <c r="E189" s="59"/>
      <c r="F189" s="98"/>
      <c r="G189" s="98"/>
      <c r="H189" s="98"/>
      <c r="I189" s="98"/>
    </row>
    <row r="190" spans="1:9" ht="15.75">
      <c r="A190" s="65"/>
      <c r="B190" s="57"/>
      <c r="C190" s="61"/>
      <c r="D190" s="59"/>
      <c r="E190" s="59"/>
      <c r="F190" s="98"/>
      <c r="G190" s="98"/>
      <c r="H190" s="98"/>
      <c r="I190" s="98"/>
    </row>
    <row r="191" spans="1:9" ht="15.75">
      <c r="A191" s="65"/>
      <c r="B191" s="57"/>
      <c r="C191" s="61"/>
      <c r="D191" s="59"/>
      <c r="E191" s="59"/>
      <c r="F191" s="98"/>
      <c r="G191" s="98"/>
      <c r="H191" s="98"/>
      <c r="I191" s="98"/>
    </row>
    <row r="192" spans="1:9" ht="15.75">
      <c r="A192" s="65"/>
      <c r="B192" s="57"/>
      <c r="C192" s="61"/>
      <c r="D192" s="59"/>
      <c r="E192" s="59"/>
      <c r="F192" s="98"/>
      <c r="G192" s="98"/>
      <c r="H192" s="98"/>
      <c r="I192" s="98"/>
    </row>
    <row r="193" spans="1:9" ht="15.75">
      <c r="A193" s="65"/>
      <c r="B193" s="57"/>
      <c r="C193" s="61"/>
      <c r="D193" s="59"/>
      <c r="E193" s="59"/>
      <c r="F193" s="98"/>
      <c r="G193" s="98"/>
      <c r="H193" s="98"/>
      <c r="I193" s="98"/>
    </row>
    <row r="194" spans="1:9" ht="15.75">
      <c r="A194" s="65"/>
      <c r="B194" s="57"/>
      <c r="C194" s="61"/>
      <c r="D194" s="59"/>
      <c r="E194" s="59"/>
      <c r="F194" s="98"/>
      <c r="G194" s="98"/>
      <c r="H194" s="98"/>
      <c r="I194" s="98"/>
    </row>
    <row r="195" spans="1:9" ht="15.75">
      <c r="A195" s="65"/>
      <c r="B195" s="57"/>
      <c r="C195" s="61"/>
      <c r="D195" s="59"/>
      <c r="E195" s="59"/>
      <c r="F195" s="98"/>
      <c r="G195" s="98"/>
      <c r="H195" s="98"/>
      <c r="I195" s="98"/>
    </row>
    <row r="196" spans="1:9" ht="15.75">
      <c r="A196" s="65"/>
      <c r="B196" s="57"/>
      <c r="C196" s="61"/>
      <c r="D196" s="59"/>
      <c r="E196" s="59"/>
      <c r="F196" s="98"/>
      <c r="G196" s="98"/>
      <c r="H196" s="98"/>
      <c r="I196" s="98"/>
    </row>
    <row r="197" spans="1:9" ht="15.75">
      <c r="A197" s="65"/>
      <c r="B197" s="57"/>
      <c r="C197" s="61"/>
      <c r="D197" s="59"/>
      <c r="E197" s="59"/>
      <c r="F197" s="98"/>
      <c r="G197" s="98"/>
      <c r="H197" s="98"/>
      <c r="I197" s="98"/>
    </row>
    <row r="198" spans="1:9" ht="15.75">
      <c r="A198" s="65"/>
      <c r="B198" s="57"/>
      <c r="C198" s="59"/>
      <c r="D198" s="59"/>
      <c r="E198" s="59"/>
      <c r="F198" s="98"/>
      <c r="G198" s="98"/>
      <c r="H198" s="98"/>
      <c r="I198" s="98"/>
    </row>
    <row r="199" spans="1:9" ht="15.75">
      <c r="A199" s="65"/>
      <c r="B199" s="57"/>
      <c r="C199" s="59"/>
      <c r="D199" s="59"/>
      <c r="E199" s="59"/>
      <c r="F199" s="98"/>
      <c r="G199" s="98"/>
      <c r="H199" s="98"/>
      <c r="I199" s="98"/>
    </row>
    <row r="200" spans="1:9" ht="15.75">
      <c r="A200" s="65"/>
      <c r="B200" s="57"/>
      <c r="C200" s="59"/>
      <c r="D200" s="59"/>
      <c r="E200" s="59"/>
      <c r="F200" s="98"/>
      <c r="G200" s="98"/>
      <c r="H200" s="98"/>
      <c r="I200" s="98"/>
    </row>
    <row r="201" spans="1:9" ht="19.5" customHeight="1">
      <c r="A201" s="65"/>
      <c r="B201" s="57"/>
      <c r="C201" s="59"/>
      <c r="D201" s="59"/>
      <c r="E201" s="59"/>
      <c r="F201" s="98"/>
      <c r="G201" s="98"/>
      <c r="H201" s="98"/>
      <c r="I201" s="98"/>
    </row>
    <row r="202" spans="1:9" ht="15.75">
      <c r="A202" s="65"/>
      <c r="B202" s="57"/>
      <c r="C202" s="59"/>
      <c r="D202" s="59"/>
      <c r="E202" s="59"/>
      <c r="F202" s="98"/>
      <c r="G202" s="98"/>
      <c r="H202" s="98"/>
      <c r="I202" s="98"/>
    </row>
    <row r="203" spans="1:9" ht="15.75">
      <c r="A203" s="65"/>
      <c r="B203" s="57"/>
      <c r="C203" s="59"/>
      <c r="D203" s="59"/>
      <c r="E203" s="59"/>
      <c r="F203" s="98"/>
      <c r="G203" s="98"/>
      <c r="H203" s="98"/>
      <c r="I203" s="98"/>
    </row>
    <row r="204" spans="1:9" ht="15.75">
      <c r="A204" s="65"/>
      <c r="B204" s="57"/>
      <c r="C204" s="59"/>
      <c r="D204" s="59"/>
      <c r="E204" s="59"/>
      <c r="F204" s="98"/>
      <c r="G204" s="98"/>
      <c r="H204" s="98"/>
      <c r="I204" s="98"/>
    </row>
    <row r="205" spans="1:9" ht="15.75">
      <c r="A205" s="65"/>
      <c r="B205" s="57"/>
      <c r="C205" s="59"/>
      <c r="D205" s="59"/>
      <c r="E205" s="59"/>
      <c r="F205" s="98"/>
      <c r="G205" s="98"/>
      <c r="H205" s="98"/>
      <c r="I205" s="98"/>
    </row>
    <row r="206" spans="1:9" ht="15.75">
      <c r="A206" s="65"/>
      <c r="B206" s="57"/>
      <c r="C206" s="59"/>
      <c r="D206" s="59"/>
      <c r="E206" s="59"/>
      <c r="F206" s="98"/>
      <c r="G206" s="98"/>
      <c r="H206" s="98"/>
      <c r="I206" s="98"/>
    </row>
    <row r="207" spans="1:9" ht="15.75">
      <c r="A207" s="65"/>
      <c r="B207" s="57"/>
      <c r="C207" s="59"/>
      <c r="D207" s="59"/>
      <c r="E207" s="59"/>
      <c r="F207" s="98"/>
      <c r="G207" s="98"/>
      <c r="H207" s="98"/>
      <c r="I207" s="98"/>
    </row>
    <row r="208" spans="1:9" ht="15.75">
      <c r="A208" s="65"/>
      <c r="B208" s="57"/>
      <c r="C208" s="59"/>
      <c r="D208" s="59"/>
      <c r="E208" s="59"/>
      <c r="F208" s="98"/>
      <c r="G208" s="98"/>
      <c r="H208" s="98"/>
      <c r="I208" s="98"/>
    </row>
    <row r="209" spans="1:9" ht="15.75">
      <c r="A209" s="65"/>
      <c r="B209" s="57"/>
      <c r="C209" s="59"/>
      <c r="D209" s="59"/>
      <c r="E209" s="59"/>
      <c r="F209" s="98"/>
      <c r="G209" s="98"/>
      <c r="H209" s="98"/>
      <c r="I209" s="98"/>
    </row>
    <row r="210" spans="1:9" ht="15.75">
      <c r="A210" s="65"/>
      <c r="B210" s="57"/>
      <c r="C210" s="59"/>
      <c r="D210" s="59"/>
      <c r="E210" s="59"/>
      <c r="F210" s="98"/>
      <c r="G210" s="98"/>
      <c r="H210" s="98"/>
      <c r="I210" s="98"/>
    </row>
    <row r="211" spans="2:9" ht="15.75">
      <c r="B211" s="66"/>
      <c r="C211" s="59"/>
      <c r="D211" s="59"/>
      <c r="E211" s="59"/>
      <c r="F211" s="98"/>
      <c r="G211" s="98"/>
      <c r="H211" s="98"/>
      <c r="I211" s="98"/>
    </row>
    <row r="212" spans="2:9" ht="15.75">
      <c r="B212" s="66"/>
      <c r="C212" s="59"/>
      <c r="D212" s="59"/>
      <c r="E212" s="59"/>
      <c r="F212" s="98"/>
      <c r="G212" s="98"/>
      <c r="H212" s="98"/>
      <c r="I212" s="98"/>
    </row>
    <row r="213" spans="2:9" ht="15.75">
      <c r="B213" s="66"/>
      <c r="C213" s="59"/>
      <c r="D213" s="59"/>
      <c r="E213" s="59"/>
      <c r="F213" s="98"/>
      <c r="G213" s="98"/>
      <c r="H213" s="98"/>
      <c r="I213" s="98"/>
    </row>
    <row r="214" spans="2:9" ht="15.75">
      <c r="B214" s="66"/>
      <c r="C214" s="59"/>
      <c r="D214" s="59"/>
      <c r="E214" s="59"/>
      <c r="F214" s="98"/>
      <c r="G214" s="98"/>
      <c r="H214" s="98"/>
      <c r="I214" s="98"/>
    </row>
    <row r="215" spans="2:9" ht="15.75">
      <c r="B215" s="66"/>
      <c r="C215" s="59"/>
      <c r="D215" s="59"/>
      <c r="E215" s="59"/>
      <c r="F215" s="98"/>
      <c r="G215" s="98"/>
      <c r="H215" s="98"/>
      <c r="I215" s="98"/>
    </row>
    <row r="216" spans="2:9" ht="15.75">
      <c r="B216" s="66"/>
      <c r="C216" s="59"/>
      <c r="D216" s="59"/>
      <c r="E216" s="59"/>
      <c r="F216" s="98"/>
      <c r="G216" s="98"/>
      <c r="H216" s="98"/>
      <c r="I216" s="98"/>
    </row>
    <row r="217" spans="2:9" ht="15.75">
      <c r="B217" s="66"/>
      <c r="C217" s="59"/>
      <c r="D217" s="59"/>
      <c r="E217" s="59"/>
      <c r="F217" s="98"/>
      <c r="G217" s="98"/>
      <c r="H217" s="98"/>
      <c r="I217" s="98"/>
    </row>
    <row r="218" spans="2:9" ht="15.75">
      <c r="B218" s="66"/>
      <c r="C218" s="59"/>
      <c r="D218" s="59"/>
      <c r="E218" s="59"/>
      <c r="F218" s="98"/>
      <c r="G218" s="98"/>
      <c r="H218" s="98"/>
      <c r="I218" s="98"/>
    </row>
    <row r="219" spans="2:9" ht="15.75">
      <c r="B219" s="66"/>
      <c r="C219" s="59"/>
      <c r="D219" s="59"/>
      <c r="E219" s="59"/>
      <c r="F219" s="98"/>
      <c r="G219" s="98"/>
      <c r="H219" s="98"/>
      <c r="I219" s="98"/>
    </row>
    <row r="220" spans="2:9" ht="15.75">
      <c r="B220" s="66"/>
      <c r="C220" s="59"/>
      <c r="D220" s="59"/>
      <c r="E220" s="59"/>
      <c r="F220" s="98"/>
      <c r="G220" s="98"/>
      <c r="H220" s="98"/>
      <c r="I220" s="98"/>
    </row>
    <row r="221" spans="2:9" ht="15.75">
      <c r="B221" s="66"/>
      <c r="C221" s="59"/>
      <c r="D221" s="59"/>
      <c r="E221" s="59"/>
      <c r="F221" s="98"/>
      <c r="G221" s="98"/>
      <c r="H221" s="98"/>
      <c r="I221" s="98"/>
    </row>
    <row r="222" spans="2:9" ht="15.75">
      <c r="B222" s="66"/>
      <c r="C222" s="59"/>
      <c r="D222" s="59"/>
      <c r="E222" s="59"/>
      <c r="F222" s="98"/>
      <c r="G222" s="98"/>
      <c r="H222" s="98"/>
      <c r="I222" s="98"/>
    </row>
    <row r="223" spans="2:9" ht="15.75">
      <c r="B223" s="66"/>
      <c r="C223" s="59"/>
      <c r="D223" s="59"/>
      <c r="E223" s="59"/>
      <c r="F223" s="98"/>
      <c r="G223" s="98"/>
      <c r="H223" s="98"/>
      <c r="I223" s="98"/>
    </row>
    <row r="224" spans="2:9" ht="15.75">
      <c r="B224" s="66"/>
      <c r="C224" s="59"/>
      <c r="D224" s="59"/>
      <c r="E224" s="59"/>
      <c r="F224" s="98"/>
      <c r="G224" s="98"/>
      <c r="H224" s="98"/>
      <c r="I224" s="98"/>
    </row>
    <row r="225" spans="2:9" ht="15.75">
      <c r="B225" s="66"/>
      <c r="C225" s="59"/>
      <c r="D225" s="59"/>
      <c r="E225" s="59"/>
      <c r="F225" s="98"/>
      <c r="G225" s="98"/>
      <c r="H225" s="98"/>
      <c r="I225" s="98"/>
    </row>
    <row r="226" spans="2:9" ht="15.75">
      <c r="B226" s="66"/>
      <c r="C226" s="59"/>
      <c r="D226" s="59"/>
      <c r="E226" s="59"/>
      <c r="F226" s="98"/>
      <c r="G226" s="98"/>
      <c r="H226" s="98"/>
      <c r="I226" s="98"/>
    </row>
    <row r="227" spans="2:9" ht="15.75">
      <c r="B227" s="66"/>
      <c r="C227" s="59"/>
      <c r="D227" s="59"/>
      <c r="E227" s="59"/>
      <c r="F227" s="98"/>
      <c r="G227" s="98"/>
      <c r="H227" s="98"/>
      <c r="I227" s="98"/>
    </row>
    <row r="228" spans="2:9" ht="15.75">
      <c r="B228" s="66"/>
      <c r="C228" s="59"/>
      <c r="D228" s="59"/>
      <c r="E228" s="59"/>
      <c r="F228" s="98"/>
      <c r="G228" s="98"/>
      <c r="H228" s="98"/>
      <c r="I228" s="98"/>
    </row>
    <row r="229" spans="2:9" ht="15.75">
      <c r="B229" s="66"/>
      <c r="C229" s="59"/>
      <c r="D229" s="59"/>
      <c r="E229" s="59"/>
      <c r="F229" s="98"/>
      <c r="G229" s="98"/>
      <c r="H229" s="98"/>
      <c r="I229" s="98"/>
    </row>
    <row r="230" spans="2:9" ht="15.75">
      <c r="B230" s="66"/>
      <c r="C230" s="59"/>
      <c r="D230" s="59"/>
      <c r="E230" s="59"/>
      <c r="F230" s="98"/>
      <c r="G230" s="98"/>
      <c r="H230" s="98"/>
      <c r="I230" s="98"/>
    </row>
    <row r="231" spans="2:9" ht="15.75">
      <c r="B231" s="66"/>
      <c r="C231" s="59"/>
      <c r="D231" s="59"/>
      <c r="E231" s="59"/>
      <c r="F231" s="98"/>
      <c r="G231" s="98"/>
      <c r="H231" s="98"/>
      <c r="I231" s="98"/>
    </row>
    <row r="232" spans="2:9" ht="15.75">
      <c r="B232" s="66"/>
      <c r="C232" s="59"/>
      <c r="D232" s="59"/>
      <c r="E232" s="59"/>
      <c r="F232" s="98"/>
      <c r="G232" s="98"/>
      <c r="H232" s="98"/>
      <c r="I232" s="98"/>
    </row>
    <row r="233" spans="2:9" ht="15.75">
      <c r="B233" s="66"/>
      <c r="C233" s="59"/>
      <c r="D233" s="59"/>
      <c r="E233" s="59"/>
      <c r="F233" s="98"/>
      <c r="G233" s="98"/>
      <c r="H233" s="98"/>
      <c r="I233" s="98"/>
    </row>
    <row r="234" spans="2:9" ht="15.75">
      <c r="B234" s="66"/>
      <c r="C234" s="59"/>
      <c r="D234" s="59"/>
      <c r="E234" s="59"/>
      <c r="F234" s="98"/>
      <c r="G234" s="98"/>
      <c r="H234" s="98"/>
      <c r="I234" s="98"/>
    </row>
    <row r="235" spans="2:9" ht="15.75">
      <c r="B235" s="66"/>
      <c r="C235" s="59"/>
      <c r="D235" s="59"/>
      <c r="E235" s="59"/>
      <c r="F235" s="98"/>
      <c r="G235" s="98"/>
      <c r="H235" s="98"/>
      <c r="I235" s="98"/>
    </row>
    <row r="236" spans="2:9" ht="15.75">
      <c r="B236" s="66"/>
      <c r="C236" s="59"/>
      <c r="D236" s="59"/>
      <c r="E236" s="59"/>
      <c r="F236" s="98"/>
      <c r="G236" s="98"/>
      <c r="H236" s="98"/>
      <c r="I236" s="98"/>
    </row>
    <row r="237" spans="2:9" ht="15.75">
      <c r="B237" s="66"/>
      <c r="C237" s="59"/>
      <c r="D237" s="59"/>
      <c r="E237" s="59"/>
      <c r="F237" s="98"/>
      <c r="G237" s="98"/>
      <c r="H237" s="98"/>
      <c r="I237" s="98"/>
    </row>
    <row r="238" spans="2:9" ht="15.75">
      <c r="B238" s="66"/>
      <c r="C238" s="59"/>
      <c r="D238" s="59"/>
      <c r="E238" s="59"/>
      <c r="F238" s="98"/>
      <c r="G238" s="98"/>
      <c r="H238" s="98"/>
      <c r="I238" s="98"/>
    </row>
    <row r="239" spans="2:9" ht="15.75">
      <c r="B239" s="66"/>
      <c r="C239" s="59"/>
      <c r="D239" s="59"/>
      <c r="E239" s="59"/>
      <c r="F239" s="98"/>
      <c r="G239" s="98"/>
      <c r="H239" s="98"/>
      <c r="I239" s="98"/>
    </row>
    <row r="240" spans="2:9" ht="15.75">
      <c r="B240" s="66"/>
      <c r="C240" s="59"/>
      <c r="D240" s="59"/>
      <c r="E240" s="59"/>
      <c r="F240" s="98"/>
      <c r="G240" s="98"/>
      <c r="H240" s="98"/>
      <c r="I240" s="98"/>
    </row>
    <row r="241" spans="2:9" ht="15.75">
      <c r="B241" s="66"/>
      <c r="C241" s="59"/>
      <c r="D241" s="59"/>
      <c r="E241" s="59"/>
      <c r="F241" s="98"/>
      <c r="G241" s="98"/>
      <c r="H241" s="98"/>
      <c r="I241" s="98"/>
    </row>
    <row r="242" spans="2:9" ht="15.75">
      <c r="B242" s="66"/>
      <c r="C242" s="59"/>
      <c r="D242" s="59"/>
      <c r="E242" s="59"/>
      <c r="F242" s="98"/>
      <c r="G242" s="98"/>
      <c r="H242" s="98"/>
      <c r="I242" s="98"/>
    </row>
    <row r="243" spans="2:9" ht="15.75">
      <c r="B243" s="66"/>
      <c r="C243" s="59"/>
      <c r="D243" s="59"/>
      <c r="E243" s="59"/>
      <c r="F243" s="98"/>
      <c r="G243" s="98"/>
      <c r="H243" s="98"/>
      <c r="I243" s="98"/>
    </row>
    <row r="244" spans="2:9" ht="15.75">
      <c r="B244" s="66"/>
      <c r="C244" s="59"/>
      <c r="D244" s="59"/>
      <c r="E244" s="59"/>
      <c r="F244" s="98"/>
      <c r="G244" s="98"/>
      <c r="H244" s="98"/>
      <c r="I244" s="98"/>
    </row>
    <row r="245" spans="2:9" ht="15.75">
      <c r="B245" s="66"/>
      <c r="C245" s="59"/>
      <c r="D245" s="59"/>
      <c r="E245" s="59"/>
      <c r="F245" s="98"/>
      <c r="G245" s="98"/>
      <c r="H245" s="98"/>
      <c r="I245" s="98"/>
    </row>
    <row r="246" spans="2:9" ht="15.75">
      <c r="B246" s="66"/>
      <c r="C246" s="59"/>
      <c r="D246" s="59"/>
      <c r="E246" s="59"/>
      <c r="F246" s="98"/>
      <c r="G246" s="98"/>
      <c r="H246" s="98"/>
      <c r="I246" s="98"/>
    </row>
    <row r="247" spans="2:9" ht="15.75">
      <c r="B247" s="66"/>
      <c r="C247" s="59"/>
      <c r="D247" s="59"/>
      <c r="E247" s="59"/>
      <c r="F247" s="98"/>
      <c r="G247" s="98"/>
      <c r="H247" s="98"/>
      <c r="I247" s="98"/>
    </row>
    <row r="248" spans="2:9" ht="15.75">
      <c r="B248" s="66"/>
      <c r="C248" s="59"/>
      <c r="D248" s="59"/>
      <c r="E248" s="59"/>
      <c r="F248" s="98"/>
      <c r="G248" s="98"/>
      <c r="H248" s="98"/>
      <c r="I248" s="98"/>
    </row>
    <row r="249" spans="2:9" ht="15.75">
      <c r="B249" s="66"/>
      <c r="C249" s="59"/>
      <c r="D249" s="59"/>
      <c r="E249" s="59"/>
      <c r="F249" s="98"/>
      <c r="G249" s="98"/>
      <c r="H249" s="98"/>
      <c r="I249" s="98"/>
    </row>
    <row r="250" spans="2:9" ht="15.75">
      <c r="B250" s="66"/>
      <c r="C250" s="59"/>
      <c r="D250" s="59"/>
      <c r="E250" s="59"/>
      <c r="F250" s="98"/>
      <c r="G250" s="98"/>
      <c r="H250" s="98"/>
      <c r="I250" s="98"/>
    </row>
    <row r="251" spans="2:9" ht="15.75">
      <c r="B251" s="66"/>
      <c r="C251" s="59"/>
      <c r="D251" s="59"/>
      <c r="E251" s="59"/>
      <c r="F251" s="98"/>
      <c r="G251" s="98"/>
      <c r="H251" s="98"/>
      <c r="I251" s="98"/>
    </row>
    <row r="252" spans="2:9" ht="15.75">
      <c r="B252" s="66"/>
      <c r="C252" s="59"/>
      <c r="D252" s="59"/>
      <c r="E252" s="59"/>
      <c r="F252" s="98"/>
      <c r="G252" s="98"/>
      <c r="H252" s="98"/>
      <c r="I252" s="98"/>
    </row>
    <row r="253" spans="2:9" ht="15.75">
      <c r="B253" s="66"/>
      <c r="C253" s="59"/>
      <c r="D253" s="59"/>
      <c r="E253" s="59"/>
      <c r="F253" s="98"/>
      <c r="G253" s="98"/>
      <c r="H253" s="98"/>
      <c r="I253" s="98"/>
    </row>
    <row r="254" spans="2:9" ht="15.75">
      <c r="B254" s="66"/>
      <c r="C254" s="59"/>
      <c r="D254" s="59"/>
      <c r="E254" s="59"/>
      <c r="F254" s="98"/>
      <c r="G254" s="98"/>
      <c r="H254" s="98"/>
      <c r="I254" s="98"/>
    </row>
    <row r="255" spans="2:9" ht="15.75">
      <c r="B255" s="66"/>
      <c r="C255" s="59"/>
      <c r="D255" s="59"/>
      <c r="E255" s="59"/>
      <c r="F255" s="98"/>
      <c r="G255" s="98"/>
      <c r="H255" s="98"/>
      <c r="I255" s="98"/>
    </row>
    <row r="256" spans="2:9" ht="15.75">
      <c r="B256" s="66"/>
      <c r="C256" s="59"/>
      <c r="D256" s="59"/>
      <c r="E256" s="59"/>
      <c r="F256" s="98"/>
      <c r="G256" s="98"/>
      <c r="H256" s="98"/>
      <c r="I256" s="98"/>
    </row>
    <row r="257" spans="2:9" ht="15.75">
      <c r="B257" s="66"/>
      <c r="C257" s="59"/>
      <c r="D257" s="59"/>
      <c r="E257" s="59"/>
      <c r="F257" s="98"/>
      <c r="G257" s="98"/>
      <c r="H257" s="98"/>
      <c r="I257" s="98"/>
    </row>
    <row r="258" spans="2:9" ht="15.75">
      <c r="B258" s="66"/>
      <c r="C258" s="59"/>
      <c r="D258" s="59"/>
      <c r="E258" s="59"/>
      <c r="F258" s="98"/>
      <c r="G258" s="98"/>
      <c r="H258" s="98"/>
      <c r="I258" s="98"/>
    </row>
    <row r="259" spans="2:9" ht="15.75">
      <c r="B259" s="66"/>
      <c r="C259" s="59"/>
      <c r="D259" s="59"/>
      <c r="E259" s="59"/>
      <c r="F259" s="98"/>
      <c r="G259" s="98"/>
      <c r="H259" s="98"/>
      <c r="I259" s="98"/>
    </row>
    <row r="260" spans="2:9" ht="15.75">
      <c r="B260" s="66"/>
      <c r="C260" s="59"/>
      <c r="D260" s="59"/>
      <c r="E260" s="59"/>
      <c r="F260" s="98"/>
      <c r="G260" s="98"/>
      <c r="H260" s="98"/>
      <c r="I260" s="98"/>
    </row>
    <row r="261" spans="2:9" ht="15.75">
      <c r="B261" s="66"/>
      <c r="C261" s="59"/>
      <c r="D261" s="59"/>
      <c r="E261" s="59"/>
      <c r="F261" s="98"/>
      <c r="G261" s="98"/>
      <c r="H261" s="98"/>
      <c r="I261" s="98"/>
    </row>
    <row r="262" spans="2:9" ht="15.75">
      <c r="B262" s="66"/>
      <c r="C262" s="67"/>
      <c r="D262" s="67"/>
      <c r="E262" s="67"/>
      <c r="F262" s="101"/>
      <c r="G262" s="101"/>
      <c r="H262" s="101"/>
      <c r="I262" s="101"/>
    </row>
    <row r="263" spans="2:9" ht="15.75">
      <c r="B263" s="66"/>
      <c r="C263" s="67"/>
      <c r="D263" s="67"/>
      <c r="E263" s="67"/>
      <c r="F263" s="101"/>
      <c r="G263" s="101"/>
      <c r="H263" s="101"/>
      <c r="I263" s="101"/>
    </row>
    <row r="264" spans="2:9" ht="15.75">
      <c r="B264" s="66"/>
      <c r="C264" s="67"/>
      <c r="D264" s="67"/>
      <c r="E264" s="67"/>
      <c r="F264" s="101"/>
      <c r="G264" s="101"/>
      <c r="H264" s="101"/>
      <c r="I264" s="101"/>
    </row>
    <row r="265" spans="2:9" ht="15.75">
      <c r="B265" s="66"/>
      <c r="C265" s="67"/>
      <c r="D265" s="67"/>
      <c r="E265" s="67"/>
      <c r="F265" s="101"/>
      <c r="G265" s="101"/>
      <c r="H265" s="101"/>
      <c r="I265" s="101"/>
    </row>
    <row r="266" spans="2:9" ht="15.75">
      <c r="B266" s="66"/>
      <c r="C266" s="67"/>
      <c r="D266" s="67"/>
      <c r="E266" s="67"/>
      <c r="F266" s="101"/>
      <c r="G266" s="101"/>
      <c r="H266" s="101"/>
      <c r="I266" s="101"/>
    </row>
    <row r="267" spans="2:9" ht="15.75">
      <c r="B267" s="66"/>
      <c r="C267" s="67"/>
      <c r="D267" s="67"/>
      <c r="E267" s="67"/>
      <c r="F267" s="101"/>
      <c r="G267" s="101"/>
      <c r="H267" s="101"/>
      <c r="I267" s="101"/>
    </row>
    <row r="268" spans="2:9" ht="15.75">
      <c r="B268" s="66"/>
      <c r="C268" s="67"/>
      <c r="D268" s="67"/>
      <c r="E268" s="67"/>
      <c r="F268" s="101"/>
      <c r="G268" s="101"/>
      <c r="H268" s="101"/>
      <c r="I268" s="101"/>
    </row>
    <row r="269" spans="2:9" ht="15.75">
      <c r="B269" s="66"/>
      <c r="C269" s="67"/>
      <c r="D269" s="67"/>
      <c r="E269" s="67"/>
      <c r="F269" s="101"/>
      <c r="G269" s="101"/>
      <c r="H269" s="101"/>
      <c r="I269" s="101"/>
    </row>
    <row r="270" spans="2:9" ht="15.75">
      <c r="B270" s="66"/>
      <c r="C270" s="67"/>
      <c r="D270" s="67"/>
      <c r="E270" s="67"/>
      <c r="F270" s="101"/>
      <c r="G270" s="101"/>
      <c r="H270" s="101"/>
      <c r="I270" s="101"/>
    </row>
    <row r="271" spans="2:9" ht="15.75">
      <c r="B271" s="66"/>
      <c r="C271" s="67"/>
      <c r="D271" s="67"/>
      <c r="E271" s="67"/>
      <c r="F271" s="101"/>
      <c r="G271" s="101"/>
      <c r="H271" s="101"/>
      <c r="I271" s="101"/>
    </row>
    <row r="272" spans="2:9" ht="15.75">
      <c r="B272" s="66"/>
      <c r="C272" s="67"/>
      <c r="D272" s="67"/>
      <c r="E272" s="67"/>
      <c r="F272" s="101"/>
      <c r="G272" s="101"/>
      <c r="H272" s="101"/>
      <c r="I272" s="101"/>
    </row>
    <row r="273" spans="2:9" ht="15.75">
      <c r="B273" s="66"/>
      <c r="C273" s="67"/>
      <c r="D273" s="67"/>
      <c r="E273" s="67"/>
      <c r="F273" s="101"/>
      <c r="G273" s="101"/>
      <c r="H273" s="101"/>
      <c r="I273" s="101"/>
    </row>
    <row r="274" spans="2:9" ht="15.75">
      <c r="B274" s="66"/>
      <c r="C274" s="67"/>
      <c r="D274" s="67"/>
      <c r="E274" s="67"/>
      <c r="F274" s="101"/>
      <c r="G274" s="101"/>
      <c r="H274" s="101"/>
      <c r="I274" s="101"/>
    </row>
    <row r="275" spans="2:9" ht="15.75">
      <c r="B275" s="66"/>
      <c r="C275" s="67"/>
      <c r="D275" s="67"/>
      <c r="E275" s="67"/>
      <c r="F275" s="101"/>
      <c r="G275" s="101"/>
      <c r="H275" s="101"/>
      <c r="I275" s="101"/>
    </row>
    <row r="276" spans="2:9" ht="15.75">
      <c r="B276" s="66"/>
      <c r="C276" s="67"/>
      <c r="D276" s="67"/>
      <c r="E276" s="67"/>
      <c r="F276" s="101"/>
      <c r="G276" s="101"/>
      <c r="H276" s="101"/>
      <c r="I276" s="101"/>
    </row>
    <row r="277" spans="2:9" ht="15.75">
      <c r="B277" s="66"/>
      <c r="C277" s="67"/>
      <c r="D277" s="67"/>
      <c r="E277" s="67"/>
      <c r="F277" s="101"/>
      <c r="G277" s="101"/>
      <c r="H277" s="101"/>
      <c r="I277" s="101"/>
    </row>
    <row r="278" spans="2:9" ht="15.75">
      <c r="B278" s="66"/>
      <c r="C278" s="67"/>
      <c r="D278" s="67"/>
      <c r="E278" s="67"/>
      <c r="F278" s="101"/>
      <c r="G278" s="101"/>
      <c r="H278" s="101"/>
      <c r="I278" s="101"/>
    </row>
    <row r="279" spans="2:9" ht="15.75">
      <c r="B279" s="66"/>
      <c r="C279" s="67"/>
      <c r="D279" s="67"/>
      <c r="E279" s="67"/>
      <c r="F279" s="101"/>
      <c r="G279" s="101"/>
      <c r="H279" s="101"/>
      <c r="I279" s="101"/>
    </row>
    <row r="280" spans="2:9" ht="15.75">
      <c r="B280" s="66"/>
      <c r="C280" s="67"/>
      <c r="D280" s="67"/>
      <c r="E280" s="67"/>
      <c r="F280" s="101"/>
      <c r="G280" s="101"/>
      <c r="H280" s="101"/>
      <c r="I280" s="101"/>
    </row>
    <row r="281" spans="2:9" ht="15.75">
      <c r="B281" s="66"/>
      <c r="C281" s="67"/>
      <c r="D281" s="67"/>
      <c r="E281" s="67"/>
      <c r="F281" s="101"/>
      <c r="G281" s="101"/>
      <c r="H281" s="101"/>
      <c r="I281" s="101"/>
    </row>
    <row r="282" spans="2:9" ht="15.75">
      <c r="B282" s="66"/>
      <c r="C282" s="67"/>
      <c r="D282" s="67"/>
      <c r="E282" s="67"/>
      <c r="F282" s="101"/>
      <c r="G282" s="101"/>
      <c r="H282" s="101"/>
      <c r="I282" s="101"/>
    </row>
    <row r="283" spans="2:9" ht="15.75">
      <c r="B283" s="66"/>
      <c r="C283" s="67"/>
      <c r="D283" s="67"/>
      <c r="E283" s="67"/>
      <c r="F283" s="101"/>
      <c r="G283" s="101"/>
      <c r="H283" s="101"/>
      <c r="I283" s="101"/>
    </row>
    <row r="284" spans="2:9" ht="15.75">
      <c r="B284" s="66"/>
      <c r="C284" s="67"/>
      <c r="D284" s="67"/>
      <c r="E284" s="67"/>
      <c r="F284" s="101"/>
      <c r="G284" s="101"/>
      <c r="H284" s="101"/>
      <c r="I284" s="101"/>
    </row>
    <row r="285" spans="2:9" ht="15.75">
      <c r="B285" s="66"/>
      <c r="C285" s="67"/>
      <c r="D285" s="67"/>
      <c r="E285" s="67"/>
      <c r="F285" s="101"/>
      <c r="G285" s="101"/>
      <c r="H285" s="101"/>
      <c r="I285" s="101"/>
    </row>
    <row r="286" spans="2:9" ht="15.75">
      <c r="B286" s="66"/>
      <c r="C286" s="67"/>
      <c r="D286" s="67"/>
      <c r="E286" s="67"/>
      <c r="F286" s="101"/>
      <c r="G286" s="101"/>
      <c r="H286" s="101"/>
      <c r="I286" s="101"/>
    </row>
    <row r="287" spans="2:9" ht="15.75">
      <c r="B287" s="66"/>
      <c r="C287" s="67"/>
      <c r="D287" s="67"/>
      <c r="E287" s="67"/>
      <c r="F287" s="101"/>
      <c r="G287" s="101"/>
      <c r="H287" s="101"/>
      <c r="I287" s="101"/>
    </row>
    <row r="288" spans="2:9" ht="15.75">
      <c r="B288" s="66"/>
      <c r="C288" s="67"/>
      <c r="D288" s="67"/>
      <c r="E288" s="67"/>
      <c r="F288" s="101"/>
      <c r="G288" s="101"/>
      <c r="H288" s="101"/>
      <c r="I288" s="101"/>
    </row>
    <row r="289" spans="2:9" ht="15.75">
      <c r="B289" s="66"/>
      <c r="C289" s="67"/>
      <c r="D289" s="67"/>
      <c r="E289" s="67"/>
      <c r="F289" s="101"/>
      <c r="G289" s="101"/>
      <c r="H289" s="101"/>
      <c r="I289" s="101"/>
    </row>
    <row r="290" spans="2:9" ht="15.75">
      <c r="B290" s="66"/>
      <c r="C290" s="67"/>
      <c r="D290" s="67"/>
      <c r="E290" s="67"/>
      <c r="F290" s="101"/>
      <c r="G290" s="101"/>
      <c r="H290" s="101"/>
      <c r="I290" s="101"/>
    </row>
    <row r="291" spans="2:9" ht="15.75">
      <c r="B291" s="66"/>
      <c r="C291" s="67"/>
      <c r="D291" s="67"/>
      <c r="E291" s="67"/>
      <c r="F291" s="101"/>
      <c r="G291" s="101"/>
      <c r="H291" s="101"/>
      <c r="I291" s="101"/>
    </row>
    <row r="292" spans="2:9" ht="15.75">
      <c r="B292" s="66"/>
      <c r="C292" s="67"/>
      <c r="D292" s="67"/>
      <c r="E292" s="67"/>
      <c r="F292" s="101"/>
      <c r="G292" s="101"/>
      <c r="H292" s="101"/>
      <c r="I292" s="101"/>
    </row>
    <row r="293" spans="2:9" ht="15.75">
      <c r="B293" s="66"/>
      <c r="C293" s="67"/>
      <c r="D293" s="67"/>
      <c r="E293" s="67"/>
      <c r="F293" s="101"/>
      <c r="G293" s="101"/>
      <c r="H293" s="101"/>
      <c r="I293" s="101"/>
    </row>
    <row r="294" spans="2:9" ht="15.75">
      <c r="B294" s="66"/>
      <c r="C294" s="67"/>
      <c r="D294" s="67"/>
      <c r="E294" s="67"/>
      <c r="F294" s="101"/>
      <c r="G294" s="101"/>
      <c r="H294" s="101"/>
      <c r="I294" s="101"/>
    </row>
    <row r="295" spans="2:9" ht="15.75">
      <c r="B295" s="66"/>
      <c r="C295" s="67"/>
      <c r="D295" s="67"/>
      <c r="E295" s="67"/>
      <c r="F295" s="101"/>
      <c r="G295" s="101"/>
      <c r="H295" s="101"/>
      <c r="I295" s="101"/>
    </row>
    <row r="296" spans="2:9" ht="15.75">
      <c r="B296" s="66"/>
      <c r="C296" s="67"/>
      <c r="D296" s="67"/>
      <c r="E296" s="67"/>
      <c r="F296" s="101"/>
      <c r="G296" s="101"/>
      <c r="H296" s="101"/>
      <c r="I296" s="101"/>
    </row>
    <row r="297" spans="2:9" ht="15.75">
      <c r="B297" s="66"/>
      <c r="C297" s="67"/>
      <c r="D297" s="67"/>
      <c r="E297" s="67"/>
      <c r="F297" s="101"/>
      <c r="G297" s="101"/>
      <c r="H297" s="101"/>
      <c r="I297" s="101"/>
    </row>
    <row r="298" spans="2:9" ht="15.75">
      <c r="B298" s="66"/>
      <c r="C298" s="67"/>
      <c r="D298" s="67"/>
      <c r="E298" s="67"/>
      <c r="F298" s="101"/>
      <c r="G298" s="101"/>
      <c r="H298" s="101"/>
      <c r="I298" s="101"/>
    </row>
    <row r="299" spans="2:9" ht="15.75">
      <c r="B299" s="66"/>
      <c r="C299" s="67"/>
      <c r="D299" s="67"/>
      <c r="E299" s="67"/>
      <c r="F299" s="101"/>
      <c r="G299" s="101"/>
      <c r="H299" s="101"/>
      <c r="I299" s="101"/>
    </row>
    <row r="300" spans="2:9" ht="15.75">
      <c r="B300" s="66"/>
      <c r="C300" s="67"/>
      <c r="D300" s="67"/>
      <c r="E300" s="67"/>
      <c r="F300" s="101"/>
      <c r="G300" s="101"/>
      <c r="H300" s="101"/>
      <c r="I300" s="101"/>
    </row>
    <row r="301" spans="2:9" ht="15.75">
      <c r="B301" s="66"/>
      <c r="C301" s="67"/>
      <c r="D301" s="67"/>
      <c r="E301" s="67"/>
      <c r="F301" s="101"/>
      <c r="G301" s="101"/>
      <c r="H301" s="101"/>
      <c r="I301" s="101"/>
    </row>
    <row r="302" spans="2:9" ht="15.75">
      <c r="B302" s="66"/>
      <c r="C302" s="67"/>
      <c r="D302" s="67"/>
      <c r="E302" s="67"/>
      <c r="F302" s="101"/>
      <c r="G302" s="101"/>
      <c r="H302" s="101"/>
      <c r="I302" s="101"/>
    </row>
    <row r="303" spans="2:9" ht="15.75">
      <c r="B303" s="66"/>
      <c r="C303" s="67"/>
      <c r="D303" s="67"/>
      <c r="E303" s="67"/>
      <c r="F303" s="101"/>
      <c r="G303" s="101"/>
      <c r="H303" s="101"/>
      <c r="I303" s="101"/>
    </row>
    <row r="304" spans="2:9" ht="15.75">
      <c r="B304" s="66"/>
      <c r="C304" s="67"/>
      <c r="D304" s="67"/>
      <c r="E304" s="67"/>
      <c r="F304" s="101"/>
      <c r="G304" s="101"/>
      <c r="H304" s="101"/>
      <c r="I304" s="101"/>
    </row>
    <row r="305" spans="2:9" ht="15.75">
      <c r="B305" s="66"/>
      <c r="C305" s="67"/>
      <c r="D305" s="67"/>
      <c r="E305" s="67"/>
      <c r="F305" s="101"/>
      <c r="G305" s="101"/>
      <c r="H305" s="101"/>
      <c r="I305" s="101"/>
    </row>
    <row r="306" spans="2:9" ht="15.75">
      <c r="B306" s="66"/>
      <c r="C306" s="67"/>
      <c r="D306" s="67"/>
      <c r="E306" s="67"/>
      <c r="F306" s="101"/>
      <c r="G306" s="101"/>
      <c r="H306" s="101"/>
      <c r="I306" s="101"/>
    </row>
    <row r="307" spans="2:9" ht="15.75">
      <c r="B307" s="66"/>
      <c r="C307" s="67"/>
      <c r="D307" s="67"/>
      <c r="E307" s="67"/>
      <c r="F307" s="101"/>
      <c r="G307" s="101"/>
      <c r="H307" s="101"/>
      <c r="I307" s="101"/>
    </row>
    <row r="308" spans="2:9" ht="15.75">
      <c r="B308" s="66"/>
      <c r="C308" s="67"/>
      <c r="D308" s="67"/>
      <c r="E308" s="67"/>
      <c r="F308" s="101"/>
      <c r="G308" s="101"/>
      <c r="H308" s="101"/>
      <c r="I308" s="101"/>
    </row>
    <row r="309" spans="2:9" ht="15.75">
      <c r="B309" s="66"/>
      <c r="C309" s="67"/>
      <c r="D309" s="67"/>
      <c r="E309" s="67"/>
      <c r="F309" s="101"/>
      <c r="G309" s="101"/>
      <c r="H309" s="101"/>
      <c r="I309" s="101"/>
    </row>
    <row r="310" spans="2:9" ht="15.75">
      <c r="B310" s="66"/>
      <c r="C310" s="67"/>
      <c r="D310" s="67"/>
      <c r="E310" s="67"/>
      <c r="F310" s="101"/>
      <c r="G310" s="101"/>
      <c r="H310" s="101"/>
      <c r="I310" s="101"/>
    </row>
    <row r="311" spans="2:9" ht="15.75">
      <c r="B311" s="66"/>
      <c r="C311" s="67"/>
      <c r="D311" s="67"/>
      <c r="E311" s="67"/>
      <c r="F311" s="101"/>
      <c r="G311" s="101"/>
      <c r="H311" s="101"/>
      <c r="I311" s="101"/>
    </row>
    <row r="312" spans="2:9" ht="15.75">
      <c r="B312" s="66"/>
      <c r="C312" s="67"/>
      <c r="D312" s="67"/>
      <c r="E312" s="67"/>
      <c r="F312" s="101"/>
      <c r="G312" s="101"/>
      <c r="H312" s="101"/>
      <c r="I312" s="101"/>
    </row>
    <row r="313" spans="2:9" ht="15.75">
      <c r="B313" s="66"/>
      <c r="C313" s="67"/>
      <c r="D313" s="67"/>
      <c r="E313" s="67"/>
      <c r="F313" s="101"/>
      <c r="G313" s="101"/>
      <c r="H313" s="101"/>
      <c r="I313" s="101"/>
    </row>
    <row r="314" spans="2:9" ht="15.75">
      <c r="B314" s="66"/>
      <c r="C314" s="67"/>
      <c r="D314" s="67"/>
      <c r="E314" s="67"/>
      <c r="F314" s="101"/>
      <c r="G314" s="101"/>
      <c r="H314" s="101"/>
      <c r="I314" s="101"/>
    </row>
    <row r="315" spans="2:9" ht="15.75">
      <c r="B315" s="66"/>
      <c r="C315" s="67"/>
      <c r="D315" s="67"/>
      <c r="E315" s="67"/>
      <c r="F315" s="101"/>
      <c r="G315" s="101"/>
      <c r="H315" s="101"/>
      <c r="I315" s="101"/>
    </row>
    <row r="316" spans="2:9" ht="15.75">
      <c r="B316" s="66"/>
      <c r="C316" s="67"/>
      <c r="D316" s="67"/>
      <c r="E316" s="67"/>
      <c r="F316" s="101"/>
      <c r="G316" s="101"/>
      <c r="H316" s="101"/>
      <c r="I316" s="101"/>
    </row>
    <row r="317" spans="2:9" ht="15.75">
      <c r="B317" s="66"/>
      <c r="C317" s="67"/>
      <c r="D317" s="67"/>
      <c r="E317" s="67"/>
      <c r="F317" s="101"/>
      <c r="G317" s="101"/>
      <c r="H317" s="101"/>
      <c r="I317" s="101"/>
    </row>
    <row r="318" spans="2:9" ht="15.75">
      <c r="B318" s="66"/>
      <c r="C318" s="67"/>
      <c r="D318" s="67"/>
      <c r="E318" s="67"/>
      <c r="F318" s="101"/>
      <c r="G318" s="101"/>
      <c r="H318" s="101"/>
      <c r="I318" s="101"/>
    </row>
    <row r="319" spans="2:9" ht="15.75">
      <c r="B319" s="66"/>
      <c r="C319" s="67"/>
      <c r="D319" s="67"/>
      <c r="E319" s="67"/>
      <c r="F319" s="101"/>
      <c r="G319" s="101"/>
      <c r="H319" s="101"/>
      <c r="I319" s="101"/>
    </row>
    <row r="320" spans="2:9" ht="15.75">
      <c r="B320" s="66"/>
      <c r="C320" s="67"/>
      <c r="D320" s="67"/>
      <c r="E320" s="67"/>
      <c r="F320" s="101"/>
      <c r="G320" s="101"/>
      <c r="H320" s="101"/>
      <c r="I320" s="101"/>
    </row>
    <row r="321" spans="2:9" ht="15.75">
      <c r="B321" s="66"/>
      <c r="C321" s="67"/>
      <c r="D321" s="67"/>
      <c r="E321" s="67"/>
      <c r="F321" s="101"/>
      <c r="G321" s="101"/>
      <c r="H321" s="101"/>
      <c r="I321" s="101"/>
    </row>
    <row r="322" spans="2:9" ht="15.75">
      <c r="B322" s="66"/>
      <c r="C322" s="67"/>
      <c r="D322" s="67"/>
      <c r="E322" s="67"/>
      <c r="F322" s="101"/>
      <c r="G322" s="101"/>
      <c r="H322" s="101"/>
      <c r="I322" s="101"/>
    </row>
    <row r="323" spans="2:9" ht="15.75">
      <c r="B323" s="66"/>
      <c r="C323" s="67"/>
      <c r="D323" s="67"/>
      <c r="E323" s="67"/>
      <c r="F323" s="101"/>
      <c r="G323" s="101"/>
      <c r="H323" s="101"/>
      <c r="I323" s="101"/>
    </row>
    <row r="324" spans="2:9" ht="15.75">
      <c r="B324" s="66"/>
      <c r="C324" s="67"/>
      <c r="D324" s="67"/>
      <c r="E324" s="67"/>
      <c r="F324" s="101"/>
      <c r="G324" s="101"/>
      <c r="H324" s="101"/>
      <c r="I324" s="101"/>
    </row>
    <row r="325" spans="2:9" ht="15.75">
      <c r="B325" s="66"/>
      <c r="C325" s="67"/>
      <c r="D325" s="67"/>
      <c r="E325" s="67"/>
      <c r="F325" s="101"/>
      <c r="G325" s="101"/>
      <c r="H325" s="101"/>
      <c r="I325" s="101"/>
    </row>
    <row r="326" spans="2:9" ht="15.75">
      <c r="B326" s="66"/>
      <c r="C326" s="67"/>
      <c r="D326" s="67"/>
      <c r="E326" s="67"/>
      <c r="F326" s="101"/>
      <c r="G326" s="101"/>
      <c r="H326" s="101"/>
      <c r="I326" s="101"/>
    </row>
    <row r="327" spans="2:9" ht="15.75">
      <c r="B327" s="66"/>
      <c r="C327" s="67"/>
      <c r="D327" s="67"/>
      <c r="E327" s="67"/>
      <c r="F327" s="101"/>
      <c r="G327" s="101"/>
      <c r="H327" s="101"/>
      <c r="I327" s="101"/>
    </row>
    <row r="328" spans="2:9" ht="15.75">
      <c r="B328" s="66"/>
      <c r="C328" s="67"/>
      <c r="D328" s="67"/>
      <c r="E328" s="67"/>
      <c r="F328" s="101"/>
      <c r="G328" s="101"/>
      <c r="H328" s="101"/>
      <c r="I328" s="101"/>
    </row>
    <row r="329" spans="2:9" ht="15.75">
      <c r="B329" s="66"/>
      <c r="C329" s="67"/>
      <c r="D329" s="67"/>
      <c r="E329" s="67"/>
      <c r="F329" s="101"/>
      <c r="G329" s="101"/>
      <c r="H329" s="101"/>
      <c r="I329" s="101"/>
    </row>
    <row r="330" spans="2:9" ht="15.75">
      <c r="B330" s="66"/>
      <c r="C330" s="67"/>
      <c r="D330" s="67"/>
      <c r="E330" s="67"/>
      <c r="F330" s="101"/>
      <c r="G330" s="101"/>
      <c r="H330" s="101"/>
      <c r="I330" s="101"/>
    </row>
    <row r="331" spans="2:9" ht="15.75">
      <c r="B331" s="66"/>
      <c r="C331" s="67"/>
      <c r="D331" s="67"/>
      <c r="E331" s="67"/>
      <c r="F331" s="101"/>
      <c r="G331" s="101"/>
      <c r="H331" s="101"/>
      <c r="I331" s="101"/>
    </row>
    <row r="332" spans="2:9" ht="15.75">
      <c r="B332" s="66"/>
      <c r="C332" s="67"/>
      <c r="D332" s="67"/>
      <c r="E332" s="67"/>
      <c r="F332" s="101"/>
      <c r="G332" s="101"/>
      <c r="H332" s="101"/>
      <c r="I332" s="101"/>
    </row>
    <row r="333" spans="2:9" ht="15.75">
      <c r="B333" s="66"/>
      <c r="C333" s="67"/>
      <c r="D333" s="67"/>
      <c r="E333" s="67"/>
      <c r="F333" s="101"/>
      <c r="G333" s="101"/>
      <c r="H333" s="101"/>
      <c r="I333" s="101"/>
    </row>
    <row r="334" spans="2:9" ht="15.75">
      <c r="B334" s="66"/>
      <c r="C334" s="67"/>
      <c r="D334" s="67"/>
      <c r="E334" s="67"/>
      <c r="F334" s="101"/>
      <c r="G334" s="101"/>
      <c r="H334" s="101"/>
      <c r="I334" s="101"/>
    </row>
    <row r="335" spans="2:9" ht="15.75">
      <c r="B335" s="66"/>
      <c r="C335" s="67"/>
      <c r="D335" s="67"/>
      <c r="E335" s="67"/>
      <c r="F335" s="101"/>
      <c r="G335" s="101"/>
      <c r="H335" s="101"/>
      <c r="I335" s="101"/>
    </row>
    <row r="336" spans="2:9" ht="15.75">
      <c r="B336" s="66"/>
      <c r="C336" s="67"/>
      <c r="D336" s="67"/>
      <c r="E336" s="67"/>
      <c r="F336" s="101"/>
      <c r="G336" s="101"/>
      <c r="H336" s="101"/>
      <c r="I336" s="101"/>
    </row>
    <row r="337" spans="2:9" ht="15.75">
      <c r="B337" s="66"/>
      <c r="C337" s="67"/>
      <c r="D337" s="67"/>
      <c r="E337" s="67"/>
      <c r="F337" s="101"/>
      <c r="G337" s="101"/>
      <c r="H337" s="101"/>
      <c r="I337" s="101"/>
    </row>
    <row r="338" spans="2:9" ht="15.75">
      <c r="B338" s="66"/>
      <c r="C338" s="67"/>
      <c r="D338" s="67"/>
      <c r="E338" s="67"/>
      <c r="F338" s="101"/>
      <c r="G338" s="101"/>
      <c r="H338" s="101"/>
      <c r="I338" s="101"/>
    </row>
    <row r="339" spans="2:9" ht="15.75">
      <c r="B339" s="66"/>
      <c r="C339" s="67"/>
      <c r="D339" s="67"/>
      <c r="E339" s="67"/>
      <c r="F339" s="101"/>
      <c r="G339" s="101"/>
      <c r="H339" s="101"/>
      <c r="I339" s="101"/>
    </row>
    <row r="340" spans="2:9" ht="15.75">
      <c r="B340" s="66"/>
      <c r="C340" s="67"/>
      <c r="D340" s="67"/>
      <c r="E340" s="67"/>
      <c r="F340" s="101"/>
      <c r="G340" s="101"/>
      <c r="H340" s="101"/>
      <c r="I340" s="101"/>
    </row>
    <row r="341" spans="2:9" ht="15.75">
      <c r="B341" s="66"/>
      <c r="C341" s="67"/>
      <c r="D341" s="67"/>
      <c r="E341" s="67"/>
      <c r="F341" s="101"/>
      <c r="G341" s="101"/>
      <c r="H341" s="101"/>
      <c r="I341" s="101"/>
    </row>
    <row r="342" spans="2:9" ht="15.75">
      <c r="B342" s="66"/>
      <c r="C342" s="67"/>
      <c r="D342" s="67"/>
      <c r="E342" s="67"/>
      <c r="F342" s="101"/>
      <c r="G342" s="101"/>
      <c r="H342" s="101"/>
      <c r="I342" s="101"/>
    </row>
    <row r="343" spans="2:9" ht="15.75">
      <c r="B343" s="66"/>
      <c r="C343" s="67"/>
      <c r="D343" s="67"/>
      <c r="E343" s="67"/>
      <c r="F343" s="101"/>
      <c r="G343" s="101"/>
      <c r="H343" s="101"/>
      <c r="I343" s="101"/>
    </row>
    <row r="344" spans="2:9" ht="15.75">
      <c r="B344" s="66"/>
      <c r="C344" s="67"/>
      <c r="D344" s="67"/>
      <c r="E344" s="67"/>
      <c r="F344" s="101"/>
      <c r="G344" s="101"/>
      <c r="H344" s="101"/>
      <c r="I344" s="101"/>
    </row>
    <row r="345" spans="2:9" ht="15.75">
      <c r="B345" s="66"/>
      <c r="C345" s="67"/>
      <c r="D345" s="67"/>
      <c r="E345" s="67"/>
      <c r="F345" s="101"/>
      <c r="G345" s="101"/>
      <c r="H345" s="101"/>
      <c r="I345" s="101"/>
    </row>
    <row r="346" spans="2:9" ht="15.75">
      <c r="B346" s="66"/>
      <c r="C346" s="67"/>
      <c r="D346" s="67"/>
      <c r="E346" s="67"/>
      <c r="F346" s="101"/>
      <c r="G346" s="101"/>
      <c r="H346" s="101"/>
      <c r="I346" s="101"/>
    </row>
    <row r="347" spans="2:9" ht="15.75">
      <c r="B347" s="66"/>
      <c r="C347" s="67"/>
      <c r="D347" s="67"/>
      <c r="E347" s="67"/>
      <c r="F347" s="101"/>
      <c r="G347" s="101"/>
      <c r="H347" s="101"/>
      <c r="I347" s="101"/>
    </row>
    <row r="348" spans="2:9" ht="15.75">
      <c r="B348" s="66"/>
      <c r="C348" s="67"/>
      <c r="D348" s="67"/>
      <c r="E348" s="67"/>
      <c r="F348" s="101"/>
      <c r="G348" s="101"/>
      <c r="H348" s="101"/>
      <c r="I348" s="101"/>
    </row>
    <row r="349" spans="2:9" ht="15.75">
      <c r="B349" s="66"/>
      <c r="C349" s="67"/>
      <c r="D349" s="67"/>
      <c r="E349" s="67"/>
      <c r="F349" s="101"/>
      <c r="G349" s="101"/>
      <c r="H349" s="101"/>
      <c r="I349" s="101"/>
    </row>
    <row r="350" spans="2:9" ht="15.75">
      <c r="B350" s="66"/>
      <c r="C350" s="67"/>
      <c r="D350" s="67"/>
      <c r="E350" s="67"/>
      <c r="F350" s="101"/>
      <c r="G350" s="101"/>
      <c r="H350" s="101"/>
      <c r="I350" s="101"/>
    </row>
    <row r="351" spans="2:9" ht="15.75">
      <c r="B351" s="66"/>
      <c r="C351" s="67"/>
      <c r="D351" s="67"/>
      <c r="E351" s="67"/>
      <c r="F351" s="101"/>
      <c r="G351" s="101"/>
      <c r="H351" s="101"/>
      <c r="I351" s="101"/>
    </row>
    <row r="352" spans="2:9" ht="15.75">
      <c r="B352" s="66"/>
      <c r="C352" s="67"/>
      <c r="D352" s="67"/>
      <c r="E352" s="67"/>
      <c r="F352" s="101"/>
      <c r="G352" s="101"/>
      <c r="H352" s="101"/>
      <c r="I352" s="101"/>
    </row>
    <row r="353" spans="2:9" ht="15.75">
      <c r="B353" s="66"/>
      <c r="C353" s="67"/>
      <c r="D353" s="67"/>
      <c r="E353" s="67"/>
      <c r="F353" s="101"/>
      <c r="G353" s="101"/>
      <c r="H353" s="101"/>
      <c r="I353" s="101"/>
    </row>
    <row r="354" spans="2:9" ht="15.75">
      <c r="B354" s="66"/>
      <c r="C354" s="67"/>
      <c r="D354" s="67"/>
      <c r="E354" s="67"/>
      <c r="F354" s="101"/>
      <c r="G354" s="101"/>
      <c r="H354" s="101"/>
      <c r="I354" s="101"/>
    </row>
    <row r="355" spans="2:9" ht="15.75">
      <c r="B355" s="66"/>
      <c r="C355" s="67"/>
      <c r="D355" s="67"/>
      <c r="E355" s="67"/>
      <c r="F355" s="101"/>
      <c r="G355" s="101"/>
      <c r="H355" s="101"/>
      <c r="I355" s="101"/>
    </row>
    <row r="356" spans="2:9" ht="15.75">
      <c r="B356" s="66"/>
      <c r="C356" s="67"/>
      <c r="D356" s="67"/>
      <c r="E356" s="67"/>
      <c r="F356" s="101"/>
      <c r="G356" s="101"/>
      <c r="H356" s="101"/>
      <c r="I356" s="101"/>
    </row>
    <row r="357" spans="2:9" ht="15.75">
      <c r="B357" s="66"/>
      <c r="C357" s="67"/>
      <c r="D357" s="67"/>
      <c r="E357" s="67"/>
      <c r="F357" s="101"/>
      <c r="G357" s="101"/>
      <c r="H357" s="101"/>
      <c r="I357" s="101"/>
    </row>
    <row r="358" spans="2:9" ht="15.75">
      <c r="B358" s="66"/>
      <c r="C358" s="67"/>
      <c r="D358" s="67"/>
      <c r="E358" s="67"/>
      <c r="F358" s="101"/>
      <c r="G358" s="101"/>
      <c r="H358" s="101"/>
      <c r="I358" s="101"/>
    </row>
    <row r="359" spans="2:9" ht="15.75">
      <c r="B359" s="66"/>
      <c r="C359" s="67"/>
      <c r="D359" s="67"/>
      <c r="E359" s="67"/>
      <c r="F359" s="101"/>
      <c r="G359" s="101"/>
      <c r="H359" s="101"/>
      <c r="I359" s="101"/>
    </row>
    <row r="360" spans="2:9" ht="15.75">
      <c r="B360" s="66"/>
      <c r="C360" s="67"/>
      <c r="D360" s="67"/>
      <c r="E360" s="67"/>
      <c r="F360" s="101"/>
      <c r="G360" s="101"/>
      <c r="H360" s="101"/>
      <c r="I360" s="101"/>
    </row>
    <row r="361" spans="2:9" ht="15.75">
      <c r="B361" s="66"/>
      <c r="C361" s="67"/>
      <c r="D361" s="67"/>
      <c r="E361" s="67"/>
      <c r="F361" s="101"/>
      <c r="G361" s="101"/>
      <c r="H361" s="101"/>
      <c r="I361" s="101"/>
    </row>
    <row r="362" spans="2:9" ht="15.75">
      <c r="B362" s="66"/>
      <c r="C362" s="67"/>
      <c r="D362" s="67"/>
      <c r="E362" s="67"/>
      <c r="F362" s="101"/>
      <c r="G362" s="101"/>
      <c r="H362" s="101"/>
      <c r="I362" s="101"/>
    </row>
    <row r="363" spans="2:9" ht="15.75">
      <c r="B363" s="66"/>
      <c r="C363" s="67"/>
      <c r="D363" s="67"/>
      <c r="E363" s="67"/>
      <c r="F363" s="101"/>
      <c r="G363" s="101"/>
      <c r="H363" s="101"/>
      <c r="I363" s="101"/>
    </row>
    <row r="364" spans="2:9" ht="15.75">
      <c r="B364" s="66"/>
      <c r="C364" s="67"/>
      <c r="D364" s="67"/>
      <c r="E364" s="67"/>
      <c r="F364" s="101"/>
      <c r="G364" s="101"/>
      <c r="H364" s="101"/>
      <c r="I364" s="101"/>
    </row>
    <row r="365" spans="2:9" ht="15.75">
      <c r="B365" s="66"/>
      <c r="C365" s="67"/>
      <c r="D365" s="67"/>
      <c r="E365" s="67"/>
      <c r="F365" s="101"/>
      <c r="G365" s="101"/>
      <c r="H365" s="101"/>
      <c r="I365" s="101"/>
    </row>
    <row r="366" spans="2:9" ht="15.75">
      <c r="B366" s="66"/>
      <c r="C366" s="67"/>
      <c r="D366" s="67"/>
      <c r="E366" s="67"/>
      <c r="F366" s="101"/>
      <c r="G366" s="101"/>
      <c r="H366" s="101"/>
      <c r="I366" s="101"/>
    </row>
    <row r="367" spans="2:9" ht="15.75">
      <c r="B367" s="66"/>
      <c r="C367" s="67"/>
      <c r="D367" s="67"/>
      <c r="E367" s="67"/>
      <c r="F367" s="101"/>
      <c r="G367" s="101"/>
      <c r="H367" s="101"/>
      <c r="I367" s="101"/>
    </row>
    <row r="368" spans="2:9" ht="15.75">
      <c r="B368" s="66"/>
      <c r="C368" s="67"/>
      <c r="D368" s="67"/>
      <c r="E368" s="67"/>
      <c r="F368" s="101"/>
      <c r="G368" s="101"/>
      <c r="H368" s="101"/>
      <c r="I368" s="101"/>
    </row>
    <row r="369" spans="2:9" ht="15.75">
      <c r="B369" s="66"/>
      <c r="C369" s="67"/>
      <c r="D369" s="67"/>
      <c r="E369" s="67"/>
      <c r="F369" s="101"/>
      <c r="G369" s="101"/>
      <c r="H369" s="101"/>
      <c r="I369" s="101"/>
    </row>
    <row r="370" spans="2:9" ht="15.75">
      <c r="B370" s="66"/>
      <c r="C370" s="67"/>
      <c r="D370" s="67"/>
      <c r="E370" s="67"/>
      <c r="F370" s="101"/>
      <c r="G370" s="101"/>
      <c r="H370" s="101"/>
      <c r="I370" s="101"/>
    </row>
    <row r="371" spans="2:9" ht="15.75">
      <c r="B371" s="66"/>
      <c r="C371" s="67"/>
      <c r="D371" s="67"/>
      <c r="E371" s="67"/>
      <c r="F371" s="101"/>
      <c r="G371" s="101"/>
      <c r="H371" s="101"/>
      <c r="I371" s="101"/>
    </row>
    <row r="372" spans="2:9" ht="15.75">
      <c r="B372" s="66"/>
      <c r="C372" s="67"/>
      <c r="D372" s="67"/>
      <c r="E372" s="67"/>
      <c r="F372" s="101"/>
      <c r="G372" s="101"/>
      <c r="H372" s="101"/>
      <c r="I372" s="101"/>
    </row>
    <row r="373" spans="2:9" ht="15.75">
      <c r="B373" s="66"/>
      <c r="C373" s="67"/>
      <c r="D373" s="67"/>
      <c r="E373" s="67"/>
      <c r="F373" s="101"/>
      <c r="G373" s="101"/>
      <c r="H373" s="101"/>
      <c r="I373" s="101"/>
    </row>
    <row r="374" spans="2:9" ht="15.75">
      <c r="B374" s="66"/>
      <c r="C374" s="67"/>
      <c r="D374" s="67"/>
      <c r="E374" s="67"/>
      <c r="F374" s="101"/>
      <c r="G374" s="101"/>
      <c r="H374" s="101"/>
      <c r="I374" s="101"/>
    </row>
    <row r="375" spans="2:9" ht="15.75">
      <c r="B375" s="66"/>
      <c r="C375" s="67"/>
      <c r="D375" s="67"/>
      <c r="E375" s="67"/>
      <c r="F375" s="101"/>
      <c r="G375" s="101"/>
      <c r="H375" s="101"/>
      <c r="I375" s="101"/>
    </row>
    <row r="376" spans="2:9" ht="15.75">
      <c r="B376" s="66"/>
      <c r="C376" s="67"/>
      <c r="D376" s="67"/>
      <c r="E376" s="67"/>
      <c r="F376" s="101"/>
      <c r="G376" s="101"/>
      <c r="H376" s="101"/>
      <c r="I376" s="101"/>
    </row>
    <row r="377" spans="2:9" ht="15.75">
      <c r="B377" s="66"/>
      <c r="C377" s="67"/>
      <c r="D377" s="67"/>
      <c r="E377" s="67"/>
      <c r="F377" s="101"/>
      <c r="G377" s="101"/>
      <c r="H377" s="101"/>
      <c r="I377" s="101"/>
    </row>
    <row r="378" spans="2:9" ht="15.75">
      <c r="B378" s="66"/>
      <c r="C378" s="67"/>
      <c r="D378" s="67"/>
      <c r="E378" s="67"/>
      <c r="F378" s="101"/>
      <c r="G378" s="101"/>
      <c r="H378" s="101"/>
      <c r="I378" s="101"/>
    </row>
    <row r="379" spans="2:9" ht="15.75">
      <c r="B379" s="66"/>
      <c r="C379" s="67"/>
      <c r="D379" s="67"/>
      <c r="E379" s="67"/>
      <c r="F379" s="101"/>
      <c r="G379" s="101"/>
      <c r="H379" s="101"/>
      <c r="I379" s="101"/>
    </row>
    <row r="380" spans="2:9" ht="15.75">
      <c r="B380" s="66"/>
      <c r="C380" s="67"/>
      <c r="D380" s="67"/>
      <c r="E380" s="67"/>
      <c r="F380" s="101"/>
      <c r="G380" s="101"/>
      <c r="H380" s="101"/>
      <c r="I380" s="101"/>
    </row>
    <row r="381" spans="2:9" ht="15.75">
      <c r="B381" s="66"/>
      <c r="C381" s="67"/>
      <c r="D381" s="67"/>
      <c r="E381" s="67"/>
      <c r="F381" s="101"/>
      <c r="G381" s="101"/>
      <c r="H381" s="101"/>
      <c r="I381" s="101"/>
    </row>
    <row r="382" spans="2:9" ht="15.75">
      <c r="B382" s="66"/>
      <c r="C382" s="67"/>
      <c r="D382" s="67"/>
      <c r="E382" s="67"/>
      <c r="F382" s="101"/>
      <c r="G382" s="101"/>
      <c r="H382" s="101"/>
      <c r="I382" s="101"/>
    </row>
    <row r="383" spans="2:9" ht="15.75">
      <c r="B383" s="66"/>
      <c r="C383" s="67"/>
      <c r="D383" s="67"/>
      <c r="E383" s="67"/>
      <c r="F383" s="101"/>
      <c r="G383" s="101"/>
      <c r="H383" s="101"/>
      <c r="I383" s="101"/>
    </row>
    <row r="384" spans="2:9" ht="15.75">
      <c r="B384" s="66"/>
      <c r="C384" s="67"/>
      <c r="D384" s="67"/>
      <c r="E384" s="67"/>
      <c r="F384" s="101"/>
      <c r="G384" s="101"/>
      <c r="H384" s="101"/>
      <c r="I384" s="101"/>
    </row>
    <row r="385" spans="2:9" ht="15.75">
      <c r="B385" s="66"/>
      <c r="C385" s="67"/>
      <c r="D385" s="67"/>
      <c r="E385" s="67"/>
      <c r="F385" s="101"/>
      <c r="G385" s="101"/>
      <c r="H385" s="101"/>
      <c r="I385" s="101"/>
    </row>
    <row r="386" spans="2:9" ht="15.75">
      <c r="B386" s="66"/>
      <c r="C386" s="67"/>
      <c r="D386" s="67"/>
      <c r="E386" s="67"/>
      <c r="F386" s="101"/>
      <c r="G386" s="101"/>
      <c r="H386" s="101"/>
      <c r="I386" s="101"/>
    </row>
    <row r="387" spans="2:9" ht="15.75">
      <c r="B387" s="66"/>
      <c r="C387" s="67"/>
      <c r="D387" s="67"/>
      <c r="E387" s="67"/>
      <c r="F387" s="101"/>
      <c r="G387" s="101"/>
      <c r="H387" s="101"/>
      <c r="I387" s="101"/>
    </row>
    <row r="388" spans="2:9" ht="15.75">
      <c r="B388" s="66"/>
      <c r="C388" s="67"/>
      <c r="D388" s="67"/>
      <c r="E388" s="67"/>
      <c r="F388" s="101"/>
      <c r="G388" s="101"/>
      <c r="H388" s="101"/>
      <c r="I388" s="101"/>
    </row>
    <row r="389" spans="2:9" ht="15.75">
      <c r="B389" s="66"/>
      <c r="C389" s="67"/>
      <c r="D389" s="67"/>
      <c r="E389" s="67"/>
      <c r="F389" s="101"/>
      <c r="G389" s="101"/>
      <c r="H389" s="101"/>
      <c r="I389" s="101"/>
    </row>
    <row r="390" spans="2:9" ht="15.75">
      <c r="B390" s="66"/>
      <c r="C390" s="67"/>
      <c r="D390" s="67"/>
      <c r="E390" s="67"/>
      <c r="F390" s="101"/>
      <c r="G390" s="101"/>
      <c r="H390" s="101"/>
      <c r="I390" s="101"/>
    </row>
    <row r="391" spans="2:9" ht="15.75">
      <c r="B391" s="66"/>
      <c r="C391" s="67"/>
      <c r="D391" s="67"/>
      <c r="E391" s="67"/>
      <c r="F391" s="101"/>
      <c r="G391" s="101"/>
      <c r="H391" s="101"/>
      <c r="I391" s="101"/>
    </row>
  </sheetData>
  <mergeCells count="56">
    <mergeCell ref="B2:F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19"/>
    <mergeCell ref="B6:B19"/>
    <mergeCell ref="A20:A28"/>
    <mergeCell ref="B20:B28"/>
    <mergeCell ref="A29:A35"/>
    <mergeCell ref="B29:B35"/>
    <mergeCell ref="A36:A38"/>
    <mergeCell ref="B36:B38"/>
    <mergeCell ref="A39:A41"/>
    <mergeCell ref="B39:B41"/>
    <mergeCell ref="A42:A53"/>
    <mergeCell ref="B42:B53"/>
    <mergeCell ref="A54:A59"/>
    <mergeCell ref="B54:B59"/>
    <mergeCell ref="A60:A61"/>
    <mergeCell ref="A62:A68"/>
    <mergeCell ref="B60:B61"/>
    <mergeCell ref="B62:B68"/>
    <mergeCell ref="A69:A71"/>
    <mergeCell ref="B69:B71"/>
    <mergeCell ref="A72:A75"/>
    <mergeCell ref="B72:B75"/>
    <mergeCell ref="A76:A81"/>
    <mergeCell ref="B76:B81"/>
    <mergeCell ref="A82:A86"/>
    <mergeCell ref="B82:B86"/>
    <mergeCell ref="A87:A89"/>
    <mergeCell ref="A90:A94"/>
    <mergeCell ref="B90:B94"/>
    <mergeCell ref="B87:B89"/>
    <mergeCell ref="A95:A100"/>
    <mergeCell ref="B95:B100"/>
    <mergeCell ref="A101:A103"/>
    <mergeCell ref="B101:B103"/>
    <mergeCell ref="A104:A105"/>
    <mergeCell ref="B104:B105"/>
    <mergeCell ref="A106:A110"/>
    <mergeCell ref="B106:B110"/>
    <mergeCell ref="A111:A118"/>
    <mergeCell ref="B111:B118"/>
    <mergeCell ref="A122:A124"/>
    <mergeCell ref="B122:B124"/>
    <mergeCell ref="A172:A174"/>
    <mergeCell ref="B172:B174"/>
    <mergeCell ref="A176:E176"/>
    <mergeCell ref="A177:G177"/>
  </mergeCells>
  <printOptions/>
  <pageMargins left="0.17" right="0.23" top="0.82" bottom="0.44" header="0.7" footer="0.3"/>
  <pageSetup fitToHeight="4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6"/>
  <sheetViews>
    <sheetView tabSelected="1" zoomScale="75" zoomScaleNormal="75" workbookViewId="0" topLeftCell="B1">
      <selection activeCell="A1" sqref="A1:A16384"/>
    </sheetView>
  </sheetViews>
  <sheetFormatPr defaultColWidth="9.00390625" defaultRowHeight="12.75"/>
  <cols>
    <col min="1" max="1" width="11.00390625" style="6" hidden="1" customWidth="1"/>
    <col min="2" max="2" width="61.875" style="7" customWidth="1"/>
    <col min="3" max="3" width="17.00390625" style="7" customWidth="1"/>
    <col min="4" max="4" width="17.625" style="7" customWidth="1"/>
    <col min="5" max="5" width="16.25390625" style="3" customWidth="1"/>
    <col min="6" max="6" width="14.75390625" style="3" customWidth="1"/>
    <col min="7" max="7" width="14.25390625" style="3" customWidth="1"/>
    <col min="8" max="8" width="11.375" style="3" customWidth="1"/>
    <col min="9" max="16384" width="17.375" style="4" customWidth="1"/>
  </cols>
  <sheetData>
    <row r="1" ht="15.75">
      <c r="F1" s="76" t="s">
        <v>154</v>
      </c>
    </row>
    <row r="2" spans="1:8" ht="20.25" customHeight="1">
      <c r="A2" s="86" t="s">
        <v>155</v>
      </c>
      <c r="B2" s="86"/>
      <c r="C2" s="86"/>
      <c r="D2" s="86"/>
      <c r="E2" s="86"/>
      <c r="F2" s="86"/>
      <c r="G2" s="86"/>
      <c r="H2" s="86"/>
    </row>
    <row r="3" ht="15.75">
      <c r="H3" s="8" t="s">
        <v>1</v>
      </c>
    </row>
    <row r="4" spans="1:8" ht="26.25" customHeight="1">
      <c r="A4" s="102" t="s">
        <v>4</v>
      </c>
      <c r="B4" s="88" t="s">
        <v>5</v>
      </c>
      <c r="C4" s="89" t="s">
        <v>6</v>
      </c>
      <c r="D4" s="88" t="s">
        <v>7</v>
      </c>
      <c r="E4" s="88" t="s">
        <v>8</v>
      </c>
      <c r="F4" s="90" t="s">
        <v>9</v>
      </c>
      <c r="G4" s="90" t="s">
        <v>10</v>
      </c>
      <c r="H4" s="91" t="s">
        <v>11</v>
      </c>
    </row>
    <row r="5" spans="1:8" ht="51" customHeight="1">
      <c r="A5" s="103"/>
      <c r="B5" s="88"/>
      <c r="C5" s="89"/>
      <c r="D5" s="92"/>
      <c r="E5" s="93"/>
      <c r="F5" s="94"/>
      <c r="G5" s="94"/>
      <c r="H5" s="94"/>
    </row>
    <row r="6" spans="1:8" ht="31.5" customHeight="1" hidden="1">
      <c r="A6" s="9" t="s">
        <v>14</v>
      </c>
      <c r="B6" s="10" t="s">
        <v>15</v>
      </c>
      <c r="C6" s="11"/>
      <c r="D6" s="12"/>
      <c r="E6" s="95"/>
      <c r="F6" s="13"/>
      <c r="G6" s="12">
        <f>F6-E6</f>
        <v>0</v>
      </c>
      <c r="H6" s="14"/>
    </row>
    <row r="7" spans="1:8" ht="31.5" customHeight="1" hidden="1">
      <c r="A7" s="17" t="s">
        <v>16</v>
      </c>
      <c r="B7" s="18" t="s">
        <v>17</v>
      </c>
      <c r="C7" s="19">
        <f>15524.87615+5.12144</f>
        <v>15529.99759</v>
      </c>
      <c r="D7" s="19">
        <v>535769</v>
      </c>
      <c r="E7" s="19">
        <v>90000</v>
      </c>
      <c r="F7" s="20">
        <f>44821.42062+141.80102+20</f>
        <v>44983.221639999996</v>
      </c>
      <c r="G7" s="12">
        <f aca="true" t="shared" si="0" ref="G7:G70">F7-E7</f>
        <v>-45016.778360000004</v>
      </c>
      <c r="H7" s="14">
        <f>F7/E7*100</f>
        <v>49.981357377777776</v>
      </c>
    </row>
    <row r="8" spans="1:8" ht="31.5" customHeight="1" hidden="1">
      <c r="A8" s="17" t="s">
        <v>18</v>
      </c>
      <c r="B8" s="21" t="s">
        <v>19</v>
      </c>
      <c r="C8" s="19"/>
      <c r="D8" s="19">
        <v>3792.7</v>
      </c>
      <c r="E8" s="19"/>
      <c r="F8" s="20"/>
      <c r="G8" s="12">
        <f t="shared" si="0"/>
        <v>0</v>
      </c>
      <c r="H8" s="14"/>
    </row>
    <row r="9" spans="1:8" ht="31.5" customHeight="1" hidden="1">
      <c r="A9" s="17" t="s">
        <v>20</v>
      </c>
      <c r="B9" s="21" t="s">
        <v>21</v>
      </c>
      <c r="C9" s="19">
        <v>346.39247</v>
      </c>
      <c r="D9" s="19"/>
      <c r="E9" s="19"/>
      <c r="F9" s="20"/>
      <c r="G9" s="12">
        <f t="shared" si="0"/>
        <v>0</v>
      </c>
      <c r="H9" s="14"/>
    </row>
    <row r="10" spans="1:8" ht="31.5" customHeight="1" hidden="1">
      <c r="A10" s="22" t="s">
        <v>22</v>
      </c>
      <c r="B10" s="23" t="s">
        <v>23</v>
      </c>
      <c r="C10" s="19"/>
      <c r="D10" s="19"/>
      <c r="E10" s="19"/>
      <c r="F10" s="20">
        <f>14.68553+727.76898</f>
        <v>742.45451</v>
      </c>
      <c r="G10" s="12">
        <f t="shared" si="0"/>
        <v>742.45451</v>
      </c>
      <c r="H10" s="14"/>
    </row>
    <row r="11" spans="1:8" ht="31.5" customHeight="1" hidden="1">
      <c r="A11" s="17" t="s">
        <v>24</v>
      </c>
      <c r="B11" s="24" t="s">
        <v>25</v>
      </c>
      <c r="C11" s="19">
        <v>0.86049</v>
      </c>
      <c r="D11" s="19"/>
      <c r="E11" s="19"/>
      <c r="F11" s="20">
        <v>1.55158</v>
      </c>
      <c r="G11" s="12">
        <f t="shared" si="0"/>
        <v>1.55158</v>
      </c>
      <c r="H11" s="14"/>
    </row>
    <row r="12" spans="1:8" ht="51.75" customHeight="1" hidden="1">
      <c r="A12" s="17" t="s">
        <v>26</v>
      </c>
      <c r="B12" s="21" t="s">
        <v>27</v>
      </c>
      <c r="C12" s="19">
        <v>96515.535</v>
      </c>
      <c r="D12" s="19"/>
      <c r="E12" s="19"/>
      <c r="F12" s="20">
        <v>6600</v>
      </c>
      <c r="G12" s="12">
        <f t="shared" si="0"/>
        <v>6600</v>
      </c>
      <c r="H12" s="14"/>
    </row>
    <row r="13" spans="1:8" ht="47.25" customHeight="1" hidden="1">
      <c r="A13" s="22" t="s">
        <v>28</v>
      </c>
      <c r="B13" s="23" t="s">
        <v>29</v>
      </c>
      <c r="C13" s="19"/>
      <c r="D13" s="19">
        <v>1122450.5</v>
      </c>
      <c r="E13" s="19">
        <v>147416</v>
      </c>
      <c r="F13" s="20">
        <v>200</v>
      </c>
      <c r="G13" s="12">
        <f t="shared" si="0"/>
        <v>-147216</v>
      </c>
      <c r="H13" s="14">
        <f aca="true" t="shared" si="1" ref="H13:H66">F13/E13*100</f>
        <v>0.1356704835296033</v>
      </c>
    </row>
    <row r="14" spans="1:8" ht="31.5" customHeight="1" hidden="1">
      <c r="A14" s="22" t="s">
        <v>30</v>
      </c>
      <c r="B14" s="23" t="s">
        <v>31</v>
      </c>
      <c r="C14" s="19">
        <v>1516.3</v>
      </c>
      <c r="D14" s="19"/>
      <c r="E14" s="19"/>
      <c r="F14" s="20"/>
      <c r="G14" s="12"/>
      <c r="H14" s="14"/>
    </row>
    <row r="15" spans="1:8" ht="31.5" customHeight="1" hidden="1">
      <c r="A15" s="17" t="s">
        <v>32</v>
      </c>
      <c r="B15" s="21" t="s">
        <v>33</v>
      </c>
      <c r="C15" s="19"/>
      <c r="D15" s="19"/>
      <c r="E15" s="19"/>
      <c r="F15" s="19">
        <v>440</v>
      </c>
      <c r="G15" s="12">
        <f t="shared" si="0"/>
        <v>440</v>
      </c>
      <c r="H15" s="14"/>
    </row>
    <row r="16" spans="1:8" ht="31.5" customHeight="1" hidden="1">
      <c r="A16" s="17" t="s">
        <v>34</v>
      </c>
      <c r="B16" s="21" t="s">
        <v>35</v>
      </c>
      <c r="C16" s="19">
        <v>10374.04019</v>
      </c>
      <c r="D16" s="19"/>
      <c r="E16" s="19"/>
      <c r="F16" s="19">
        <v>39259.24919</v>
      </c>
      <c r="G16" s="12">
        <f t="shared" si="0"/>
        <v>39259.24919</v>
      </c>
      <c r="H16" s="14"/>
    </row>
    <row r="17" spans="1:8" ht="31.5" customHeight="1" hidden="1">
      <c r="A17" s="17" t="s">
        <v>36</v>
      </c>
      <c r="B17" s="21" t="s">
        <v>37</v>
      </c>
      <c r="C17" s="19"/>
      <c r="D17" s="19"/>
      <c r="E17" s="19"/>
      <c r="F17" s="20"/>
      <c r="G17" s="12">
        <f t="shared" si="0"/>
        <v>0</v>
      </c>
      <c r="H17" s="14" t="e">
        <f t="shared" si="1"/>
        <v>#DIV/0!</v>
      </c>
    </row>
    <row r="18" spans="1:8" ht="31.5" customHeight="1" hidden="1">
      <c r="A18" s="17" t="s">
        <v>38</v>
      </c>
      <c r="B18" s="21" t="s">
        <v>39</v>
      </c>
      <c r="C18" s="19"/>
      <c r="D18" s="19">
        <v>6254.7</v>
      </c>
      <c r="E18" s="19">
        <v>975.9</v>
      </c>
      <c r="F18" s="20">
        <v>42.10796</v>
      </c>
      <c r="G18" s="12">
        <f t="shared" si="0"/>
        <v>-933.7920399999999</v>
      </c>
      <c r="H18" s="14">
        <f t="shared" si="1"/>
        <v>4.314782252279946</v>
      </c>
    </row>
    <row r="19" spans="1:8" s="30" customFormat="1" ht="15.75" customHeight="1" hidden="1">
      <c r="A19" s="25"/>
      <c r="B19" s="26" t="s">
        <v>40</v>
      </c>
      <c r="C19" s="27">
        <f>SUM(C6:C12,C13:C18)</f>
        <v>124283.12574</v>
      </c>
      <c r="D19" s="27">
        <f>SUM(D6:D12,D13:D18)</f>
        <v>1668266.9</v>
      </c>
      <c r="E19" s="27">
        <f>SUM(E6:E12,E13:E18)</f>
        <v>238391.9</v>
      </c>
      <c r="F19" s="27">
        <f>SUM(F6:F12,F13:F18)</f>
        <v>92268.58488</v>
      </c>
      <c r="G19" s="28">
        <f t="shared" si="0"/>
        <v>-146123.31511999998</v>
      </c>
      <c r="H19" s="29">
        <f t="shared" si="1"/>
        <v>38.70458051636822</v>
      </c>
    </row>
    <row r="20" spans="1:8" ht="31.5" customHeight="1" hidden="1">
      <c r="A20" s="17" t="s">
        <v>43</v>
      </c>
      <c r="B20" s="21" t="s">
        <v>44</v>
      </c>
      <c r="C20" s="19">
        <v>225856.69867</v>
      </c>
      <c r="D20" s="19">
        <v>5074213.7</v>
      </c>
      <c r="E20" s="19">
        <v>959180.8</v>
      </c>
      <c r="F20" s="20">
        <v>323194.42961</v>
      </c>
      <c r="G20" s="12">
        <f t="shared" si="0"/>
        <v>-635986.37039</v>
      </c>
      <c r="H20" s="14">
        <f t="shared" si="1"/>
        <v>33.694839347284685</v>
      </c>
    </row>
    <row r="21" spans="1:8" ht="31.5" customHeight="1" hidden="1">
      <c r="A21" s="17" t="s">
        <v>45</v>
      </c>
      <c r="B21" s="21" t="s">
        <v>46</v>
      </c>
      <c r="C21" s="19">
        <v>78013.21949</v>
      </c>
      <c r="D21" s="19">
        <v>431806</v>
      </c>
      <c r="E21" s="19">
        <v>98021</v>
      </c>
      <c r="F21" s="20">
        <v>80508.90925</v>
      </c>
      <c r="G21" s="12">
        <f t="shared" si="0"/>
        <v>-17512.090750000003</v>
      </c>
      <c r="H21" s="14">
        <f t="shared" si="1"/>
        <v>82.13434799685781</v>
      </c>
    </row>
    <row r="22" spans="1:8" ht="31.5" customHeight="1" hidden="1">
      <c r="A22" s="17" t="s">
        <v>47</v>
      </c>
      <c r="B22" s="21" t="s">
        <v>48</v>
      </c>
      <c r="C22" s="19"/>
      <c r="D22" s="19">
        <v>1208</v>
      </c>
      <c r="E22" s="19">
        <v>590</v>
      </c>
      <c r="F22" s="20">
        <v>28.87291</v>
      </c>
      <c r="G22" s="12">
        <f t="shared" si="0"/>
        <v>-561.12709</v>
      </c>
      <c r="H22" s="14">
        <f t="shared" si="1"/>
        <v>4.893713559322034</v>
      </c>
    </row>
    <row r="23" spans="1:8" ht="31.5" customHeight="1" hidden="1">
      <c r="A23" s="17" t="s">
        <v>49</v>
      </c>
      <c r="B23" s="21" t="s">
        <v>50</v>
      </c>
      <c r="C23" s="19">
        <v>2781.5633</v>
      </c>
      <c r="D23" s="19">
        <v>84074</v>
      </c>
      <c r="E23" s="19">
        <v>6178</v>
      </c>
      <c r="F23" s="20">
        <v>9327.78099</v>
      </c>
      <c r="G23" s="12">
        <f t="shared" si="0"/>
        <v>3149.7809899999993</v>
      </c>
      <c r="H23" s="14">
        <f t="shared" si="1"/>
        <v>150.98382955649078</v>
      </c>
    </row>
    <row r="24" spans="1:8" ht="31.5" customHeight="1" hidden="1">
      <c r="A24" s="17" t="s">
        <v>51</v>
      </c>
      <c r="B24" s="21" t="s">
        <v>52</v>
      </c>
      <c r="C24" s="19">
        <v>80404.75852</v>
      </c>
      <c r="D24" s="19">
        <v>2131261</v>
      </c>
      <c r="E24" s="19">
        <f>7352.9+463264</f>
        <v>470616.9</v>
      </c>
      <c r="F24" s="20">
        <v>118985.13405</v>
      </c>
      <c r="G24" s="12">
        <f t="shared" si="0"/>
        <v>-351631.76595000003</v>
      </c>
      <c r="H24" s="14">
        <f t="shared" si="1"/>
        <v>25.282800947012312</v>
      </c>
    </row>
    <row r="25" spans="1:8" ht="31.5" customHeight="1" hidden="1">
      <c r="A25" s="17" t="s">
        <v>53</v>
      </c>
      <c r="B25" s="21" t="s">
        <v>54</v>
      </c>
      <c r="C25" s="19">
        <v>1604.36073</v>
      </c>
      <c r="D25" s="19">
        <v>35895</v>
      </c>
      <c r="E25" s="19">
        <v>7116</v>
      </c>
      <c r="F25" s="20">
        <v>2215.81313</v>
      </c>
      <c r="G25" s="12">
        <f t="shared" si="0"/>
        <v>-4900.1868699999995</v>
      </c>
      <c r="H25" s="14">
        <f t="shared" si="1"/>
        <v>31.138464446318153</v>
      </c>
    </row>
    <row r="26" spans="1:8" ht="31.5" customHeight="1" hidden="1">
      <c r="A26" s="17" t="s">
        <v>55</v>
      </c>
      <c r="B26" s="21" t="s">
        <v>56</v>
      </c>
      <c r="C26" s="19">
        <v>141.72371</v>
      </c>
      <c r="D26" s="19"/>
      <c r="E26" s="19"/>
      <c r="F26" s="20">
        <v>10680.77949</v>
      </c>
      <c r="G26" s="12">
        <f t="shared" si="0"/>
        <v>10680.77949</v>
      </c>
      <c r="H26" s="14"/>
    </row>
    <row r="27" spans="1:8" ht="31.5" customHeight="1" hidden="1">
      <c r="A27" s="17" t="s">
        <v>32</v>
      </c>
      <c r="B27" s="21" t="s">
        <v>33</v>
      </c>
      <c r="C27" s="32">
        <f>75.05731+22.67834+398.11802+70.7126+5.8</f>
        <v>572.3662699999999</v>
      </c>
      <c r="D27" s="19">
        <v>10841</v>
      </c>
      <c r="E27" s="19">
        <v>2020.44</v>
      </c>
      <c r="F27" s="19">
        <v>1012.6135</v>
      </c>
      <c r="G27" s="12">
        <f t="shared" si="0"/>
        <v>-1007.8265</v>
      </c>
      <c r="H27" s="14">
        <f t="shared" si="1"/>
        <v>50.11846429490606</v>
      </c>
    </row>
    <row r="28" spans="1:8" s="30" customFormat="1" ht="15.75" customHeight="1" hidden="1">
      <c r="A28" s="33"/>
      <c r="B28" s="26" t="s">
        <v>40</v>
      </c>
      <c r="C28" s="27">
        <f>SUM(C20:C27)</f>
        <v>389374.69068999996</v>
      </c>
      <c r="D28" s="27">
        <f>SUM(D20:D27)</f>
        <v>7769298.7</v>
      </c>
      <c r="E28" s="27">
        <f>SUM(E20:E27)</f>
        <v>1543723.1400000001</v>
      </c>
      <c r="F28" s="27">
        <f>SUM(F20:F27)</f>
        <v>545954.33293</v>
      </c>
      <c r="G28" s="28">
        <f t="shared" si="0"/>
        <v>-997768.8070700001</v>
      </c>
      <c r="H28" s="29">
        <f t="shared" si="1"/>
        <v>35.36607820298658</v>
      </c>
    </row>
    <row r="29" spans="1:8" ht="31.5" customHeight="1" hidden="1">
      <c r="A29" s="17" t="s">
        <v>59</v>
      </c>
      <c r="B29" s="21" t="s">
        <v>60</v>
      </c>
      <c r="C29" s="19">
        <v>4983.97921</v>
      </c>
      <c r="D29" s="19">
        <v>107932</v>
      </c>
      <c r="E29" s="19">
        <v>18234</v>
      </c>
      <c r="F29" s="20">
        <f>6040.84142+0.72+0.19</f>
        <v>6041.75142</v>
      </c>
      <c r="G29" s="12">
        <f t="shared" si="0"/>
        <v>-12192.24858</v>
      </c>
      <c r="H29" s="14">
        <f t="shared" si="1"/>
        <v>33.13453668970055</v>
      </c>
    </row>
    <row r="30" spans="1:8" ht="31.5" customHeight="1" hidden="1">
      <c r="A30" s="17" t="s">
        <v>24</v>
      </c>
      <c r="B30" s="24" t="s">
        <v>25</v>
      </c>
      <c r="C30" s="32"/>
      <c r="D30" s="19"/>
      <c r="E30" s="19"/>
      <c r="F30" s="20"/>
      <c r="G30" s="12">
        <f t="shared" si="0"/>
        <v>0</v>
      </c>
      <c r="H30" s="14" t="e">
        <f t="shared" si="1"/>
        <v>#DIV/0!</v>
      </c>
    </row>
    <row r="31" spans="1:8" ht="31.5" customHeight="1" hidden="1">
      <c r="A31" s="17" t="s">
        <v>32</v>
      </c>
      <c r="B31" s="21" t="s">
        <v>33</v>
      </c>
      <c r="C31" s="32">
        <f>20.75+11+1633.74574+217.54554</f>
        <v>1883.0412800000001</v>
      </c>
      <c r="D31" s="19">
        <v>66043.5</v>
      </c>
      <c r="E31" s="19">
        <v>10491.925</v>
      </c>
      <c r="F31" s="20">
        <v>3712.27529</v>
      </c>
      <c r="G31" s="12">
        <f t="shared" si="0"/>
        <v>-6779.64971</v>
      </c>
      <c r="H31" s="14">
        <f t="shared" si="1"/>
        <v>35.38221336885272</v>
      </c>
    </row>
    <row r="32" spans="1:8" ht="31.5" customHeight="1" hidden="1">
      <c r="A32" s="17" t="s">
        <v>36</v>
      </c>
      <c r="B32" s="21" t="s">
        <v>37</v>
      </c>
      <c r="C32" s="32"/>
      <c r="D32" s="19"/>
      <c r="E32" s="19"/>
      <c r="F32" s="19"/>
      <c r="G32" s="12">
        <f t="shared" si="0"/>
        <v>0</v>
      </c>
      <c r="H32" s="14" t="e">
        <f t="shared" si="1"/>
        <v>#DIV/0!</v>
      </c>
    </row>
    <row r="33" spans="1:8" ht="31.5" customHeight="1" hidden="1">
      <c r="A33" s="17" t="s">
        <v>61</v>
      </c>
      <c r="B33" s="23" t="s">
        <v>62</v>
      </c>
      <c r="C33" s="32"/>
      <c r="D33" s="19">
        <v>205783.6</v>
      </c>
      <c r="E33" s="19">
        <f>39023.3+10643.225</f>
        <v>49666.525</v>
      </c>
      <c r="F33" s="19"/>
      <c r="G33" s="12">
        <f t="shared" si="0"/>
        <v>-49666.525</v>
      </c>
      <c r="H33" s="14">
        <f t="shared" si="1"/>
        <v>0</v>
      </c>
    </row>
    <row r="34" spans="1:8" ht="31.5" customHeight="1" hidden="1">
      <c r="A34" s="17" t="s">
        <v>38</v>
      </c>
      <c r="B34" s="21" t="s">
        <v>39</v>
      </c>
      <c r="C34" s="19"/>
      <c r="D34" s="19"/>
      <c r="E34" s="19"/>
      <c r="F34" s="19"/>
      <c r="G34" s="12">
        <f t="shared" si="0"/>
        <v>0</v>
      </c>
      <c r="H34" s="14" t="e">
        <f t="shared" si="1"/>
        <v>#DIV/0!</v>
      </c>
    </row>
    <row r="35" spans="1:8" s="30" customFormat="1" ht="15.75" customHeight="1" hidden="1">
      <c r="A35" s="34"/>
      <c r="B35" s="26" t="s">
        <v>40</v>
      </c>
      <c r="C35" s="27">
        <f>SUM(C29:C34)</f>
        <v>6867.020490000001</v>
      </c>
      <c r="D35" s="27">
        <f>SUM(D29:D34)</f>
        <v>379759.1</v>
      </c>
      <c r="E35" s="27">
        <f>SUM(E29:E34)</f>
        <v>78392.45</v>
      </c>
      <c r="F35" s="27">
        <f>SUM(F29:F34)</f>
        <v>9754.02671</v>
      </c>
      <c r="G35" s="28">
        <f t="shared" si="0"/>
        <v>-68638.42328999999</v>
      </c>
      <c r="H35" s="29">
        <f t="shared" si="1"/>
        <v>12.442558830601671</v>
      </c>
    </row>
    <row r="36" spans="1:8" ht="47.25" customHeight="1" hidden="1">
      <c r="A36" s="17" t="s">
        <v>65</v>
      </c>
      <c r="B36" s="21" t="s">
        <v>66</v>
      </c>
      <c r="C36" s="19">
        <v>22.53</v>
      </c>
      <c r="D36" s="19">
        <v>198</v>
      </c>
      <c r="E36" s="19">
        <v>23</v>
      </c>
      <c r="F36" s="20">
        <v>73</v>
      </c>
      <c r="G36" s="12">
        <f t="shared" si="0"/>
        <v>50</v>
      </c>
      <c r="H36" s="14">
        <f t="shared" si="1"/>
        <v>317.39130434782606</v>
      </c>
    </row>
    <row r="37" spans="1:8" ht="31.5" customHeight="1" hidden="1">
      <c r="A37" s="17" t="s">
        <v>32</v>
      </c>
      <c r="B37" s="21" t="s">
        <v>33</v>
      </c>
      <c r="C37" s="32">
        <v>7.1</v>
      </c>
      <c r="D37" s="19">
        <v>80</v>
      </c>
      <c r="E37" s="19">
        <v>13.6</v>
      </c>
      <c r="F37" s="20">
        <v>7.8</v>
      </c>
      <c r="G37" s="12">
        <f t="shared" si="0"/>
        <v>-5.8</v>
      </c>
      <c r="H37" s="14">
        <f t="shared" si="1"/>
        <v>57.35294117647059</v>
      </c>
    </row>
    <row r="38" spans="1:8" s="30" customFormat="1" ht="15.75" customHeight="1" hidden="1">
      <c r="A38" s="34"/>
      <c r="B38" s="26" t="s">
        <v>40</v>
      </c>
      <c r="C38" s="27">
        <f>SUM(C36:C37)</f>
        <v>29.630000000000003</v>
      </c>
      <c r="D38" s="27">
        <f>SUM(D36:D37)</f>
        <v>278</v>
      </c>
      <c r="E38" s="27">
        <f>SUM(E36:E37)</f>
        <v>36.6</v>
      </c>
      <c r="F38" s="27">
        <f>SUM(F36:F37)</f>
        <v>80.8</v>
      </c>
      <c r="G38" s="28">
        <f t="shared" si="0"/>
        <v>44.199999999999996</v>
      </c>
      <c r="H38" s="29">
        <f t="shared" si="1"/>
        <v>220.76502732240436</v>
      </c>
    </row>
    <row r="39" spans="1:9" ht="31.5" customHeight="1" hidden="1">
      <c r="A39" s="17" t="s">
        <v>69</v>
      </c>
      <c r="B39" s="21" t="s">
        <v>70</v>
      </c>
      <c r="C39" s="32">
        <v>2216.13963</v>
      </c>
      <c r="D39" s="19">
        <v>18726.9</v>
      </c>
      <c r="E39" s="19">
        <v>5093.7</v>
      </c>
      <c r="F39" s="20">
        <v>2490.14193</v>
      </c>
      <c r="G39" s="12">
        <f t="shared" si="0"/>
        <v>-2603.55807</v>
      </c>
      <c r="H39" s="14">
        <f t="shared" si="1"/>
        <v>48.88670180811591</v>
      </c>
      <c r="I39" s="35"/>
    </row>
    <row r="40" spans="1:9" ht="31.5" customHeight="1" hidden="1">
      <c r="A40" s="17" t="s">
        <v>32</v>
      </c>
      <c r="B40" s="21" t="s">
        <v>33</v>
      </c>
      <c r="C40" s="32">
        <f>15+138.5+55.5</f>
        <v>209</v>
      </c>
      <c r="D40" s="19">
        <v>825</v>
      </c>
      <c r="E40" s="19"/>
      <c r="F40" s="20">
        <v>353.96334</v>
      </c>
      <c r="G40" s="12">
        <f t="shared" si="0"/>
        <v>353.96334</v>
      </c>
      <c r="H40" s="14"/>
      <c r="I40" s="35"/>
    </row>
    <row r="41" spans="1:8" s="30" customFormat="1" ht="15.75" customHeight="1" hidden="1">
      <c r="A41" s="25"/>
      <c r="B41" s="26" t="s">
        <v>40</v>
      </c>
      <c r="C41" s="27">
        <f>SUM(C39:C40)</f>
        <v>2425.13963</v>
      </c>
      <c r="D41" s="27">
        <f>SUM(D39:D40)</f>
        <v>19551.9</v>
      </c>
      <c r="E41" s="27">
        <f>SUM(E39:E40)</f>
        <v>5093.7</v>
      </c>
      <c r="F41" s="27">
        <f>SUM(F39:F40)</f>
        <v>2844.10527</v>
      </c>
      <c r="G41" s="28">
        <f t="shared" si="0"/>
        <v>-2249.59473</v>
      </c>
      <c r="H41" s="29">
        <f t="shared" si="1"/>
        <v>55.83574356558102</v>
      </c>
    </row>
    <row r="42" spans="1:8" ht="31.5" customHeight="1" hidden="1">
      <c r="A42" s="17" t="s">
        <v>73</v>
      </c>
      <c r="B42" s="21" t="s">
        <v>74</v>
      </c>
      <c r="C42" s="19"/>
      <c r="D42" s="19"/>
      <c r="E42" s="19"/>
      <c r="F42" s="20"/>
      <c r="G42" s="12">
        <f t="shared" si="0"/>
        <v>0</v>
      </c>
      <c r="H42" s="14" t="e">
        <f t="shared" si="1"/>
        <v>#DIV/0!</v>
      </c>
    </row>
    <row r="43" spans="1:8" ht="31.5" customHeight="1" hidden="1">
      <c r="A43" s="17" t="s">
        <v>24</v>
      </c>
      <c r="B43" s="24" t="s">
        <v>25</v>
      </c>
      <c r="C43" s="19"/>
      <c r="D43" s="19"/>
      <c r="E43" s="19"/>
      <c r="F43" s="20"/>
      <c r="G43" s="12">
        <f t="shared" si="0"/>
        <v>0</v>
      </c>
      <c r="H43" s="14" t="e">
        <f t="shared" si="1"/>
        <v>#DIV/0!</v>
      </c>
    </row>
    <row r="44" spans="1:8" ht="31.5" customHeight="1" hidden="1">
      <c r="A44" s="17" t="s">
        <v>32</v>
      </c>
      <c r="B44" s="21" t="s">
        <v>33</v>
      </c>
      <c r="C44" s="19">
        <f>123.96</f>
        <v>123.96</v>
      </c>
      <c r="D44" s="19">
        <v>3000</v>
      </c>
      <c r="E44" s="19">
        <v>500</v>
      </c>
      <c r="F44" s="20">
        <v>78.847</v>
      </c>
      <c r="G44" s="12">
        <f t="shared" si="0"/>
        <v>-421.153</v>
      </c>
      <c r="H44" s="14">
        <f t="shared" si="1"/>
        <v>15.769400000000001</v>
      </c>
    </row>
    <row r="45" spans="1:8" ht="31.5" customHeight="1" hidden="1">
      <c r="A45" s="17" t="s">
        <v>34</v>
      </c>
      <c r="B45" s="21" t="s">
        <v>35</v>
      </c>
      <c r="C45" s="19">
        <f>970.11877</f>
        <v>970.11877</v>
      </c>
      <c r="D45" s="19"/>
      <c r="E45" s="19"/>
      <c r="F45" s="20">
        <v>4709.65295</v>
      </c>
      <c r="G45" s="12">
        <f t="shared" si="0"/>
        <v>4709.65295</v>
      </c>
      <c r="H45" s="14"/>
    </row>
    <row r="46" spans="1:8" ht="31.5" customHeight="1" hidden="1">
      <c r="A46" s="17" t="s">
        <v>36</v>
      </c>
      <c r="B46" s="21" t="s">
        <v>37</v>
      </c>
      <c r="C46" s="19"/>
      <c r="D46" s="19"/>
      <c r="E46" s="19"/>
      <c r="F46" s="20"/>
      <c r="G46" s="12">
        <f t="shared" si="0"/>
        <v>0</v>
      </c>
      <c r="H46" s="14" t="e">
        <f t="shared" si="1"/>
        <v>#DIV/0!</v>
      </c>
    </row>
    <row r="47" spans="1:8" ht="31.5" customHeight="1" hidden="1">
      <c r="A47" s="17" t="s">
        <v>75</v>
      </c>
      <c r="B47" s="21" t="s">
        <v>76</v>
      </c>
      <c r="C47" s="19"/>
      <c r="D47" s="19"/>
      <c r="E47" s="19"/>
      <c r="F47" s="20"/>
      <c r="G47" s="12">
        <f t="shared" si="0"/>
        <v>0</v>
      </c>
      <c r="H47" s="14" t="e">
        <f t="shared" si="1"/>
        <v>#DIV/0!</v>
      </c>
    </row>
    <row r="48" spans="1:8" ht="31.5" customHeight="1" hidden="1">
      <c r="A48" s="17" t="s">
        <v>77</v>
      </c>
      <c r="B48" s="21" t="s">
        <v>78</v>
      </c>
      <c r="C48" s="19"/>
      <c r="D48" s="19"/>
      <c r="E48" s="19"/>
      <c r="F48" s="20"/>
      <c r="G48" s="12">
        <f t="shared" si="0"/>
        <v>0</v>
      </c>
      <c r="H48" s="14" t="e">
        <f t="shared" si="1"/>
        <v>#DIV/0!</v>
      </c>
    </row>
    <row r="49" spans="1:8" ht="32.25" customHeight="1" hidden="1">
      <c r="A49" s="17" t="s">
        <v>79</v>
      </c>
      <c r="B49" s="21" t="s">
        <v>80</v>
      </c>
      <c r="C49" s="19">
        <v>4927.26</v>
      </c>
      <c r="D49" s="19">
        <v>67236</v>
      </c>
      <c r="E49" s="19">
        <v>16809</v>
      </c>
      <c r="F49" s="20">
        <v>6723.6</v>
      </c>
      <c r="G49" s="12">
        <f t="shared" si="0"/>
        <v>-10085.4</v>
      </c>
      <c r="H49" s="14">
        <f t="shared" si="1"/>
        <v>40</v>
      </c>
    </row>
    <row r="50" spans="1:8" ht="31.5" customHeight="1" hidden="1">
      <c r="A50" s="17" t="s">
        <v>81</v>
      </c>
      <c r="B50" s="21" t="s">
        <v>82</v>
      </c>
      <c r="C50" s="19"/>
      <c r="D50" s="19"/>
      <c r="E50" s="19"/>
      <c r="F50" s="20"/>
      <c r="G50" s="12">
        <f t="shared" si="0"/>
        <v>0</v>
      </c>
      <c r="H50" s="14" t="e">
        <f t="shared" si="1"/>
        <v>#DIV/0!</v>
      </c>
    </row>
    <row r="51" spans="1:8" ht="31.5" customHeight="1" hidden="1">
      <c r="A51" s="17" t="s">
        <v>83</v>
      </c>
      <c r="B51" s="21" t="s">
        <v>84</v>
      </c>
      <c r="C51" s="19">
        <v>202784.727</v>
      </c>
      <c r="D51" s="19"/>
      <c r="E51" s="19"/>
      <c r="F51" s="20"/>
      <c r="G51" s="12">
        <f t="shared" si="0"/>
        <v>0</v>
      </c>
      <c r="H51" s="14"/>
    </row>
    <row r="52" spans="1:8" ht="31.5" customHeight="1" hidden="1">
      <c r="A52" s="17" t="s">
        <v>85</v>
      </c>
      <c r="B52" s="36" t="s">
        <v>86</v>
      </c>
      <c r="C52" s="19"/>
      <c r="D52" s="19"/>
      <c r="E52" s="19"/>
      <c r="F52" s="20"/>
      <c r="G52" s="12">
        <f t="shared" si="0"/>
        <v>0</v>
      </c>
      <c r="H52" s="14" t="e">
        <f t="shared" si="1"/>
        <v>#DIV/0!</v>
      </c>
    </row>
    <row r="53" spans="1:8" s="30" customFormat="1" ht="15.75" customHeight="1" hidden="1">
      <c r="A53" s="33"/>
      <c r="B53" s="26" t="s">
        <v>40</v>
      </c>
      <c r="C53" s="27">
        <f>SUM(C42:C52)</f>
        <v>208806.06577000002</v>
      </c>
      <c r="D53" s="27">
        <f>SUM(D42:D52)</f>
        <v>70236</v>
      </c>
      <c r="E53" s="27">
        <f>SUM(E42:E52)</f>
        <v>17309</v>
      </c>
      <c r="F53" s="27">
        <f>SUM(F42:F52)</f>
        <v>11512.09995</v>
      </c>
      <c r="G53" s="28">
        <f t="shared" si="0"/>
        <v>-5796.90005</v>
      </c>
      <c r="H53" s="29">
        <f t="shared" si="1"/>
        <v>66.50933011728003</v>
      </c>
    </row>
    <row r="54" spans="1:8" ht="63" customHeight="1" hidden="1">
      <c r="A54" s="22" t="s">
        <v>88</v>
      </c>
      <c r="B54" s="37" t="s">
        <v>89</v>
      </c>
      <c r="C54" s="19"/>
      <c r="D54" s="19">
        <v>461956</v>
      </c>
      <c r="E54" s="32">
        <v>228624.8</v>
      </c>
      <c r="F54" s="20"/>
      <c r="G54" s="12">
        <f t="shared" si="0"/>
        <v>-228624.8</v>
      </c>
      <c r="H54" s="14">
        <f t="shared" si="1"/>
        <v>0</v>
      </c>
    </row>
    <row r="55" spans="1:8" ht="31.5" customHeight="1" hidden="1">
      <c r="A55" s="17" t="s">
        <v>24</v>
      </c>
      <c r="B55" s="24" t="s">
        <v>25</v>
      </c>
      <c r="C55" s="32"/>
      <c r="D55" s="32"/>
      <c r="E55" s="32"/>
      <c r="F55" s="19"/>
      <c r="G55" s="12">
        <f t="shared" si="0"/>
        <v>0</v>
      </c>
      <c r="H55" s="14" t="e">
        <f t="shared" si="1"/>
        <v>#DIV/0!</v>
      </c>
    </row>
    <row r="56" spans="1:8" ht="56.25" customHeight="1" hidden="1">
      <c r="A56" s="22" t="s">
        <v>90</v>
      </c>
      <c r="B56" s="23" t="s">
        <v>91</v>
      </c>
      <c r="C56" s="32"/>
      <c r="D56" s="32">
        <v>283980</v>
      </c>
      <c r="E56" s="32">
        <v>42214.4</v>
      </c>
      <c r="F56" s="19"/>
      <c r="G56" s="12">
        <f t="shared" si="0"/>
        <v>-42214.4</v>
      </c>
      <c r="H56" s="14">
        <f t="shared" si="1"/>
        <v>0</v>
      </c>
    </row>
    <row r="57" spans="1:8" ht="31.5" customHeight="1" hidden="1">
      <c r="A57" s="17" t="s">
        <v>34</v>
      </c>
      <c r="B57" s="21" t="s">
        <v>35</v>
      </c>
      <c r="C57" s="32">
        <v>7384.55</v>
      </c>
      <c r="D57" s="32"/>
      <c r="E57" s="32"/>
      <c r="F57" s="19"/>
      <c r="G57" s="12">
        <f t="shared" si="0"/>
        <v>0</v>
      </c>
      <c r="H57" s="14"/>
    </row>
    <row r="58" spans="1:8" ht="31.5" customHeight="1" hidden="1">
      <c r="A58" s="17" t="s">
        <v>92</v>
      </c>
      <c r="B58" s="21" t="s">
        <v>93</v>
      </c>
      <c r="C58" s="32">
        <v>957</v>
      </c>
      <c r="D58" s="32"/>
      <c r="E58" s="19"/>
      <c r="F58" s="20"/>
      <c r="G58" s="12">
        <f t="shared" si="0"/>
        <v>0</v>
      </c>
      <c r="H58" s="14"/>
    </row>
    <row r="59" spans="1:8" ht="31.5" customHeight="1" hidden="1">
      <c r="A59" s="17" t="s">
        <v>38</v>
      </c>
      <c r="B59" s="21" t="s">
        <v>39</v>
      </c>
      <c r="C59" s="32"/>
      <c r="D59" s="32">
        <v>4455</v>
      </c>
      <c r="E59" s="19">
        <v>800</v>
      </c>
      <c r="F59" s="19"/>
      <c r="G59" s="12">
        <f t="shared" si="0"/>
        <v>-800</v>
      </c>
      <c r="H59" s="14">
        <f t="shared" si="1"/>
        <v>0</v>
      </c>
    </row>
    <row r="60" spans="1:8" s="30" customFormat="1" ht="15.75" customHeight="1" hidden="1">
      <c r="A60" s="38"/>
      <c r="B60" s="26" t="s">
        <v>40</v>
      </c>
      <c r="C60" s="27">
        <f>SUM(C54:C54,C55:C59)</f>
        <v>8341.55</v>
      </c>
      <c r="D60" s="27">
        <f>SUM(D54:D54,D55:D59)</f>
        <v>750391</v>
      </c>
      <c r="E60" s="27">
        <f>SUM(E54:E54,E55:E59)</f>
        <v>271639.2</v>
      </c>
      <c r="F60" s="27">
        <f>SUM(F54:F54,F55:F59)</f>
        <v>0</v>
      </c>
      <c r="G60" s="28">
        <f t="shared" si="0"/>
        <v>-271639.2</v>
      </c>
      <c r="H60" s="29">
        <f t="shared" si="1"/>
        <v>0</v>
      </c>
    </row>
    <row r="61" spans="1:8" ht="31.5" customHeight="1" hidden="1">
      <c r="A61" s="17" t="s">
        <v>24</v>
      </c>
      <c r="B61" s="24" t="s">
        <v>25</v>
      </c>
      <c r="C61" s="32"/>
      <c r="D61" s="19"/>
      <c r="E61" s="19"/>
      <c r="F61" s="19"/>
      <c r="G61" s="12">
        <f t="shared" si="0"/>
        <v>0</v>
      </c>
      <c r="H61" s="14" t="e">
        <f t="shared" si="1"/>
        <v>#DIV/0!</v>
      </c>
    </row>
    <row r="62" spans="1:8" ht="31.5" customHeight="1" hidden="1">
      <c r="A62" s="17" t="s">
        <v>32</v>
      </c>
      <c r="B62" s="21" t="s">
        <v>33</v>
      </c>
      <c r="C62" s="32"/>
      <c r="D62" s="19"/>
      <c r="E62" s="19"/>
      <c r="F62" s="19"/>
      <c r="G62" s="12">
        <f t="shared" si="0"/>
        <v>0</v>
      </c>
      <c r="H62" s="14" t="e">
        <f t="shared" si="1"/>
        <v>#DIV/0!</v>
      </c>
    </row>
    <row r="63" spans="1:8" ht="31.5" customHeight="1" hidden="1">
      <c r="A63" s="17" t="s">
        <v>34</v>
      </c>
      <c r="B63" s="21" t="s">
        <v>35</v>
      </c>
      <c r="C63" s="32"/>
      <c r="D63" s="19"/>
      <c r="E63" s="19"/>
      <c r="F63" s="19"/>
      <c r="G63" s="12">
        <f t="shared" si="0"/>
        <v>0</v>
      </c>
      <c r="H63" s="14" t="e">
        <f t="shared" si="1"/>
        <v>#DIV/0!</v>
      </c>
    </row>
    <row r="64" spans="1:8" ht="31.5" customHeight="1" hidden="1">
      <c r="A64" s="17" t="s">
        <v>38</v>
      </c>
      <c r="B64" s="21" t="s">
        <v>39</v>
      </c>
      <c r="C64" s="32"/>
      <c r="D64" s="19">
        <v>500</v>
      </c>
      <c r="E64" s="19">
        <v>100</v>
      </c>
      <c r="F64" s="19"/>
      <c r="G64" s="12">
        <f t="shared" si="0"/>
        <v>-100</v>
      </c>
      <c r="H64" s="14">
        <f t="shared" si="1"/>
        <v>0</v>
      </c>
    </row>
    <row r="65" spans="1:8" s="30" customFormat="1" ht="15.75" customHeight="1" hidden="1">
      <c r="A65" s="34"/>
      <c r="B65" s="26" t="s">
        <v>40</v>
      </c>
      <c r="C65" s="27">
        <f>SUM(C61:C64)</f>
        <v>0</v>
      </c>
      <c r="D65" s="27">
        <f>SUM(D61:D64)</f>
        <v>500</v>
      </c>
      <c r="E65" s="27">
        <f>SUM(E61:E64)</f>
        <v>100</v>
      </c>
      <c r="F65" s="27">
        <f>SUM(F61:F64)</f>
        <v>0</v>
      </c>
      <c r="G65" s="28">
        <f t="shared" si="0"/>
        <v>-100</v>
      </c>
      <c r="H65" s="29">
        <f t="shared" si="1"/>
        <v>0</v>
      </c>
    </row>
    <row r="66" spans="1:8" ht="31.5" customHeight="1" hidden="1">
      <c r="A66" s="17" t="s">
        <v>24</v>
      </c>
      <c r="B66" s="24" t="s">
        <v>25</v>
      </c>
      <c r="C66" s="32"/>
      <c r="D66" s="32"/>
      <c r="E66" s="32"/>
      <c r="F66" s="32"/>
      <c r="G66" s="12">
        <f t="shared" si="0"/>
        <v>0</v>
      </c>
      <c r="H66" s="14" t="e">
        <f t="shared" si="1"/>
        <v>#DIV/0!</v>
      </c>
    </row>
    <row r="67" spans="1:8" ht="48.75" customHeight="1" hidden="1">
      <c r="A67" s="17" t="s">
        <v>26</v>
      </c>
      <c r="B67" s="21" t="s">
        <v>27</v>
      </c>
      <c r="C67" s="32"/>
      <c r="D67" s="32"/>
      <c r="E67" s="32"/>
      <c r="F67" s="32">
        <v>2.52083</v>
      </c>
      <c r="G67" s="12">
        <f t="shared" si="0"/>
        <v>2.52083</v>
      </c>
      <c r="H67" s="14"/>
    </row>
    <row r="68" spans="1:8" ht="31.5" customHeight="1" hidden="1">
      <c r="A68" s="17" t="s">
        <v>32</v>
      </c>
      <c r="B68" s="21" t="s">
        <v>33</v>
      </c>
      <c r="C68" s="32">
        <v>2.25015</v>
      </c>
      <c r="D68" s="32"/>
      <c r="E68" s="32"/>
      <c r="F68" s="32"/>
      <c r="G68" s="12">
        <f t="shared" si="0"/>
        <v>0</v>
      </c>
      <c r="H68" s="14"/>
    </row>
    <row r="69" spans="1:8" ht="31.5" customHeight="1" hidden="1">
      <c r="A69" s="17" t="s">
        <v>34</v>
      </c>
      <c r="B69" s="21" t="s">
        <v>35</v>
      </c>
      <c r="C69" s="32">
        <v>28.40604</v>
      </c>
      <c r="D69" s="32"/>
      <c r="E69" s="32"/>
      <c r="F69" s="32">
        <v>372.391</v>
      </c>
      <c r="G69" s="12">
        <f t="shared" si="0"/>
        <v>372.391</v>
      </c>
      <c r="H69" s="14"/>
    </row>
    <row r="70" spans="1:8" ht="31.5" customHeight="1" hidden="1">
      <c r="A70" s="17" t="s">
        <v>36</v>
      </c>
      <c r="B70" s="21" t="s">
        <v>37</v>
      </c>
      <c r="C70" s="32"/>
      <c r="D70" s="32"/>
      <c r="E70" s="32"/>
      <c r="F70" s="32"/>
      <c r="G70" s="12">
        <f t="shared" si="0"/>
        <v>0</v>
      </c>
      <c r="H70" s="14" t="e">
        <f aca="true" t="shared" si="2" ref="H70:H131">F70/E70*100</f>
        <v>#DIV/0!</v>
      </c>
    </row>
    <row r="71" spans="1:8" ht="31.5" customHeight="1" hidden="1">
      <c r="A71" s="17" t="s">
        <v>81</v>
      </c>
      <c r="B71" s="21" t="s">
        <v>94</v>
      </c>
      <c r="C71" s="32"/>
      <c r="D71" s="32">
        <v>81901.5</v>
      </c>
      <c r="E71" s="32">
        <v>20475.375</v>
      </c>
      <c r="F71" s="32"/>
      <c r="G71" s="12">
        <f aca="true" t="shared" si="3" ref="G71:G134">F71-E71</f>
        <v>-20475.375</v>
      </c>
      <c r="H71" s="14">
        <f t="shared" si="2"/>
        <v>0</v>
      </c>
    </row>
    <row r="72" spans="1:8" ht="31.5" customHeight="1" hidden="1">
      <c r="A72" s="17" t="s">
        <v>83</v>
      </c>
      <c r="B72" s="21" t="s">
        <v>95</v>
      </c>
      <c r="C72" s="32"/>
      <c r="D72" s="32">
        <v>16114.9</v>
      </c>
      <c r="E72" s="32">
        <f>541.4+3487.325</f>
        <v>4028.725</v>
      </c>
      <c r="F72" s="32">
        <v>1144.133</v>
      </c>
      <c r="G72" s="12">
        <f t="shared" si="3"/>
        <v>-2884.5919999999996</v>
      </c>
      <c r="H72" s="14">
        <f t="shared" si="2"/>
        <v>28.399381938454475</v>
      </c>
    </row>
    <row r="73" spans="1:8" ht="31.5" customHeight="1" hidden="1">
      <c r="A73" s="17" t="s">
        <v>92</v>
      </c>
      <c r="B73" s="21" t="s">
        <v>96</v>
      </c>
      <c r="C73" s="32"/>
      <c r="D73" s="32"/>
      <c r="E73" s="32"/>
      <c r="F73" s="32"/>
      <c r="G73" s="12">
        <f t="shared" si="3"/>
        <v>0</v>
      </c>
      <c r="H73" s="14" t="e">
        <f t="shared" si="2"/>
        <v>#DIV/0!</v>
      </c>
    </row>
    <row r="74" spans="1:8" ht="31.5" customHeight="1" hidden="1">
      <c r="A74" s="17" t="s">
        <v>38</v>
      </c>
      <c r="B74" s="21" t="s">
        <v>39</v>
      </c>
      <c r="C74" s="32">
        <f>17064.08984+160.85603+5768.8935+52.07362</f>
        <v>23045.91299</v>
      </c>
      <c r="D74" s="32">
        <v>468953</v>
      </c>
      <c r="E74" s="32">
        <v>117238.25</v>
      </c>
      <c r="F74" s="32">
        <v>27221.85202</v>
      </c>
      <c r="G74" s="12">
        <f t="shared" si="3"/>
        <v>-90016.39798000001</v>
      </c>
      <c r="H74" s="14">
        <f t="shared" si="2"/>
        <v>23.219258236966176</v>
      </c>
    </row>
    <row r="75" spans="1:8" s="30" customFormat="1" ht="15.75" customHeight="1" hidden="1">
      <c r="A75" s="38"/>
      <c r="B75" s="26" t="s">
        <v>40</v>
      </c>
      <c r="C75" s="27">
        <f>SUM(C66:C74)</f>
        <v>23076.569180000002</v>
      </c>
      <c r="D75" s="27">
        <f>SUM(D66:D74)</f>
        <v>566969.4</v>
      </c>
      <c r="E75" s="27">
        <f>SUM(E66:E74)</f>
        <v>141742.35</v>
      </c>
      <c r="F75" s="27">
        <f>SUM(F66:F74)</f>
        <v>28740.896849999997</v>
      </c>
      <c r="G75" s="28">
        <f t="shared" si="3"/>
        <v>-113001.45315000002</v>
      </c>
      <c r="H75" s="29">
        <f t="shared" si="2"/>
        <v>20.276859280236284</v>
      </c>
    </row>
    <row r="76" spans="1:8" ht="31.5" customHeight="1" hidden="1">
      <c r="A76" s="17" t="s">
        <v>34</v>
      </c>
      <c r="B76" s="21" t="s">
        <v>35</v>
      </c>
      <c r="C76" s="32">
        <v>24.4332</v>
      </c>
      <c r="D76" s="19"/>
      <c r="E76" s="19"/>
      <c r="F76" s="19"/>
      <c r="G76" s="12">
        <f t="shared" si="3"/>
        <v>0</v>
      </c>
      <c r="H76" s="14"/>
    </row>
    <row r="77" spans="1:8" ht="31.5" customHeight="1" hidden="1">
      <c r="A77" s="17" t="s">
        <v>38</v>
      </c>
      <c r="B77" s="21" t="s">
        <v>39</v>
      </c>
      <c r="C77" s="32">
        <f>2414.38887+64.4+43.931</f>
        <v>2522.7198700000004</v>
      </c>
      <c r="D77" s="19">
        <v>72715.2</v>
      </c>
      <c r="E77" s="19">
        <v>13840.7</v>
      </c>
      <c r="F77" s="19"/>
      <c r="G77" s="12">
        <f t="shared" si="3"/>
        <v>-13840.7</v>
      </c>
      <c r="H77" s="14">
        <f t="shared" si="2"/>
        <v>0</v>
      </c>
    </row>
    <row r="78" spans="1:8" s="30" customFormat="1" ht="15.75" customHeight="1" hidden="1">
      <c r="A78" s="34"/>
      <c r="B78" s="26" t="s">
        <v>40</v>
      </c>
      <c r="C78" s="27">
        <f>SUM(C76:C77)</f>
        <v>2547.1530700000003</v>
      </c>
      <c r="D78" s="27">
        <f>SUM(D76:D77)</f>
        <v>72715.2</v>
      </c>
      <c r="E78" s="27">
        <f>SUM(E76:E77)</f>
        <v>13840.7</v>
      </c>
      <c r="F78" s="27">
        <f>SUM(F76:F77)</f>
        <v>0</v>
      </c>
      <c r="G78" s="28">
        <f t="shared" si="3"/>
        <v>-13840.7</v>
      </c>
      <c r="H78" s="29">
        <f t="shared" si="2"/>
        <v>0</v>
      </c>
    </row>
    <row r="79" spans="1:8" ht="31.5" customHeight="1" hidden="1">
      <c r="A79" s="17" t="s">
        <v>24</v>
      </c>
      <c r="B79" s="24" t="s">
        <v>25</v>
      </c>
      <c r="C79" s="32"/>
      <c r="D79" s="32"/>
      <c r="E79" s="32"/>
      <c r="F79" s="32"/>
      <c r="G79" s="12">
        <f t="shared" si="3"/>
        <v>0</v>
      </c>
      <c r="H79" s="14" t="e">
        <f t="shared" si="2"/>
        <v>#DIV/0!</v>
      </c>
    </row>
    <row r="80" spans="1:8" ht="31.5" customHeight="1" hidden="1">
      <c r="A80" s="17" t="s">
        <v>32</v>
      </c>
      <c r="B80" s="21" t="s">
        <v>33</v>
      </c>
      <c r="C80" s="32"/>
      <c r="D80" s="32"/>
      <c r="E80" s="32"/>
      <c r="F80" s="32"/>
      <c r="G80" s="12">
        <f t="shared" si="3"/>
        <v>0</v>
      </c>
      <c r="H80" s="14"/>
    </row>
    <row r="81" spans="1:8" ht="31.5" customHeight="1" hidden="1">
      <c r="A81" s="17" t="s">
        <v>34</v>
      </c>
      <c r="B81" s="21" t="s">
        <v>35</v>
      </c>
      <c r="C81" s="32">
        <v>71.37931</v>
      </c>
      <c r="D81" s="32"/>
      <c r="E81" s="32"/>
      <c r="F81" s="32">
        <v>18.482</v>
      </c>
      <c r="G81" s="12">
        <f t="shared" si="3"/>
        <v>18.482</v>
      </c>
      <c r="H81" s="14"/>
    </row>
    <row r="82" spans="1:8" ht="31.5" customHeight="1" hidden="1">
      <c r="A82" s="17" t="s">
        <v>36</v>
      </c>
      <c r="B82" s="21" t="s">
        <v>37</v>
      </c>
      <c r="C82" s="32"/>
      <c r="D82" s="32"/>
      <c r="E82" s="32"/>
      <c r="F82" s="32"/>
      <c r="G82" s="12">
        <f t="shared" si="3"/>
        <v>0</v>
      </c>
      <c r="H82" s="14" t="e">
        <f t="shared" si="2"/>
        <v>#DIV/0!</v>
      </c>
    </row>
    <row r="83" spans="1:8" ht="31.5" customHeight="1" hidden="1">
      <c r="A83" s="17" t="s">
        <v>83</v>
      </c>
      <c r="B83" s="21" t="s">
        <v>95</v>
      </c>
      <c r="C83" s="32"/>
      <c r="D83" s="32">
        <v>1619072.7</v>
      </c>
      <c r="E83" s="32">
        <v>351910.194</v>
      </c>
      <c r="F83" s="32">
        <f>203607.2+2587.9</f>
        <v>206195.1</v>
      </c>
      <c r="G83" s="12">
        <f t="shared" si="3"/>
        <v>-145715.094</v>
      </c>
      <c r="H83" s="14">
        <f t="shared" si="2"/>
        <v>58.59310230723239</v>
      </c>
    </row>
    <row r="84" spans="1:8" ht="31.5" customHeight="1" hidden="1">
      <c r="A84" s="17" t="s">
        <v>92</v>
      </c>
      <c r="B84" s="21" t="s">
        <v>99</v>
      </c>
      <c r="C84" s="32"/>
      <c r="D84" s="32"/>
      <c r="E84" s="32"/>
      <c r="F84" s="20"/>
      <c r="G84" s="12">
        <f t="shared" si="3"/>
        <v>0</v>
      </c>
      <c r="H84" s="14" t="e">
        <f t="shared" si="2"/>
        <v>#DIV/0!</v>
      </c>
    </row>
    <row r="85" spans="1:8" ht="31.5" customHeight="1" hidden="1">
      <c r="A85" s="17" t="s">
        <v>38</v>
      </c>
      <c r="B85" s="21" t="s">
        <v>39</v>
      </c>
      <c r="C85" s="32">
        <f>25531.08117+61.3752+1814.95581</f>
        <v>27407.41218</v>
      </c>
      <c r="D85" s="32">
        <v>540670.1</v>
      </c>
      <c r="E85" s="32">
        <v>126451.7</v>
      </c>
      <c r="F85" s="32">
        <v>28535.2198</v>
      </c>
      <c r="G85" s="12">
        <f t="shared" si="3"/>
        <v>-97916.48019999999</v>
      </c>
      <c r="H85" s="14">
        <f t="shared" si="2"/>
        <v>22.566102156001065</v>
      </c>
    </row>
    <row r="86" spans="1:8" s="30" customFormat="1" ht="15.75" customHeight="1" hidden="1">
      <c r="A86" s="34"/>
      <c r="B86" s="26" t="s">
        <v>40</v>
      </c>
      <c r="C86" s="27">
        <f>SUM(C79:C85)</f>
        <v>27478.79149</v>
      </c>
      <c r="D86" s="27">
        <f>SUM(D79:D85)</f>
        <v>2159742.8</v>
      </c>
      <c r="E86" s="27">
        <f>SUM(E79:E85)</f>
        <v>478361.89400000003</v>
      </c>
      <c r="F86" s="27">
        <f>SUM(F79:F85)</f>
        <v>234748.8018</v>
      </c>
      <c r="G86" s="28">
        <f t="shared" si="3"/>
        <v>-243613.09220000004</v>
      </c>
      <c r="H86" s="29">
        <f t="shared" si="2"/>
        <v>49.07347444359771</v>
      </c>
    </row>
    <row r="87" spans="1:8" ht="31.5" customHeight="1" hidden="1">
      <c r="A87" s="17" t="s">
        <v>24</v>
      </c>
      <c r="B87" s="24" t="s">
        <v>25</v>
      </c>
      <c r="C87" s="32"/>
      <c r="D87" s="19"/>
      <c r="E87" s="19"/>
      <c r="F87" s="19"/>
      <c r="G87" s="12">
        <f t="shared" si="3"/>
        <v>0</v>
      </c>
      <c r="H87" s="14" t="e">
        <f t="shared" si="2"/>
        <v>#DIV/0!</v>
      </c>
    </row>
    <row r="88" spans="1:8" ht="31.5" customHeight="1" hidden="1">
      <c r="A88" s="17" t="s">
        <v>102</v>
      </c>
      <c r="B88" s="21" t="s">
        <v>103</v>
      </c>
      <c r="C88" s="32"/>
      <c r="D88" s="19">
        <v>1460</v>
      </c>
      <c r="E88" s="19"/>
      <c r="F88" s="20"/>
      <c r="G88" s="12">
        <f t="shared" si="3"/>
        <v>0</v>
      </c>
      <c r="H88" s="14"/>
    </row>
    <row r="89" spans="1:8" ht="31.5" customHeight="1" hidden="1">
      <c r="A89" s="17" t="s">
        <v>32</v>
      </c>
      <c r="B89" s="21" t="s">
        <v>33</v>
      </c>
      <c r="C89" s="32">
        <f>1.47712+3.2+3+2.2+0.1</f>
        <v>9.977120000000001</v>
      </c>
      <c r="D89" s="19">
        <f>427+206.7+350+195.3+119+50+220</f>
        <v>1568</v>
      </c>
      <c r="E89" s="19">
        <v>308.475</v>
      </c>
      <c r="F89" s="19">
        <v>127.49743</v>
      </c>
      <c r="G89" s="12">
        <f t="shared" si="3"/>
        <v>-180.97757000000001</v>
      </c>
      <c r="H89" s="14">
        <f t="shared" si="2"/>
        <v>41.331527676472966</v>
      </c>
    </row>
    <row r="90" spans="1:8" ht="31.5" customHeight="1" hidden="1">
      <c r="A90" s="17" t="s">
        <v>34</v>
      </c>
      <c r="B90" s="21" t="s">
        <v>35</v>
      </c>
      <c r="C90" s="32">
        <f>6.8+7.7+9.1+6.8+2.1+4.6+19.98127</f>
        <v>57.08127</v>
      </c>
      <c r="D90" s="19"/>
      <c r="E90" s="19"/>
      <c r="F90" s="19">
        <v>1.8</v>
      </c>
      <c r="G90" s="12">
        <f t="shared" si="3"/>
        <v>1.8</v>
      </c>
      <c r="H90" s="14"/>
    </row>
    <row r="91" spans="1:8" ht="31.5" customHeight="1" hidden="1">
      <c r="A91" s="17" t="s">
        <v>36</v>
      </c>
      <c r="B91" s="21" t="s">
        <v>37</v>
      </c>
      <c r="C91" s="32"/>
      <c r="D91" s="19"/>
      <c r="E91" s="19"/>
      <c r="F91" s="19"/>
      <c r="G91" s="12">
        <f t="shared" si="3"/>
        <v>0</v>
      </c>
      <c r="H91" s="14" t="e">
        <f t="shared" si="2"/>
        <v>#DIV/0!</v>
      </c>
    </row>
    <row r="92" spans="1:8" ht="31.5" customHeight="1" hidden="1">
      <c r="A92" s="17" t="s">
        <v>83</v>
      </c>
      <c r="B92" s="21" t="s">
        <v>95</v>
      </c>
      <c r="C92" s="32"/>
      <c r="D92" s="19">
        <v>78826.5</v>
      </c>
      <c r="E92" s="19">
        <v>6904.307</v>
      </c>
      <c r="F92" s="19"/>
      <c r="G92" s="12">
        <f t="shared" si="3"/>
        <v>-6904.307</v>
      </c>
      <c r="H92" s="14">
        <f t="shared" si="2"/>
        <v>0</v>
      </c>
    </row>
    <row r="93" spans="1:8" s="30" customFormat="1" ht="15.75" customHeight="1" hidden="1">
      <c r="A93" s="39"/>
      <c r="B93" s="26" t="s">
        <v>40</v>
      </c>
      <c r="C93" s="40">
        <f>SUM(C87:C92)</f>
        <v>67.05839</v>
      </c>
      <c r="D93" s="40">
        <f>SUM(D87:D92)</f>
        <v>81854.5</v>
      </c>
      <c r="E93" s="40">
        <f>SUM(E87:E92)</f>
        <v>7212.782</v>
      </c>
      <c r="F93" s="40">
        <f>SUM(F87:F92)</f>
        <v>129.29743</v>
      </c>
      <c r="G93" s="28">
        <f t="shared" si="3"/>
        <v>-7083.4845700000005</v>
      </c>
      <c r="H93" s="29">
        <f t="shared" si="2"/>
        <v>1.7926152488734581</v>
      </c>
    </row>
    <row r="94" spans="1:8" ht="31.5" customHeight="1" hidden="1">
      <c r="A94" s="17" t="s">
        <v>16</v>
      </c>
      <c r="B94" s="18" t="s">
        <v>105</v>
      </c>
      <c r="C94" s="32"/>
      <c r="D94" s="19"/>
      <c r="E94" s="19"/>
      <c r="F94" s="20"/>
      <c r="G94" s="12">
        <f t="shared" si="3"/>
        <v>0</v>
      </c>
      <c r="H94" s="14" t="e">
        <f t="shared" si="2"/>
        <v>#DIV/0!</v>
      </c>
    </row>
    <row r="95" spans="1:8" ht="31.5" customHeight="1" hidden="1">
      <c r="A95" s="17" t="s">
        <v>24</v>
      </c>
      <c r="B95" s="24" t="s">
        <v>25</v>
      </c>
      <c r="C95" s="32"/>
      <c r="D95" s="19"/>
      <c r="E95" s="19"/>
      <c r="F95" s="19"/>
      <c r="G95" s="12">
        <f t="shared" si="3"/>
        <v>0</v>
      </c>
      <c r="H95" s="14" t="e">
        <f t="shared" si="2"/>
        <v>#DIV/0!</v>
      </c>
    </row>
    <row r="96" spans="1:8" ht="78.75" customHeight="1" hidden="1">
      <c r="A96" s="22" t="s">
        <v>22</v>
      </c>
      <c r="B96" s="23" t="s">
        <v>106</v>
      </c>
      <c r="C96" s="32"/>
      <c r="D96" s="19">
        <v>23545.8</v>
      </c>
      <c r="E96" s="19">
        <v>6359.464</v>
      </c>
      <c r="F96" s="19"/>
      <c r="G96" s="12">
        <f t="shared" si="3"/>
        <v>-6359.464</v>
      </c>
      <c r="H96" s="14">
        <f t="shared" si="2"/>
        <v>0</v>
      </c>
    </row>
    <row r="97" spans="1:8" ht="31.5" customHeight="1" hidden="1">
      <c r="A97" s="17" t="s">
        <v>32</v>
      </c>
      <c r="B97" s="21" t="s">
        <v>33</v>
      </c>
      <c r="C97" s="32">
        <v>104.622</v>
      </c>
      <c r="D97" s="19"/>
      <c r="E97" s="19"/>
      <c r="F97" s="19"/>
      <c r="G97" s="12">
        <f t="shared" si="3"/>
        <v>0</v>
      </c>
      <c r="H97" s="14"/>
    </row>
    <row r="98" spans="1:8" ht="31.5" customHeight="1" hidden="1">
      <c r="A98" s="17" t="s">
        <v>34</v>
      </c>
      <c r="B98" s="21" t="s">
        <v>35</v>
      </c>
      <c r="C98" s="32"/>
      <c r="D98" s="19"/>
      <c r="E98" s="19"/>
      <c r="F98" s="19"/>
      <c r="G98" s="12">
        <f t="shared" si="3"/>
        <v>0</v>
      </c>
      <c r="H98" s="14" t="e">
        <f t="shared" si="2"/>
        <v>#DIV/0!</v>
      </c>
    </row>
    <row r="99" spans="1:8" ht="31.5" customHeight="1" hidden="1">
      <c r="A99" s="17" t="s">
        <v>38</v>
      </c>
      <c r="B99" s="21" t="s">
        <v>39</v>
      </c>
      <c r="C99" s="32"/>
      <c r="D99" s="19"/>
      <c r="E99" s="19"/>
      <c r="F99" s="19"/>
      <c r="G99" s="12">
        <f t="shared" si="3"/>
        <v>0</v>
      </c>
      <c r="H99" s="14" t="e">
        <f t="shared" si="2"/>
        <v>#DIV/0!</v>
      </c>
    </row>
    <row r="100" spans="1:8" s="30" customFormat="1" ht="15.75" customHeight="1" hidden="1">
      <c r="A100" s="38"/>
      <c r="B100" s="26" t="s">
        <v>40</v>
      </c>
      <c r="C100" s="40">
        <f>SUM(C94:C99)</f>
        <v>104.622</v>
      </c>
      <c r="D100" s="40">
        <f>SUM(D94:D99)</f>
        <v>23545.8</v>
      </c>
      <c r="E100" s="40">
        <f>SUM(E94:E99)</f>
        <v>6359.464</v>
      </c>
      <c r="F100" s="40">
        <f>SUM(F94:F99)</f>
        <v>0</v>
      </c>
      <c r="G100" s="28">
        <f t="shared" si="3"/>
        <v>-6359.464</v>
      </c>
      <c r="H100" s="29">
        <f t="shared" si="2"/>
        <v>0</v>
      </c>
    </row>
    <row r="101" spans="1:8" ht="31.5" customHeight="1" hidden="1">
      <c r="A101" s="17" t="s">
        <v>24</v>
      </c>
      <c r="B101" s="24" t="s">
        <v>25</v>
      </c>
      <c r="C101" s="32"/>
      <c r="D101" s="19"/>
      <c r="E101" s="19"/>
      <c r="F101" s="19"/>
      <c r="G101" s="12">
        <f t="shared" si="3"/>
        <v>0</v>
      </c>
      <c r="H101" s="14" t="e">
        <f t="shared" si="2"/>
        <v>#DIV/0!</v>
      </c>
    </row>
    <row r="102" spans="1:8" ht="31.5" customHeight="1" hidden="1">
      <c r="A102" s="17" t="s">
        <v>32</v>
      </c>
      <c r="B102" s="21" t="s">
        <v>33</v>
      </c>
      <c r="C102" s="32"/>
      <c r="D102" s="19">
        <v>7734</v>
      </c>
      <c r="E102" s="19"/>
      <c r="F102" s="19"/>
      <c r="G102" s="12">
        <f t="shared" si="3"/>
        <v>0</v>
      </c>
      <c r="H102" s="14"/>
    </row>
    <row r="103" spans="1:8" ht="31.5" customHeight="1" hidden="1">
      <c r="A103" s="17" t="s">
        <v>36</v>
      </c>
      <c r="B103" s="21" t="s">
        <v>37</v>
      </c>
      <c r="C103" s="32"/>
      <c r="D103" s="19"/>
      <c r="E103" s="19"/>
      <c r="F103" s="19"/>
      <c r="G103" s="12">
        <f t="shared" si="3"/>
        <v>0</v>
      </c>
      <c r="H103" s="14" t="e">
        <f t="shared" si="2"/>
        <v>#DIV/0!</v>
      </c>
    </row>
    <row r="104" spans="1:8" ht="31.5" customHeight="1" hidden="1">
      <c r="A104" s="17" t="s">
        <v>81</v>
      </c>
      <c r="B104" s="21" t="s">
        <v>108</v>
      </c>
      <c r="C104" s="32"/>
      <c r="D104" s="19">
        <v>970199</v>
      </c>
      <c r="E104" s="19">
        <v>80000</v>
      </c>
      <c r="F104" s="19"/>
      <c r="G104" s="12">
        <f t="shared" si="3"/>
        <v>-80000</v>
      </c>
      <c r="H104" s="14">
        <f t="shared" si="2"/>
        <v>0</v>
      </c>
    </row>
    <row r="105" spans="1:8" ht="31.5" customHeight="1" hidden="1">
      <c r="A105" s="17" t="s">
        <v>38</v>
      </c>
      <c r="B105" s="21" t="s">
        <v>39</v>
      </c>
      <c r="C105" s="32"/>
      <c r="D105" s="19"/>
      <c r="E105" s="19"/>
      <c r="F105" s="19"/>
      <c r="G105" s="12">
        <f t="shared" si="3"/>
        <v>0</v>
      </c>
      <c r="H105" s="14" t="e">
        <f t="shared" si="2"/>
        <v>#DIV/0!</v>
      </c>
    </row>
    <row r="106" spans="1:8" s="30" customFormat="1" ht="15.75" customHeight="1" hidden="1">
      <c r="A106" s="34"/>
      <c r="B106" s="26" t="s">
        <v>40</v>
      </c>
      <c r="C106" s="40">
        <f>SUM(C101:C105)</f>
        <v>0</v>
      </c>
      <c r="D106" s="40">
        <f>SUM(D101:D105)</f>
        <v>977933</v>
      </c>
      <c r="E106" s="40">
        <f>SUM(E101:E105)</f>
        <v>80000</v>
      </c>
      <c r="F106" s="40">
        <f>SUM(F101:F105)</f>
        <v>0</v>
      </c>
      <c r="G106" s="28">
        <f t="shared" si="3"/>
        <v>-80000</v>
      </c>
      <c r="H106" s="29">
        <f t="shared" si="2"/>
        <v>0</v>
      </c>
    </row>
    <row r="107" spans="1:8" ht="31.5" customHeight="1" hidden="1">
      <c r="A107" s="17" t="s">
        <v>32</v>
      </c>
      <c r="B107" s="21" t="s">
        <v>33</v>
      </c>
      <c r="C107" s="32"/>
      <c r="D107" s="19">
        <v>160</v>
      </c>
      <c r="E107" s="19">
        <v>20</v>
      </c>
      <c r="F107" s="19"/>
      <c r="G107" s="12">
        <f t="shared" si="3"/>
        <v>-20</v>
      </c>
      <c r="H107" s="14">
        <f t="shared" si="2"/>
        <v>0</v>
      </c>
    </row>
    <row r="108" spans="1:8" ht="31.5" customHeight="1" hidden="1">
      <c r="A108" s="17" t="s">
        <v>34</v>
      </c>
      <c r="B108" s="21" t="s">
        <v>35</v>
      </c>
      <c r="C108" s="32"/>
      <c r="D108" s="19"/>
      <c r="E108" s="19"/>
      <c r="F108" s="19"/>
      <c r="G108" s="12">
        <f t="shared" si="3"/>
        <v>0</v>
      </c>
      <c r="H108" s="14" t="e">
        <f t="shared" si="2"/>
        <v>#DIV/0!</v>
      </c>
    </row>
    <row r="109" spans="1:8" ht="31.5" customHeight="1" hidden="1">
      <c r="A109" s="17" t="s">
        <v>36</v>
      </c>
      <c r="B109" s="21" t="s">
        <v>37</v>
      </c>
      <c r="C109" s="32"/>
      <c r="D109" s="19"/>
      <c r="E109" s="19"/>
      <c r="F109" s="19"/>
      <c r="G109" s="12">
        <f t="shared" si="3"/>
        <v>0</v>
      </c>
      <c r="H109" s="14" t="e">
        <f t="shared" si="2"/>
        <v>#DIV/0!</v>
      </c>
    </row>
    <row r="110" spans="1:8" ht="31.5" customHeight="1" hidden="1">
      <c r="A110" s="17" t="s">
        <v>83</v>
      </c>
      <c r="B110" s="21" t="s">
        <v>95</v>
      </c>
      <c r="C110" s="32"/>
      <c r="D110" s="19">
        <v>477.7</v>
      </c>
      <c r="E110" s="19">
        <f>67.5+207.7</f>
        <v>275.2</v>
      </c>
      <c r="F110" s="19"/>
      <c r="G110" s="12">
        <f t="shared" si="3"/>
        <v>-275.2</v>
      </c>
      <c r="H110" s="14">
        <f t="shared" si="2"/>
        <v>0</v>
      </c>
    </row>
    <row r="111" spans="1:8" ht="31.5" customHeight="1" hidden="1">
      <c r="A111" s="17" t="s">
        <v>61</v>
      </c>
      <c r="B111" s="23" t="s">
        <v>62</v>
      </c>
      <c r="C111" s="32"/>
      <c r="D111" s="19"/>
      <c r="E111" s="19"/>
      <c r="F111" s="19">
        <v>9340.498</v>
      </c>
      <c r="G111" s="12">
        <f t="shared" si="3"/>
        <v>9340.498</v>
      </c>
      <c r="H111" s="14"/>
    </row>
    <row r="112" spans="1:8" ht="31.5" customHeight="1" hidden="1">
      <c r="A112" s="17" t="s">
        <v>38</v>
      </c>
      <c r="B112" s="21" t="s">
        <v>39</v>
      </c>
      <c r="C112" s="32">
        <v>6</v>
      </c>
      <c r="D112" s="19">
        <v>400</v>
      </c>
      <c r="E112" s="19">
        <v>73</v>
      </c>
      <c r="F112" s="19"/>
      <c r="G112" s="12">
        <f t="shared" si="3"/>
        <v>-73</v>
      </c>
      <c r="H112" s="14">
        <f t="shared" si="2"/>
        <v>0</v>
      </c>
    </row>
    <row r="113" spans="1:8" s="41" customFormat="1" ht="15.75" customHeight="1" hidden="1">
      <c r="A113" s="34"/>
      <c r="B113" s="26" t="s">
        <v>40</v>
      </c>
      <c r="C113" s="40">
        <f>SUM(C107:C112)</f>
        <v>6</v>
      </c>
      <c r="D113" s="40">
        <f>SUM(D107:D112)</f>
        <v>1037.7</v>
      </c>
      <c r="E113" s="40">
        <f>SUM(E107:E112)</f>
        <v>368.2</v>
      </c>
      <c r="F113" s="40">
        <f>SUM(F107:F112)</f>
        <v>9340.498</v>
      </c>
      <c r="G113" s="28">
        <f t="shared" si="3"/>
        <v>8972.297999999999</v>
      </c>
      <c r="H113" s="28">
        <f t="shared" si="2"/>
        <v>2536.8001086366107</v>
      </c>
    </row>
    <row r="114" spans="1:10" ht="31.5" customHeight="1" hidden="1">
      <c r="A114" s="17" t="s">
        <v>113</v>
      </c>
      <c r="B114" s="21" t="s">
        <v>114</v>
      </c>
      <c r="C114" s="32">
        <v>28.5</v>
      </c>
      <c r="D114" s="19">
        <v>300</v>
      </c>
      <c r="E114" s="19">
        <v>75</v>
      </c>
      <c r="F114" s="20">
        <f>22.5+13.5</f>
        <v>36</v>
      </c>
      <c r="G114" s="12">
        <f t="shared" si="3"/>
        <v>-39</v>
      </c>
      <c r="H114" s="14">
        <f t="shared" si="2"/>
        <v>48</v>
      </c>
      <c r="I114" s="8"/>
      <c r="J114" s="8"/>
    </row>
    <row r="115" spans="1:10" ht="31.5" customHeight="1" hidden="1">
      <c r="A115" s="17" t="s">
        <v>16</v>
      </c>
      <c r="B115" s="18" t="s">
        <v>115</v>
      </c>
      <c r="C115" s="32"/>
      <c r="D115" s="19"/>
      <c r="E115" s="19"/>
      <c r="F115" s="20"/>
      <c r="G115" s="12">
        <f t="shared" si="3"/>
        <v>0</v>
      </c>
      <c r="H115" s="14" t="e">
        <f t="shared" si="2"/>
        <v>#DIV/0!</v>
      </c>
      <c r="I115" s="8"/>
      <c r="J115" s="8"/>
    </row>
    <row r="116" spans="1:10" ht="32.25" customHeight="1" hidden="1">
      <c r="A116" s="17" t="s">
        <v>20</v>
      </c>
      <c r="B116" s="21" t="s">
        <v>116</v>
      </c>
      <c r="C116" s="32">
        <v>2595.98334</v>
      </c>
      <c r="D116" s="19"/>
      <c r="E116" s="19"/>
      <c r="F116" s="20"/>
      <c r="G116" s="12">
        <f t="shared" si="3"/>
        <v>0</v>
      </c>
      <c r="H116" s="14"/>
      <c r="I116" s="8"/>
      <c r="J116" s="8"/>
    </row>
    <row r="117" spans="1:10" ht="31.5" customHeight="1" hidden="1">
      <c r="A117" s="22" t="s">
        <v>22</v>
      </c>
      <c r="B117" s="23" t="s">
        <v>23</v>
      </c>
      <c r="C117" s="32"/>
      <c r="D117" s="19">
        <v>64330.2</v>
      </c>
      <c r="E117" s="19">
        <v>13000</v>
      </c>
      <c r="F117" s="20">
        <v>847.44398</v>
      </c>
      <c r="G117" s="12">
        <f t="shared" si="3"/>
        <v>-12152.55602</v>
      </c>
      <c r="H117" s="14">
        <f t="shared" si="2"/>
        <v>6.518799846153846</v>
      </c>
      <c r="I117" s="8"/>
      <c r="J117" s="8"/>
    </row>
    <row r="118" spans="1:10" ht="31.5" customHeight="1" hidden="1">
      <c r="A118" s="17" t="s">
        <v>24</v>
      </c>
      <c r="B118" s="24" t="s">
        <v>25</v>
      </c>
      <c r="C118" s="32"/>
      <c r="D118" s="19"/>
      <c r="E118" s="19"/>
      <c r="F118" s="19"/>
      <c r="G118" s="12">
        <f t="shared" si="3"/>
        <v>0</v>
      </c>
      <c r="H118" s="14" t="e">
        <f t="shared" si="2"/>
        <v>#DIV/0!</v>
      </c>
      <c r="I118" s="8"/>
      <c r="J118" s="8"/>
    </row>
    <row r="119" spans="1:10" ht="31.5" customHeight="1" hidden="1">
      <c r="A119" s="17" t="s">
        <v>32</v>
      </c>
      <c r="B119" s="21" t="s">
        <v>33</v>
      </c>
      <c r="C119" s="32"/>
      <c r="D119" s="19"/>
      <c r="E119" s="19"/>
      <c r="F119" s="19"/>
      <c r="G119" s="12">
        <f t="shared" si="3"/>
        <v>0</v>
      </c>
      <c r="H119" s="14" t="e">
        <f t="shared" si="2"/>
        <v>#DIV/0!</v>
      </c>
      <c r="I119" s="8"/>
      <c r="J119" s="8"/>
    </row>
    <row r="120" spans="1:10" ht="31.5" customHeight="1" hidden="1">
      <c r="A120" s="17" t="s">
        <v>34</v>
      </c>
      <c r="B120" s="21" t="s">
        <v>35</v>
      </c>
      <c r="C120" s="32">
        <v>119.41497</v>
      </c>
      <c r="D120" s="19"/>
      <c r="E120" s="19"/>
      <c r="F120" s="19">
        <v>110.8395</v>
      </c>
      <c r="G120" s="12">
        <f t="shared" si="3"/>
        <v>110.8395</v>
      </c>
      <c r="H120" s="14"/>
      <c r="I120" s="8"/>
      <c r="J120" s="8"/>
    </row>
    <row r="121" spans="1:10" ht="31.5" customHeight="1" hidden="1">
      <c r="A121" s="17" t="s">
        <v>83</v>
      </c>
      <c r="B121" s="21" t="s">
        <v>84</v>
      </c>
      <c r="C121" s="32"/>
      <c r="D121" s="19">
        <v>275.4</v>
      </c>
      <c r="E121" s="19">
        <v>66.41</v>
      </c>
      <c r="F121" s="19"/>
      <c r="G121" s="12">
        <f t="shared" si="3"/>
        <v>-66.41</v>
      </c>
      <c r="H121" s="14">
        <f t="shared" si="2"/>
        <v>0</v>
      </c>
      <c r="I121" s="8"/>
      <c r="J121" s="8"/>
    </row>
    <row r="122" spans="1:10" s="41" customFormat="1" ht="15.75" customHeight="1" hidden="1">
      <c r="A122" s="25"/>
      <c r="B122" s="26" t="s">
        <v>40</v>
      </c>
      <c r="C122" s="40">
        <f>SUM(C114:C121)</f>
        <v>2743.89831</v>
      </c>
      <c r="D122" s="40">
        <f>SUM(D114:D121)</f>
        <v>64905.6</v>
      </c>
      <c r="E122" s="40">
        <f>SUM(E114:E121)</f>
        <v>13141.41</v>
      </c>
      <c r="F122" s="40">
        <f>SUM(F114:F121)</f>
        <v>994.28348</v>
      </c>
      <c r="G122" s="28">
        <f t="shared" si="3"/>
        <v>-12147.12652</v>
      </c>
      <c r="H122" s="28">
        <f t="shared" si="2"/>
        <v>7.566033477381803</v>
      </c>
      <c r="I122" s="42"/>
      <c r="J122" s="42"/>
    </row>
    <row r="123" spans="1:10" ht="31.5" customHeight="1" hidden="1">
      <c r="A123" s="17" t="s">
        <v>24</v>
      </c>
      <c r="B123" s="24" t="s">
        <v>25</v>
      </c>
      <c r="C123" s="32"/>
      <c r="D123" s="19"/>
      <c r="E123" s="19"/>
      <c r="F123" s="19"/>
      <c r="G123" s="12">
        <f t="shared" si="3"/>
        <v>0</v>
      </c>
      <c r="H123" s="14" t="e">
        <f t="shared" si="2"/>
        <v>#DIV/0!</v>
      </c>
      <c r="I123" s="8"/>
      <c r="J123" s="8"/>
    </row>
    <row r="124" spans="1:10" ht="31.5" customHeight="1" hidden="1">
      <c r="A124" s="17" t="s">
        <v>32</v>
      </c>
      <c r="B124" s="21" t="s">
        <v>33</v>
      </c>
      <c r="C124" s="32"/>
      <c r="D124" s="19"/>
      <c r="E124" s="19"/>
      <c r="F124" s="19"/>
      <c r="G124" s="12">
        <f t="shared" si="3"/>
        <v>0</v>
      </c>
      <c r="H124" s="14" t="e">
        <f t="shared" si="2"/>
        <v>#DIV/0!</v>
      </c>
      <c r="I124" s="8"/>
      <c r="J124" s="8"/>
    </row>
    <row r="125" spans="1:10" ht="31.5" customHeight="1" hidden="1">
      <c r="A125" s="17" t="s">
        <v>34</v>
      </c>
      <c r="B125" s="21" t="s">
        <v>35</v>
      </c>
      <c r="C125" s="32"/>
      <c r="D125" s="19"/>
      <c r="E125" s="19"/>
      <c r="F125" s="19"/>
      <c r="G125" s="12">
        <f t="shared" si="3"/>
        <v>0</v>
      </c>
      <c r="H125" s="14" t="e">
        <f t="shared" si="2"/>
        <v>#DIV/0!</v>
      </c>
      <c r="I125" s="8"/>
      <c r="J125" s="8"/>
    </row>
    <row r="126" spans="1:10" ht="31.5" customHeight="1" hidden="1">
      <c r="A126" s="17" t="s">
        <v>83</v>
      </c>
      <c r="B126" s="21" t="s">
        <v>84</v>
      </c>
      <c r="C126" s="32"/>
      <c r="D126" s="19">
        <v>3498.1</v>
      </c>
      <c r="E126" s="19">
        <v>1373.9</v>
      </c>
      <c r="F126" s="19">
        <v>485</v>
      </c>
      <c r="G126" s="12">
        <f t="shared" si="3"/>
        <v>-888.9000000000001</v>
      </c>
      <c r="H126" s="14">
        <f t="shared" si="2"/>
        <v>35.30096804716501</v>
      </c>
      <c r="I126" s="8"/>
      <c r="J126" s="8"/>
    </row>
    <row r="127" spans="1:10" ht="31.5" customHeight="1" hidden="1">
      <c r="A127" s="17" t="s">
        <v>38</v>
      </c>
      <c r="B127" s="21" t="s">
        <v>39</v>
      </c>
      <c r="C127" s="32"/>
      <c r="D127" s="19">
        <v>430.8</v>
      </c>
      <c r="E127" s="19">
        <v>53</v>
      </c>
      <c r="F127" s="19"/>
      <c r="G127" s="12">
        <f t="shared" si="3"/>
        <v>-53</v>
      </c>
      <c r="H127" s="14">
        <f t="shared" si="2"/>
        <v>0</v>
      </c>
      <c r="I127" s="8"/>
      <c r="J127" s="8"/>
    </row>
    <row r="128" spans="1:10" s="41" customFormat="1" ht="15.75" customHeight="1" hidden="1">
      <c r="A128" s="34"/>
      <c r="B128" s="26" t="s">
        <v>40</v>
      </c>
      <c r="C128" s="40">
        <f>SUM(C123:C127)</f>
        <v>0</v>
      </c>
      <c r="D128" s="40">
        <f>SUM(D123:D127)</f>
        <v>3928.9</v>
      </c>
      <c r="E128" s="40">
        <f>SUM(E123:E127)</f>
        <v>1426.9</v>
      </c>
      <c r="F128" s="40">
        <f>SUM(F123:F127)</f>
        <v>485</v>
      </c>
      <c r="G128" s="28">
        <f t="shared" si="3"/>
        <v>-941.9000000000001</v>
      </c>
      <c r="H128" s="28">
        <f t="shared" si="2"/>
        <v>33.98976802859345</v>
      </c>
      <c r="I128" s="42"/>
      <c r="J128" s="42"/>
    </row>
    <row r="129" spans="1:10" ht="31.5" customHeight="1" hidden="1">
      <c r="A129" s="17" t="s">
        <v>38</v>
      </c>
      <c r="B129" s="21" t="s">
        <v>39</v>
      </c>
      <c r="C129" s="32"/>
      <c r="D129" s="19">
        <v>3551.2</v>
      </c>
      <c r="E129" s="19">
        <v>473.15</v>
      </c>
      <c r="F129" s="19">
        <v>36.665</v>
      </c>
      <c r="G129" s="12">
        <f t="shared" si="3"/>
        <v>-436.48499999999996</v>
      </c>
      <c r="H129" s="14">
        <f t="shared" si="2"/>
        <v>7.749128183451337</v>
      </c>
      <c r="I129" s="8"/>
      <c r="J129" s="8"/>
    </row>
    <row r="130" spans="1:10" s="41" customFormat="1" ht="15.75" customHeight="1" hidden="1">
      <c r="A130" s="34"/>
      <c r="B130" s="26" t="s">
        <v>40</v>
      </c>
      <c r="C130" s="40">
        <f>SUM(C129)</f>
        <v>0</v>
      </c>
      <c r="D130" s="40">
        <f>SUM(D129)</f>
        <v>3551.2</v>
      </c>
      <c r="E130" s="40">
        <f>SUM(E129)</f>
        <v>473.15</v>
      </c>
      <c r="F130" s="40">
        <f>SUM(F129)</f>
        <v>36.665</v>
      </c>
      <c r="G130" s="28">
        <f t="shared" si="3"/>
        <v>-436.48499999999996</v>
      </c>
      <c r="H130" s="28">
        <f t="shared" si="2"/>
        <v>7.749128183451337</v>
      </c>
      <c r="I130" s="42"/>
      <c r="J130" s="42"/>
    </row>
    <row r="131" spans="1:10" ht="63" customHeight="1" hidden="1">
      <c r="A131" s="22" t="s">
        <v>88</v>
      </c>
      <c r="B131" s="37" t="s">
        <v>89</v>
      </c>
      <c r="C131" s="19">
        <f>2648.71946+332.8106</f>
        <v>2981.53006</v>
      </c>
      <c r="D131" s="19">
        <v>725775</v>
      </c>
      <c r="E131" s="19">
        <v>43546.5</v>
      </c>
      <c r="F131" s="20">
        <f>10895.0132+700.62208</f>
        <v>11595.635279999999</v>
      </c>
      <c r="G131" s="12">
        <f t="shared" si="3"/>
        <v>-31950.86472</v>
      </c>
      <c r="H131" s="14">
        <f t="shared" si="2"/>
        <v>26.6281682339568</v>
      </c>
      <c r="I131" s="8"/>
      <c r="J131" s="8"/>
    </row>
    <row r="132" spans="1:10" ht="63" customHeight="1" hidden="1">
      <c r="A132" s="17" t="s">
        <v>122</v>
      </c>
      <c r="B132" s="21" t="s">
        <v>123</v>
      </c>
      <c r="C132" s="19"/>
      <c r="D132" s="19"/>
      <c r="E132" s="19"/>
      <c r="F132" s="43"/>
      <c r="G132" s="12">
        <f t="shared" si="3"/>
        <v>0</v>
      </c>
      <c r="H132" s="14" t="e">
        <f>F132/E132*100</f>
        <v>#DIV/0!</v>
      </c>
      <c r="I132" s="8"/>
      <c r="J132" s="8"/>
    </row>
    <row r="133" spans="1:10" ht="31.5" customHeight="1" hidden="1">
      <c r="A133" s="17" t="s">
        <v>124</v>
      </c>
      <c r="B133" s="21" t="s">
        <v>125</v>
      </c>
      <c r="C133" s="19"/>
      <c r="D133" s="19">
        <v>13857</v>
      </c>
      <c r="E133" s="19"/>
      <c r="F133" s="20"/>
      <c r="G133" s="12">
        <f t="shared" si="3"/>
        <v>0</v>
      </c>
      <c r="H133" s="14"/>
      <c r="I133" s="8"/>
      <c r="J133" s="8"/>
    </row>
    <row r="134" spans="1:10" ht="47.25" customHeight="1" hidden="1">
      <c r="A134" s="22" t="s">
        <v>90</v>
      </c>
      <c r="B134" s="23" t="s">
        <v>91</v>
      </c>
      <c r="C134" s="19">
        <v>1255.4</v>
      </c>
      <c r="D134" s="19">
        <v>244382.8</v>
      </c>
      <c r="E134" s="19">
        <v>63539.528</v>
      </c>
      <c r="F134" s="20">
        <v>11133.62045</v>
      </c>
      <c r="G134" s="12">
        <f t="shared" si="3"/>
        <v>-52405.907549999996</v>
      </c>
      <c r="H134" s="14">
        <f>F134/E134*100</f>
        <v>17.52235309333743</v>
      </c>
      <c r="I134" s="8"/>
      <c r="J134" s="8"/>
    </row>
    <row r="135" spans="1:10" ht="31.5" customHeight="1" hidden="1">
      <c r="A135" s="17" t="s">
        <v>34</v>
      </c>
      <c r="B135" s="21" t="s">
        <v>35</v>
      </c>
      <c r="C135" s="19">
        <v>1896.73652</v>
      </c>
      <c r="D135" s="19"/>
      <c r="E135" s="19"/>
      <c r="F135" s="20">
        <v>3714.42047</v>
      </c>
      <c r="G135" s="12">
        <f aca="true" t="shared" si="4" ref="G135:G198">F135-E135</f>
        <v>3714.42047</v>
      </c>
      <c r="H135" s="14"/>
      <c r="I135" s="8"/>
      <c r="J135" s="8"/>
    </row>
    <row r="136" spans="1:10" s="30" customFormat="1" ht="15.75" customHeight="1" hidden="1">
      <c r="A136" s="38"/>
      <c r="B136" s="26" t="s">
        <v>40</v>
      </c>
      <c r="C136" s="40">
        <f>SUM(C131:C135)</f>
        <v>6133.666580000001</v>
      </c>
      <c r="D136" s="40">
        <f>SUM(D131:D135)</f>
        <v>984014.8</v>
      </c>
      <c r="E136" s="40">
        <f>SUM(E131:E135)</f>
        <v>107086.02799999999</v>
      </c>
      <c r="F136" s="40">
        <f>SUM(F131:F135)</f>
        <v>26443.676199999998</v>
      </c>
      <c r="G136" s="28">
        <f t="shared" si="4"/>
        <v>-80642.35179999999</v>
      </c>
      <c r="H136" s="29">
        <f>F136/E136*100</f>
        <v>24.693862209549877</v>
      </c>
      <c r="I136" s="42"/>
      <c r="J136" s="42"/>
    </row>
    <row r="137" spans="1:10" ht="31.5" customHeight="1" hidden="1">
      <c r="A137" s="17" t="s">
        <v>24</v>
      </c>
      <c r="B137" s="24" t="s">
        <v>25</v>
      </c>
      <c r="C137" s="32">
        <v>25.795</v>
      </c>
      <c r="D137" s="19"/>
      <c r="E137" s="19"/>
      <c r="F137" s="19"/>
      <c r="G137" s="12">
        <f t="shared" si="4"/>
        <v>0</v>
      </c>
      <c r="H137" s="14"/>
      <c r="I137" s="8"/>
      <c r="J137" s="8"/>
    </row>
    <row r="138" spans="1:10" ht="31.5" customHeight="1" hidden="1">
      <c r="A138" s="17" t="s">
        <v>32</v>
      </c>
      <c r="B138" s="21" t="s">
        <v>33</v>
      </c>
      <c r="C138" s="32">
        <f>2+2.1+173.72501+710.37947+4.1+12.3+8.5+599.13</f>
        <v>1512.23448</v>
      </c>
      <c r="D138" s="19">
        <f>452.5+217+1500+5+8000+13200+1610+1300+8880.6</f>
        <v>35165.1</v>
      </c>
      <c r="E138" s="19">
        <v>7206.49</v>
      </c>
      <c r="F138" s="19">
        <f>891.83177+1064.39371</f>
        <v>1956.22548</v>
      </c>
      <c r="G138" s="12">
        <f t="shared" si="4"/>
        <v>-5250.26452</v>
      </c>
      <c r="H138" s="14">
        <f>F138/E138*100</f>
        <v>27.145329834635174</v>
      </c>
      <c r="I138" s="8"/>
      <c r="J138" s="8"/>
    </row>
    <row r="139" spans="1:10" ht="31.5" customHeight="1" hidden="1">
      <c r="A139" s="17" t="s">
        <v>34</v>
      </c>
      <c r="B139" s="21" t="s">
        <v>35</v>
      </c>
      <c r="C139" s="32">
        <v>190.49067</v>
      </c>
      <c r="D139" s="19"/>
      <c r="E139" s="19"/>
      <c r="F139" s="19"/>
      <c r="G139" s="12">
        <f t="shared" si="4"/>
        <v>0</v>
      </c>
      <c r="H139" s="14"/>
      <c r="I139" s="8"/>
      <c r="J139" s="8"/>
    </row>
    <row r="140" spans="1:10" ht="31.5" customHeight="1" hidden="1">
      <c r="A140" s="17" t="s">
        <v>36</v>
      </c>
      <c r="B140" s="21" t="s">
        <v>127</v>
      </c>
      <c r="C140" s="32"/>
      <c r="D140" s="19"/>
      <c r="E140" s="19"/>
      <c r="F140" s="19"/>
      <c r="G140" s="12">
        <f t="shared" si="4"/>
        <v>0</v>
      </c>
      <c r="H140" s="14" t="e">
        <f>F140/E140*100</f>
        <v>#DIV/0!</v>
      </c>
      <c r="I140" s="8"/>
      <c r="J140" s="8"/>
    </row>
    <row r="141" spans="1:10" ht="31.5" customHeight="1" hidden="1">
      <c r="A141" s="17" t="s">
        <v>81</v>
      </c>
      <c r="B141" s="21" t="s">
        <v>94</v>
      </c>
      <c r="C141" s="32"/>
      <c r="D141" s="19">
        <v>12870</v>
      </c>
      <c r="E141" s="19"/>
      <c r="F141" s="19"/>
      <c r="G141" s="12">
        <f t="shared" si="4"/>
        <v>0</v>
      </c>
      <c r="H141" s="14"/>
      <c r="I141" s="8"/>
      <c r="J141" s="8"/>
    </row>
    <row r="142" spans="1:10" ht="31.5" customHeight="1" hidden="1">
      <c r="A142" s="17" t="s">
        <v>83</v>
      </c>
      <c r="B142" s="21" t="s">
        <v>84</v>
      </c>
      <c r="C142" s="32"/>
      <c r="D142" s="19">
        <f>32753.2+7811</f>
        <v>40564.2</v>
      </c>
      <c r="E142" s="19">
        <f>8182.025+1923.428</f>
        <v>10105.453</v>
      </c>
      <c r="F142" s="19">
        <v>1918.8</v>
      </c>
      <c r="G142" s="12">
        <f t="shared" si="4"/>
        <v>-8186.652999999999</v>
      </c>
      <c r="H142" s="14">
        <f>F142/E142*100</f>
        <v>18.987768287082233</v>
      </c>
      <c r="I142" s="8"/>
      <c r="J142" s="8"/>
    </row>
    <row r="143" spans="1:10" ht="31.5" customHeight="1" hidden="1">
      <c r="A143" s="17" t="s">
        <v>38</v>
      </c>
      <c r="B143" s="21" t="s">
        <v>39</v>
      </c>
      <c r="C143" s="32"/>
      <c r="D143" s="19"/>
      <c r="E143" s="19"/>
      <c r="F143" s="19"/>
      <c r="G143" s="12">
        <f t="shared" si="4"/>
        <v>0</v>
      </c>
      <c r="H143" s="14"/>
      <c r="I143" s="8"/>
      <c r="J143" s="8"/>
    </row>
    <row r="144" spans="1:10" s="30" customFormat="1" ht="15.75" customHeight="1" hidden="1">
      <c r="A144" s="38"/>
      <c r="B144" s="26" t="s">
        <v>40</v>
      </c>
      <c r="C144" s="40">
        <f>SUM(C137:C143)</f>
        <v>1728.52015</v>
      </c>
      <c r="D144" s="40">
        <f>SUM(D137:D143)</f>
        <v>88599.29999999999</v>
      </c>
      <c r="E144" s="40">
        <f>SUM(E137:E143)</f>
        <v>17311.943</v>
      </c>
      <c r="F144" s="40">
        <f>SUM(F137:F143)</f>
        <v>3875.0254800000002</v>
      </c>
      <c r="G144" s="28">
        <f t="shared" si="4"/>
        <v>-13436.917519999999</v>
      </c>
      <c r="H144" s="29">
        <f>F144/E144*100</f>
        <v>22.38353880901757</v>
      </c>
      <c r="I144" s="42"/>
      <c r="J144" s="42"/>
    </row>
    <row r="145" spans="1:10" s="30" customFormat="1" ht="24" customHeight="1" hidden="1">
      <c r="A145" s="38"/>
      <c r="B145" s="44" t="s">
        <v>128</v>
      </c>
      <c r="C145" s="40">
        <f>C19+C28+C35+C38+C41+C53+C60+C65+C75+C78+C86+C93+C100+C106+C113+C122+C128+C130+C136+C144</f>
        <v>804013.5014899999</v>
      </c>
      <c r="D145" s="40">
        <f>D19+D28+D35+D38+D41+D53+D60+D65+D75+D78+D86+D93+D100+D106+D113+D122+D128+D130+D136+D144</f>
        <v>15687079.8</v>
      </c>
      <c r="E145" s="40">
        <f>E19+E28+E35+E38+E41+E53+E60+E65+E75+E78+E86+E93+E100+E106+E113+E122+E128+E130+E136+E144</f>
        <v>3022010.8110000007</v>
      </c>
      <c r="F145" s="40">
        <f>F19+F28+F35+F38+F41+F53+F60+F65+F75+F78+F86+F93+F100+F106+F113+F122+F128+F130+F136+F144</f>
        <v>967208.0939800001</v>
      </c>
      <c r="G145" s="27">
        <f t="shared" si="4"/>
        <v>-2054802.7170200006</v>
      </c>
      <c r="H145" s="45">
        <f>F145/E145*100</f>
        <v>32.00544784483896</v>
      </c>
      <c r="I145" s="42"/>
      <c r="J145" s="42"/>
    </row>
    <row r="146" spans="1:10" ht="24" customHeight="1" hidden="1">
      <c r="A146" s="47"/>
      <c r="B146" s="48"/>
      <c r="C146" s="49"/>
      <c r="D146" s="50"/>
      <c r="E146" s="50"/>
      <c r="F146" s="50"/>
      <c r="G146" s="50"/>
      <c r="H146" s="51"/>
      <c r="I146" s="8"/>
      <c r="J146" s="8"/>
    </row>
    <row r="147" spans="1:10" s="30" customFormat="1" ht="31.5" hidden="1">
      <c r="A147" s="33"/>
      <c r="B147" s="52" t="s">
        <v>129</v>
      </c>
      <c r="C147" s="53">
        <f>C150</f>
        <v>0</v>
      </c>
      <c r="D147" s="53">
        <f>D150</f>
        <v>1598.9</v>
      </c>
      <c r="E147" s="53">
        <f>E150</f>
        <v>0</v>
      </c>
      <c r="F147" s="53">
        <f>F150</f>
        <v>0</v>
      </c>
      <c r="G147" s="27">
        <f>F147-E147</f>
        <v>0</v>
      </c>
      <c r="H147" s="45"/>
      <c r="I147" s="42"/>
      <c r="J147" s="42"/>
    </row>
    <row r="148" spans="1:10" ht="21.75" customHeight="1" hidden="1">
      <c r="A148" s="17" t="s">
        <v>130</v>
      </c>
      <c r="B148" s="21" t="s">
        <v>131</v>
      </c>
      <c r="C148" s="20"/>
      <c r="D148" s="20"/>
      <c r="E148" s="20"/>
      <c r="F148" s="20"/>
      <c r="G148" s="12">
        <f>F148-E148</f>
        <v>0</v>
      </c>
      <c r="H148" s="14"/>
      <c r="I148" s="8"/>
      <c r="J148" s="8"/>
    </row>
    <row r="149" spans="1:10" ht="27" customHeight="1" hidden="1">
      <c r="A149" s="22" t="s">
        <v>132</v>
      </c>
      <c r="B149" s="23" t="s">
        <v>133</v>
      </c>
      <c r="C149" s="20"/>
      <c r="D149" s="20">
        <v>1598.9</v>
      </c>
      <c r="E149" s="20"/>
      <c r="F149" s="20"/>
      <c r="G149" s="12">
        <f>F149-E149</f>
        <v>0</v>
      </c>
      <c r="H149" s="14"/>
      <c r="I149" s="8"/>
      <c r="J149" s="8"/>
    </row>
    <row r="150" spans="1:10" s="30" customFormat="1" ht="21" customHeight="1" hidden="1">
      <c r="A150" s="33"/>
      <c r="B150" s="26" t="s">
        <v>40</v>
      </c>
      <c r="C150" s="53">
        <f>SUM(C148:C149)</f>
        <v>0</v>
      </c>
      <c r="D150" s="53">
        <f>SUM(D148:D149)</f>
        <v>1598.9</v>
      </c>
      <c r="E150" s="54">
        <f>SUM(E148:E149)</f>
        <v>0</v>
      </c>
      <c r="F150" s="53">
        <f>SUM(F148:F149)</f>
        <v>0</v>
      </c>
      <c r="G150" s="28">
        <f>F150-E150</f>
        <v>0</v>
      </c>
      <c r="H150" s="29"/>
      <c r="I150" s="42"/>
      <c r="J150" s="42"/>
    </row>
    <row r="151" spans="1:10" ht="15.75" customHeight="1" hidden="1">
      <c r="A151" s="47"/>
      <c r="B151" s="48"/>
      <c r="C151" s="55"/>
      <c r="D151" s="50"/>
      <c r="E151" s="50"/>
      <c r="F151" s="50"/>
      <c r="G151" s="50"/>
      <c r="H151" s="51"/>
      <c r="I151" s="8"/>
      <c r="J151" s="8"/>
    </row>
    <row r="152" spans="1:10" ht="21" customHeight="1" hidden="1">
      <c r="A152" s="47"/>
      <c r="B152" s="48" t="s">
        <v>134</v>
      </c>
      <c r="C152" s="55"/>
      <c r="D152" s="50"/>
      <c r="E152" s="50"/>
      <c r="F152" s="50"/>
      <c r="G152" s="50"/>
      <c r="H152" s="51"/>
      <c r="I152" s="8"/>
      <c r="J152" s="8"/>
    </row>
    <row r="153" spans="1:10" ht="33" customHeight="1" hidden="1">
      <c r="A153" s="47"/>
      <c r="B153" s="48"/>
      <c r="C153" s="55"/>
      <c r="D153" s="50"/>
      <c r="E153" s="50"/>
      <c r="F153" s="50"/>
      <c r="G153" s="50"/>
      <c r="H153" s="51"/>
      <c r="I153" s="8"/>
      <c r="J153" s="8"/>
    </row>
    <row r="154" spans="1:10" s="30" customFormat="1" ht="15.75">
      <c r="A154" s="38"/>
      <c r="B154" s="52" t="s">
        <v>135</v>
      </c>
      <c r="C154" s="40">
        <f>SUM(C155:C164)</f>
        <v>393837.33363</v>
      </c>
      <c r="D154" s="40">
        <f>SUM(D155:D164)</f>
        <v>7866887.7</v>
      </c>
      <c r="E154" s="40">
        <f>SUM(E155:E164)</f>
        <v>1560034.7000000002</v>
      </c>
      <c r="F154" s="40">
        <f>SUM(F155:F164)</f>
        <v>551092.47085</v>
      </c>
      <c r="G154" s="27">
        <f t="shared" si="4"/>
        <v>-1008942.2291500001</v>
      </c>
      <c r="H154" s="45">
        <f aca="true" t="shared" si="5" ref="H154:H163">F154/E154*100</f>
        <v>35.325654669732664</v>
      </c>
      <c r="I154" s="42"/>
      <c r="J154" s="42"/>
    </row>
    <row r="155" spans="1:10" ht="31.5">
      <c r="A155" s="17" t="s">
        <v>43</v>
      </c>
      <c r="B155" s="21" t="s">
        <v>44</v>
      </c>
      <c r="C155" s="32">
        <f>SUMIF($A$6:$A$149,$A155,C$6:C$149)</f>
        <v>225856.69867</v>
      </c>
      <c r="D155" s="32">
        <f>SUMIF($A$6:$A$149,$A155,D$6:D$149)</f>
        <v>5074213.7</v>
      </c>
      <c r="E155" s="32">
        <f>SUMIF($A$6:$A$149,$A155,E$6:E$149)</f>
        <v>959180.8</v>
      </c>
      <c r="F155" s="32">
        <f>SUMIF($A$6:$A$149,$A155,F$6:F$149)</f>
        <v>323194.42961</v>
      </c>
      <c r="G155" s="12">
        <f t="shared" si="4"/>
        <v>-635986.37039</v>
      </c>
      <c r="H155" s="14">
        <f t="shared" si="5"/>
        <v>33.694839347284685</v>
      </c>
      <c r="I155" s="8"/>
      <c r="J155" s="8"/>
    </row>
    <row r="156" spans="1:10" ht="31.5">
      <c r="A156" s="17" t="s">
        <v>45</v>
      </c>
      <c r="B156" s="21" t="s">
        <v>46</v>
      </c>
      <c r="C156" s="32">
        <f aca="true" t="shared" si="6" ref="C156:D164">SUMIF($A$6:$A$149,$A156,C$6:C$149)</f>
        <v>78013.21949</v>
      </c>
      <c r="D156" s="32">
        <f t="shared" si="6"/>
        <v>431806</v>
      </c>
      <c r="E156" s="32">
        <f aca="true" t="shared" si="7" ref="E156:F164">SUMIF($A$6:$A$144,$A156,E$6:E$144)</f>
        <v>98021</v>
      </c>
      <c r="F156" s="32">
        <f t="shared" si="7"/>
        <v>80508.90925</v>
      </c>
      <c r="G156" s="12">
        <f t="shared" si="4"/>
        <v>-17512.090750000003</v>
      </c>
      <c r="H156" s="14">
        <f t="shared" si="5"/>
        <v>82.13434799685781</v>
      </c>
      <c r="I156" s="8"/>
      <c r="J156" s="8"/>
    </row>
    <row r="157" spans="1:10" ht="31.5">
      <c r="A157" s="17" t="s">
        <v>47</v>
      </c>
      <c r="B157" s="21" t="s">
        <v>48</v>
      </c>
      <c r="C157" s="32">
        <f t="shared" si="6"/>
        <v>0</v>
      </c>
      <c r="D157" s="32">
        <f t="shared" si="6"/>
        <v>1208</v>
      </c>
      <c r="E157" s="32">
        <f t="shared" si="7"/>
        <v>590</v>
      </c>
      <c r="F157" s="32">
        <f t="shared" si="7"/>
        <v>28.87291</v>
      </c>
      <c r="G157" s="12">
        <f t="shared" si="4"/>
        <v>-561.12709</v>
      </c>
      <c r="H157" s="14">
        <f t="shared" si="5"/>
        <v>4.893713559322034</v>
      </c>
      <c r="I157" s="8"/>
      <c r="J157" s="8"/>
    </row>
    <row r="158" spans="1:10" ht="31.5">
      <c r="A158" s="17" t="s">
        <v>49</v>
      </c>
      <c r="B158" s="21" t="s">
        <v>50</v>
      </c>
      <c r="C158" s="32">
        <f t="shared" si="6"/>
        <v>2781.5633</v>
      </c>
      <c r="D158" s="32">
        <f t="shared" si="6"/>
        <v>84074</v>
      </c>
      <c r="E158" s="32">
        <f t="shared" si="7"/>
        <v>6178</v>
      </c>
      <c r="F158" s="32">
        <f t="shared" si="7"/>
        <v>9327.78099</v>
      </c>
      <c r="G158" s="12">
        <f t="shared" si="4"/>
        <v>3149.7809899999993</v>
      </c>
      <c r="H158" s="14">
        <f t="shared" si="5"/>
        <v>150.98382955649078</v>
      </c>
      <c r="I158" s="8"/>
      <c r="J158" s="8"/>
    </row>
    <row r="159" spans="1:10" ht="31.5">
      <c r="A159" s="17" t="s">
        <v>51</v>
      </c>
      <c r="B159" s="21" t="s">
        <v>52</v>
      </c>
      <c r="C159" s="32">
        <f t="shared" si="6"/>
        <v>80404.75852</v>
      </c>
      <c r="D159" s="32">
        <f t="shared" si="6"/>
        <v>2131261</v>
      </c>
      <c r="E159" s="32">
        <f t="shared" si="7"/>
        <v>470616.9</v>
      </c>
      <c r="F159" s="32">
        <f t="shared" si="7"/>
        <v>118985.13405</v>
      </c>
      <c r="G159" s="12">
        <f t="shared" si="4"/>
        <v>-351631.76595000003</v>
      </c>
      <c r="H159" s="14">
        <f t="shared" si="5"/>
        <v>25.282800947012312</v>
      </c>
      <c r="I159" s="8"/>
      <c r="J159" s="8"/>
    </row>
    <row r="160" spans="1:10" ht="31.5">
      <c r="A160" s="17" t="s">
        <v>53</v>
      </c>
      <c r="B160" s="21" t="s">
        <v>54</v>
      </c>
      <c r="C160" s="32">
        <f t="shared" si="6"/>
        <v>1604.36073</v>
      </c>
      <c r="D160" s="32">
        <f t="shared" si="6"/>
        <v>35895</v>
      </c>
      <c r="E160" s="32">
        <f t="shared" si="7"/>
        <v>7116</v>
      </c>
      <c r="F160" s="32">
        <f t="shared" si="7"/>
        <v>2215.81313</v>
      </c>
      <c r="G160" s="12">
        <f t="shared" si="4"/>
        <v>-4900.1868699999995</v>
      </c>
      <c r="H160" s="14">
        <f t="shared" si="5"/>
        <v>31.138464446318153</v>
      </c>
      <c r="I160" s="8"/>
      <c r="J160" s="8"/>
    </row>
    <row r="161" spans="1:10" ht="47.25">
      <c r="A161" s="17" t="s">
        <v>65</v>
      </c>
      <c r="B161" s="21" t="s">
        <v>66</v>
      </c>
      <c r="C161" s="32">
        <f t="shared" si="6"/>
        <v>22.53</v>
      </c>
      <c r="D161" s="32">
        <f t="shared" si="6"/>
        <v>198</v>
      </c>
      <c r="E161" s="32">
        <f t="shared" si="7"/>
        <v>23</v>
      </c>
      <c r="F161" s="32">
        <f t="shared" si="7"/>
        <v>73</v>
      </c>
      <c r="G161" s="12">
        <f t="shared" si="4"/>
        <v>50</v>
      </c>
      <c r="H161" s="14">
        <f t="shared" si="5"/>
        <v>317.39130434782606</v>
      </c>
      <c r="I161" s="8"/>
      <c r="J161" s="8"/>
    </row>
    <row r="162" spans="1:10" ht="31.5">
      <c r="A162" s="17" t="s">
        <v>59</v>
      </c>
      <c r="B162" s="21" t="s">
        <v>60</v>
      </c>
      <c r="C162" s="32">
        <f t="shared" si="6"/>
        <v>4983.97921</v>
      </c>
      <c r="D162" s="32">
        <f t="shared" si="6"/>
        <v>107932</v>
      </c>
      <c r="E162" s="32">
        <f t="shared" si="7"/>
        <v>18234</v>
      </c>
      <c r="F162" s="32">
        <f t="shared" si="7"/>
        <v>6041.75142</v>
      </c>
      <c r="G162" s="12">
        <f t="shared" si="4"/>
        <v>-12192.24858</v>
      </c>
      <c r="H162" s="14">
        <f t="shared" si="5"/>
        <v>33.13453668970055</v>
      </c>
      <c r="I162" s="8"/>
      <c r="J162" s="8"/>
    </row>
    <row r="163" spans="1:10" ht="31.5">
      <c r="A163" s="17" t="s">
        <v>113</v>
      </c>
      <c r="B163" s="21" t="s">
        <v>114</v>
      </c>
      <c r="C163" s="32">
        <f t="shared" si="6"/>
        <v>28.5</v>
      </c>
      <c r="D163" s="32">
        <f t="shared" si="6"/>
        <v>300</v>
      </c>
      <c r="E163" s="32">
        <f t="shared" si="7"/>
        <v>75</v>
      </c>
      <c r="F163" s="32">
        <f t="shared" si="7"/>
        <v>36</v>
      </c>
      <c r="G163" s="12">
        <f t="shared" si="4"/>
        <v>-39</v>
      </c>
      <c r="H163" s="14">
        <f t="shared" si="5"/>
        <v>48</v>
      </c>
      <c r="I163" s="8"/>
      <c r="J163" s="8"/>
    </row>
    <row r="164" spans="1:10" ht="31.5">
      <c r="A164" s="17" t="s">
        <v>55</v>
      </c>
      <c r="B164" s="21" t="s">
        <v>56</v>
      </c>
      <c r="C164" s="32">
        <f t="shared" si="6"/>
        <v>141.72371</v>
      </c>
      <c r="D164" s="32">
        <f t="shared" si="6"/>
        <v>0</v>
      </c>
      <c r="E164" s="32">
        <f t="shared" si="7"/>
        <v>0</v>
      </c>
      <c r="F164" s="32">
        <f t="shared" si="7"/>
        <v>10680.77949</v>
      </c>
      <c r="G164" s="12">
        <f t="shared" si="4"/>
        <v>10680.77949</v>
      </c>
      <c r="H164" s="14"/>
      <c r="I164" s="8"/>
      <c r="J164" s="8"/>
    </row>
    <row r="165" spans="1:10" s="30" customFormat="1" ht="15.75">
      <c r="A165" s="38"/>
      <c r="B165" s="52" t="s">
        <v>136</v>
      </c>
      <c r="C165" s="40">
        <f>SUM(C166:C186)</f>
        <v>148525.13582</v>
      </c>
      <c r="D165" s="40">
        <f>SUM(D166:D186)</f>
        <v>3625442.4999999995</v>
      </c>
      <c r="E165" s="40">
        <f>SUM(E166:E186)</f>
        <v>660355.3219999999</v>
      </c>
      <c r="F165" s="40">
        <f>SUM(F166:F186)</f>
        <v>134472.64735</v>
      </c>
      <c r="G165" s="28">
        <f t="shared" si="4"/>
        <v>-525882.67465</v>
      </c>
      <c r="H165" s="29">
        <f>F165/E165*100</f>
        <v>20.363680411134784</v>
      </c>
      <c r="I165" s="42"/>
      <c r="J165" s="42"/>
    </row>
    <row r="166" spans="1:10" ht="31.5">
      <c r="A166" s="17" t="s">
        <v>14</v>
      </c>
      <c r="B166" s="21" t="s">
        <v>15</v>
      </c>
      <c r="C166" s="32">
        <f aca="true" t="shared" si="8" ref="C166:D186">SUMIF($A$6:$A$149,$A166,C$6:C$149)</f>
        <v>0</v>
      </c>
      <c r="D166" s="32">
        <f t="shared" si="8"/>
        <v>0</v>
      </c>
      <c r="E166" s="32">
        <f aca="true" t="shared" si="9" ref="E166:F186">SUMIF($A$6:$A$144,$A166,E$6:E$144)</f>
        <v>0</v>
      </c>
      <c r="F166" s="32">
        <f t="shared" si="9"/>
        <v>0</v>
      </c>
      <c r="G166" s="12">
        <f t="shared" si="4"/>
        <v>0</v>
      </c>
      <c r="H166" s="14"/>
      <c r="I166" s="8"/>
      <c r="J166" s="8"/>
    </row>
    <row r="167" spans="1:10" ht="31.5">
      <c r="A167" s="17" t="s">
        <v>73</v>
      </c>
      <c r="B167" s="21" t="s">
        <v>74</v>
      </c>
      <c r="C167" s="32">
        <f t="shared" si="8"/>
        <v>0</v>
      </c>
      <c r="D167" s="32">
        <f t="shared" si="8"/>
        <v>0</v>
      </c>
      <c r="E167" s="32">
        <f t="shared" si="9"/>
        <v>0</v>
      </c>
      <c r="F167" s="32">
        <f t="shared" si="9"/>
        <v>0</v>
      </c>
      <c r="G167" s="12">
        <f t="shared" si="4"/>
        <v>0</v>
      </c>
      <c r="H167" s="14"/>
      <c r="I167" s="8"/>
      <c r="J167" s="8"/>
    </row>
    <row r="168" spans="1:10" ht="81.75" customHeight="1">
      <c r="A168" s="22" t="s">
        <v>88</v>
      </c>
      <c r="B168" s="37" t="s">
        <v>137</v>
      </c>
      <c r="C168" s="32">
        <f t="shared" si="8"/>
        <v>2981.53006</v>
      </c>
      <c r="D168" s="32">
        <f t="shared" si="8"/>
        <v>1187731</v>
      </c>
      <c r="E168" s="32">
        <f t="shared" si="9"/>
        <v>272171.3</v>
      </c>
      <c r="F168" s="32">
        <f t="shared" si="9"/>
        <v>11595.635279999999</v>
      </c>
      <c r="G168" s="12">
        <f>F168-E168</f>
        <v>-260575.66472</v>
      </c>
      <c r="H168" s="14">
        <f>F168/E168*100</f>
        <v>4.260418082288617</v>
      </c>
      <c r="I168" s="8"/>
      <c r="J168" s="8"/>
    </row>
    <row r="169" spans="1:10" ht="31.5">
      <c r="A169" s="17" t="s">
        <v>124</v>
      </c>
      <c r="B169" s="21" t="s">
        <v>125</v>
      </c>
      <c r="C169" s="32">
        <f t="shared" si="8"/>
        <v>0</v>
      </c>
      <c r="D169" s="32">
        <f t="shared" si="8"/>
        <v>13857</v>
      </c>
      <c r="E169" s="32">
        <f t="shared" si="9"/>
        <v>0</v>
      </c>
      <c r="F169" s="32">
        <f t="shared" si="9"/>
        <v>0</v>
      </c>
      <c r="G169" s="12">
        <f t="shared" si="4"/>
        <v>0</v>
      </c>
      <c r="H169" s="14"/>
      <c r="I169" s="8"/>
      <c r="J169" s="8"/>
    </row>
    <row r="170" spans="1:10" ht="31.5">
      <c r="A170" s="17" t="s">
        <v>16</v>
      </c>
      <c r="B170" s="18" t="s">
        <v>115</v>
      </c>
      <c r="C170" s="32">
        <f t="shared" si="8"/>
        <v>15529.99759</v>
      </c>
      <c r="D170" s="32">
        <f t="shared" si="8"/>
        <v>535769</v>
      </c>
      <c r="E170" s="32">
        <f t="shared" si="9"/>
        <v>90000</v>
      </c>
      <c r="F170" s="32">
        <f t="shared" si="9"/>
        <v>44983.221639999996</v>
      </c>
      <c r="G170" s="12">
        <f t="shared" si="4"/>
        <v>-45016.778360000004</v>
      </c>
      <c r="H170" s="14">
        <f>F170/E170*100</f>
        <v>49.981357377777776</v>
      </c>
      <c r="I170" s="8"/>
      <c r="J170" s="8"/>
    </row>
    <row r="171" spans="1:10" ht="31.5">
      <c r="A171" s="17" t="s">
        <v>18</v>
      </c>
      <c r="B171" s="21" t="s">
        <v>19</v>
      </c>
      <c r="C171" s="32">
        <f t="shared" si="8"/>
        <v>0</v>
      </c>
      <c r="D171" s="32">
        <f t="shared" si="8"/>
        <v>3792.7</v>
      </c>
      <c r="E171" s="32">
        <f t="shared" si="9"/>
        <v>0</v>
      </c>
      <c r="F171" s="32">
        <f t="shared" si="9"/>
        <v>0</v>
      </c>
      <c r="G171" s="12">
        <f t="shared" si="4"/>
        <v>0</v>
      </c>
      <c r="H171" s="14"/>
      <c r="I171" s="8"/>
      <c r="J171" s="8"/>
    </row>
    <row r="172" spans="1:10" ht="31.5">
      <c r="A172" s="17" t="s">
        <v>20</v>
      </c>
      <c r="B172" s="21" t="s">
        <v>21</v>
      </c>
      <c r="C172" s="32">
        <f t="shared" si="8"/>
        <v>2942.3758100000005</v>
      </c>
      <c r="D172" s="32">
        <f t="shared" si="8"/>
        <v>0</v>
      </c>
      <c r="E172" s="32">
        <f t="shared" si="9"/>
        <v>0</v>
      </c>
      <c r="F172" s="32">
        <f t="shared" si="9"/>
        <v>0</v>
      </c>
      <c r="G172" s="12">
        <f t="shared" si="4"/>
        <v>0</v>
      </c>
      <c r="H172" s="14"/>
      <c r="I172" s="8"/>
      <c r="J172" s="8"/>
    </row>
    <row r="173" spans="1:10" ht="78.75">
      <c r="A173" s="22" t="s">
        <v>22</v>
      </c>
      <c r="B173" s="23" t="s">
        <v>106</v>
      </c>
      <c r="C173" s="32">
        <f t="shared" si="8"/>
        <v>0</v>
      </c>
      <c r="D173" s="32">
        <f t="shared" si="8"/>
        <v>87876</v>
      </c>
      <c r="E173" s="32">
        <f t="shared" si="9"/>
        <v>19359.464</v>
      </c>
      <c r="F173" s="32">
        <f t="shared" si="9"/>
        <v>1589.89849</v>
      </c>
      <c r="G173" s="12">
        <f>F173-E173</f>
        <v>-17769.56551</v>
      </c>
      <c r="H173" s="14">
        <f>F173/E173*100</f>
        <v>8.212512960069555</v>
      </c>
      <c r="I173" s="8"/>
      <c r="J173" s="8"/>
    </row>
    <row r="174" spans="1:10" ht="31.5">
      <c r="A174" s="17" t="s">
        <v>69</v>
      </c>
      <c r="B174" s="21" t="s">
        <v>70</v>
      </c>
      <c r="C174" s="32">
        <f t="shared" si="8"/>
        <v>2216.13963</v>
      </c>
      <c r="D174" s="32">
        <f t="shared" si="8"/>
        <v>18726.9</v>
      </c>
      <c r="E174" s="32">
        <f t="shared" si="9"/>
        <v>5093.7</v>
      </c>
      <c r="F174" s="32">
        <f t="shared" si="9"/>
        <v>2490.14193</v>
      </c>
      <c r="G174" s="12">
        <f t="shared" si="4"/>
        <v>-2603.55807</v>
      </c>
      <c r="H174" s="14">
        <f>F174/E174*100</f>
        <v>48.88670180811591</v>
      </c>
      <c r="I174" s="8"/>
      <c r="J174" s="8"/>
    </row>
    <row r="175" spans="1:10" ht="31.5">
      <c r="A175" s="17" t="s">
        <v>24</v>
      </c>
      <c r="B175" s="24" t="s">
        <v>25</v>
      </c>
      <c r="C175" s="32">
        <f t="shared" si="8"/>
        <v>26.65549</v>
      </c>
      <c r="D175" s="32">
        <f t="shared" si="8"/>
        <v>0</v>
      </c>
      <c r="E175" s="32">
        <f t="shared" si="9"/>
        <v>0</v>
      </c>
      <c r="F175" s="32">
        <f t="shared" si="9"/>
        <v>1.55158</v>
      </c>
      <c r="G175" s="12">
        <f t="shared" si="4"/>
        <v>1.55158</v>
      </c>
      <c r="H175" s="14"/>
      <c r="I175" s="8"/>
      <c r="J175" s="8"/>
    </row>
    <row r="176" spans="1:10" ht="31.5">
      <c r="A176" s="17" t="s">
        <v>102</v>
      </c>
      <c r="B176" s="21" t="s">
        <v>103</v>
      </c>
      <c r="C176" s="32">
        <f t="shared" si="8"/>
        <v>0</v>
      </c>
      <c r="D176" s="32">
        <f t="shared" si="8"/>
        <v>1460</v>
      </c>
      <c r="E176" s="32">
        <f t="shared" si="9"/>
        <v>0</v>
      </c>
      <c r="F176" s="32">
        <f t="shared" si="9"/>
        <v>0</v>
      </c>
      <c r="G176" s="12">
        <f t="shared" si="4"/>
        <v>0</v>
      </c>
      <c r="H176" s="14"/>
      <c r="I176" s="8"/>
      <c r="J176" s="8"/>
    </row>
    <row r="177" spans="1:10" ht="31.5">
      <c r="A177" s="17" t="s">
        <v>138</v>
      </c>
      <c r="B177" s="21" t="s">
        <v>139</v>
      </c>
      <c r="C177" s="32">
        <f t="shared" si="8"/>
        <v>0</v>
      </c>
      <c r="D177" s="32">
        <f t="shared" si="8"/>
        <v>0</v>
      </c>
      <c r="E177" s="32">
        <f t="shared" si="9"/>
        <v>0</v>
      </c>
      <c r="F177" s="32">
        <f t="shared" si="9"/>
        <v>0</v>
      </c>
      <c r="G177" s="12">
        <f t="shared" si="4"/>
        <v>0</v>
      </c>
      <c r="H177" s="14"/>
      <c r="I177" s="8"/>
      <c r="J177" s="8"/>
    </row>
    <row r="178" spans="1:10" ht="47.25">
      <c r="A178" s="17" t="s">
        <v>26</v>
      </c>
      <c r="B178" s="21" t="s">
        <v>140</v>
      </c>
      <c r="C178" s="32">
        <f t="shared" si="8"/>
        <v>96515.535</v>
      </c>
      <c r="D178" s="32">
        <f t="shared" si="8"/>
        <v>0</v>
      </c>
      <c r="E178" s="32">
        <f t="shared" si="9"/>
        <v>0</v>
      </c>
      <c r="F178" s="32">
        <f t="shared" si="9"/>
        <v>6602.52083</v>
      </c>
      <c r="G178" s="12">
        <f t="shared" si="4"/>
        <v>6602.52083</v>
      </c>
      <c r="H178" s="14"/>
      <c r="I178" s="8"/>
      <c r="J178" s="8"/>
    </row>
    <row r="179" spans="1:10" ht="94.5">
      <c r="A179" s="22" t="s">
        <v>28</v>
      </c>
      <c r="B179" s="23" t="s">
        <v>141</v>
      </c>
      <c r="C179" s="32">
        <f t="shared" si="8"/>
        <v>0</v>
      </c>
      <c r="D179" s="32">
        <f t="shared" si="8"/>
        <v>1122450.5</v>
      </c>
      <c r="E179" s="32">
        <f t="shared" si="9"/>
        <v>147416</v>
      </c>
      <c r="F179" s="32">
        <f t="shared" si="9"/>
        <v>200</v>
      </c>
      <c r="G179" s="12">
        <f>F179-E179</f>
        <v>-147216</v>
      </c>
      <c r="H179" s="14">
        <f>F179/E179*100</f>
        <v>0.1356704835296033</v>
      </c>
      <c r="I179" s="8"/>
      <c r="J179" s="8"/>
    </row>
    <row r="180" spans="1:10" ht="47.25">
      <c r="A180" s="22" t="s">
        <v>90</v>
      </c>
      <c r="B180" s="23" t="s">
        <v>91</v>
      </c>
      <c r="C180" s="32">
        <f t="shared" si="8"/>
        <v>1255.4</v>
      </c>
      <c r="D180" s="32">
        <f t="shared" si="8"/>
        <v>528362.8</v>
      </c>
      <c r="E180" s="32">
        <f t="shared" si="9"/>
        <v>105753.928</v>
      </c>
      <c r="F180" s="32">
        <f t="shared" si="9"/>
        <v>11133.62045</v>
      </c>
      <c r="G180" s="12">
        <f>F180-E180</f>
        <v>-94620.30755</v>
      </c>
      <c r="H180" s="14">
        <f>F180/E180*100</f>
        <v>10.527855239570865</v>
      </c>
      <c r="I180" s="8"/>
      <c r="J180" s="8"/>
    </row>
    <row r="181" spans="1:10" ht="78.75">
      <c r="A181" s="22" t="s">
        <v>30</v>
      </c>
      <c r="B181" s="23" t="s">
        <v>142</v>
      </c>
      <c r="C181" s="32">
        <f t="shared" si="8"/>
        <v>1516.3</v>
      </c>
      <c r="D181" s="32">
        <f t="shared" si="8"/>
        <v>0</v>
      </c>
      <c r="E181" s="32">
        <f t="shared" si="9"/>
        <v>0</v>
      </c>
      <c r="F181" s="32">
        <f t="shared" si="9"/>
        <v>0</v>
      </c>
      <c r="G181" s="12">
        <f>F181-E181</f>
        <v>0</v>
      </c>
      <c r="H181" s="14"/>
      <c r="I181" s="8"/>
      <c r="J181" s="8"/>
    </row>
    <row r="182" spans="1:10" ht="31.5">
      <c r="A182" s="17" t="s">
        <v>32</v>
      </c>
      <c r="B182" s="21" t="s">
        <v>33</v>
      </c>
      <c r="C182" s="32">
        <f t="shared" si="8"/>
        <v>4424.551299999999</v>
      </c>
      <c r="D182" s="32">
        <f t="shared" si="8"/>
        <v>125416.6</v>
      </c>
      <c r="E182" s="32">
        <f t="shared" si="9"/>
        <v>20560.93</v>
      </c>
      <c r="F182" s="32">
        <f t="shared" si="9"/>
        <v>7689.222040000001</v>
      </c>
      <c r="G182" s="12">
        <f t="shared" si="4"/>
        <v>-12871.70796</v>
      </c>
      <c r="H182" s="14">
        <f>F182/E182*100</f>
        <v>37.39724827622097</v>
      </c>
      <c r="I182" s="8"/>
      <c r="J182" s="8"/>
    </row>
    <row r="183" spans="1:10" ht="31.5">
      <c r="A183" s="17" t="s">
        <v>34</v>
      </c>
      <c r="B183" s="21" t="s">
        <v>35</v>
      </c>
      <c r="C183" s="32">
        <f t="shared" si="8"/>
        <v>21116.65094</v>
      </c>
      <c r="D183" s="32">
        <f t="shared" si="8"/>
        <v>0</v>
      </c>
      <c r="E183" s="32">
        <f t="shared" si="9"/>
        <v>0</v>
      </c>
      <c r="F183" s="32">
        <f t="shared" si="9"/>
        <v>48186.835110000015</v>
      </c>
      <c r="G183" s="12">
        <f t="shared" si="4"/>
        <v>48186.835110000015</v>
      </c>
      <c r="H183" s="14"/>
      <c r="I183" s="8"/>
      <c r="J183" s="8"/>
    </row>
    <row r="184" spans="1:10" ht="31.5">
      <c r="A184" s="17" t="s">
        <v>36</v>
      </c>
      <c r="B184" s="21" t="s">
        <v>127</v>
      </c>
      <c r="C184" s="32">
        <f t="shared" si="8"/>
        <v>0</v>
      </c>
      <c r="D184" s="32">
        <f t="shared" si="8"/>
        <v>0</v>
      </c>
      <c r="E184" s="32">
        <f t="shared" si="9"/>
        <v>0</v>
      </c>
      <c r="F184" s="32">
        <f t="shared" si="9"/>
        <v>0</v>
      </c>
      <c r="G184" s="12">
        <f t="shared" si="4"/>
        <v>0</v>
      </c>
      <c r="H184" s="14"/>
      <c r="I184" s="8"/>
      <c r="J184" s="8"/>
    </row>
    <row r="185" spans="1:10" ht="31.5">
      <c r="A185" s="17" t="s">
        <v>75</v>
      </c>
      <c r="B185" s="21" t="s">
        <v>76</v>
      </c>
      <c r="C185" s="32">
        <f t="shared" si="8"/>
        <v>0</v>
      </c>
      <c r="D185" s="32">
        <f t="shared" si="8"/>
        <v>0</v>
      </c>
      <c r="E185" s="32">
        <f t="shared" si="9"/>
        <v>0</v>
      </c>
      <c r="F185" s="32">
        <f t="shared" si="9"/>
        <v>0</v>
      </c>
      <c r="G185" s="12">
        <f t="shared" si="4"/>
        <v>0</v>
      </c>
      <c r="H185" s="14"/>
      <c r="I185" s="8"/>
      <c r="J185" s="8"/>
    </row>
    <row r="186" spans="1:10" ht="31.5">
      <c r="A186" s="17" t="s">
        <v>77</v>
      </c>
      <c r="B186" s="21" t="s">
        <v>78</v>
      </c>
      <c r="C186" s="32">
        <f t="shared" si="8"/>
        <v>0</v>
      </c>
      <c r="D186" s="32">
        <f t="shared" si="8"/>
        <v>0</v>
      </c>
      <c r="E186" s="32">
        <f t="shared" si="9"/>
        <v>0</v>
      </c>
      <c r="F186" s="32">
        <f t="shared" si="9"/>
        <v>0</v>
      </c>
      <c r="G186" s="12">
        <f t="shared" si="4"/>
        <v>0</v>
      </c>
      <c r="H186" s="14"/>
      <c r="I186" s="8"/>
      <c r="J186" s="8"/>
    </row>
    <row r="187" spans="1:10" s="30" customFormat="1" ht="31.5">
      <c r="A187" s="33" t="s">
        <v>143</v>
      </c>
      <c r="B187" s="52" t="s">
        <v>144</v>
      </c>
      <c r="C187" s="40">
        <f>SUM(C188:C193)</f>
        <v>208668.98700000002</v>
      </c>
      <c r="D187" s="40">
        <f>SUM(D188:D193)</f>
        <v>3096819.6</v>
      </c>
      <c r="E187" s="40">
        <f>SUM(E188:E193)</f>
        <v>541615.0889999999</v>
      </c>
      <c r="F187" s="40">
        <f>SUM(F188:F193)</f>
        <v>225807.131</v>
      </c>
      <c r="G187" s="28">
        <f t="shared" si="4"/>
        <v>-315807.9579999999</v>
      </c>
      <c r="H187" s="29">
        <f>F187/E187*100</f>
        <v>41.691440210226496</v>
      </c>
      <c r="I187" s="42"/>
      <c r="J187" s="42"/>
    </row>
    <row r="188" spans="1:10" ht="31.5">
      <c r="A188" s="17" t="s">
        <v>79</v>
      </c>
      <c r="B188" s="21" t="s">
        <v>80</v>
      </c>
      <c r="C188" s="32">
        <f aca="true" t="shared" si="10" ref="C188:F194">SUMIF($A$6:$A$144,$A188,C$6:C$144)</f>
        <v>4927.26</v>
      </c>
      <c r="D188" s="32">
        <f t="shared" si="10"/>
        <v>67236</v>
      </c>
      <c r="E188" s="32">
        <f t="shared" si="10"/>
        <v>16809</v>
      </c>
      <c r="F188" s="32">
        <f t="shared" si="10"/>
        <v>6723.6</v>
      </c>
      <c r="G188" s="12">
        <f t="shared" si="4"/>
        <v>-10085.4</v>
      </c>
      <c r="H188" s="14">
        <f>F188/E188*100</f>
        <v>40</v>
      </c>
      <c r="I188" s="8"/>
      <c r="J188" s="8"/>
    </row>
    <row r="189" spans="1:10" ht="31.5">
      <c r="A189" s="17" t="s">
        <v>81</v>
      </c>
      <c r="B189" s="21" t="s">
        <v>145</v>
      </c>
      <c r="C189" s="32">
        <f t="shared" si="10"/>
        <v>0</v>
      </c>
      <c r="D189" s="32">
        <f t="shared" si="10"/>
        <v>1064970.5</v>
      </c>
      <c r="E189" s="32">
        <f t="shared" si="10"/>
        <v>100475.375</v>
      </c>
      <c r="F189" s="32">
        <f t="shared" si="10"/>
        <v>0</v>
      </c>
      <c r="G189" s="12">
        <f t="shared" si="4"/>
        <v>-100475.375</v>
      </c>
      <c r="H189" s="14">
        <f>F189/E189*100</f>
        <v>0</v>
      </c>
      <c r="I189" s="8"/>
      <c r="J189" s="8"/>
    </row>
    <row r="190" spans="1:10" ht="31.5">
      <c r="A190" s="17" t="s">
        <v>83</v>
      </c>
      <c r="B190" s="21" t="s">
        <v>95</v>
      </c>
      <c r="C190" s="32">
        <f t="shared" si="10"/>
        <v>202784.727</v>
      </c>
      <c r="D190" s="32">
        <f t="shared" si="10"/>
        <v>1758829.4999999998</v>
      </c>
      <c r="E190" s="32">
        <f t="shared" si="10"/>
        <v>374664.18899999995</v>
      </c>
      <c r="F190" s="32">
        <f t="shared" si="10"/>
        <v>209743.033</v>
      </c>
      <c r="G190" s="12">
        <f>F190-E190</f>
        <v>-164921.15599999996</v>
      </c>
      <c r="H190" s="14">
        <f>F190/E190*100</f>
        <v>55.98160677160422</v>
      </c>
      <c r="I190" s="8"/>
      <c r="J190" s="8"/>
    </row>
    <row r="191" spans="1:10" ht="31.5">
      <c r="A191" s="17" t="s">
        <v>61</v>
      </c>
      <c r="B191" s="23" t="s">
        <v>62</v>
      </c>
      <c r="C191" s="32">
        <f t="shared" si="10"/>
        <v>0</v>
      </c>
      <c r="D191" s="32">
        <f t="shared" si="10"/>
        <v>205783.6</v>
      </c>
      <c r="E191" s="32">
        <f t="shared" si="10"/>
        <v>49666.525</v>
      </c>
      <c r="F191" s="32">
        <f t="shared" si="10"/>
        <v>9340.498</v>
      </c>
      <c r="G191" s="12">
        <f t="shared" si="4"/>
        <v>-40326.027</v>
      </c>
      <c r="H191" s="14">
        <f>F191/E191*100</f>
        <v>18.806425454569247</v>
      </c>
      <c r="I191" s="8"/>
      <c r="J191" s="8"/>
    </row>
    <row r="192" spans="1:10" ht="31.5">
      <c r="A192" s="17" t="s">
        <v>85</v>
      </c>
      <c r="B192" s="18" t="s">
        <v>146</v>
      </c>
      <c r="C192" s="32">
        <f t="shared" si="10"/>
        <v>0</v>
      </c>
      <c r="D192" s="32">
        <f t="shared" si="10"/>
        <v>0</v>
      </c>
      <c r="E192" s="32">
        <f t="shared" si="10"/>
        <v>0</v>
      </c>
      <c r="F192" s="32">
        <f t="shared" si="10"/>
        <v>0</v>
      </c>
      <c r="G192" s="12">
        <f t="shared" si="4"/>
        <v>0</v>
      </c>
      <c r="H192" s="14"/>
      <c r="I192" s="8"/>
      <c r="J192" s="8"/>
    </row>
    <row r="193" spans="1:10" ht="31.5">
      <c r="A193" s="17" t="s">
        <v>92</v>
      </c>
      <c r="B193" s="21" t="s">
        <v>93</v>
      </c>
      <c r="C193" s="32">
        <f t="shared" si="10"/>
        <v>957</v>
      </c>
      <c r="D193" s="32">
        <f t="shared" si="10"/>
        <v>0</v>
      </c>
      <c r="E193" s="32">
        <f t="shared" si="10"/>
        <v>0</v>
      </c>
      <c r="F193" s="32">
        <f t="shared" si="10"/>
        <v>0</v>
      </c>
      <c r="G193" s="12">
        <f t="shared" si="4"/>
        <v>0</v>
      </c>
      <c r="H193" s="14"/>
      <c r="I193" s="8"/>
      <c r="J193" s="8"/>
    </row>
    <row r="194" spans="1:10" s="30" customFormat="1" ht="31.5">
      <c r="A194" s="33" t="s">
        <v>38</v>
      </c>
      <c r="B194" s="52" t="s">
        <v>147</v>
      </c>
      <c r="C194" s="40">
        <f t="shared" si="10"/>
        <v>52982.04504</v>
      </c>
      <c r="D194" s="40">
        <f t="shared" si="10"/>
        <v>1097930</v>
      </c>
      <c r="E194" s="40">
        <f t="shared" si="10"/>
        <v>260005.69999999998</v>
      </c>
      <c r="F194" s="40">
        <f t="shared" si="10"/>
        <v>55835.84478</v>
      </c>
      <c r="G194" s="28">
        <f t="shared" si="4"/>
        <v>-204169.85521999997</v>
      </c>
      <c r="H194" s="29">
        <f>F194/E194*100</f>
        <v>21.47485412050582</v>
      </c>
      <c r="I194" s="42"/>
      <c r="J194" s="42"/>
    </row>
    <row r="195" spans="1:10" s="30" customFormat="1" ht="18" customHeight="1">
      <c r="A195" s="38"/>
      <c r="B195" s="44" t="s">
        <v>128</v>
      </c>
      <c r="C195" s="40">
        <f>SUM(C154,C165,C187,C194)</f>
        <v>804013.5014899999</v>
      </c>
      <c r="D195" s="40">
        <f>SUM(D154,D165,D187,D194)</f>
        <v>15687079.799999999</v>
      </c>
      <c r="E195" s="40">
        <f>SUM(E154,E165,E187,E194)</f>
        <v>3022010.8109999998</v>
      </c>
      <c r="F195" s="40">
        <f>SUM(F154,F165,F187,F194)</f>
        <v>967208.09398</v>
      </c>
      <c r="G195" s="28">
        <f t="shared" si="4"/>
        <v>-2054802.7170199999</v>
      </c>
      <c r="H195" s="29">
        <f>F195/E195*100</f>
        <v>32.00544784483897</v>
      </c>
      <c r="I195" s="42"/>
      <c r="J195" s="42"/>
    </row>
    <row r="196" spans="1:10" s="30" customFormat="1" ht="45.75" customHeight="1">
      <c r="A196" s="33"/>
      <c r="B196" s="52" t="s">
        <v>129</v>
      </c>
      <c r="C196" s="53">
        <f>C199</f>
        <v>0</v>
      </c>
      <c r="D196" s="53">
        <f>D199</f>
        <v>1598.9</v>
      </c>
      <c r="E196" s="53">
        <f>E199</f>
        <v>0</v>
      </c>
      <c r="F196" s="53">
        <f>F199</f>
        <v>0</v>
      </c>
      <c r="G196" s="28">
        <f t="shared" si="4"/>
        <v>0</v>
      </c>
      <c r="H196" s="29"/>
      <c r="I196" s="42"/>
      <c r="J196" s="42"/>
    </row>
    <row r="197" spans="1:10" ht="31.5">
      <c r="A197" s="17" t="s">
        <v>130</v>
      </c>
      <c r="B197" s="21" t="s">
        <v>131</v>
      </c>
      <c r="C197" s="20"/>
      <c r="D197" s="20"/>
      <c r="E197" s="20"/>
      <c r="F197" s="20"/>
      <c r="G197" s="12">
        <f t="shared" si="4"/>
        <v>0</v>
      </c>
      <c r="H197" s="14"/>
      <c r="I197" s="8"/>
      <c r="J197" s="8"/>
    </row>
    <row r="198" spans="1:10" ht="31.5">
      <c r="A198" s="22" t="s">
        <v>132</v>
      </c>
      <c r="B198" s="23" t="s">
        <v>133</v>
      </c>
      <c r="C198" s="20"/>
      <c r="D198" s="20">
        <v>1598.9</v>
      </c>
      <c r="E198" s="20"/>
      <c r="F198" s="20"/>
      <c r="G198" s="12">
        <f t="shared" si="4"/>
        <v>0</v>
      </c>
      <c r="H198" s="14"/>
      <c r="I198" s="8"/>
      <c r="J198" s="8"/>
    </row>
    <row r="199" spans="1:10" s="30" customFormat="1" ht="18.75">
      <c r="A199" s="33"/>
      <c r="B199" s="26" t="s">
        <v>40</v>
      </c>
      <c r="C199" s="53">
        <f>SUM(C197:C198)</f>
        <v>0</v>
      </c>
      <c r="D199" s="53">
        <f>SUM(D197:D198)</f>
        <v>1598.9</v>
      </c>
      <c r="E199" s="54">
        <f>SUM(E197:E198)</f>
        <v>0</v>
      </c>
      <c r="F199" s="53">
        <f>SUM(F197:F198)</f>
        <v>0</v>
      </c>
      <c r="G199" s="28">
        <f>F199-E199</f>
        <v>0</v>
      </c>
      <c r="H199" s="29"/>
      <c r="I199" s="42"/>
      <c r="J199" s="42"/>
    </row>
    <row r="200" spans="1:10" ht="13.5" customHeight="1">
      <c r="A200" s="58"/>
      <c r="B200" s="59"/>
      <c r="C200" s="60"/>
      <c r="D200" s="59"/>
      <c r="E200" s="98"/>
      <c r="F200" s="98"/>
      <c r="G200" s="99"/>
      <c r="H200" s="99"/>
      <c r="I200" s="62"/>
      <c r="J200" s="8"/>
    </row>
    <row r="201" spans="1:10" ht="15" customHeight="1">
      <c r="A201" s="100"/>
      <c r="B201" s="100"/>
      <c r="C201" s="100"/>
      <c r="D201" s="100"/>
      <c r="E201" s="98"/>
      <c r="F201" s="98"/>
      <c r="G201" s="99"/>
      <c r="H201" s="99"/>
      <c r="I201" s="62"/>
      <c r="J201" s="8"/>
    </row>
    <row r="202" spans="1:10" ht="15.75" customHeight="1">
      <c r="A202" s="100"/>
      <c r="B202" s="100"/>
      <c r="C202" s="100"/>
      <c r="D202" s="100"/>
      <c r="E202" s="100"/>
      <c r="F202" s="100"/>
      <c r="G202" s="99"/>
      <c r="H202" s="99"/>
      <c r="I202" s="62"/>
      <c r="J202" s="8"/>
    </row>
    <row r="203" spans="1:10" ht="30.75" customHeight="1">
      <c r="A203" s="47"/>
      <c r="B203" s="48"/>
      <c r="C203" s="63"/>
      <c r="D203" s="63"/>
      <c r="E203" s="63"/>
      <c r="F203" s="63"/>
      <c r="G203" s="99"/>
      <c r="H203" s="99"/>
      <c r="I203" s="62"/>
      <c r="J203" s="8"/>
    </row>
    <row r="204" spans="1:10" ht="30.75" customHeight="1">
      <c r="A204" s="47"/>
      <c r="B204" s="48"/>
      <c r="C204" s="63"/>
      <c r="D204" s="63"/>
      <c r="E204" s="63"/>
      <c r="F204" s="63"/>
      <c r="G204" s="99"/>
      <c r="H204" s="99"/>
      <c r="I204" s="62"/>
      <c r="J204" s="8"/>
    </row>
    <row r="205" spans="1:10" ht="30.75" customHeight="1">
      <c r="A205" s="47"/>
      <c r="B205" s="48"/>
      <c r="C205" s="63"/>
      <c r="D205" s="63"/>
      <c r="E205" s="99"/>
      <c r="F205" s="99"/>
      <c r="G205" s="99"/>
      <c r="H205" s="99"/>
      <c r="I205" s="62"/>
      <c r="J205" s="8"/>
    </row>
    <row r="206" spans="1:10" ht="30.75" customHeight="1">
      <c r="A206" s="47"/>
      <c r="B206" s="48"/>
      <c r="C206" s="63"/>
      <c r="D206" s="63"/>
      <c r="E206" s="99"/>
      <c r="F206" s="99"/>
      <c r="G206" s="99"/>
      <c r="H206" s="99"/>
      <c r="I206" s="62"/>
      <c r="J206" s="8"/>
    </row>
    <row r="207" spans="1:9" ht="15.75">
      <c r="A207" s="58"/>
      <c r="B207" s="61"/>
      <c r="C207" s="59"/>
      <c r="D207" s="59"/>
      <c r="E207" s="98"/>
      <c r="F207" s="98"/>
      <c r="G207" s="98"/>
      <c r="H207" s="98"/>
      <c r="I207" s="64"/>
    </row>
    <row r="208" spans="1:9" ht="15.75">
      <c r="A208" s="58"/>
      <c r="B208" s="61"/>
      <c r="C208" s="59"/>
      <c r="D208" s="59"/>
      <c r="E208" s="98"/>
      <c r="F208" s="98"/>
      <c r="G208" s="98"/>
      <c r="H208" s="98"/>
      <c r="I208" s="64"/>
    </row>
    <row r="209" spans="1:9" ht="15.75">
      <c r="A209" s="58"/>
      <c r="B209" s="61"/>
      <c r="C209" s="59"/>
      <c r="D209" s="59"/>
      <c r="E209" s="98"/>
      <c r="F209" s="98"/>
      <c r="G209" s="98"/>
      <c r="H209" s="98"/>
      <c r="I209" s="64"/>
    </row>
    <row r="210" spans="1:9" ht="15.75">
      <c r="A210" s="58"/>
      <c r="B210" s="61"/>
      <c r="C210" s="59"/>
      <c r="D210" s="59"/>
      <c r="E210" s="98"/>
      <c r="F210" s="98"/>
      <c r="G210" s="98"/>
      <c r="H210" s="98"/>
      <c r="I210" s="64"/>
    </row>
    <row r="211" spans="1:9" ht="15.75">
      <c r="A211" s="58"/>
      <c r="B211" s="61"/>
      <c r="C211" s="59"/>
      <c r="D211" s="59"/>
      <c r="E211" s="98"/>
      <c r="F211" s="98"/>
      <c r="G211" s="98"/>
      <c r="H211" s="98"/>
      <c r="I211" s="64"/>
    </row>
    <row r="212" spans="1:8" ht="15.75">
      <c r="A212" s="58"/>
      <c r="B212" s="61"/>
      <c r="C212" s="59"/>
      <c r="D212" s="59"/>
      <c r="E212" s="98"/>
      <c r="F212" s="98"/>
      <c r="G212" s="98"/>
      <c r="H212" s="98"/>
    </row>
    <row r="213" spans="1:8" ht="15.75">
      <c r="A213" s="58"/>
      <c r="B213" s="61"/>
      <c r="C213" s="59"/>
      <c r="D213" s="59"/>
      <c r="E213" s="98"/>
      <c r="F213" s="98"/>
      <c r="G213" s="98"/>
      <c r="H213" s="98"/>
    </row>
    <row r="214" spans="1:8" ht="15.75">
      <c r="A214" s="58"/>
      <c r="B214" s="61"/>
      <c r="C214" s="59"/>
      <c r="D214" s="59"/>
      <c r="E214" s="98"/>
      <c r="F214" s="98"/>
      <c r="G214" s="98"/>
      <c r="H214" s="98"/>
    </row>
    <row r="215" spans="1:8" ht="15.75">
      <c r="A215" s="58"/>
      <c r="B215" s="61"/>
      <c r="C215" s="59"/>
      <c r="D215" s="59"/>
      <c r="E215" s="98"/>
      <c r="F215" s="98"/>
      <c r="G215" s="98"/>
      <c r="H215" s="98"/>
    </row>
    <row r="216" spans="1:8" ht="15.75">
      <c r="A216" s="58"/>
      <c r="B216" s="61"/>
      <c r="C216" s="59"/>
      <c r="D216" s="59"/>
      <c r="E216" s="98"/>
      <c r="F216" s="98"/>
      <c r="G216" s="98"/>
      <c r="H216" s="98"/>
    </row>
    <row r="217" spans="1:8" ht="15.75">
      <c r="A217" s="58"/>
      <c r="B217" s="61"/>
      <c r="C217" s="59"/>
      <c r="D217" s="59"/>
      <c r="E217" s="98"/>
      <c r="F217" s="98"/>
      <c r="G217" s="98"/>
      <c r="H217" s="98"/>
    </row>
    <row r="218" spans="1:8" ht="15.75">
      <c r="A218" s="58"/>
      <c r="B218" s="61"/>
      <c r="C218" s="59"/>
      <c r="D218" s="59"/>
      <c r="E218" s="98"/>
      <c r="F218" s="98"/>
      <c r="G218" s="98"/>
      <c r="H218" s="98"/>
    </row>
    <row r="219" spans="1:8" ht="15.75">
      <c r="A219" s="58"/>
      <c r="B219" s="61"/>
      <c r="C219" s="59"/>
      <c r="D219" s="59"/>
      <c r="E219" s="98"/>
      <c r="F219" s="98"/>
      <c r="G219" s="98"/>
      <c r="H219" s="98"/>
    </row>
    <row r="220" spans="1:8" ht="15.75">
      <c r="A220" s="58"/>
      <c r="B220" s="61"/>
      <c r="C220" s="59"/>
      <c r="D220" s="59"/>
      <c r="E220" s="98"/>
      <c r="F220" s="98"/>
      <c r="G220" s="98"/>
      <c r="H220" s="98"/>
    </row>
    <row r="221" spans="1:8" ht="15.75">
      <c r="A221" s="58"/>
      <c r="B221" s="61"/>
      <c r="C221" s="59"/>
      <c r="D221" s="59"/>
      <c r="E221" s="98"/>
      <c r="F221" s="98"/>
      <c r="G221" s="98"/>
      <c r="H221" s="98"/>
    </row>
    <row r="222" spans="1:8" ht="15.75">
      <c r="A222" s="58"/>
      <c r="B222" s="61"/>
      <c r="C222" s="59"/>
      <c r="D222" s="59"/>
      <c r="E222" s="98"/>
      <c r="F222" s="98"/>
      <c r="G222" s="98"/>
      <c r="H222" s="98"/>
    </row>
    <row r="223" spans="1:8" ht="15.75">
      <c r="A223" s="58"/>
      <c r="B223" s="59"/>
      <c r="C223" s="59"/>
      <c r="D223" s="59"/>
      <c r="E223" s="98"/>
      <c r="F223" s="98"/>
      <c r="G223" s="98"/>
      <c r="H223" s="98"/>
    </row>
    <row r="224" spans="1:8" ht="15.75">
      <c r="A224" s="58"/>
      <c r="B224" s="59"/>
      <c r="C224" s="59"/>
      <c r="D224" s="59"/>
      <c r="E224" s="98"/>
      <c r="F224" s="98"/>
      <c r="G224" s="98"/>
      <c r="H224" s="98"/>
    </row>
    <row r="225" spans="1:8" ht="15.75">
      <c r="A225" s="58"/>
      <c r="B225" s="59"/>
      <c r="C225" s="59"/>
      <c r="D225" s="59"/>
      <c r="E225" s="98"/>
      <c r="F225" s="98"/>
      <c r="G225" s="98"/>
      <c r="H225" s="98"/>
    </row>
    <row r="226" spans="1:8" ht="19.5" customHeight="1">
      <c r="A226" s="58"/>
      <c r="B226" s="59"/>
      <c r="C226" s="59"/>
      <c r="D226" s="59"/>
      <c r="E226" s="98"/>
      <c r="F226" s="98"/>
      <c r="G226" s="98"/>
      <c r="H226" s="98"/>
    </row>
    <row r="227" spans="1:8" ht="15.75">
      <c r="A227" s="58"/>
      <c r="B227" s="59"/>
      <c r="C227" s="59"/>
      <c r="D227" s="59"/>
      <c r="E227" s="98"/>
      <c r="F227" s="98"/>
      <c r="G227" s="98"/>
      <c r="H227" s="98"/>
    </row>
    <row r="228" spans="1:8" ht="15.75">
      <c r="A228" s="58"/>
      <c r="B228" s="59"/>
      <c r="C228" s="59"/>
      <c r="D228" s="59"/>
      <c r="E228" s="98"/>
      <c r="F228" s="98"/>
      <c r="G228" s="98"/>
      <c r="H228" s="98"/>
    </row>
    <row r="229" spans="1:8" ht="15.75">
      <c r="A229" s="58"/>
      <c r="B229" s="59"/>
      <c r="C229" s="59"/>
      <c r="D229" s="59"/>
      <c r="E229" s="98"/>
      <c r="F229" s="98"/>
      <c r="G229" s="98"/>
      <c r="H229" s="98"/>
    </row>
    <row r="230" spans="1:8" ht="15.75">
      <c r="A230" s="58"/>
      <c r="B230" s="59"/>
      <c r="C230" s="59"/>
      <c r="D230" s="59"/>
      <c r="E230" s="98"/>
      <c r="F230" s="98"/>
      <c r="G230" s="98"/>
      <c r="H230" s="98"/>
    </row>
    <row r="231" spans="1:8" ht="15.75">
      <c r="A231" s="58"/>
      <c r="B231" s="59"/>
      <c r="C231" s="59"/>
      <c r="D231" s="59"/>
      <c r="E231" s="98"/>
      <c r="F231" s="98"/>
      <c r="G231" s="98"/>
      <c r="H231" s="98"/>
    </row>
    <row r="232" spans="1:8" ht="15.75">
      <c r="A232" s="58"/>
      <c r="B232" s="59"/>
      <c r="C232" s="59"/>
      <c r="D232" s="59"/>
      <c r="E232" s="98"/>
      <c r="F232" s="98"/>
      <c r="G232" s="98"/>
      <c r="H232" s="98"/>
    </row>
    <row r="233" spans="1:8" ht="15.75">
      <c r="A233" s="58"/>
      <c r="B233" s="59"/>
      <c r="C233" s="59"/>
      <c r="D233" s="59"/>
      <c r="E233" s="98"/>
      <c r="F233" s="98"/>
      <c r="G233" s="98"/>
      <c r="H233" s="98"/>
    </row>
    <row r="234" spans="1:8" ht="15.75">
      <c r="A234" s="58"/>
      <c r="B234" s="59"/>
      <c r="C234" s="59"/>
      <c r="D234" s="59"/>
      <c r="E234" s="98"/>
      <c r="F234" s="98"/>
      <c r="G234" s="98"/>
      <c r="H234" s="98"/>
    </row>
    <row r="235" spans="1:8" ht="15.75">
      <c r="A235" s="58"/>
      <c r="B235" s="59"/>
      <c r="C235" s="59"/>
      <c r="D235" s="59"/>
      <c r="E235" s="98"/>
      <c r="F235" s="98"/>
      <c r="G235" s="98"/>
      <c r="H235" s="98"/>
    </row>
    <row r="236" spans="1:8" ht="15.75">
      <c r="A236" s="58"/>
      <c r="B236" s="59"/>
      <c r="C236" s="59"/>
      <c r="D236" s="59"/>
      <c r="E236" s="98"/>
      <c r="F236" s="98"/>
      <c r="G236" s="98"/>
      <c r="H236" s="98"/>
    </row>
    <row r="237" spans="1:8" ht="15.75">
      <c r="A237" s="58"/>
      <c r="B237" s="59"/>
      <c r="C237" s="59"/>
      <c r="D237" s="59"/>
      <c r="E237" s="98"/>
      <c r="F237" s="98"/>
      <c r="G237" s="98"/>
      <c r="H237" s="98"/>
    </row>
    <row r="238" spans="1:8" ht="15.75">
      <c r="A238" s="58"/>
      <c r="B238" s="59"/>
      <c r="C238" s="59"/>
      <c r="D238" s="59"/>
      <c r="E238" s="98"/>
      <c r="F238" s="98"/>
      <c r="G238" s="98"/>
      <c r="H238" s="98"/>
    </row>
    <row r="239" spans="1:8" ht="15.75">
      <c r="A239" s="58"/>
      <c r="B239" s="59"/>
      <c r="C239" s="59"/>
      <c r="D239" s="59"/>
      <c r="E239" s="98"/>
      <c r="F239" s="98"/>
      <c r="G239" s="98"/>
      <c r="H239" s="98"/>
    </row>
    <row r="240" spans="1:8" ht="15.75">
      <c r="A240" s="58"/>
      <c r="B240" s="59"/>
      <c r="C240" s="59"/>
      <c r="D240" s="59"/>
      <c r="E240" s="98"/>
      <c r="F240" s="98"/>
      <c r="G240" s="98"/>
      <c r="H240" s="98"/>
    </row>
    <row r="241" spans="1:8" ht="15.75">
      <c r="A241" s="58"/>
      <c r="B241" s="59"/>
      <c r="C241" s="59"/>
      <c r="D241" s="59"/>
      <c r="E241" s="98"/>
      <c r="F241" s="98"/>
      <c r="G241" s="98"/>
      <c r="H241" s="98"/>
    </row>
    <row r="242" spans="1:8" ht="15.75">
      <c r="A242" s="58"/>
      <c r="B242" s="59"/>
      <c r="C242" s="59"/>
      <c r="D242" s="59"/>
      <c r="E242" s="98"/>
      <c r="F242" s="98"/>
      <c r="G242" s="98"/>
      <c r="H242" s="98"/>
    </row>
    <row r="243" spans="1:8" ht="15.75">
      <c r="A243" s="58"/>
      <c r="B243" s="59"/>
      <c r="C243" s="59"/>
      <c r="D243" s="59"/>
      <c r="E243" s="98"/>
      <c r="F243" s="98"/>
      <c r="G243" s="98"/>
      <c r="H243" s="98"/>
    </row>
    <row r="244" spans="1:8" ht="15.75">
      <c r="A244" s="58"/>
      <c r="B244" s="59"/>
      <c r="C244" s="59"/>
      <c r="D244" s="59"/>
      <c r="E244" s="98"/>
      <c r="F244" s="98"/>
      <c r="G244" s="98"/>
      <c r="H244" s="98"/>
    </row>
    <row r="245" spans="1:8" ht="15.75">
      <c r="A245" s="58"/>
      <c r="B245" s="59"/>
      <c r="C245" s="59"/>
      <c r="D245" s="59"/>
      <c r="E245" s="98"/>
      <c r="F245" s="98"/>
      <c r="G245" s="98"/>
      <c r="H245" s="98"/>
    </row>
    <row r="246" spans="1:8" ht="15.75">
      <c r="A246" s="58"/>
      <c r="B246" s="59"/>
      <c r="C246" s="59"/>
      <c r="D246" s="59"/>
      <c r="E246" s="98"/>
      <c r="F246" s="98"/>
      <c r="G246" s="98"/>
      <c r="H246" s="98"/>
    </row>
    <row r="247" spans="1:8" ht="15.75">
      <c r="A247" s="58"/>
      <c r="B247" s="59"/>
      <c r="C247" s="59"/>
      <c r="D247" s="59"/>
      <c r="E247" s="98"/>
      <c r="F247" s="98"/>
      <c r="G247" s="98"/>
      <c r="H247" s="98"/>
    </row>
    <row r="248" spans="1:8" ht="15.75">
      <c r="A248" s="58"/>
      <c r="B248" s="59"/>
      <c r="C248" s="59"/>
      <c r="D248" s="59"/>
      <c r="E248" s="98"/>
      <c r="F248" s="98"/>
      <c r="G248" s="98"/>
      <c r="H248" s="98"/>
    </row>
    <row r="249" spans="1:8" ht="15.75">
      <c r="A249" s="58"/>
      <c r="B249" s="59"/>
      <c r="C249" s="59"/>
      <c r="D249" s="59"/>
      <c r="E249" s="98"/>
      <c r="F249" s="98"/>
      <c r="G249" s="98"/>
      <c r="H249" s="98"/>
    </row>
    <row r="250" spans="1:8" ht="15.75">
      <c r="A250" s="58"/>
      <c r="B250" s="59"/>
      <c r="C250" s="59"/>
      <c r="D250" s="59"/>
      <c r="E250" s="98"/>
      <c r="F250" s="98"/>
      <c r="G250" s="98"/>
      <c r="H250" s="98"/>
    </row>
    <row r="251" spans="1:8" ht="15.75">
      <c r="A251" s="58"/>
      <c r="B251" s="59"/>
      <c r="C251" s="59"/>
      <c r="D251" s="59"/>
      <c r="E251" s="98"/>
      <c r="F251" s="98"/>
      <c r="G251" s="98"/>
      <c r="H251" s="98"/>
    </row>
    <row r="252" spans="1:8" ht="15.75">
      <c r="A252" s="58"/>
      <c r="B252" s="59"/>
      <c r="C252" s="59"/>
      <c r="D252" s="59"/>
      <c r="E252" s="98"/>
      <c r="F252" s="98"/>
      <c r="G252" s="98"/>
      <c r="H252" s="98"/>
    </row>
    <row r="253" spans="1:8" ht="15.75">
      <c r="A253" s="58"/>
      <c r="B253" s="59"/>
      <c r="C253" s="59"/>
      <c r="D253" s="59"/>
      <c r="E253" s="98"/>
      <c r="F253" s="98"/>
      <c r="G253" s="98"/>
      <c r="H253" s="98"/>
    </row>
    <row r="254" spans="1:8" ht="15.75">
      <c r="A254" s="58"/>
      <c r="B254" s="59"/>
      <c r="C254" s="59"/>
      <c r="D254" s="59"/>
      <c r="E254" s="98"/>
      <c r="F254" s="98"/>
      <c r="G254" s="98"/>
      <c r="H254" s="98"/>
    </row>
    <row r="255" spans="1:8" ht="15.75">
      <c r="A255" s="58"/>
      <c r="B255" s="59"/>
      <c r="C255" s="59"/>
      <c r="D255" s="59"/>
      <c r="E255" s="98"/>
      <c r="F255" s="98"/>
      <c r="G255" s="98"/>
      <c r="H255" s="98"/>
    </row>
    <row r="256" spans="1:8" ht="15.75">
      <c r="A256" s="58"/>
      <c r="B256" s="59"/>
      <c r="C256" s="59"/>
      <c r="D256" s="59"/>
      <c r="E256" s="98"/>
      <c r="F256" s="98"/>
      <c r="G256" s="98"/>
      <c r="H256" s="98"/>
    </row>
    <row r="257" spans="1:8" ht="15.75">
      <c r="A257" s="58"/>
      <c r="B257" s="59"/>
      <c r="C257" s="59"/>
      <c r="D257" s="59"/>
      <c r="E257" s="98"/>
      <c r="F257" s="98"/>
      <c r="G257" s="98"/>
      <c r="H257" s="98"/>
    </row>
    <row r="258" spans="1:8" ht="15.75">
      <c r="A258" s="58"/>
      <c r="B258" s="59"/>
      <c r="C258" s="59"/>
      <c r="D258" s="59"/>
      <c r="E258" s="98"/>
      <c r="F258" s="98"/>
      <c r="G258" s="98"/>
      <c r="H258" s="98"/>
    </row>
    <row r="259" spans="1:8" ht="15.75">
      <c r="A259" s="58"/>
      <c r="B259" s="59"/>
      <c r="C259" s="59"/>
      <c r="D259" s="59"/>
      <c r="E259" s="98"/>
      <c r="F259" s="98"/>
      <c r="G259" s="98"/>
      <c r="H259" s="98"/>
    </row>
    <row r="260" spans="1:8" ht="15.75">
      <c r="A260" s="58"/>
      <c r="B260" s="59"/>
      <c r="C260" s="59"/>
      <c r="D260" s="59"/>
      <c r="E260" s="98"/>
      <c r="F260" s="98"/>
      <c r="G260" s="98"/>
      <c r="H260" s="98"/>
    </row>
    <row r="261" spans="1:8" ht="15.75">
      <c r="A261" s="58"/>
      <c r="B261" s="59"/>
      <c r="C261" s="59"/>
      <c r="D261" s="59"/>
      <c r="E261" s="98"/>
      <c r="F261" s="98"/>
      <c r="G261" s="98"/>
      <c r="H261" s="98"/>
    </row>
    <row r="262" spans="1:8" ht="15.75">
      <c r="A262" s="58"/>
      <c r="B262" s="59"/>
      <c r="C262" s="59"/>
      <c r="D262" s="59"/>
      <c r="E262" s="98"/>
      <c r="F262" s="98"/>
      <c r="G262" s="98"/>
      <c r="H262" s="98"/>
    </row>
    <row r="263" spans="1:8" ht="15.75">
      <c r="A263" s="58"/>
      <c r="B263" s="59"/>
      <c r="C263" s="59"/>
      <c r="D263" s="59"/>
      <c r="E263" s="98"/>
      <c r="F263" s="98"/>
      <c r="G263" s="98"/>
      <c r="H263" s="98"/>
    </row>
    <row r="264" spans="1:8" ht="15.75">
      <c r="A264" s="58"/>
      <c r="B264" s="59"/>
      <c r="C264" s="59"/>
      <c r="D264" s="59"/>
      <c r="E264" s="98"/>
      <c r="F264" s="98"/>
      <c r="G264" s="98"/>
      <c r="H264" s="98"/>
    </row>
    <row r="265" spans="1:8" ht="15.75">
      <c r="A265" s="58"/>
      <c r="B265" s="59"/>
      <c r="C265" s="59"/>
      <c r="D265" s="59"/>
      <c r="E265" s="98"/>
      <c r="F265" s="98"/>
      <c r="G265" s="98"/>
      <c r="H265" s="98"/>
    </row>
    <row r="266" spans="1:8" ht="15.75">
      <c r="A266" s="58"/>
      <c r="B266" s="59"/>
      <c r="C266" s="59"/>
      <c r="D266" s="59"/>
      <c r="E266" s="98"/>
      <c r="F266" s="98"/>
      <c r="G266" s="98"/>
      <c r="H266" s="98"/>
    </row>
    <row r="267" spans="1:8" ht="15.75">
      <c r="A267" s="58"/>
      <c r="B267" s="59"/>
      <c r="C267" s="59"/>
      <c r="D267" s="59"/>
      <c r="E267" s="98"/>
      <c r="F267" s="98"/>
      <c r="G267" s="98"/>
      <c r="H267" s="98"/>
    </row>
    <row r="268" spans="1:8" ht="15.75">
      <c r="A268" s="58"/>
      <c r="B268" s="59"/>
      <c r="C268" s="59"/>
      <c r="D268" s="59"/>
      <c r="E268" s="98"/>
      <c r="F268" s="98"/>
      <c r="G268" s="98"/>
      <c r="H268" s="98"/>
    </row>
    <row r="269" spans="1:8" ht="15.75">
      <c r="A269" s="58"/>
      <c r="B269" s="59"/>
      <c r="C269" s="59"/>
      <c r="D269" s="59"/>
      <c r="E269" s="98"/>
      <c r="F269" s="98"/>
      <c r="G269" s="98"/>
      <c r="H269" s="98"/>
    </row>
    <row r="270" spans="1:8" ht="15.75">
      <c r="A270" s="58"/>
      <c r="B270" s="59"/>
      <c r="C270" s="59"/>
      <c r="D270" s="59"/>
      <c r="E270" s="98"/>
      <c r="F270" s="98"/>
      <c r="G270" s="98"/>
      <c r="H270" s="98"/>
    </row>
    <row r="271" spans="1:8" ht="15.75">
      <c r="A271" s="58"/>
      <c r="B271" s="59"/>
      <c r="C271" s="59"/>
      <c r="D271" s="59"/>
      <c r="E271" s="98"/>
      <c r="F271" s="98"/>
      <c r="G271" s="98"/>
      <c r="H271" s="98"/>
    </row>
    <row r="272" spans="1:8" ht="15.75">
      <c r="A272" s="58"/>
      <c r="B272" s="59"/>
      <c r="C272" s="59"/>
      <c r="D272" s="59"/>
      <c r="E272" s="98"/>
      <c r="F272" s="98"/>
      <c r="G272" s="98"/>
      <c r="H272" s="98"/>
    </row>
    <row r="273" spans="1:8" ht="15.75">
      <c r="A273" s="58"/>
      <c r="B273" s="59"/>
      <c r="C273" s="59"/>
      <c r="D273" s="59"/>
      <c r="E273" s="98"/>
      <c r="F273" s="98"/>
      <c r="G273" s="98"/>
      <c r="H273" s="98"/>
    </row>
    <row r="274" spans="1:8" ht="15.75">
      <c r="A274" s="58"/>
      <c r="B274" s="59"/>
      <c r="C274" s="59"/>
      <c r="D274" s="59"/>
      <c r="E274" s="98"/>
      <c r="F274" s="98"/>
      <c r="G274" s="98"/>
      <c r="H274" s="98"/>
    </row>
    <row r="275" spans="1:8" ht="15.75">
      <c r="A275" s="58"/>
      <c r="B275" s="59"/>
      <c r="C275" s="59"/>
      <c r="D275" s="59"/>
      <c r="E275" s="98"/>
      <c r="F275" s="98"/>
      <c r="G275" s="98"/>
      <c r="H275" s="98"/>
    </row>
    <row r="276" spans="1:8" ht="15.75">
      <c r="A276" s="58"/>
      <c r="B276" s="59"/>
      <c r="C276" s="59"/>
      <c r="D276" s="59"/>
      <c r="E276" s="98"/>
      <c r="F276" s="98"/>
      <c r="G276" s="98"/>
      <c r="H276" s="98"/>
    </row>
    <row r="277" spans="1:8" ht="15.75">
      <c r="A277" s="58"/>
      <c r="B277" s="59"/>
      <c r="C277" s="59"/>
      <c r="D277" s="59"/>
      <c r="E277" s="98"/>
      <c r="F277" s="98"/>
      <c r="G277" s="98"/>
      <c r="H277" s="98"/>
    </row>
    <row r="278" spans="1:8" ht="15.75">
      <c r="A278" s="58"/>
      <c r="B278" s="59"/>
      <c r="C278" s="59"/>
      <c r="D278" s="59"/>
      <c r="E278" s="98"/>
      <c r="F278" s="98"/>
      <c r="G278" s="98"/>
      <c r="H278" s="98"/>
    </row>
    <row r="279" spans="1:8" ht="15.75">
      <c r="A279" s="58"/>
      <c r="B279" s="59"/>
      <c r="C279" s="59"/>
      <c r="D279" s="59"/>
      <c r="E279" s="98"/>
      <c r="F279" s="98"/>
      <c r="G279" s="98"/>
      <c r="H279" s="98"/>
    </row>
    <row r="280" spans="1:8" ht="15.75">
      <c r="A280" s="58"/>
      <c r="B280" s="59"/>
      <c r="C280" s="59"/>
      <c r="D280" s="59"/>
      <c r="E280" s="98"/>
      <c r="F280" s="98"/>
      <c r="G280" s="98"/>
      <c r="H280" s="98"/>
    </row>
    <row r="281" spans="1:8" ht="15.75">
      <c r="A281" s="58"/>
      <c r="B281" s="59"/>
      <c r="C281" s="59"/>
      <c r="D281" s="59"/>
      <c r="E281" s="98"/>
      <c r="F281" s="98"/>
      <c r="G281" s="98"/>
      <c r="H281" s="98"/>
    </row>
    <row r="282" spans="1:8" ht="15.75">
      <c r="A282" s="58"/>
      <c r="B282" s="59"/>
      <c r="C282" s="59"/>
      <c r="D282" s="59"/>
      <c r="E282" s="98"/>
      <c r="F282" s="98"/>
      <c r="G282" s="98"/>
      <c r="H282" s="98"/>
    </row>
    <row r="283" spans="1:8" ht="15.75">
      <c r="A283" s="58"/>
      <c r="B283" s="59"/>
      <c r="C283" s="59"/>
      <c r="D283" s="59"/>
      <c r="E283" s="98"/>
      <c r="F283" s="98"/>
      <c r="G283" s="98"/>
      <c r="H283" s="98"/>
    </row>
    <row r="284" spans="1:8" ht="15.75">
      <c r="A284" s="58"/>
      <c r="B284" s="59"/>
      <c r="C284" s="59"/>
      <c r="D284" s="59"/>
      <c r="E284" s="98"/>
      <c r="F284" s="98"/>
      <c r="G284" s="98"/>
      <c r="H284" s="98"/>
    </row>
    <row r="285" spans="1:8" ht="15.75">
      <c r="A285" s="58"/>
      <c r="B285" s="59"/>
      <c r="C285" s="59"/>
      <c r="D285" s="59"/>
      <c r="E285" s="98"/>
      <c r="F285" s="98"/>
      <c r="G285" s="98"/>
      <c r="H285" s="98"/>
    </row>
    <row r="286" spans="1:8" ht="15.75">
      <c r="A286" s="58"/>
      <c r="B286" s="59"/>
      <c r="C286" s="59"/>
      <c r="D286" s="59"/>
      <c r="E286" s="98"/>
      <c r="F286" s="98"/>
      <c r="G286" s="98"/>
      <c r="H286" s="98"/>
    </row>
    <row r="287" spans="1:8" ht="15.75">
      <c r="A287" s="58"/>
      <c r="B287" s="67"/>
      <c r="C287" s="67"/>
      <c r="D287" s="67"/>
      <c r="E287" s="101"/>
      <c r="F287" s="101"/>
      <c r="G287" s="101"/>
      <c r="H287" s="101"/>
    </row>
    <row r="288" spans="1:8" ht="15.75">
      <c r="A288" s="58"/>
      <c r="B288" s="67"/>
      <c r="C288" s="67"/>
      <c r="D288" s="67"/>
      <c r="E288" s="101"/>
      <c r="F288" s="101"/>
      <c r="G288" s="101"/>
      <c r="H288" s="101"/>
    </row>
    <row r="289" spans="1:8" ht="15.75">
      <c r="A289" s="58"/>
      <c r="B289" s="67"/>
      <c r="C289" s="67"/>
      <c r="D289" s="67"/>
      <c r="E289" s="101"/>
      <c r="F289" s="101"/>
      <c r="G289" s="101"/>
      <c r="H289" s="101"/>
    </row>
    <row r="290" spans="1:8" ht="15.75">
      <c r="A290" s="58"/>
      <c r="B290" s="67"/>
      <c r="C290" s="67"/>
      <c r="D290" s="67"/>
      <c r="E290" s="101"/>
      <c r="F290" s="101"/>
      <c r="G290" s="101"/>
      <c r="H290" s="101"/>
    </row>
    <row r="291" spans="1:8" ht="15.75">
      <c r="A291" s="58"/>
      <c r="B291" s="67"/>
      <c r="C291" s="67"/>
      <c r="D291" s="67"/>
      <c r="E291" s="101"/>
      <c r="F291" s="101"/>
      <c r="G291" s="101"/>
      <c r="H291" s="101"/>
    </row>
    <row r="292" spans="1:8" ht="15.75">
      <c r="A292" s="58"/>
      <c r="B292" s="67"/>
      <c r="C292" s="67"/>
      <c r="D292" s="67"/>
      <c r="E292" s="101"/>
      <c r="F292" s="101"/>
      <c r="G292" s="101"/>
      <c r="H292" s="101"/>
    </row>
    <row r="293" spans="1:8" ht="15.75">
      <c r="A293" s="58"/>
      <c r="B293" s="67"/>
      <c r="C293" s="67"/>
      <c r="D293" s="67"/>
      <c r="E293" s="101"/>
      <c r="F293" s="101"/>
      <c r="G293" s="101"/>
      <c r="H293" s="101"/>
    </row>
    <row r="294" spans="1:8" ht="15.75">
      <c r="A294" s="58"/>
      <c r="B294" s="67"/>
      <c r="C294" s="67"/>
      <c r="D294" s="67"/>
      <c r="E294" s="101"/>
      <c r="F294" s="101"/>
      <c r="G294" s="101"/>
      <c r="H294" s="101"/>
    </row>
    <row r="295" spans="1:8" ht="15.75">
      <c r="A295" s="58"/>
      <c r="B295" s="67"/>
      <c r="C295" s="67"/>
      <c r="D295" s="67"/>
      <c r="E295" s="101"/>
      <c r="F295" s="101"/>
      <c r="G295" s="101"/>
      <c r="H295" s="101"/>
    </row>
    <row r="296" spans="1:8" ht="15.75">
      <c r="A296" s="58"/>
      <c r="B296" s="67"/>
      <c r="C296" s="67"/>
      <c r="D296" s="67"/>
      <c r="E296" s="101"/>
      <c r="F296" s="101"/>
      <c r="G296" s="101"/>
      <c r="H296" s="101"/>
    </row>
    <row r="297" spans="1:8" ht="15.75">
      <c r="A297" s="58"/>
      <c r="B297" s="67"/>
      <c r="C297" s="67"/>
      <c r="D297" s="67"/>
      <c r="E297" s="101"/>
      <c r="F297" s="101"/>
      <c r="G297" s="101"/>
      <c r="H297" s="101"/>
    </row>
    <row r="298" spans="1:8" ht="15.75">
      <c r="A298" s="58"/>
      <c r="B298" s="67"/>
      <c r="C298" s="67"/>
      <c r="D298" s="67"/>
      <c r="E298" s="101"/>
      <c r="F298" s="101"/>
      <c r="G298" s="101"/>
      <c r="H298" s="101"/>
    </row>
    <row r="299" spans="1:8" ht="15.75">
      <c r="A299" s="58"/>
      <c r="B299" s="67"/>
      <c r="C299" s="67"/>
      <c r="D299" s="67"/>
      <c r="E299" s="101"/>
      <c r="F299" s="101"/>
      <c r="G299" s="101"/>
      <c r="H299" s="101"/>
    </row>
    <row r="300" spans="1:8" ht="15.75">
      <c r="A300" s="58"/>
      <c r="B300" s="67"/>
      <c r="C300" s="67"/>
      <c r="D300" s="67"/>
      <c r="E300" s="101"/>
      <c r="F300" s="101"/>
      <c r="G300" s="101"/>
      <c r="H300" s="101"/>
    </row>
    <row r="301" spans="1:8" ht="15.75">
      <c r="A301" s="58"/>
      <c r="B301" s="67"/>
      <c r="C301" s="67"/>
      <c r="D301" s="67"/>
      <c r="E301" s="101"/>
      <c r="F301" s="101"/>
      <c r="G301" s="101"/>
      <c r="H301" s="101"/>
    </row>
    <row r="302" spans="1:8" ht="15.75">
      <c r="A302" s="58"/>
      <c r="B302" s="67"/>
      <c r="C302" s="67"/>
      <c r="D302" s="67"/>
      <c r="E302" s="101"/>
      <c r="F302" s="101"/>
      <c r="G302" s="101"/>
      <c r="H302" s="101"/>
    </row>
    <row r="303" spans="1:8" ht="15.75">
      <c r="A303" s="58"/>
      <c r="B303" s="67"/>
      <c r="C303" s="67"/>
      <c r="D303" s="67"/>
      <c r="E303" s="101"/>
      <c r="F303" s="101"/>
      <c r="G303" s="101"/>
      <c r="H303" s="101"/>
    </row>
    <row r="304" spans="1:8" ht="15.75">
      <c r="A304" s="58"/>
      <c r="B304" s="67"/>
      <c r="C304" s="67"/>
      <c r="D304" s="67"/>
      <c r="E304" s="101"/>
      <c r="F304" s="101"/>
      <c r="G304" s="101"/>
      <c r="H304" s="101"/>
    </row>
    <row r="305" spans="1:8" ht="15.75">
      <c r="A305" s="58"/>
      <c r="B305" s="67"/>
      <c r="C305" s="67"/>
      <c r="D305" s="67"/>
      <c r="E305" s="101"/>
      <c r="F305" s="101"/>
      <c r="G305" s="101"/>
      <c r="H305" s="101"/>
    </row>
    <row r="306" spans="1:8" ht="15.75">
      <c r="A306" s="58"/>
      <c r="B306" s="67"/>
      <c r="C306" s="67"/>
      <c r="D306" s="67"/>
      <c r="E306" s="101"/>
      <c r="F306" s="101"/>
      <c r="G306" s="101"/>
      <c r="H306" s="101"/>
    </row>
    <row r="307" spans="1:8" ht="15.75">
      <c r="A307" s="58"/>
      <c r="B307" s="67"/>
      <c r="C307" s="67"/>
      <c r="D307" s="67"/>
      <c r="E307" s="101"/>
      <c r="F307" s="101"/>
      <c r="G307" s="101"/>
      <c r="H307" s="101"/>
    </row>
    <row r="308" spans="1:8" ht="15.75">
      <c r="A308" s="58"/>
      <c r="B308" s="67"/>
      <c r="C308" s="67"/>
      <c r="D308" s="67"/>
      <c r="E308" s="101"/>
      <c r="F308" s="101"/>
      <c r="G308" s="101"/>
      <c r="H308" s="101"/>
    </row>
    <row r="309" spans="1:8" ht="15.75">
      <c r="A309" s="58"/>
      <c r="B309" s="67"/>
      <c r="C309" s="67"/>
      <c r="D309" s="67"/>
      <c r="E309" s="101"/>
      <c r="F309" s="101"/>
      <c r="G309" s="101"/>
      <c r="H309" s="101"/>
    </row>
    <row r="310" spans="1:8" ht="15.75">
      <c r="A310" s="58"/>
      <c r="B310" s="67"/>
      <c r="C310" s="67"/>
      <c r="D310" s="67"/>
      <c r="E310" s="101"/>
      <c r="F310" s="101"/>
      <c r="G310" s="101"/>
      <c r="H310" s="101"/>
    </row>
    <row r="311" spans="1:8" ht="15.75">
      <c r="A311" s="58"/>
      <c r="B311" s="67"/>
      <c r="C311" s="67"/>
      <c r="D311" s="67"/>
      <c r="E311" s="101"/>
      <c r="F311" s="101"/>
      <c r="G311" s="101"/>
      <c r="H311" s="101"/>
    </row>
    <row r="312" spans="1:8" ht="15.75">
      <c r="A312" s="58"/>
      <c r="B312" s="67"/>
      <c r="C312" s="67"/>
      <c r="D312" s="67"/>
      <c r="E312" s="101"/>
      <c r="F312" s="101"/>
      <c r="G312" s="101"/>
      <c r="H312" s="101"/>
    </row>
    <row r="313" spans="1:8" ht="15.75">
      <c r="A313" s="58"/>
      <c r="B313" s="67"/>
      <c r="C313" s="67"/>
      <c r="D313" s="67"/>
      <c r="E313" s="101"/>
      <c r="F313" s="101"/>
      <c r="G313" s="101"/>
      <c r="H313" s="101"/>
    </row>
    <row r="314" spans="1:8" ht="15.75">
      <c r="A314" s="58"/>
      <c r="B314" s="67"/>
      <c r="C314" s="67"/>
      <c r="D314" s="67"/>
      <c r="E314" s="101"/>
      <c r="F314" s="101"/>
      <c r="G314" s="101"/>
      <c r="H314" s="101"/>
    </row>
    <row r="315" spans="1:8" ht="15.75">
      <c r="A315" s="58"/>
      <c r="B315" s="67"/>
      <c r="C315" s="67"/>
      <c r="D315" s="67"/>
      <c r="E315" s="101"/>
      <c r="F315" s="101"/>
      <c r="G315" s="101"/>
      <c r="H315" s="101"/>
    </row>
    <row r="316" spans="1:8" ht="15.75">
      <c r="A316" s="58"/>
      <c r="B316" s="67"/>
      <c r="C316" s="67"/>
      <c r="D316" s="67"/>
      <c r="E316" s="101"/>
      <c r="F316" s="101"/>
      <c r="G316" s="101"/>
      <c r="H316" s="101"/>
    </row>
    <row r="317" spans="1:8" ht="15.75">
      <c r="A317" s="58"/>
      <c r="B317" s="67"/>
      <c r="C317" s="67"/>
      <c r="D317" s="67"/>
      <c r="E317" s="101"/>
      <c r="F317" s="101"/>
      <c r="G317" s="101"/>
      <c r="H317" s="101"/>
    </row>
    <row r="318" spans="1:8" ht="15.75">
      <c r="A318" s="58"/>
      <c r="B318" s="67"/>
      <c r="C318" s="67"/>
      <c r="D318" s="67"/>
      <c r="E318" s="101"/>
      <c r="F318" s="101"/>
      <c r="G318" s="101"/>
      <c r="H318" s="101"/>
    </row>
    <row r="319" spans="1:8" ht="15.75">
      <c r="A319" s="58"/>
      <c r="B319" s="67"/>
      <c r="C319" s="67"/>
      <c r="D319" s="67"/>
      <c r="E319" s="101"/>
      <c r="F319" s="101"/>
      <c r="G319" s="101"/>
      <c r="H319" s="101"/>
    </row>
    <row r="320" spans="1:8" ht="15.75">
      <c r="A320" s="58"/>
      <c r="B320" s="67"/>
      <c r="C320" s="67"/>
      <c r="D320" s="67"/>
      <c r="E320" s="101"/>
      <c r="F320" s="101"/>
      <c r="G320" s="101"/>
      <c r="H320" s="101"/>
    </row>
    <row r="321" spans="1:8" ht="15.75">
      <c r="A321" s="58"/>
      <c r="B321" s="67"/>
      <c r="C321" s="67"/>
      <c r="D321" s="67"/>
      <c r="E321" s="101"/>
      <c r="F321" s="101"/>
      <c r="G321" s="101"/>
      <c r="H321" s="101"/>
    </row>
    <row r="322" spans="1:8" ht="15.75">
      <c r="A322" s="58"/>
      <c r="B322" s="67"/>
      <c r="C322" s="67"/>
      <c r="D322" s="67"/>
      <c r="E322" s="101"/>
      <c r="F322" s="101"/>
      <c r="G322" s="101"/>
      <c r="H322" s="101"/>
    </row>
    <row r="323" spans="1:8" ht="15.75">
      <c r="A323" s="58"/>
      <c r="B323" s="67"/>
      <c r="C323" s="67"/>
      <c r="D323" s="67"/>
      <c r="E323" s="101"/>
      <c r="F323" s="101"/>
      <c r="G323" s="101"/>
      <c r="H323" s="101"/>
    </row>
    <row r="324" spans="1:8" ht="15.75">
      <c r="A324" s="58"/>
      <c r="B324" s="67"/>
      <c r="C324" s="67"/>
      <c r="D324" s="67"/>
      <c r="E324" s="101"/>
      <c r="F324" s="101"/>
      <c r="G324" s="101"/>
      <c r="H324" s="101"/>
    </row>
    <row r="325" spans="1:8" ht="15.75">
      <c r="A325" s="58"/>
      <c r="B325" s="67"/>
      <c r="C325" s="67"/>
      <c r="D325" s="67"/>
      <c r="E325" s="101"/>
      <c r="F325" s="101"/>
      <c r="G325" s="101"/>
      <c r="H325" s="101"/>
    </row>
    <row r="326" spans="1:8" ht="15.75">
      <c r="A326" s="58"/>
      <c r="B326" s="67"/>
      <c r="C326" s="67"/>
      <c r="D326" s="67"/>
      <c r="E326" s="101"/>
      <c r="F326" s="101"/>
      <c r="G326" s="101"/>
      <c r="H326" s="101"/>
    </row>
    <row r="327" spans="1:8" ht="15.75">
      <c r="A327" s="58"/>
      <c r="B327" s="67"/>
      <c r="C327" s="67"/>
      <c r="D327" s="67"/>
      <c r="E327" s="101"/>
      <c r="F327" s="101"/>
      <c r="G327" s="101"/>
      <c r="H327" s="101"/>
    </row>
    <row r="328" spans="1:8" ht="15.75">
      <c r="A328" s="58"/>
      <c r="B328" s="67"/>
      <c r="C328" s="67"/>
      <c r="D328" s="67"/>
      <c r="E328" s="101"/>
      <c r="F328" s="101"/>
      <c r="G328" s="101"/>
      <c r="H328" s="101"/>
    </row>
    <row r="329" spans="1:8" ht="15.75">
      <c r="A329" s="58"/>
      <c r="B329" s="67"/>
      <c r="C329" s="67"/>
      <c r="D329" s="67"/>
      <c r="E329" s="101"/>
      <c r="F329" s="101"/>
      <c r="G329" s="101"/>
      <c r="H329" s="101"/>
    </row>
    <row r="330" spans="1:8" ht="15.75">
      <c r="A330" s="58"/>
      <c r="B330" s="67"/>
      <c r="C330" s="67"/>
      <c r="D330" s="67"/>
      <c r="E330" s="101"/>
      <c r="F330" s="101"/>
      <c r="G330" s="101"/>
      <c r="H330" s="101"/>
    </row>
    <row r="331" spans="1:8" ht="15.75">
      <c r="A331" s="58"/>
      <c r="B331" s="67"/>
      <c r="C331" s="67"/>
      <c r="D331" s="67"/>
      <c r="E331" s="101"/>
      <c r="F331" s="101"/>
      <c r="G331" s="101"/>
      <c r="H331" s="101"/>
    </row>
    <row r="332" spans="1:8" ht="15.75">
      <c r="A332" s="58"/>
      <c r="B332" s="67"/>
      <c r="C332" s="67"/>
      <c r="D332" s="67"/>
      <c r="E332" s="101"/>
      <c r="F332" s="101"/>
      <c r="G332" s="101"/>
      <c r="H332" s="101"/>
    </row>
    <row r="333" spans="1:8" ht="15.75">
      <c r="A333" s="58"/>
      <c r="B333" s="67"/>
      <c r="C333" s="67"/>
      <c r="D333" s="67"/>
      <c r="E333" s="101"/>
      <c r="F333" s="101"/>
      <c r="G333" s="101"/>
      <c r="H333" s="101"/>
    </row>
    <row r="334" spans="1:8" ht="15.75">
      <c r="A334" s="58"/>
      <c r="B334" s="67"/>
      <c r="C334" s="67"/>
      <c r="D334" s="67"/>
      <c r="E334" s="101"/>
      <c r="F334" s="101"/>
      <c r="G334" s="101"/>
      <c r="H334" s="101"/>
    </row>
    <row r="335" spans="1:8" ht="15.75">
      <c r="A335" s="58"/>
      <c r="B335" s="67"/>
      <c r="C335" s="67"/>
      <c r="D335" s="67"/>
      <c r="E335" s="101"/>
      <c r="F335" s="101"/>
      <c r="G335" s="101"/>
      <c r="H335" s="101"/>
    </row>
    <row r="336" spans="1:8" ht="15.75">
      <c r="A336" s="58"/>
      <c r="B336" s="67"/>
      <c r="C336" s="67"/>
      <c r="D336" s="67"/>
      <c r="E336" s="101"/>
      <c r="F336" s="101"/>
      <c r="G336" s="101"/>
      <c r="H336" s="101"/>
    </row>
    <row r="337" spans="1:8" ht="15.75">
      <c r="A337" s="58"/>
      <c r="B337" s="67"/>
      <c r="C337" s="67"/>
      <c r="D337" s="67"/>
      <c r="E337" s="101"/>
      <c r="F337" s="101"/>
      <c r="G337" s="101"/>
      <c r="H337" s="101"/>
    </row>
    <row r="338" spans="1:8" ht="15.75">
      <c r="A338" s="58"/>
      <c r="B338" s="67"/>
      <c r="C338" s="67"/>
      <c r="D338" s="67"/>
      <c r="E338" s="101"/>
      <c r="F338" s="101"/>
      <c r="G338" s="101"/>
      <c r="H338" s="101"/>
    </row>
    <row r="339" spans="1:8" ht="15.75">
      <c r="A339" s="58"/>
      <c r="B339" s="67"/>
      <c r="C339" s="67"/>
      <c r="D339" s="67"/>
      <c r="E339" s="101"/>
      <c r="F339" s="101"/>
      <c r="G339" s="101"/>
      <c r="H339" s="101"/>
    </row>
    <row r="340" spans="1:8" ht="15.75">
      <c r="A340" s="58"/>
      <c r="B340" s="67"/>
      <c r="C340" s="67"/>
      <c r="D340" s="67"/>
      <c r="E340" s="101"/>
      <c r="F340" s="101"/>
      <c r="G340" s="101"/>
      <c r="H340" s="101"/>
    </row>
    <row r="341" spans="1:8" ht="15.75">
      <c r="A341" s="58"/>
      <c r="B341" s="67"/>
      <c r="C341" s="67"/>
      <c r="D341" s="67"/>
      <c r="E341" s="101"/>
      <c r="F341" s="101"/>
      <c r="G341" s="101"/>
      <c r="H341" s="101"/>
    </row>
    <row r="342" spans="1:8" ht="15.75">
      <c r="A342" s="58"/>
      <c r="B342" s="67"/>
      <c r="C342" s="67"/>
      <c r="D342" s="67"/>
      <c r="E342" s="101"/>
      <c r="F342" s="101"/>
      <c r="G342" s="101"/>
      <c r="H342" s="101"/>
    </row>
    <row r="343" spans="1:8" ht="15.75">
      <c r="A343" s="58"/>
      <c r="B343" s="67"/>
      <c r="C343" s="67"/>
      <c r="D343" s="67"/>
      <c r="E343" s="101"/>
      <c r="F343" s="101"/>
      <c r="G343" s="101"/>
      <c r="H343" s="101"/>
    </row>
    <row r="344" spans="1:8" ht="15.75">
      <c r="A344" s="58"/>
      <c r="B344" s="67"/>
      <c r="C344" s="67"/>
      <c r="D344" s="67"/>
      <c r="E344" s="101"/>
      <c r="F344" s="101"/>
      <c r="G344" s="101"/>
      <c r="H344" s="101"/>
    </row>
    <row r="345" spans="1:8" ht="15.75">
      <c r="A345" s="58"/>
      <c r="B345" s="67"/>
      <c r="C345" s="67"/>
      <c r="D345" s="67"/>
      <c r="E345" s="101"/>
      <c r="F345" s="101"/>
      <c r="G345" s="101"/>
      <c r="H345" s="101"/>
    </row>
    <row r="346" spans="1:8" ht="15.75">
      <c r="A346" s="58"/>
      <c r="B346" s="67"/>
      <c r="C346" s="67"/>
      <c r="D346" s="67"/>
      <c r="E346" s="101"/>
      <c r="F346" s="101"/>
      <c r="G346" s="101"/>
      <c r="H346" s="101"/>
    </row>
    <row r="347" spans="1:8" ht="15.75">
      <c r="A347" s="58"/>
      <c r="B347" s="67"/>
      <c r="C347" s="67"/>
      <c r="D347" s="67"/>
      <c r="E347" s="101"/>
      <c r="F347" s="101"/>
      <c r="G347" s="101"/>
      <c r="H347" s="101"/>
    </row>
    <row r="348" spans="1:8" ht="15.75">
      <c r="A348" s="58"/>
      <c r="B348" s="67"/>
      <c r="C348" s="67"/>
      <c r="D348" s="67"/>
      <c r="E348" s="101"/>
      <c r="F348" s="101"/>
      <c r="G348" s="101"/>
      <c r="H348" s="101"/>
    </row>
    <row r="349" spans="1:8" ht="15.75">
      <c r="A349" s="58"/>
      <c r="B349" s="67"/>
      <c r="C349" s="67"/>
      <c r="D349" s="67"/>
      <c r="E349" s="101"/>
      <c r="F349" s="101"/>
      <c r="G349" s="101"/>
      <c r="H349" s="101"/>
    </row>
    <row r="350" spans="1:8" ht="15.75">
      <c r="A350" s="58"/>
      <c r="B350" s="67"/>
      <c r="C350" s="67"/>
      <c r="D350" s="67"/>
      <c r="E350" s="101"/>
      <c r="F350" s="101"/>
      <c r="G350" s="101"/>
      <c r="H350" s="101"/>
    </row>
    <row r="351" spans="1:8" ht="15.75">
      <c r="A351" s="58"/>
      <c r="B351" s="67"/>
      <c r="C351" s="67"/>
      <c r="D351" s="67"/>
      <c r="E351" s="101"/>
      <c r="F351" s="101"/>
      <c r="G351" s="101"/>
      <c r="H351" s="101"/>
    </row>
    <row r="352" spans="1:8" ht="15.75">
      <c r="A352" s="58"/>
      <c r="B352" s="67"/>
      <c r="C352" s="67"/>
      <c r="D352" s="67"/>
      <c r="E352" s="101"/>
      <c r="F352" s="101"/>
      <c r="G352" s="101"/>
      <c r="H352" s="101"/>
    </row>
    <row r="353" spans="1:8" ht="15.75">
      <c r="A353" s="58"/>
      <c r="B353" s="67"/>
      <c r="C353" s="67"/>
      <c r="D353" s="67"/>
      <c r="E353" s="101"/>
      <c r="F353" s="101"/>
      <c r="G353" s="101"/>
      <c r="H353" s="101"/>
    </row>
    <row r="354" spans="1:8" ht="15.75">
      <c r="A354" s="58"/>
      <c r="B354" s="67"/>
      <c r="C354" s="67"/>
      <c r="D354" s="67"/>
      <c r="E354" s="101"/>
      <c r="F354" s="101"/>
      <c r="G354" s="101"/>
      <c r="H354" s="101"/>
    </row>
    <row r="355" spans="1:8" ht="15.75">
      <c r="A355" s="58"/>
      <c r="B355" s="67"/>
      <c r="C355" s="67"/>
      <c r="D355" s="67"/>
      <c r="E355" s="101"/>
      <c r="F355" s="101"/>
      <c r="G355" s="101"/>
      <c r="H355" s="101"/>
    </row>
    <row r="356" spans="1:8" ht="15.75">
      <c r="A356" s="58"/>
      <c r="B356" s="67"/>
      <c r="C356" s="67"/>
      <c r="D356" s="67"/>
      <c r="E356" s="101"/>
      <c r="F356" s="101"/>
      <c r="G356" s="101"/>
      <c r="H356" s="101"/>
    </row>
    <row r="357" spans="1:8" ht="15.75">
      <c r="A357" s="58"/>
      <c r="B357" s="67"/>
      <c r="C357" s="67"/>
      <c r="D357" s="67"/>
      <c r="E357" s="101"/>
      <c r="F357" s="101"/>
      <c r="G357" s="101"/>
      <c r="H357" s="101"/>
    </row>
    <row r="358" spans="1:8" ht="15.75">
      <c r="A358" s="58"/>
      <c r="B358" s="67"/>
      <c r="C358" s="67"/>
      <c r="D358" s="67"/>
      <c r="E358" s="101"/>
      <c r="F358" s="101"/>
      <c r="G358" s="101"/>
      <c r="H358" s="101"/>
    </row>
    <row r="359" spans="1:8" ht="15.75">
      <c r="A359" s="58"/>
      <c r="B359" s="67"/>
      <c r="C359" s="67"/>
      <c r="D359" s="67"/>
      <c r="E359" s="101"/>
      <c r="F359" s="101"/>
      <c r="G359" s="101"/>
      <c r="H359" s="101"/>
    </row>
    <row r="360" spans="1:8" ht="15.75">
      <c r="A360" s="58"/>
      <c r="B360" s="67"/>
      <c r="C360" s="67"/>
      <c r="D360" s="67"/>
      <c r="E360" s="101"/>
      <c r="F360" s="101"/>
      <c r="G360" s="101"/>
      <c r="H360" s="101"/>
    </row>
    <row r="361" spans="1:8" ht="15.75">
      <c r="A361" s="58"/>
      <c r="B361" s="67"/>
      <c r="C361" s="67"/>
      <c r="D361" s="67"/>
      <c r="E361" s="101"/>
      <c r="F361" s="101"/>
      <c r="G361" s="101"/>
      <c r="H361" s="101"/>
    </row>
    <row r="362" spans="1:8" ht="15.75">
      <c r="A362" s="58"/>
      <c r="B362" s="67"/>
      <c r="C362" s="67"/>
      <c r="D362" s="67"/>
      <c r="E362" s="101"/>
      <c r="F362" s="101"/>
      <c r="G362" s="101"/>
      <c r="H362" s="101"/>
    </row>
    <row r="363" spans="1:8" ht="15.75">
      <c r="A363" s="58"/>
      <c r="B363" s="67"/>
      <c r="C363" s="67"/>
      <c r="D363" s="67"/>
      <c r="E363" s="101"/>
      <c r="F363" s="101"/>
      <c r="G363" s="101"/>
      <c r="H363" s="101"/>
    </row>
    <row r="364" spans="1:8" ht="15.75">
      <c r="A364" s="58"/>
      <c r="B364" s="67"/>
      <c r="C364" s="67"/>
      <c r="D364" s="67"/>
      <c r="E364" s="101"/>
      <c r="F364" s="101"/>
      <c r="G364" s="101"/>
      <c r="H364" s="101"/>
    </row>
    <row r="365" spans="1:8" ht="15.75">
      <c r="A365" s="58"/>
      <c r="B365" s="67"/>
      <c r="C365" s="67"/>
      <c r="D365" s="67"/>
      <c r="E365" s="101"/>
      <c r="F365" s="101"/>
      <c r="G365" s="101"/>
      <c r="H365" s="101"/>
    </row>
    <row r="366" spans="1:8" ht="15.75">
      <c r="A366" s="58"/>
      <c r="B366" s="67"/>
      <c r="C366" s="67"/>
      <c r="D366" s="67"/>
      <c r="E366" s="101"/>
      <c r="F366" s="101"/>
      <c r="G366" s="101"/>
      <c r="H366" s="101"/>
    </row>
    <row r="367" spans="1:8" ht="15.75">
      <c r="A367" s="58"/>
      <c r="B367" s="67"/>
      <c r="C367" s="67"/>
      <c r="D367" s="67"/>
      <c r="E367" s="101"/>
      <c r="F367" s="101"/>
      <c r="G367" s="101"/>
      <c r="H367" s="101"/>
    </row>
    <row r="368" spans="1:8" ht="15.75">
      <c r="A368" s="58"/>
      <c r="B368" s="67"/>
      <c r="C368" s="67"/>
      <c r="D368" s="67"/>
      <c r="E368" s="101"/>
      <c r="F368" s="101"/>
      <c r="G368" s="101"/>
      <c r="H368" s="101"/>
    </row>
    <row r="369" spans="1:8" ht="15.75">
      <c r="A369" s="58"/>
      <c r="B369" s="67"/>
      <c r="C369" s="67"/>
      <c r="D369" s="67"/>
      <c r="E369" s="101"/>
      <c r="F369" s="101"/>
      <c r="G369" s="101"/>
      <c r="H369" s="101"/>
    </row>
    <row r="370" spans="1:8" ht="15.75">
      <c r="A370" s="58"/>
      <c r="B370" s="67"/>
      <c r="C370" s="67"/>
      <c r="D370" s="67"/>
      <c r="E370" s="101"/>
      <c r="F370" s="101"/>
      <c r="G370" s="101"/>
      <c r="H370" s="101"/>
    </row>
    <row r="371" spans="1:8" ht="15.75">
      <c r="A371" s="58"/>
      <c r="B371" s="67"/>
      <c r="C371" s="67"/>
      <c r="D371" s="67"/>
      <c r="E371" s="101"/>
      <c r="F371" s="101"/>
      <c r="G371" s="101"/>
      <c r="H371" s="101"/>
    </row>
    <row r="372" spans="1:8" ht="15.75">
      <c r="A372" s="58"/>
      <c r="B372" s="67"/>
      <c r="C372" s="67"/>
      <c r="D372" s="67"/>
      <c r="E372" s="101"/>
      <c r="F372" s="101"/>
      <c r="G372" s="101"/>
      <c r="H372" s="101"/>
    </row>
    <row r="373" spans="1:8" ht="15.75">
      <c r="A373" s="58"/>
      <c r="B373" s="67"/>
      <c r="C373" s="67"/>
      <c r="D373" s="67"/>
      <c r="E373" s="101"/>
      <c r="F373" s="101"/>
      <c r="G373" s="101"/>
      <c r="H373" s="101"/>
    </row>
    <row r="374" spans="1:8" ht="15.75">
      <c r="A374" s="58"/>
      <c r="B374" s="67"/>
      <c r="C374" s="67"/>
      <c r="D374" s="67"/>
      <c r="E374" s="101"/>
      <c r="F374" s="101"/>
      <c r="G374" s="101"/>
      <c r="H374" s="101"/>
    </row>
    <row r="375" spans="1:8" ht="15.75">
      <c r="A375" s="58"/>
      <c r="B375" s="67"/>
      <c r="C375" s="67"/>
      <c r="D375" s="67"/>
      <c r="E375" s="101"/>
      <c r="F375" s="101"/>
      <c r="G375" s="101"/>
      <c r="H375" s="101"/>
    </row>
    <row r="376" spans="1:8" ht="15.75">
      <c r="A376" s="58"/>
      <c r="B376" s="67"/>
      <c r="C376" s="67"/>
      <c r="D376" s="67"/>
      <c r="E376" s="101"/>
      <c r="F376" s="101"/>
      <c r="G376" s="101"/>
      <c r="H376" s="101"/>
    </row>
    <row r="377" spans="1:8" ht="15.75">
      <c r="A377" s="58"/>
      <c r="B377" s="67"/>
      <c r="C377" s="67"/>
      <c r="D377" s="67"/>
      <c r="E377" s="101"/>
      <c r="F377" s="101"/>
      <c r="G377" s="101"/>
      <c r="H377" s="101"/>
    </row>
    <row r="378" spans="1:8" ht="15.75">
      <c r="A378" s="58"/>
      <c r="B378" s="67"/>
      <c r="C378" s="67"/>
      <c r="D378" s="67"/>
      <c r="E378" s="101"/>
      <c r="F378" s="101"/>
      <c r="G378" s="101"/>
      <c r="H378" s="101"/>
    </row>
    <row r="379" spans="1:8" ht="15.75">
      <c r="A379" s="58"/>
      <c r="B379" s="67"/>
      <c r="C379" s="67"/>
      <c r="D379" s="67"/>
      <c r="E379" s="101"/>
      <c r="F379" s="101"/>
      <c r="G379" s="101"/>
      <c r="H379" s="101"/>
    </row>
    <row r="380" spans="1:8" ht="15.75">
      <c r="A380" s="58"/>
      <c r="B380" s="67"/>
      <c r="C380" s="67"/>
      <c r="D380" s="67"/>
      <c r="E380" s="101"/>
      <c r="F380" s="101"/>
      <c r="G380" s="101"/>
      <c r="H380" s="101"/>
    </row>
    <row r="381" spans="1:8" ht="15.75">
      <c r="A381" s="58"/>
      <c r="B381" s="67"/>
      <c r="C381" s="67"/>
      <c r="D381" s="67"/>
      <c r="E381" s="101"/>
      <c r="F381" s="101"/>
      <c r="G381" s="101"/>
      <c r="H381" s="101"/>
    </row>
    <row r="382" spans="1:8" ht="15.75">
      <c r="A382" s="58"/>
      <c r="B382" s="67"/>
      <c r="C382" s="67"/>
      <c r="D382" s="67"/>
      <c r="E382" s="101"/>
      <c r="F382" s="101"/>
      <c r="G382" s="101"/>
      <c r="H382" s="101"/>
    </row>
    <row r="383" spans="1:8" ht="15.75">
      <c r="A383" s="58"/>
      <c r="B383" s="67"/>
      <c r="C383" s="67"/>
      <c r="D383" s="67"/>
      <c r="E383" s="101"/>
      <c r="F383" s="101"/>
      <c r="G383" s="101"/>
      <c r="H383" s="101"/>
    </row>
    <row r="384" spans="1:8" ht="15.75">
      <c r="A384" s="58"/>
      <c r="B384" s="67"/>
      <c r="C384" s="67"/>
      <c r="D384" s="67"/>
      <c r="E384" s="101"/>
      <c r="F384" s="101"/>
      <c r="G384" s="101"/>
      <c r="H384" s="101"/>
    </row>
    <row r="385" spans="1:8" ht="15.75">
      <c r="A385" s="58"/>
      <c r="B385" s="67"/>
      <c r="C385" s="67"/>
      <c r="D385" s="67"/>
      <c r="E385" s="101"/>
      <c r="F385" s="101"/>
      <c r="G385" s="101"/>
      <c r="H385" s="101"/>
    </row>
    <row r="386" spans="1:8" ht="15.75">
      <c r="A386" s="58"/>
      <c r="B386" s="67"/>
      <c r="C386" s="67"/>
      <c r="D386" s="67"/>
      <c r="E386" s="101"/>
      <c r="F386" s="101"/>
      <c r="G386" s="101"/>
      <c r="H386" s="101"/>
    </row>
    <row r="387" spans="1:8" ht="15.75">
      <c r="A387" s="58"/>
      <c r="B387" s="67"/>
      <c r="C387" s="67"/>
      <c r="D387" s="67"/>
      <c r="E387" s="101"/>
      <c r="F387" s="101"/>
      <c r="G387" s="101"/>
      <c r="H387" s="101"/>
    </row>
    <row r="388" spans="1:8" ht="15.75">
      <c r="A388" s="58"/>
      <c r="B388" s="67"/>
      <c r="C388" s="67"/>
      <c r="D388" s="67"/>
      <c r="E388" s="101"/>
      <c r="F388" s="101"/>
      <c r="G388" s="101"/>
      <c r="H388" s="101"/>
    </row>
    <row r="389" spans="1:8" ht="15.75">
      <c r="A389" s="58"/>
      <c r="B389" s="67"/>
      <c r="C389" s="67"/>
      <c r="D389" s="67"/>
      <c r="E389" s="101"/>
      <c r="F389" s="101"/>
      <c r="G389" s="101"/>
      <c r="H389" s="101"/>
    </row>
    <row r="390" spans="1:8" ht="15.75">
      <c r="A390" s="58"/>
      <c r="B390" s="67"/>
      <c r="C390" s="67"/>
      <c r="D390" s="67"/>
      <c r="E390" s="101"/>
      <c r="F390" s="101"/>
      <c r="G390" s="101"/>
      <c r="H390" s="101"/>
    </row>
    <row r="391" spans="1:8" ht="15.75">
      <c r="A391" s="58"/>
      <c r="B391" s="67"/>
      <c r="C391" s="67"/>
      <c r="D391" s="67"/>
      <c r="E391" s="101"/>
      <c r="F391" s="101"/>
      <c r="G391" s="101"/>
      <c r="H391" s="101"/>
    </row>
    <row r="392" spans="1:8" ht="15.75">
      <c r="A392" s="58"/>
      <c r="B392" s="67"/>
      <c r="C392" s="67"/>
      <c r="D392" s="67"/>
      <c r="E392" s="101"/>
      <c r="F392" s="101"/>
      <c r="G392" s="101"/>
      <c r="H392" s="101"/>
    </row>
    <row r="393" spans="1:8" ht="15.75">
      <c r="A393" s="58"/>
      <c r="B393" s="67"/>
      <c r="C393" s="67"/>
      <c r="D393" s="67"/>
      <c r="E393" s="101"/>
      <c r="F393" s="101"/>
      <c r="G393" s="101"/>
      <c r="H393" s="101"/>
    </row>
    <row r="394" spans="1:8" ht="15.75">
      <c r="A394" s="58"/>
      <c r="B394" s="67"/>
      <c r="C394" s="67"/>
      <c r="D394" s="67"/>
      <c r="E394" s="101"/>
      <c r="F394" s="101"/>
      <c r="G394" s="101"/>
      <c r="H394" s="101"/>
    </row>
    <row r="395" spans="1:8" ht="15.75">
      <c r="A395" s="58"/>
      <c r="B395" s="67"/>
      <c r="C395" s="67"/>
      <c r="D395" s="67"/>
      <c r="E395" s="101"/>
      <c r="F395" s="101"/>
      <c r="G395" s="101"/>
      <c r="H395" s="101"/>
    </row>
    <row r="396" spans="1:8" ht="15.75">
      <c r="A396" s="58"/>
      <c r="B396" s="67"/>
      <c r="C396" s="67"/>
      <c r="D396" s="67"/>
      <c r="E396" s="101"/>
      <c r="F396" s="101"/>
      <c r="G396" s="101"/>
      <c r="H396" s="101"/>
    </row>
    <row r="397" spans="1:8" ht="15.75">
      <c r="A397" s="58"/>
      <c r="B397" s="67"/>
      <c r="C397" s="67"/>
      <c r="D397" s="67"/>
      <c r="E397" s="101"/>
      <c r="F397" s="101"/>
      <c r="G397" s="101"/>
      <c r="H397" s="101"/>
    </row>
    <row r="398" spans="1:8" ht="15.75">
      <c r="A398" s="58"/>
      <c r="B398" s="67"/>
      <c r="C398" s="67"/>
      <c r="D398" s="67"/>
      <c r="E398" s="101"/>
      <c r="F398" s="101"/>
      <c r="G398" s="101"/>
      <c r="H398" s="101"/>
    </row>
    <row r="399" spans="1:8" ht="15.75">
      <c r="A399" s="58"/>
      <c r="B399" s="67"/>
      <c r="C399" s="67"/>
      <c r="D399" s="67"/>
      <c r="E399" s="101"/>
      <c r="F399" s="101"/>
      <c r="G399" s="101"/>
      <c r="H399" s="101"/>
    </row>
    <row r="400" spans="1:8" ht="15.75">
      <c r="A400" s="58"/>
      <c r="B400" s="67"/>
      <c r="C400" s="67"/>
      <c r="D400" s="67"/>
      <c r="E400" s="101"/>
      <c r="F400" s="101"/>
      <c r="G400" s="101"/>
      <c r="H400" s="101"/>
    </row>
    <row r="401" spans="1:8" ht="15.75">
      <c r="A401" s="58"/>
      <c r="B401" s="67"/>
      <c r="C401" s="67"/>
      <c r="D401" s="67"/>
      <c r="E401" s="101"/>
      <c r="F401" s="101"/>
      <c r="G401" s="101"/>
      <c r="H401" s="101"/>
    </row>
    <row r="402" spans="1:8" ht="15.75">
      <c r="A402" s="58"/>
      <c r="B402" s="67"/>
      <c r="C402" s="67"/>
      <c r="D402" s="67"/>
      <c r="E402" s="101"/>
      <c r="F402" s="101"/>
      <c r="G402" s="101"/>
      <c r="H402" s="101"/>
    </row>
    <row r="403" spans="1:8" ht="15.75">
      <c r="A403" s="58"/>
      <c r="B403" s="67"/>
      <c r="C403" s="67"/>
      <c r="D403" s="67"/>
      <c r="E403" s="101"/>
      <c r="F403" s="101"/>
      <c r="G403" s="101"/>
      <c r="H403" s="101"/>
    </row>
    <row r="404" spans="1:8" ht="15.75">
      <c r="A404" s="58"/>
      <c r="B404" s="67"/>
      <c r="C404" s="67"/>
      <c r="D404" s="67"/>
      <c r="E404" s="101"/>
      <c r="F404" s="101"/>
      <c r="G404" s="101"/>
      <c r="H404" s="101"/>
    </row>
    <row r="405" spans="1:8" ht="15.75">
      <c r="A405" s="58"/>
      <c r="B405" s="67"/>
      <c r="C405" s="67"/>
      <c r="D405" s="67"/>
      <c r="E405" s="101"/>
      <c r="F405" s="101"/>
      <c r="G405" s="101"/>
      <c r="H405" s="101"/>
    </row>
    <row r="406" spans="1:8" ht="15.75">
      <c r="A406" s="58"/>
      <c r="B406" s="67"/>
      <c r="C406" s="67"/>
      <c r="D406" s="67"/>
      <c r="E406" s="101"/>
      <c r="F406" s="101"/>
      <c r="G406" s="101"/>
      <c r="H406" s="101"/>
    </row>
    <row r="407" spans="1:8" ht="15.75">
      <c r="A407" s="58"/>
      <c r="B407" s="67"/>
      <c r="C407" s="67"/>
      <c r="D407" s="67"/>
      <c r="E407" s="101"/>
      <c r="F407" s="101"/>
      <c r="G407" s="101"/>
      <c r="H407" s="101"/>
    </row>
    <row r="408" spans="1:8" ht="15.75">
      <c r="A408" s="58"/>
      <c r="B408" s="67"/>
      <c r="C408" s="67"/>
      <c r="D408" s="67"/>
      <c r="E408" s="101"/>
      <c r="F408" s="101"/>
      <c r="G408" s="101"/>
      <c r="H408" s="101"/>
    </row>
    <row r="409" spans="1:8" ht="15.75">
      <c r="A409" s="58"/>
      <c r="B409" s="67"/>
      <c r="C409" s="67"/>
      <c r="D409" s="67"/>
      <c r="E409" s="101"/>
      <c r="F409" s="101"/>
      <c r="G409" s="101"/>
      <c r="H409" s="101"/>
    </row>
    <row r="410" spans="1:8" ht="15.75">
      <c r="A410" s="58"/>
      <c r="B410" s="67"/>
      <c r="C410" s="67"/>
      <c r="D410" s="67"/>
      <c r="E410" s="101"/>
      <c r="F410" s="101"/>
      <c r="G410" s="101"/>
      <c r="H410" s="101"/>
    </row>
    <row r="411" spans="1:8" ht="15.75">
      <c r="A411" s="58"/>
      <c r="B411" s="67"/>
      <c r="C411" s="67"/>
      <c r="D411" s="67"/>
      <c r="E411" s="101"/>
      <c r="F411" s="101"/>
      <c r="G411" s="101"/>
      <c r="H411" s="101"/>
    </row>
    <row r="412" spans="1:8" ht="15.75">
      <c r="A412" s="58"/>
      <c r="B412" s="67"/>
      <c r="C412" s="67"/>
      <c r="D412" s="67"/>
      <c r="E412" s="101"/>
      <c r="F412" s="101"/>
      <c r="G412" s="101"/>
      <c r="H412" s="101"/>
    </row>
    <row r="413" spans="1:8" ht="15.75">
      <c r="A413" s="58"/>
      <c r="B413" s="67"/>
      <c r="C413" s="67"/>
      <c r="D413" s="67"/>
      <c r="E413" s="101"/>
      <c r="F413" s="101"/>
      <c r="G413" s="101"/>
      <c r="H413" s="101"/>
    </row>
    <row r="414" spans="1:8" ht="15.75">
      <c r="A414" s="58"/>
      <c r="B414" s="67"/>
      <c r="C414" s="67"/>
      <c r="D414" s="67"/>
      <c r="E414" s="101"/>
      <c r="F414" s="101"/>
      <c r="G414" s="101"/>
      <c r="H414" s="101"/>
    </row>
    <row r="415" spans="1:8" ht="15.75">
      <c r="A415" s="58"/>
      <c r="B415" s="67"/>
      <c r="C415" s="67"/>
      <c r="D415" s="67"/>
      <c r="E415" s="101"/>
      <c r="F415" s="101"/>
      <c r="G415" s="101"/>
      <c r="H415" s="101"/>
    </row>
    <row r="416" spans="1:8" ht="15.75">
      <c r="A416" s="58"/>
      <c r="B416" s="67"/>
      <c r="C416" s="67"/>
      <c r="D416" s="67"/>
      <c r="E416" s="101"/>
      <c r="F416" s="101"/>
      <c r="G416" s="101"/>
      <c r="H416" s="101"/>
    </row>
  </sheetData>
  <mergeCells count="11">
    <mergeCell ref="E4:E5"/>
    <mergeCell ref="A2:H2"/>
    <mergeCell ref="A201:D201"/>
    <mergeCell ref="A202:F202"/>
    <mergeCell ref="F4:F5"/>
    <mergeCell ref="G4:G5"/>
    <mergeCell ref="H4:H5"/>
    <mergeCell ref="A4:A5"/>
    <mergeCell ref="B4:B5"/>
    <mergeCell ref="C4:C5"/>
    <mergeCell ref="D4:D5"/>
  </mergeCells>
  <printOptions/>
  <pageMargins left="0.85" right="0.25" top="0.6" bottom="0.41" header="0.6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Новикова Н.А.</cp:lastModifiedBy>
  <cp:lastPrinted>2008-02-11T13:00:27Z</cp:lastPrinted>
  <dcterms:created xsi:type="dcterms:W3CDTF">2008-02-08T13:21:55Z</dcterms:created>
  <dcterms:modified xsi:type="dcterms:W3CDTF">2008-03-06T09:46:41Z</dcterms:modified>
  <cp:category/>
  <cp:version/>
  <cp:contentType/>
  <cp:contentStatus/>
</cp:coreProperties>
</file>