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1.11." sheetId="1" r:id="rId1"/>
  </sheets>
  <definedNames>
    <definedName name="_xlnm.Print_Titles" localSheetId="0">'01.11.'!$4:$5</definedName>
  </definedNames>
  <calcPr fullCalcOnLoad="1"/>
</workbook>
</file>

<file path=xl/sharedStrings.xml><?xml version="1.0" encoding="utf-8"?>
<sst xmlns="http://schemas.openxmlformats.org/spreadsheetml/2006/main" count="164" uniqueCount="117">
  <si>
    <t>(тыс. рублей)</t>
  </si>
  <si>
    <t>Код адм.</t>
  </si>
  <si>
    <t xml:space="preserve">Администраторы доходов    </t>
  </si>
  <si>
    <t>Вид дохода</t>
  </si>
  <si>
    <t>план (не утв)</t>
  </si>
  <si>
    <t>отклонение абсолютное</t>
  </si>
  <si>
    <t>% выполн.</t>
  </si>
  <si>
    <t>НАЛОГОВЫЕ ДОХОДЫ</t>
  </si>
  <si>
    <t>182</t>
  </si>
  <si>
    <t>УФНС РФ по ПК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</si>
  <si>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</si>
  <si>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</si>
  <si>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</si>
  <si>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</si>
  <si>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</si>
  <si>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УВД</t>
  </si>
  <si>
    <t>НЕНАЛОГОВЫЕ ДОХОДЫ</t>
  </si>
  <si>
    <t>965</t>
  </si>
  <si>
    <t>УРПР</t>
  </si>
  <si>
    <t>Государственная пошлина за выдачу разрешения на установку рекламной конструкции</t>
  </si>
  <si>
    <t>Доходы по договорам на размещение средств наружной рекламы</t>
  </si>
  <si>
    <t>ИТОГО ПО АДМИНИСТРАТОРУ</t>
  </si>
  <si>
    <t>163</t>
  </si>
  <si>
    <t>ДИО</t>
  </si>
  <si>
    <t>Дивиденды по акциям</t>
  </si>
  <si>
    <t>Доходы от сдачи в аренду объектов нежилого фонда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</si>
  <si>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</si>
  <si>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</si>
  <si>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 xml:space="preserve">Доходы от реализации имущества муниципальных унитарных предприятий 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</si>
  <si>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</si>
  <si>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УЗО</t>
  </si>
  <si>
    <t>Арендная плата за землю до разграничения государственной собственности  на землю</t>
  </si>
  <si>
    <t>904</t>
  </si>
  <si>
    <t>Поступления от продажи права аренды земли для целей жилищного строительства</t>
  </si>
  <si>
    <t>942</t>
  </si>
  <si>
    <t>МУ ЖКХ</t>
  </si>
  <si>
    <t>Плата за найм муниципального жилого фонда</t>
  </si>
  <si>
    <t>498</t>
  </si>
  <si>
    <t>Ростехнадзор</t>
  </si>
  <si>
    <t>Плата за негативное воздействие на окружающую среду</t>
  </si>
  <si>
    <t>Доходы от продажи квартир</t>
  </si>
  <si>
    <t>Иные администр.</t>
  </si>
  <si>
    <t>Штрафы, санкции, возмещение ущерба</t>
  </si>
  <si>
    <t>Прочие неналоговые поступления</t>
  </si>
  <si>
    <t>Невыясненные поступления</t>
  </si>
  <si>
    <t>Возврат остатков субсидий, субвенций прошлых лет</t>
  </si>
  <si>
    <t>ИТОГО ПО ИНЫМ АДМИНИСТРАТОРАМ</t>
  </si>
  <si>
    <t>ИТОГО НАЛОГОВЫХ И НЕНАЛОГОВЫХ ДОХОДОВ</t>
  </si>
  <si>
    <t>ДОХОДЫ ОТ ПРЕДПРИНИМАТЕЛЬСКОЙ И ИНОЙ ПРИНОСЯЩЕЙ ДОХОД ДЕЯТЕЛЬНОСТИ</t>
  </si>
  <si>
    <t>ИТОГО ДОХОДОВ</t>
  </si>
  <si>
    <t>БЕЗВОЗМЕЗДНЫЕ ПОСТУПЛЕНИЯ</t>
  </si>
  <si>
    <t>902</t>
  </si>
  <si>
    <t>Департамент финансов</t>
  </si>
  <si>
    <t>ВСЕГО ДОХОДОВ</t>
  </si>
  <si>
    <t>ИСТОЧНИКИ ВНУТРЕННЕГО ФИНАНСИРОВАНИЯ ДЕФИЦИТА</t>
  </si>
  <si>
    <t>Продажа акций</t>
  </si>
  <si>
    <t>Поступления от продажи земельных участков после разграничения государственной собственности на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</si>
  <si>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городских округов</t>
  </si>
  <si>
    <t>Поступления от продажи земельных участков до разграничения государственной собственности на землю (за исключением земельных участков, предоставленных для жилищного строительства)</t>
  </si>
  <si>
    <t>Задолженность по отмененным налогам</t>
  </si>
  <si>
    <t>992</t>
  </si>
  <si>
    <t>Доходы от размещения временно свободных средств бюджетов городских округов</t>
  </si>
  <si>
    <t>Доходы бюджетов городских округов от возврата остатков субсидий и субвенций прошлых лет</t>
  </si>
  <si>
    <t>920</t>
  </si>
  <si>
    <t>Депар. здрав.</t>
  </si>
  <si>
    <t>Прочие безвозмездные поступления (Лукойл)</t>
  </si>
  <si>
    <t>930</t>
  </si>
  <si>
    <t>Депар. образ.</t>
  </si>
  <si>
    <t xml:space="preserve">**)   Примечание: уточненный план по дотациям, субсидиям и субвенциям на текущую дату </t>
  </si>
  <si>
    <t>188</t>
  </si>
  <si>
    <t>321</t>
  </si>
  <si>
    <t xml:space="preserve"> ГУ Фед. рег. службы по ПК</t>
  </si>
  <si>
    <t>Доходы от сдачи в аренду муниципального имущества</t>
  </si>
  <si>
    <t>Государственная пошлина (мировые судьи)</t>
  </si>
  <si>
    <t>Госпошлина за регистрац трансп. средств</t>
  </si>
  <si>
    <t xml:space="preserve">Госпошлина за регистрацию общественных объединений, политических партий 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</si>
  <si>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</si>
  <si>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Арендная плата по договорам аренды земельных участков, государственная собственность на которые не разграничена, предназначенных для жилищного строительства)</t>
  </si>
  <si>
    <t>Прочие безвозмездные поступления (по соглашениям)</t>
  </si>
  <si>
    <t xml:space="preserve">Арендная плата за земельные участки, находящиеся в собственности городских округов </t>
  </si>
  <si>
    <t>Справочно: Факт январь-октябрь 2006 год</t>
  </si>
  <si>
    <t xml:space="preserve">Факт с начала года на 01.11.07г. </t>
  </si>
  <si>
    <t>октябрь</t>
  </si>
  <si>
    <t>факт октябрь</t>
  </si>
  <si>
    <r>
      <t xml:space="preserve">   - в  том числе переходящие с 2006г                                                 </t>
    </r>
    <r>
      <rPr>
        <b/>
        <sz val="12"/>
        <rFont val="Times New Roman"/>
        <family val="1"/>
      </rPr>
      <t xml:space="preserve">*) </t>
    </r>
    <r>
      <rPr>
        <sz val="12"/>
        <rFont val="Times New Roman"/>
        <family val="1"/>
      </rPr>
      <t xml:space="preserve">        </t>
    </r>
  </si>
  <si>
    <t>931-937, 991</t>
  </si>
  <si>
    <t>Админист рации районов, УЖО</t>
  </si>
  <si>
    <t xml:space="preserve">ДИО </t>
  </si>
  <si>
    <t>Доходы от предпринимательской и иной приносящей доход деятельности</t>
  </si>
  <si>
    <t>ГУВД</t>
  </si>
  <si>
    <t>915</t>
  </si>
  <si>
    <t>МУ экологии</t>
  </si>
  <si>
    <t>Управление здравоохранения</t>
  </si>
  <si>
    <t>925</t>
  </si>
  <si>
    <t>Департамент культуры</t>
  </si>
  <si>
    <t>976</t>
  </si>
  <si>
    <t>Комитет физкультуры</t>
  </si>
  <si>
    <t>Департамент образования</t>
  </si>
  <si>
    <t>944</t>
  </si>
  <si>
    <t>УВБ</t>
  </si>
  <si>
    <t>975</t>
  </si>
  <si>
    <t>МУ "Архив"</t>
  </si>
  <si>
    <t>Управление строительства</t>
  </si>
  <si>
    <t>964</t>
  </si>
  <si>
    <t>МУ "Служба спасения"</t>
  </si>
  <si>
    <t>955</t>
  </si>
  <si>
    <t>Комитет социальной защиты населения</t>
  </si>
  <si>
    <t>Районные жилищные службы</t>
  </si>
  <si>
    <r>
      <t>Дотации бюджетам городских округов на выравнивание уровня бюджетной обеспеченности                                                                   *</t>
    </r>
    <r>
      <rPr>
        <b/>
        <sz val="12"/>
        <rFont val="Times New Roman"/>
        <family val="1"/>
      </rPr>
      <t>*)</t>
    </r>
  </si>
  <si>
    <r>
      <t>Субвенции от других бюджетов бюджетной системы РФ                  *</t>
    </r>
    <r>
      <rPr>
        <b/>
        <sz val="12"/>
        <rFont val="Times New Roman"/>
        <family val="1"/>
      </rPr>
      <t>*)</t>
    </r>
  </si>
  <si>
    <r>
      <t>Субсидии от других бюджетов бюджетной системы РФ                    *</t>
    </r>
    <r>
      <rPr>
        <b/>
        <sz val="12"/>
        <rFont val="Times New Roman"/>
        <family val="1"/>
      </rPr>
      <t>*)</t>
    </r>
  </si>
  <si>
    <t>% выполнения плана года</t>
  </si>
  <si>
    <t>Уточненный годовой план (Реш. ПГД  от 23.10.07 № 246)</t>
  </si>
  <si>
    <t>*)    Примечание: сумма фактического поступления будет уточнена после получения пообъектного отчета от ДПиРТ и ДИО за октябрь</t>
  </si>
  <si>
    <t>ДПиРТ</t>
  </si>
  <si>
    <t>Оперативный анализ  поступления доходов на 1 ноября 2007 года</t>
  </si>
  <si>
    <t>Приложение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</si>
</sst>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0.0"/>
    <numFmt numFmtId="167" formatCode="#,##0_р_."/>
    <numFmt numFmtId="168" formatCode="#,##0.000_р_."/>
    <numFmt numFmtId="169" formatCode="#,##0.0000_р_."/>
  </numFmts>
  <fonts count="17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4" fontId="6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5" fillId="0" borderId="3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5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wrapText="1"/>
    </xf>
    <xf numFmtId="164" fontId="11" fillId="0" borderId="7" xfId="0" applyNumberFormat="1" applyFont="1" applyFill="1" applyBorder="1" applyAlignment="1">
      <alignment wrapText="1"/>
    </xf>
    <xf numFmtId="164" fontId="15" fillId="0" borderId="1" xfId="0" applyNumberFormat="1" applyFont="1" applyFill="1" applyBorder="1" applyAlignment="1">
      <alignment wrapText="1"/>
    </xf>
    <xf numFmtId="164" fontId="11" fillId="0" borderId="8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64" fontId="14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68" fontId="6" fillId="0" borderId="7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8" fontId="1" fillId="0" borderId="7" xfId="0" applyNumberFormat="1" applyFont="1" applyFill="1" applyBorder="1" applyAlignment="1">
      <alignment wrapText="1"/>
    </xf>
    <xf numFmtId="168" fontId="4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168" fontId="5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6" fillId="0" borderId="1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8" fontId="1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68" fontId="5" fillId="0" borderId="7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168" fontId="16" fillId="0" borderId="7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165" fontId="13" fillId="0" borderId="1" xfId="0" applyNumberFormat="1" applyFont="1" applyFill="1" applyBorder="1" applyAlignment="1">
      <alignment wrapText="1"/>
    </xf>
    <xf numFmtId="164" fontId="1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8" fontId="8" fillId="0" borderId="7" xfId="0" applyNumberFormat="1" applyFont="1" applyFill="1" applyBorder="1" applyAlignment="1">
      <alignment wrapText="1"/>
    </xf>
    <xf numFmtId="168" fontId="1" fillId="0" borderId="13" xfId="0" applyNumberFormat="1" applyFont="1" applyFill="1" applyBorder="1" applyAlignment="1">
      <alignment wrapText="1"/>
    </xf>
    <xf numFmtId="168" fontId="1" fillId="0" borderId="4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4" fontId="5" fillId="0" borderId="1" xfId="1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2"/>
  <sheetViews>
    <sheetView tabSelected="1" zoomScale="75" zoomScaleNormal="75" workbookViewId="0" topLeftCell="D1">
      <selection activeCell="O7" sqref="O7"/>
    </sheetView>
  </sheetViews>
  <sheetFormatPr defaultColWidth="9.00390625" defaultRowHeight="12.75"/>
  <cols>
    <col min="1" max="1" width="8.00390625" style="37" customWidth="1"/>
    <col min="2" max="2" width="15.875" style="42" customWidth="1"/>
    <col min="3" max="3" width="69.00390625" style="43" customWidth="1"/>
    <col min="4" max="5" width="15.75390625" style="1" customWidth="1"/>
    <col min="6" max="6" width="15.25390625" style="2" customWidth="1"/>
    <col min="7" max="7" width="14.125" style="2" customWidth="1"/>
    <col min="8" max="8" width="15.125" style="40" hidden="1" customWidth="1"/>
    <col min="9" max="9" width="14.75390625" style="44" hidden="1" customWidth="1"/>
    <col min="10" max="10" width="14.25390625" style="40" hidden="1" customWidth="1"/>
    <col min="11" max="11" width="9.75390625" style="40" hidden="1" customWidth="1"/>
    <col min="12" max="16384" width="17.375" style="41" customWidth="1"/>
  </cols>
  <sheetData>
    <row r="1" ht="23.25" customHeight="1">
      <c r="F1" s="2" t="s">
        <v>116</v>
      </c>
    </row>
    <row r="2" spans="1:10" ht="20.25" customHeight="1">
      <c r="A2" s="112" t="s">
        <v>115</v>
      </c>
      <c r="B2" s="112"/>
      <c r="C2" s="112"/>
      <c r="D2" s="112"/>
      <c r="E2" s="112"/>
      <c r="F2" s="112"/>
      <c r="G2" s="112"/>
      <c r="H2" s="112"/>
      <c r="I2" s="38"/>
      <c r="J2" s="39"/>
    </row>
    <row r="3" spans="7:11" ht="16.5" thickBot="1">
      <c r="G3" s="5" t="s">
        <v>0</v>
      </c>
      <c r="K3" s="5" t="s">
        <v>0</v>
      </c>
    </row>
    <row r="4" spans="1:11" ht="32.25" customHeight="1">
      <c r="A4" s="115" t="s">
        <v>1</v>
      </c>
      <c r="B4" s="115" t="s">
        <v>2</v>
      </c>
      <c r="C4" s="115" t="s">
        <v>3</v>
      </c>
      <c r="D4" s="113" t="s">
        <v>80</v>
      </c>
      <c r="E4" s="114" t="s">
        <v>112</v>
      </c>
      <c r="F4" s="114" t="s">
        <v>81</v>
      </c>
      <c r="G4" s="113" t="s">
        <v>111</v>
      </c>
      <c r="H4" s="118" t="s">
        <v>82</v>
      </c>
      <c r="I4" s="116"/>
      <c r="J4" s="116"/>
      <c r="K4" s="117"/>
    </row>
    <row r="5" spans="1:11" ht="51" customHeight="1" thickBot="1">
      <c r="A5" s="115"/>
      <c r="B5" s="115"/>
      <c r="C5" s="115"/>
      <c r="D5" s="113"/>
      <c r="E5" s="114"/>
      <c r="F5" s="114"/>
      <c r="G5" s="113"/>
      <c r="H5" s="45" t="s">
        <v>4</v>
      </c>
      <c r="I5" s="46" t="s">
        <v>83</v>
      </c>
      <c r="J5" s="21" t="s">
        <v>5</v>
      </c>
      <c r="K5" s="47" t="s">
        <v>6</v>
      </c>
    </row>
    <row r="6" spans="1:11" ht="22.5" customHeight="1">
      <c r="A6" s="85"/>
      <c r="B6" s="86"/>
      <c r="C6" s="69" t="s">
        <v>7</v>
      </c>
      <c r="D6" s="11">
        <f>D14+D15+D16+D17</f>
        <v>3402231.119999999</v>
      </c>
      <c r="E6" s="11">
        <f>E14+E15+E16+E17</f>
        <v>6164567.903</v>
      </c>
      <c r="F6" s="11">
        <f>F14+F15+F16+F17</f>
        <v>5668164.47</v>
      </c>
      <c r="G6" s="11">
        <f aca="true" t="shared" si="0" ref="G6:G12">F6/E6*100</f>
        <v>91.94747400286685</v>
      </c>
      <c r="H6" s="48">
        <f>H14+H15+H16+H17</f>
        <v>591701.655</v>
      </c>
      <c r="I6" s="17">
        <f>I14+I15+I16+I17</f>
        <v>729209.4600000001</v>
      </c>
      <c r="J6" s="17">
        <f>J14+J15+J16+J17</f>
        <v>137507.80500000014</v>
      </c>
      <c r="K6" s="49">
        <f>I6/H6*100</f>
        <v>123.23938150891263</v>
      </c>
    </row>
    <row r="7" spans="1:11" ht="15.75" customHeight="1">
      <c r="A7" s="101" t="s">
        <v>8</v>
      </c>
      <c r="B7" s="105" t="s">
        <v>9</v>
      </c>
      <c r="C7" s="50" t="s">
        <v>10</v>
      </c>
      <c r="D7" s="6">
        <v>2208848.04</v>
      </c>
      <c r="E7" s="6">
        <v>3683060</v>
      </c>
      <c r="F7" s="6">
        <f>2827177.08+I7</f>
        <v>3184293.98</v>
      </c>
      <c r="G7" s="7">
        <f t="shared" si="0"/>
        <v>86.4578361471168</v>
      </c>
      <c r="H7" s="51">
        <v>298710.2</v>
      </c>
      <c r="I7" s="28">
        <v>357116.9</v>
      </c>
      <c r="J7" s="6">
        <f>I7-H7</f>
        <v>58406.70000000001</v>
      </c>
      <c r="K7" s="8">
        <f>I7/H7*100</f>
        <v>119.55296471295591</v>
      </c>
    </row>
    <row r="8" spans="1:11" ht="18" customHeight="1">
      <c r="A8" s="100"/>
      <c r="B8" s="105"/>
      <c r="C8" s="52" t="s">
        <v>11</v>
      </c>
      <c r="D8" s="9">
        <v>397725.4</v>
      </c>
      <c r="E8" s="9">
        <v>387757.903</v>
      </c>
      <c r="F8" s="9">
        <f>291273.73+I8</f>
        <v>374468.62</v>
      </c>
      <c r="G8" s="9">
        <f t="shared" si="0"/>
        <v>96.57278861444637</v>
      </c>
      <c r="H8" s="53">
        <v>79686.055</v>
      </c>
      <c r="I8" s="29">
        <v>83194.89</v>
      </c>
      <c r="J8" s="9">
        <f>I8-H8</f>
        <v>3508.8350000000064</v>
      </c>
      <c r="K8" s="10">
        <f>I8/H8*100</f>
        <v>104.4033237685063</v>
      </c>
    </row>
    <row r="9" spans="1:11" ht="15.75">
      <c r="A9" s="100"/>
      <c r="B9" s="105"/>
      <c r="C9" s="52" t="s">
        <v>12</v>
      </c>
      <c r="D9" s="9">
        <v>-0.85</v>
      </c>
      <c r="E9" s="9">
        <v>3</v>
      </c>
      <c r="F9" s="9">
        <f>623.72+I9</f>
        <v>626.3000000000001</v>
      </c>
      <c r="G9" s="9">
        <f t="shared" si="0"/>
        <v>20876.666666666668</v>
      </c>
      <c r="H9" s="54"/>
      <c r="I9" s="29">
        <v>2.58</v>
      </c>
      <c r="J9" s="9">
        <f>I9-H9</f>
        <v>2.58</v>
      </c>
      <c r="K9" s="10"/>
    </row>
    <row r="10" spans="1:11" ht="15.75">
      <c r="A10" s="100"/>
      <c r="B10" s="105"/>
      <c r="C10" s="52" t="s">
        <v>13</v>
      </c>
      <c r="D10" s="9">
        <v>40095.34</v>
      </c>
      <c r="E10" s="9">
        <v>62606</v>
      </c>
      <c r="F10" s="9">
        <f>67978.86+I10</f>
        <v>79966.94</v>
      </c>
      <c r="G10" s="9">
        <f t="shared" si="0"/>
        <v>127.73047311759255</v>
      </c>
      <c r="H10" s="53">
        <v>5617</v>
      </c>
      <c r="I10" s="29">
        <v>11988.08</v>
      </c>
      <c r="J10" s="9">
        <f aca="true" t="shared" si="1" ref="J10:J73">I10-H10</f>
        <v>6371.08</v>
      </c>
      <c r="K10" s="10">
        <f aca="true" t="shared" si="2" ref="K10:K17">I10/H10*100</f>
        <v>213.4249599430301</v>
      </c>
    </row>
    <row r="11" spans="1:11" ht="15.75">
      <c r="A11" s="100"/>
      <c r="B11" s="105"/>
      <c r="C11" s="52" t="s">
        <v>14</v>
      </c>
      <c r="D11" s="9">
        <v>650583.8</v>
      </c>
      <c r="E11" s="9">
        <v>1903444</v>
      </c>
      <c r="F11" s="9">
        <f>1622087.79+I11</f>
        <v>1884590.7</v>
      </c>
      <c r="G11" s="9">
        <f t="shared" si="0"/>
        <v>99.00951643442097</v>
      </c>
      <c r="H11" s="53">
        <v>195679</v>
      </c>
      <c r="I11" s="29">
        <v>262502.91</v>
      </c>
      <c r="J11" s="9">
        <f t="shared" si="1"/>
        <v>66823.90999999997</v>
      </c>
      <c r="K11" s="10">
        <f t="shared" si="2"/>
        <v>134.14976057727193</v>
      </c>
    </row>
    <row r="12" spans="1:11" ht="17.25" customHeight="1">
      <c r="A12" s="100"/>
      <c r="B12" s="105"/>
      <c r="C12" s="50" t="s">
        <v>73</v>
      </c>
      <c r="D12" s="6">
        <v>19989</v>
      </c>
      <c r="E12" s="6">
        <v>25538</v>
      </c>
      <c r="F12" s="6">
        <f>25541.89+I12</f>
        <v>29619.309999999998</v>
      </c>
      <c r="G12" s="7">
        <f t="shared" si="0"/>
        <v>115.98132195160153</v>
      </c>
      <c r="H12" s="51">
        <v>2501</v>
      </c>
      <c r="I12" s="28">
        <v>4077.42</v>
      </c>
      <c r="J12" s="6">
        <f t="shared" si="1"/>
        <v>1576.42</v>
      </c>
      <c r="K12" s="8">
        <f t="shared" si="2"/>
        <v>163.03158736505398</v>
      </c>
    </row>
    <row r="13" spans="1:11" ht="16.5" customHeight="1">
      <c r="A13" s="100"/>
      <c r="B13" s="105"/>
      <c r="C13" s="50" t="s">
        <v>59</v>
      </c>
      <c r="D13" s="6">
        <v>12917.01</v>
      </c>
      <c r="E13" s="6"/>
      <c r="F13" s="6">
        <f>28500.13+I13</f>
        <v>29148.010000000002</v>
      </c>
      <c r="G13" s="7"/>
      <c r="H13" s="51"/>
      <c r="I13" s="28">
        <v>647.88</v>
      </c>
      <c r="J13" s="6">
        <f>I13-H13</f>
        <v>647.88</v>
      </c>
      <c r="K13" s="8"/>
    </row>
    <row r="14" spans="1:11" ht="16.5" customHeight="1">
      <c r="A14" s="100"/>
      <c r="B14" s="105"/>
      <c r="C14" s="50" t="s">
        <v>21</v>
      </c>
      <c r="D14" s="6">
        <f>D7+D8+D9+D10+D11+D12+D13</f>
        <v>3330157.7399999993</v>
      </c>
      <c r="E14" s="6">
        <f>E7+E8+E9+E10+E11+E12+E13</f>
        <v>6062408.903</v>
      </c>
      <c r="F14" s="6">
        <f>F7+F8+F9+F10+F11+F12+F13</f>
        <v>5582713.859999999</v>
      </c>
      <c r="G14" s="7">
        <f aca="true" t="shared" si="3" ref="G14:G19">F14/E14*100</f>
        <v>92.08738554796886</v>
      </c>
      <c r="H14" s="6">
        <f>H7+H8+H9+H10+H11+H12+H13</f>
        <v>582193.255</v>
      </c>
      <c r="I14" s="6">
        <f>I7+I8+I9+I10+I11+I12+I13</f>
        <v>719530.6600000001</v>
      </c>
      <c r="J14" s="6">
        <f>I14-H14</f>
        <v>137337.40500000014</v>
      </c>
      <c r="K14" s="8">
        <f>I14/H14*100</f>
        <v>123.58965924467815</v>
      </c>
    </row>
    <row r="15" spans="1:11" s="55" customFormat="1" ht="15.75">
      <c r="A15" s="87" t="s">
        <v>69</v>
      </c>
      <c r="B15" s="88" t="s">
        <v>15</v>
      </c>
      <c r="C15" s="50" t="s">
        <v>74</v>
      </c>
      <c r="D15" s="6">
        <v>69135.44</v>
      </c>
      <c r="E15" s="6">
        <v>99937</v>
      </c>
      <c r="F15" s="6">
        <f>72901.78+I15</f>
        <v>82382.98</v>
      </c>
      <c r="G15" s="7">
        <f t="shared" si="3"/>
        <v>82.43491399581735</v>
      </c>
      <c r="H15" s="51">
        <v>9321.4</v>
      </c>
      <c r="I15" s="28">
        <v>9481.2</v>
      </c>
      <c r="J15" s="6">
        <f t="shared" si="1"/>
        <v>159.8000000000011</v>
      </c>
      <c r="K15" s="13">
        <f t="shared" si="2"/>
        <v>101.71433475658165</v>
      </c>
    </row>
    <row r="16" spans="1:11" s="55" customFormat="1" ht="47.25">
      <c r="A16" s="87" t="s">
        <v>70</v>
      </c>
      <c r="B16" s="88" t="s">
        <v>71</v>
      </c>
      <c r="C16" s="50" t="s">
        <v>75</v>
      </c>
      <c r="D16" s="6">
        <v>195.38</v>
      </c>
      <c r="E16" s="6">
        <v>222</v>
      </c>
      <c r="F16" s="6">
        <f>261.53+I16</f>
        <v>271.63</v>
      </c>
      <c r="G16" s="7">
        <f t="shared" si="3"/>
        <v>122.35585585585585</v>
      </c>
      <c r="H16" s="51">
        <v>21</v>
      </c>
      <c r="I16" s="28">
        <v>10.1</v>
      </c>
      <c r="J16" s="6">
        <f t="shared" si="1"/>
        <v>-10.9</v>
      </c>
      <c r="K16" s="13">
        <f t="shared" si="2"/>
        <v>48.09523809523809</v>
      </c>
    </row>
    <row r="17" spans="1:11" s="55" customFormat="1" ht="31.5">
      <c r="A17" s="87" t="s">
        <v>17</v>
      </c>
      <c r="B17" s="86" t="s">
        <v>18</v>
      </c>
      <c r="C17" s="50" t="s">
        <v>19</v>
      </c>
      <c r="D17" s="6">
        <v>2742.56</v>
      </c>
      <c r="E17" s="6">
        <v>2000</v>
      </c>
      <c r="F17" s="6">
        <f>2608.5+I17</f>
        <v>2796</v>
      </c>
      <c r="G17" s="7">
        <f t="shared" si="3"/>
        <v>139.79999999999998</v>
      </c>
      <c r="H17" s="51">
        <v>166</v>
      </c>
      <c r="I17" s="28">
        <v>187.5</v>
      </c>
      <c r="J17" s="6">
        <f t="shared" si="1"/>
        <v>21.5</v>
      </c>
      <c r="K17" s="13">
        <f t="shared" si="2"/>
        <v>112.95180722891567</v>
      </c>
    </row>
    <row r="18" spans="1:11" ht="21" customHeight="1">
      <c r="A18" s="87"/>
      <c r="B18" s="89"/>
      <c r="C18" s="69" t="s">
        <v>16</v>
      </c>
      <c r="D18" s="11">
        <f>D21+D29+D33+D38+D40+D42+D44+D48+D52-D17</f>
        <v>1172238.0299999998</v>
      </c>
      <c r="E18" s="11">
        <f>E21+E29+E33+E38+E40+E42+E44+E48+E52-E17</f>
        <v>2823733.07</v>
      </c>
      <c r="F18" s="11">
        <f>F21+F29+F33+F38+F40+F42+F44+F48+F52-F17</f>
        <v>2350384.1000000006</v>
      </c>
      <c r="G18" s="11">
        <f t="shared" si="3"/>
        <v>83.23676642707593</v>
      </c>
      <c r="H18" s="56">
        <f>H21+H29+H33+H38+H40+H42+H44+H48+H52-H17</f>
        <v>271200.2</v>
      </c>
      <c r="I18" s="30">
        <f>I21+I29+I33+I38+I40+I42+I44+I48+I52-I17</f>
        <v>279253.19</v>
      </c>
      <c r="J18" s="11">
        <f>J21+J29+J33+J38+J40+J42+J44+J48+J52</f>
        <v>8074.490000000017</v>
      </c>
      <c r="K18" s="12">
        <f>I18/H18*100</f>
        <v>102.96938940310515</v>
      </c>
    </row>
    <row r="19" spans="1:11" ht="15.75">
      <c r="A19" s="106" t="s">
        <v>17</v>
      </c>
      <c r="B19" s="109" t="s">
        <v>18</v>
      </c>
      <c r="C19" s="52" t="s">
        <v>20</v>
      </c>
      <c r="D19" s="9">
        <v>62417.31</v>
      </c>
      <c r="E19" s="9">
        <v>56457</v>
      </c>
      <c r="F19" s="9">
        <f>35589.38+I19</f>
        <v>40693.63</v>
      </c>
      <c r="G19" s="9">
        <f t="shared" si="3"/>
        <v>72.07898046300724</v>
      </c>
      <c r="H19" s="53">
        <v>5000</v>
      </c>
      <c r="I19" s="29">
        <v>5104.25</v>
      </c>
      <c r="J19" s="9">
        <f t="shared" si="1"/>
        <v>104.25</v>
      </c>
      <c r="K19" s="10">
        <f>I19/H19*100</f>
        <v>102.08500000000001</v>
      </c>
    </row>
    <row r="20" spans="1:11" ht="15.75">
      <c r="A20" s="107"/>
      <c r="B20" s="110"/>
      <c r="C20" s="58" t="s">
        <v>72</v>
      </c>
      <c r="D20" s="9"/>
      <c r="E20" s="9"/>
      <c r="F20" s="9">
        <f>2704.22+I20</f>
        <v>2704.22</v>
      </c>
      <c r="G20" s="9"/>
      <c r="H20" s="53"/>
      <c r="I20" s="31"/>
      <c r="J20" s="9"/>
      <c r="K20" s="10"/>
    </row>
    <row r="21" spans="1:11" s="60" customFormat="1" ht="15.75">
      <c r="A21" s="108"/>
      <c r="B21" s="111"/>
      <c r="C21" s="50" t="s">
        <v>21</v>
      </c>
      <c r="D21" s="6">
        <f>D17+D19+D20</f>
        <v>65159.869999999995</v>
      </c>
      <c r="E21" s="6">
        <f>E17+E19+E20</f>
        <v>58457</v>
      </c>
      <c r="F21" s="6">
        <f>F17+F19+F20</f>
        <v>46193.85</v>
      </c>
      <c r="G21" s="6">
        <f>F21/E21*100</f>
        <v>79.0219306498794</v>
      </c>
      <c r="H21" s="59">
        <f>H17+H19+H20</f>
        <v>5166</v>
      </c>
      <c r="I21" s="28">
        <f>I17+I19+I20</f>
        <v>5291.75</v>
      </c>
      <c r="J21" s="6">
        <f t="shared" si="1"/>
        <v>125.75</v>
      </c>
      <c r="K21" s="13">
        <f>I21/H21*100</f>
        <v>102.43418505613629</v>
      </c>
    </row>
    <row r="22" spans="1:11" ht="15.75">
      <c r="A22" s="101" t="s">
        <v>22</v>
      </c>
      <c r="B22" s="99" t="s">
        <v>23</v>
      </c>
      <c r="C22" s="52" t="s">
        <v>24</v>
      </c>
      <c r="D22" s="9">
        <v>1844.99</v>
      </c>
      <c r="E22" s="9">
        <v>1968</v>
      </c>
      <c r="F22" s="9">
        <f>21.77+I22</f>
        <v>299.96999999999997</v>
      </c>
      <c r="G22" s="6">
        <f>F22/E22*100</f>
        <v>15.242378048780486</v>
      </c>
      <c r="H22" s="53"/>
      <c r="I22" s="29">
        <v>278.2</v>
      </c>
      <c r="J22" s="9">
        <f t="shared" si="1"/>
        <v>278.2</v>
      </c>
      <c r="K22" s="10"/>
    </row>
    <row r="23" spans="1:11" ht="15.75">
      <c r="A23" s="101"/>
      <c r="B23" s="100"/>
      <c r="C23" s="58" t="s">
        <v>25</v>
      </c>
      <c r="D23" s="9">
        <v>327460.78</v>
      </c>
      <c r="E23" s="9">
        <v>706000</v>
      </c>
      <c r="F23" s="9">
        <f>472401.94+I23</f>
        <v>541949.28</v>
      </c>
      <c r="G23" s="9">
        <f>F23/E23*100</f>
        <v>76.76335410764872</v>
      </c>
      <c r="H23" s="53">
        <v>92000</v>
      </c>
      <c r="I23" s="29">
        <v>69547.34</v>
      </c>
      <c r="J23" s="9">
        <f t="shared" si="1"/>
        <v>-22452.660000000003</v>
      </c>
      <c r="K23" s="10">
        <f>I23/H23*100</f>
        <v>75.59493478260869</v>
      </c>
    </row>
    <row r="24" spans="1:11" ht="30.75" customHeight="1">
      <c r="A24" s="101"/>
      <c r="B24" s="100"/>
      <c r="C24" s="52" t="s">
        <v>26</v>
      </c>
      <c r="D24" s="9">
        <v>2923.15</v>
      </c>
      <c r="E24" s="9">
        <v>2376</v>
      </c>
      <c r="F24" s="9">
        <f>4222.98+I24</f>
        <v>4291.57</v>
      </c>
      <c r="G24" s="9">
        <f>F24/E24*100</f>
        <v>180.621632996633</v>
      </c>
      <c r="H24" s="53"/>
      <c r="I24" s="29">
        <v>68.59</v>
      </c>
      <c r="J24" s="9">
        <f t="shared" si="1"/>
        <v>68.59</v>
      </c>
      <c r="K24" s="10"/>
    </row>
    <row r="25" spans="1:11" ht="15.75">
      <c r="A25" s="101"/>
      <c r="B25" s="100"/>
      <c r="C25" s="52" t="s">
        <v>27</v>
      </c>
      <c r="D25" s="9"/>
      <c r="E25" s="9"/>
      <c r="F25" s="9">
        <f>21479.01+I25</f>
        <v>45100.34</v>
      </c>
      <c r="G25" s="9"/>
      <c r="H25" s="53"/>
      <c r="I25" s="29">
        <v>23621.33</v>
      </c>
      <c r="J25" s="9">
        <f t="shared" si="1"/>
        <v>23621.33</v>
      </c>
      <c r="K25" s="10"/>
    </row>
    <row r="26" spans="1:11" ht="32.25" customHeight="1">
      <c r="A26" s="101"/>
      <c r="B26" s="100"/>
      <c r="C26" s="52" t="s">
        <v>28</v>
      </c>
      <c r="D26" s="9">
        <v>6146.72</v>
      </c>
      <c r="E26" s="9">
        <v>550</v>
      </c>
      <c r="F26" s="9">
        <f>I26</f>
        <v>0</v>
      </c>
      <c r="G26" s="9">
        <f aca="true" t="shared" si="4" ref="G26:G44">F26/E26*100</f>
        <v>0</v>
      </c>
      <c r="H26" s="53"/>
      <c r="I26" s="29"/>
      <c r="J26" s="9">
        <f t="shared" si="1"/>
        <v>0</v>
      </c>
      <c r="K26" s="10"/>
    </row>
    <row r="27" spans="1:11" ht="47.25">
      <c r="A27" s="101"/>
      <c r="B27" s="100"/>
      <c r="C27" s="52" t="s">
        <v>29</v>
      </c>
      <c r="D27" s="9">
        <v>142280.94</v>
      </c>
      <c r="E27" s="9">
        <v>1063600</v>
      </c>
      <c r="F27" s="9">
        <f>673321.65+I27</f>
        <v>745731.65</v>
      </c>
      <c r="G27" s="9">
        <f t="shared" si="4"/>
        <v>70.11391970665663</v>
      </c>
      <c r="H27" s="53">
        <v>96330</v>
      </c>
      <c r="I27" s="29">
        <v>72410</v>
      </c>
      <c r="J27" s="9">
        <f t="shared" si="1"/>
        <v>-23920</v>
      </c>
      <c r="K27" s="10">
        <f aca="true" t="shared" si="5" ref="K27:K52">I27/H27*100</f>
        <v>75.16869095816465</v>
      </c>
    </row>
    <row r="28" spans="1:11" ht="20.25" customHeight="1">
      <c r="A28" s="101"/>
      <c r="B28" s="100"/>
      <c r="C28" s="52" t="s">
        <v>84</v>
      </c>
      <c r="D28" s="9"/>
      <c r="E28" s="9">
        <v>172895.5</v>
      </c>
      <c r="F28" s="9">
        <v>405712.86</v>
      </c>
      <c r="G28" s="9">
        <f t="shared" si="4"/>
        <v>234.65784823780837</v>
      </c>
      <c r="H28" s="53"/>
      <c r="I28" s="32"/>
      <c r="J28" s="9">
        <f t="shared" si="1"/>
        <v>0</v>
      </c>
      <c r="K28" s="10"/>
    </row>
    <row r="29" spans="1:11" s="61" customFormat="1" ht="15.75">
      <c r="A29" s="104"/>
      <c r="B29" s="100"/>
      <c r="C29" s="50" t="s">
        <v>21</v>
      </c>
      <c r="D29" s="6">
        <f>D22+D24+D26+D23+D27+D25</f>
        <v>480656.58</v>
      </c>
      <c r="E29" s="6">
        <f>E22+E24+E26+E23+E27+E25</f>
        <v>1774494</v>
      </c>
      <c r="F29" s="6">
        <f>F22+F24+F26+F23+F27+F25</f>
        <v>1337372.8100000003</v>
      </c>
      <c r="G29" s="6">
        <f t="shared" si="4"/>
        <v>75.36643178280683</v>
      </c>
      <c r="H29" s="51">
        <f>H22+H24+H26+H23+H27+H25</f>
        <v>188330</v>
      </c>
      <c r="I29" s="28">
        <f>I22+I24+I26+I23+I27+I25</f>
        <v>165925.46000000002</v>
      </c>
      <c r="J29" s="6">
        <f t="shared" si="1"/>
        <v>-22404.53999999998</v>
      </c>
      <c r="K29" s="13">
        <f t="shared" si="5"/>
        <v>88.1035735145755</v>
      </c>
    </row>
    <row r="30" spans="1:11" ht="63">
      <c r="A30" s="101" t="s">
        <v>60</v>
      </c>
      <c r="B30" s="99" t="s">
        <v>30</v>
      </c>
      <c r="C30" s="52" t="s">
        <v>76</v>
      </c>
      <c r="D30" s="9">
        <v>282247.5</v>
      </c>
      <c r="E30" s="9">
        <v>343079</v>
      </c>
      <c r="F30" s="6">
        <f>243978.71+I30</f>
        <v>310941.41</v>
      </c>
      <c r="G30" s="9">
        <f t="shared" si="4"/>
        <v>90.63259773987915</v>
      </c>
      <c r="H30" s="53">
        <v>54385</v>
      </c>
      <c r="I30" s="29">
        <v>66962.7</v>
      </c>
      <c r="J30" s="9">
        <f t="shared" si="1"/>
        <v>12577.699999999997</v>
      </c>
      <c r="K30" s="10">
        <f t="shared" si="5"/>
        <v>123.12714903006344</v>
      </c>
    </row>
    <row r="31" spans="1:11" ht="47.25">
      <c r="A31" s="101"/>
      <c r="B31" s="100"/>
      <c r="C31" s="52" t="s">
        <v>77</v>
      </c>
      <c r="D31" s="9">
        <v>37239.2</v>
      </c>
      <c r="E31" s="9">
        <v>74648</v>
      </c>
      <c r="F31" s="9">
        <f>53782.8+I31</f>
        <v>67864.2</v>
      </c>
      <c r="G31" s="9">
        <f t="shared" si="4"/>
        <v>90.91228164183903</v>
      </c>
      <c r="H31" s="53">
        <v>8779</v>
      </c>
      <c r="I31" s="29">
        <v>14081.4</v>
      </c>
      <c r="J31" s="9">
        <f t="shared" si="1"/>
        <v>5302.4</v>
      </c>
      <c r="K31" s="10">
        <f t="shared" si="5"/>
        <v>160.39867866499603</v>
      </c>
    </row>
    <row r="32" spans="1:11" ht="31.5">
      <c r="A32" s="101"/>
      <c r="B32" s="100"/>
      <c r="C32" s="52" t="s">
        <v>79</v>
      </c>
      <c r="D32" s="9">
        <v>-10.14</v>
      </c>
      <c r="E32" s="9">
        <v>500</v>
      </c>
      <c r="F32" s="9">
        <f>180.29+I32</f>
        <v>368.11</v>
      </c>
      <c r="G32" s="9">
        <f t="shared" si="4"/>
        <v>73.622</v>
      </c>
      <c r="H32" s="53">
        <v>160</v>
      </c>
      <c r="I32" s="29">
        <v>187.82</v>
      </c>
      <c r="J32" s="9">
        <f t="shared" si="1"/>
        <v>27.819999999999993</v>
      </c>
      <c r="K32" s="10">
        <f t="shared" si="5"/>
        <v>117.3875</v>
      </c>
    </row>
    <row r="33" spans="1:11" s="62" customFormat="1" ht="15.75">
      <c r="A33" s="104"/>
      <c r="B33" s="100"/>
      <c r="C33" s="50" t="s">
        <v>21</v>
      </c>
      <c r="D33" s="6">
        <f>D30+D31+D32</f>
        <v>319476.56</v>
      </c>
      <c r="E33" s="14">
        <f>E30+E31+E32</f>
        <v>418227</v>
      </c>
      <c r="F33" s="14">
        <f>F30+F31+F32</f>
        <v>379173.72</v>
      </c>
      <c r="G33" s="14">
        <f t="shared" si="4"/>
        <v>90.66218106435021</v>
      </c>
      <c r="H33" s="51">
        <f>H30+H31+H32</f>
        <v>63324</v>
      </c>
      <c r="I33" s="36">
        <f>I30+I31+I32</f>
        <v>81231.92</v>
      </c>
      <c r="J33" s="14">
        <f t="shared" si="1"/>
        <v>17907.92</v>
      </c>
      <c r="K33" s="15">
        <f t="shared" si="5"/>
        <v>128.27983071189436</v>
      </c>
    </row>
    <row r="34" spans="1:11" ht="31.5">
      <c r="A34" s="101" t="s">
        <v>32</v>
      </c>
      <c r="B34" s="99" t="s">
        <v>114</v>
      </c>
      <c r="C34" s="52" t="s">
        <v>31</v>
      </c>
      <c r="D34" s="9">
        <v>16291.25</v>
      </c>
      <c r="E34" s="9">
        <v>7558.5</v>
      </c>
      <c r="F34" s="9">
        <f>7860.98+I34</f>
        <v>7860.98</v>
      </c>
      <c r="G34" s="9">
        <f t="shared" si="4"/>
        <v>104.0018522193557</v>
      </c>
      <c r="H34" s="53"/>
      <c r="I34" s="29"/>
      <c r="J34" s="9">
        <f t="shared" si="1"/>
        <v>0</v>
      </c>
      <c r="K34" s="10"/>
    </row>
    <row r="35" spans="1:11" ht="31.5">
      <c r="A35" s="101"/>
      <c r="B35" s="100"/>
      <c r="C35" s="52" t="s">
        <v>33</v>
      </c>
      <c r="D35" s="9">
        <v>98890.05</v>
      </c>
      <c r="E35" s="9">
        <v>416426</v>
      </c>
      <c r="F35" s="9">
        <f>416426+I35</f>
        <v>416426</v>
      </c>
      <c r="G35" s="9">
        <f t="shared" si="4"/>
        <v>100</v>
      </c>
      <c r="H35" s="53"/>
      <c r="I35" s="29"/>
      <c r="J35" s="9">
        <f t="shared" si="1"/>
        <v>0</v>
      </c>
      <c r="K35" s="10"/>
    </row>
    <row r="36" spans="1:11" ht="31.5">
      <c r="A36" s="101"/>
      <c r="B36" s="100"/>
      <c r="C36" s="52" t="s">
        <v>84</v>
      </c>
      <c r="D36" s="9"/>
      <c r="E36" s="9">
        <v>134582.5</v>
      </c>
      <c r="F36" s="9">
        <v>18519</v>
      </c>
      <c r="G36" s="9">
        <f t="shared" si="4"/>
        <v>13.760332881318153</v>
      </c>
      <c r="H36" s="53"/>
      <c r="I36" s="32"/>
      <c r="J36" s="9">
        <f t="shared" si="1"/>
        <v>0</v>
      </c>
      <c r="K36" s="10"/>
    </row>
    <row r="37" spans="1:11" ht="15.75">
      <c r="A37" s="101"/>
      <c r="B37" s="100"/>
      <c r="C37" s="52" t="s">
        <v>78</v>
      </c>
      <c r="D37" s="9">
        <v>45682.21</v>
      </c>
      <c r="E37" s="9">
        <v>10000</v>
      </c>
      <c r="F37" s="9">
        <f>8081.67+I37</f>
        <v>9052.380000000001</v>
      </c>
      <c r="G37" s="9">
        <f t="shared" si="4"/>
        <v>90.52380000000001</v>
      </c>
      <c r="H37" s="53">
        <v>833.3</v>
      </c>
      <c r="I37" s="29">
        <v>970.71</v>
      </c>
      <c r="J37" s="9">
        <f t="shared" si="1"/>
        <v>137.41000000000008</v>
      </c>
      <c r="K37" s="10">
        <f t="shared" si="5"/>
        <v>116.48985959438379</v>
      </c>
    </row>
    <row r="38" spans="1:11" s="62" customFormat="1" ht="15.75">
      <c r="A38" s="104"/>
      <c r="B38" s="100"/>
      <c r="C38" s="50" t="s">
        <v>21</v>
      </c>
      <c r="D38" s="6">
        <f>D34+D35+D37</f>
        <v>160863.51</v>
      </c>
      <c r="E38" s="14">
        <f>E34+E35+E37</f>
        <v>433984.5</v>
      </c>
      <c r="F38" s="14">
        <f>F34+F35+F37</f>
        <v>433339.36</v>
      </c>
      <c r="G38" s="14">
        <f t="shared" si="4"/>
        <v>99.85134492130479</v>
      </c>
      <c r="H38" s="51">
        <f>H34+H35+H37</f>
        <v>833.3</v>
      </c>
      <c r="I38" s="36">
        <f>I34+I35+I37</f>
        <v>970.71</v>
      </c>
      <c r="J38" s="14">
        <f t="shared" si="1"/>
        <v>137.41000000000008</v>
      </c>
      <c r="K38" s="15">
        <f t="shared" si="5"/>
        <v>116.48985959438379</v>
      </c>
    </row>
    <row r="39" spans="1:11" ht="15.75">
      <c r="A39" s="101" t="s">
        <v>34</v>
      </c>
      <c r="B39" s="99" t="s">
        <v>35</v>
      </c>
      <c r="C39" s="58" t="s">
        <v>36</v>
      </c>
      <c r="D39" s="9">
        <v>44407.71</v>
      </c>
      <c r="E39" s="9">
        <v>46779</v>
      </c>
      <c r="F39" s="9">
        <f>30295.98+I39</f>
        <v>33452.159999999996</v>
      </c>
      <c r="G39" s="9">
        <f t="shared" si="4"/>
        <v>71.51106265632014</v>
      </c>
      <c r="H39" s="53">
        <v>3850.2</v>
      </c>
      <c r="I39" s="29">
        <v>3156.18</v>
      </c>
      <c r="J39" s="9">
        <f t="shared" si="1"/>
        <v>-694.02</v>
      </c>
      <c r="K39" s="10">
        <f t="shared" si="5"/>
        <v>81.97444288608384</v>
      </c>
    </row>
    <row r="40" spans="1:11" s="62" customFormat="1" ht="15.75">
      <c r="A40" s="100"/>
      <c r="B40" s="100"/>
      <c r="C40" s="50" t="s">
        <v>21</v>
      </c>
      <c r="D40" s="6">
        <f>D39</f>
        <v>44407.71</v>
      </c>
      <c r="E40" s="14">
        <f>E39</f>
        <v>46779</v>
      </c>
      <c r="F40" s="14">
        <f>F39</f>
        <v>33452.159999999996</v>
      </c>
      <c r="G40" s="14">
        <f t="shared" si="4"/>
        <v>71.51106265632014</v>
      </c>
      <c r="H40" s="51">
        <f>H39</f>
        <v>3850.2</v>
      </c>
      <c r="I40" s="36">
        <f>I39</f>
        <v>3156.18</v>
      </c>
      <c r="J40" s="14">
        <f t="shared" si="1"/>
        <v>-694.02</v>
      </c>
      <c r="K40" s="15">
        <f t="shared" si="5"/>
        <v>81.97444288608384</v>
      </c>
    </row>
    <row r="41" spans="1:11" ht="15.75">
      <c r="A41" s="101" t="s">
        <v>37</v>
      </c>
      <c r="B41" s="99" t="s">
        <v>38</v>
      </c>
      <c r="C41" s="52" t="s">
        <v>39</v>
      </c>
      <c r="D41" s="9">
        <v>13641.06</v>
      </c>
      <c r="E41" s="9">
        <v>17717</v>
      </c>
      <c r="F41" s="9">
        <f>13680.2+I41</f>
        <v>15870.2</v>
      </c>
      <c r="G41" s="9">
        <f t="shared" si="4"/>
        <v>89.57611333747249</v>
      </c>
      <c r="H41" s="53">
        <v>2243.8</v>
      </c>
      <c r="I41" s="29">
        <v>2190</v>
      </c>
      <c r="J41" s="9">
        <f t="shared" si="1"/>
        <v>-53.80000000000018</v>
      </c>
      <c r="K41" s="10">
        <f t="shared" si="5"/>
        <v>97.60228184330153</v>
      </c>
    </row>
    <row r="42" spans="1:11" ht="15.75">
      <c r="A42" s="101"/>
      <c r="B42" s="100"/>
      <c r="C42" s="50" t="s">
        <v>21</v>
      </c>
      <c r="D42" s="6">
        <f>D41</f>
        <v>13641.06</v>
      </c>
      <c r="E42" s="6">
        <f>E41</f>
        <v>17717</v>
      </c>
      <c r="F42" s="6">
        <f>F41</f>
        <v>15870.2</v>
      </c>
      <c r="G42" s="7">
        <f t="shared" si="4"/>
        <v>89.57611333747249</v>
      </c>
      <c r="H42" s="51">
        <f>H41</f>
        <v>2243.8</v>
      </c>
      <c r="I42" s="28">
        <f>I41</f>
        <v>2190</v>
      </c>
      <c r="J42" s="6">
        <f t="shared" si="1"/>
        <v>-53.80000000000018</v>
      </c>
      <c r="K42" s="8">
        <f t="shared" si="5"/>
        <v>97.60228184330153</v>
      </c>
    </row>
    <row r="43" spans="1:11" ht="15.75">
      <c r="A43" s="101" t="s">
        <v>85</v>
      </c>
      <c r="B43" s="99" t="s">
        <v>86</v>
      </c>
      <c r="C43" s="52" t="s">
        <v>40</v>
      </c>
      <c r="D43" s="9">
        <v>494.49</v>
      </c>
      <c r="E43" s="9">
        <v>190</v>
      </c>
      <c r="F43" s="9">
        <f>1095.01+I43</f>
        <v>1198.31</v>
      </c>
      <c r="G43" s="9">
        <f t="shared" si="4"/>
        <v>630.6894736842105</v>
      </c>
      <c r="H43" s="53">
        <v>16</v>
      </c>
      <c r="I43" s="29">
        <v>103.3</v>
      </c>
      <c r="J43" s="9">
        <f t="shared" si="1"/>
        <v>87.3</v>
      </c>
      <c r="K43" s="10">
        <f t="shared" si="5"/>
        <v>645.625</v>
      </c>
    </row>
    <row r="44" spans="1:11" ht="15.75">
      <c r="A44" s="101"/>
      <c r="B44" s="103"/>
      <c r="C44" s="50" t="s">
        <v>21</v>
      </c>
      <c r="D44" s="6">
        <f>SUM(D43)</f>
        <v>494.49</v>
      </c>
      <c r="E44" s="6">
        <f>SUM(E43)</f>
        <v>190</v>
      </c>
      <c r="F44" s="6">
        <f>SUM(F43)</f>
        <v>1198.31</v>
      </c>
      <c r="G44" s="7">
        <f t="shared" si="4"/>
        <v>630.6894736842105</v>
      </c>
      <c r="H44" s="51">
        <f>SUM(H43)</f>
        <v>16</v>
      </c>
      <c r="I44" s="28">
        <f>SUM(I43)</f>
        <v>103.3</v>
      </c>
      <c r="J44" s="6">
        <f t="shared" si="1"/>
        <v>87.3</v>
      </c>
      <c r="K44" s="8">
        <f t="shared" si="5"/>
        <v>645.625</v>
      </c>
    </row>
    <row r="45" spans="1:11" ht="31.5">
      <c r="A45" s="101" t="s">
        <v>51</v>
      </c>
      <c r="B45" s="99" t="s">
        <v>52</v>
      </c>
      <c r="C45" s="52" t="s">
        <v>61</v>
      </c>
      <c r="D45" s="9">
        <v>294.52</v>
      </c>
      <c r="E45" s="9"/>
      <c r="F45" s="9">
        <f>I45</f>
        <v>0</v>
      </c>
      <c r="G45" s="7"/>
      <c r="H45" s="53"/>
      <c r="I45" s="29"/>
      <c r="J45" s="6">
        <f t="shared" si="1"/>
        <v>0</v>
      </c>
      <c r="K45" s="8"/>
    </row>
    <row r="46" spans="1:11" ht="31.5">
      <c r="A46" s="104"/>
      <c r="B46" s="104"/>
      <c r="C46" s="52" t="s">
        <v>62</v>
      </c>
      <c r="D46" s="9">
        <v>34.37</v>
      </c>
      <c r="E46" s="9">
        <v>50.991</v>
      </c>
      <c r="F46" s="9">
        <f>50.99+I46</f>
        <v>51.21</v>
      </c>
      <c r="G46" s="7">
        <f>F46/E46*100</f>
        <v>100.42948755662763</v>
      </c>
      <c r="H46" s="53"/>
      <c r="I46" s="29">
        <v>0.22</v>
      </c>
      <c r="J46" s="6">
        <f t="shared" si="1"/>
        <v>0.22</v>
      </c>
      <c r="K46" s="8"/>
    </row>
    <row r="47" spans="1:11" ht="19.5" customHeight="1">
      <c r="A47" s="104"/>
      <c r="B47" s="104"/>
      <c r="C47" s="52" t="s">
        <v>45</v>
      </c>
      <c r="D47" s="9">
        <v>-2511.96</v>
      </c>
      <c r="E47" s="9">
        <v>-642.421</v>
      </c>
      <c r="F47" s="9">
        <f>-642.42+I47</f>
        <v>-642.42</v>
      </c>
      <c r="G47" s="7">
        <f>F47/E47*100</f>
        <v>99.99984433883698</v>
      </c>
      <c r="H47" s="53"/>
      <c r="I47" s="29"/>
      <c r="J47" s="6">
        <f t="shared" si="1"/>
        <v>0</v>
      </c>
      <c r="K47" s="8"/>
    </row>
    <row r="48" spans="1:11" ht="15.75">
      <c r="A48" s="87"/>
      <c r="B48" s="91"/>
      <c r="C48" s="50" t="s">
        <v>21</v>
      </c>
      <c r="D48" s="6">
        <f>SUM(D45:D47)</f>
        <v>-2183.07</v>
      </c>
      <c r="E48" s="6">
        <f>SUM(E45:E47)</f>
        <v>-591.4300000000001</v>
      </c>
      <c r="F48" s="6">
        <f>SUM(F45:F47)</f>
        <v>-591.2099999999999</v>
      </c>
      <c r="G48" s="7">
        <f>F48/E48*100</f>
        <v>99.96280202221732</v>
      </c>
      <c r="H48" s="59">
        <f>SUM(H45:H47)</f>
        <v>0</v>
      </c>
      <c r="I48" s="28">
        <f>SUM(I45:I47)</f>
        <v>0.22</v>
      </c>
      <c r="J48" s="6">
        <f t="shared" si="1"/>
        <v>0.22</v>
      </c>
      <c r="K48" s="8"/>
    </row>
    <row r="49" spans="1:11" ht="31.5">
      <c r="A49" s="85"/>
      <c r="B49" s="89" t="s">
        <v>41</v>
      </c>
      <c r="C49" s="52" t="s">
        <v>42</v>
      </c>
      <c r="D49" s="9">
        <v>53227.37</v>
      </c>
      <c r="E49" s="9">
        <v>69476</v>
      </c>
      <c r="F49" s="9">
        <f>78506.73+I49</f>
        <v>95553.07999999999</v>
      </c>
      <c r="G49" s="9">
        <f>F49/E49*100</f>
        <v>137.53393977776497</v>
      </c>
      <c r="H49" s="53">
        <v>6902.9</v>
      </c>
      <c r="I49" s="29">
        <v>17046.35</v>
      </c>
      <c r="J49" s="9">
        <f>I49-H49</f>
        <v>10143.449999999999</v>
      </c>
      <c r="K49" s="10">
        <f>I49/H49*100</f>
        <v>246.94476234626026</v>
      </c>
    </row>
    <row r="50" spans="1:11" ht="31.5">
      <c r="A50" s="85"/>
      <c r="B50" s="89" t="s">
        <v>41</v>
      </c>
      <c r="C50" s="52" t="s">
        <v>43</v>
      </c>
      <c r="D50" s="6">
        <v>25113.89</v>
      </c>
      <c r="E50" s="6">
        <v>7000</v>
      </c>
      <c r="F50" s="9">
        <f>9539.61+I50</f>
        <v>9872.75</v>
      </c>
      <c r="G50" s="9">
        <f>F50/E50*100</f>
        <v>141.0392857142857</v>
      </c>
      <c r="H50" s="53">
        <v>700</v>
      </c>
      <c r="I50" s="29">
        <v>333.14</v>
      </c>
      <c r="J50" s="9">
        <f t="shared" si="1"/>
        <v>-366.86</v>
      </c>
      <c r="K50" s="10">
        <f t="shared" si="5"/>
        <v>47.591428571428565</v>
      </c>
    </row>
    <row r="51" spans="1:11" ht="31.5">
      <c r="A51" s="85"/>
      <c r="B51" s="89" t="s">
        <v>41</v>
      </c>
      <c r="C51" s="52" t="s">
        <v>44</v>
      </c>
      <c r="D51" s="9">
        <v>14122.62</v>
      </c>
      <c r="E51" s="9"/>
      <c r="F51" s="9">
        <f>-1446.59+I51</f>
        <v>1745.07</v>
      </c>
      <c r="G51" s="9"/>
      <c r="H51" s="53"/>
      <c r="I51" s="29">
        <v>3191.66</v>
      </c>
      <c r="J51" s="9">
        <f t="shared" si="1"/>
        <v>3191.66</v>
      </c>
      <c r="K51" s="10"/>
    </row>
    <row r="52" spans="1:11" ht="15.75">
      <c r="A52" s="85"/>
      <c r="B52" s="89"/>
      <c r="C52" s="50" t="s">
        <v>46</v>
      </c>
      <c r="D52" s="9">
        <f>SUM(D49:D51)</f>
        <v>92463.88</v>
      </c>
      <c r="E52" s="9">
        <f>SUM(E49:E51)</f>
        <v>76476</v>
      </c>
      <c r="F52" s="9">
        <f>SUM(F49:F51)</f>
        <v>107170.9</v>
      </c>
      <c r="G52" s="9">
        <f>F52/E52*100</f>
        <v>140.1366441759506</v>
      </c>
      <c r="H52" s="63">
        <f>SUM(H49:H51)</f>
        <v>7602.9</v>
      </c>
      <c r="I52" s="29">
        <f>SUM(I49:I51)</f>
        <v>20571.149999999998</v>
      </c>
      <c r="J52" s="9">
        <f>SUM(J49:J51)</f>
        <v>12968.249999999998</v>
      </c>
      <c r="K52" s="10">
        <f t="shared" si="5"/>
        <v>270.56978258296175</v>
      </c>
    </row>
    <row r="53" spans="1:11" ht="22.5" customHeight="1">
      <c r="A53" s="85"/>
      <c r="B53" s="92"/>
      <c r="C53" s="64" t="s">
        <v>47</v>
      </c>
      <c r="D53" s="11">
        <f>D6+D18</f>
        <v>4574469.1499999985</v>
      </c>
      <c r="E53" s="11">
        <f>E6+E18</f>
        <v>8988300.973</v>
      </c>
      <c r="F53" s="11">
        <f>F6+F18</f>
        <v>8018548.57</v>
      </c>
      <c r="G53" s="11">
        <f>F53/E53*100</f>
        <v>89.21094869972598</v>
      </c>
      <c r="H53" s="65">
        <f>H6+H18</f>
        <v>862901.855</v>
      </c>
      <c r="I53" s="30">
        <f>I6+I18</f>
        <v>1008462.6500000001</v>
      </c>
      <c r="J53" s="11">
        <f t="shared" si="1"/>
        <v>145560.79500000016</v>
      </c>
      <c r="K53" s="12">
        <f>I53/H53*100</f>
        <v>116.86875444253162</v>
      </c>
    </row>
    <row r="54" spans="1:11" ht="15.75">
      <c r="A54" s="85"/>
      <c r="B54" s="92"/>
      <c r="C54" s="64"/>
      <c r="D54" s="11"/>
      <c r="E54" s="11"/>
      <c r="F54" s="11"/>
      <c r="G54" s="11"/>
      <c r="H54" s="65"/>
      <c r="I54" s="30"/>
      <c r="J54" s="11"/>
      <c r="K54" s="12"/>
    </row>
    <row r="55" spans="1:11" s="66" customFormat="1" ht="31.5">
      <c r="A55" s="57" t="s">
        <v>22</v>
      </c>
      <c r="B55" s="89" t="s">
        <v>87</v>
      </c>
      <c r="C55" s="52" t="s">
        <v>88</v>
      </c>
      <c r="D55" s="9"/>
      <c r="E55" s="9">
        <v>2712.247</v>
      </c>
      <c r="F55" s="9">
        <v>676.86</v>
      </c>
      <c r="G55" s="9">
        <f>F55/E55*100</f>
        <v>24.955691719817555</v>
      </c>
      <c r="H55" s="53">
        <v>281.249</v>
      </c>
      <c r="I55" s="29">
        <v>215.81</v>
      </c>
      <c r="J55" s="9">
        <f t="shared" si="1"/>
        <v>-65.43900000000002</v>
      </c>
      <c r="K55" s="10">
        <f aca="true" t="shared" si="6" ref="K55:K67">I55/H55*100</f>
        <v>76.73271727188363</v>
      </c>
    </row>
    <row r="56" spans="1:11" s="66" customFormat="1" ht="31.5">
      <c r="A56" s="57" t="s">
        <v>69</v>
      </c>
      <c r="B56" s="89" t="s">
        <v>89</v>
      </c>
      <c r="C56" s="52" t="s">
        <v>88</v>
      </c>
      <c r="D56" s="9">
        <v>-212.73</v>
      </c>
      <c r="E56" s="9"/>
      <c r="F56" s="9"/>
      <c r="G56" s="9"/>
      <c r="H56" s="53"/>
      <c r="I56" s="29"/>
      <c r="J56" s="9">
        <f t="shared" si="1"/>
        <v>0</v>
      </c>
      <c r="K56" s="10"/>
    </row>
    <row r="57" spans="1:11" s="66" customFormat="1" ht="31.5">
      <c r="A57" s="57" t="s">
        <v>90</v>
      </c>
      <c r="B57" s="89" t="s">
        <v>91</v>
      </c>
      <c r="C57" s="52" t="s">
        <v>88</v>
      </c>
      <c r="D57" s="9">
        <v>148.79</v>
      </c>
      <c r="E57" s="9">
        <v>500</v>
      </c>
      <c r="F57" s="9">
        <v>225.09</v>
      </c>
      <c r="G57" s="9">
        <f>F57/E57*100</f>
        <v>45.018</v>
      </c>
      <c r="H57" s="53">
        <v>70</v>
      </c>
      <c r="I57" s="29">
        <v>118.59</v>
      </c>
      <c r="J57" s="9">
        <f t="shared" si="1"/>
        <v>48.59</v>
      </c>
      <c r="K57" s="10">
        <f t="shared" si="6"/>
        <v>169.4142857142857</v>
      </c>
    </row>
    <row r="58" spans="1:11" s="66" customFormat="1" ht="47.25">
      <c r="A58" s="57" t="s">
        <v>63</v>
      </c>
      <c r="B58" s="89" t="s">
        <v>92</v>
      </c>
      <c r="C58" s="52" t="s">
        <v>88</v>
      </c>
      <c r="D58" s="9">
        <v>297496.12</v>
      </c>
      <c r="E58" s="9">
        <v>482416.579</v>
      </c>
      <c r="F58" s="9">
        <f>277084.87+3761.61+92466.73+4721.61</f>
        <v>378034.81999999995</v>
      </c>
      <c r="G58" s="9">
        <f>F58/E58*100</f>
        <v>78.36273388108411</v>
      </c>
      <c r="H58" s="53">
        <v>34000.486</v>
      </c>
      <c r="I58" s="29">
        <f>29916.77+379.66+9507.6+506.3</f>
        <v>40310.33</v>
      </c>
      <c r="J58" s="9">
        <f t="shared" si="1"/>
        <v>6309.844000000005</v>
      </c>
      <c r="K58" s="10">
        <f t="shared" si="6"/>
        <v>118.55809943422575</v>
      </c>
    </row>
    <row r="59" spans="1:11" s="66" customFormat="1" ht="31.5">
      <c r="A59" s="57" t="s">
        <v>93</v>
      </c>
      <c r="B59" s="89" t="s">
        <v>94</v>
      </c>
      <c r="C59" s="52" t="s">
        <v>88</v>
      </c>
      <c r="D59" s="9">
        <v>39774.92</v>
      </c>
      <c r="E59" s="9">
        <v>53141</v>
      </c>
      <c r="F59" s="9">
        <f>43172.9+266.85+10+1015.8</f>
        <v>44465.55</v>
      </c>
      <c r="G59" s="9">
        <f>F59/E59*100</f>
        <v>83.67465798535972</v>
      </c>
      <c r="H59" s="53">
        <v>3590</v>
      </c>
      <c r="I59" s="29">
        <f>4955.77+62.22+244.98</f>
        <v>5262.97</v>
      </c>
      <c r="J59" s="9">
        <f t="shared" si="1"/>
        <v>1672.9700000000003</v>
      </c>
      <c r="K59" s="10">
        <f t="shared" si="6"/>
        <v>146.60083565459612</v>
      </c>
    </row>
    <row r="60" spans="1:11" s="66" customFormat="1" ht="31.5">
      <c r="A60" s="57" t="s">
        <v>95</v>
      </c>
      <c r="B60" s="89" t="s">
        <v>96</v>
      </c>
      <c r="C60" s="52" t="s">
        <v>88</v>
      </c>
      <c r="D60" s="9"/>
      <c r="E60" s="9">
        <v>3712</v>
      </c>
      <c r="F60" s="9">
        <f>258.54+2814.26</f>
        <v>3072.8</v>
      </c>
      <c r="G60" s="9">
        <f>F60/E60*100</f>
        <v>82.78017241379311</v>
      </c>
      <c r="H60" s="53">
        <v>340</v>
      </c>
      <c r="I60" s="29">
        <v>-36.61</v>
      </c>
      <c r="J60" s="9">
        <f t="shared" si="1"/>
        <v>-376.61</v>
      </c>
      <c r="K60" s="10">
        <f t="shared" si="6"/>
        <v>-10.76764705882353</v>
      </c>
    </row>
    <row r="61" spans="1:11" s="66" customFormat="1" ht="31.5">
      <c r="A61" s="57" t="s">
        <v>66</v>
      </c>
      <c r="B61" s="89" t="s">
        <v>97</v>
      </c>
      <c r="C61" s="52" t="s">
        <v>88</v>
      </c>
      <c r="D61" s="9">
        <v>249551.33</v>
      </c>
      <c r="E61" s="9">
        <v>516974.326</v>
      </c>
      <c r="F61" s="9">
        <f>287045.54+486.35+19094.53+77666.06</f>
        <v>384292.4799999999</v>
      </c>
      <c r="G61" s="9">
        <f>F61/E61*100</f>
        <v>74.33492548332079</v>
      </c>
      <c r="H61" s="53">
        <v>42770.806</v>
      </c>
      <c r="I61" s="29">
        <f>43443.26+63.77+524+6582.16</f>
        <v>50613.19</v>
      </c>
      <c r="J61" s="9">
        <f t="shared" si="1"/>
        <v>7842.3840000000055</v>
      </c>
      <c r="K61" s="10">
        <f t="shared" si="6"/>
        <v>118.33583402660217</v>
      </c>
    </row>
    <row r="62" spans="1:11" s="66" customFormat="1" ht="31.5">
      <c r="A62" s="57" t="s">
        <v>98</v>
      </c>
      <c r="B62" s="89" t="s">
        <v>99</v>
      </c>
      <c r="C62" s="52" t="s">
        <v>88</v>
      </c>
      <c r="D62" s="9"/>
      <c r="E62" s="9"/>
      <c r="F62" s="9">
        <f>-586.36-192.39</f>
        <v>-778.75</v>
      </c>
      <c r="G62" s="9"/>
      <c r="H62" s="53"/>
      <c r="I62" s="29"/>
      <c r="J62" s="9">
        <f t="shared" si="1"/>
        <v>0</v>
      </c>
      <c r="K62" s="10"/>
    </row>
    <row r="63" spans="1:11" s="66" customFormat="1" ht="31.5">
      <c r="A63" s="57" t="s">
        <v>100</v>
      </c>
      <c r="B63" s="89" t="s">
        <v>101</v>
      </c>
      <c r="C63" s="52" t="s">
        <v>88</v>
      </c>
      <c r="D63" s="9">
        <v>540.67</v>
      </c>
      <c r="E63" s="9">
        <v>400</v>
      </c>
      <c r="F63" s="9">
        <v>814.55</v>
      </c>
      <c r="G63" s="9">
        <f>F63/E63*100</f>
        <v>203.63750000000002</v>
      </c>
      <c r="H63" s="53">
        <v>30</v>
      </c>
      <c r="I63" s="29">
        <v>11.01</v>
      </c>
      <c r="J63" s="9">
        <f t="shared" si="1"/>
        <v>-18.990000000000002</v>
      </c>
      <c r="K63" s="10">
        <f t="shared" si="6"/>
        <v>36.7</v>
      </c>
    </row>
    <row r="64" spans="1:11" s="66" customFormat="1" ht="31.5">
      <c r="A64" s="57" t="s">
        <v>32</v>
      </c>
      <c r="B64" s="89" t="s">
        <v>102</v>
      </c>
      <c r="C64" s="52" t="s">
        <v>88</v>
      </c>
      <c r="D64" s="9"/>
      <c r="E64" s="9">
        <v>4888</v>
      </c>
      <c r="F64" s="9">
        <v>1010.69</v>
      </c>
      <c r="G64" s="9">
        <f>F64/E64*100</f>
        <v>20.676963993453356</v>
      </c>
      <c r="H64" s="53">
        <v>407</v>
      </c>
      <c r="I64" s="29">
        <v>310.23</v>
      </c>
      <c r="J64" s="9">
        <f t="shared" si="1"/>
        <v>-96.76999999999998</v>
      </c>
      <c r="K64" s="10">
        <f t="shared" si="6"/>
        <v>76.22358722358723</v>
      </c>
    </row>
    <row r="65" spans="1:11" s="66" customFormat="1" ht="31.5">
      <c r="A65" s="57" t="s">
        <v>103</v>
      </c>
      <c r="B65" s="89" t="s">
        <v>104</v>
      </c>
      <c r="C65" s="52" t="s">
        <v>88</v>
      </c>
      <c r="D65" s="9">
        <v>458.59</v>
      </c>
      <c r="E65" s="9">
        <v>350</v>
      </c>
      <c r="F65" s="9">
        <v>340.01</v>
      </c>
      <c r="G65" s="9">
        <f>F65/E65*100</f>
        <v>97.14571428571428</v>
      </c>
      <c r="H65" s="53">
        <v>20</v>
      </c>
      <c r="I65" s="29">
        <v>100.85</v>
      </c>
      <c r="J65" s="9">
        <f t="shared" si="1"/>
        <v>80.85</v>
      </c>
      <c r="K65" s="10">
        <f t="shared" si="6"/>
        <v>504.24999999999994</v>
      </c>
    </row>
    <row r="66" spans="1:11" s="66" customFormat="1" ht="63" customHeight="1">
      <c r="A66" s="57" t="s">
        <v>105</v>
      </c>
      <c r="B66" s="89" t="s">
        <v>106</v>
      </c>
      <c r="C66" s="52" t="s">
        <v>88</v>
      </c>
      <c r="D66" s="9">
        <v>-80.73</v>
      </c>
      <c r="E66" s="9"/>
      <c r="F66" s="9"/>
      <c r="G66" s="9"/>
      <c r="H66" s="53"/>
      <c r="I66" s="29"/>
      <c r="J66" s="9">
        <f t="shared" si="1"/>
        <v>0</v>
      </c>
      <c r="K66" s="10"/>
    </row>
    <row r="67" spans="1:11" s="66" customFormat="1" ht="47.25">
      <c r="A67" s="57"/>
      <c r="B67" s="89" t="s">
        <v>107</v>
      </c>
      <c r="C67" s="52" t="s">
        <v>88</v>
      </c>
      <c r="D67" s="9">
        <v>544.24</v>
      </c>
      <c r="E67" s="6"/>
      <c r="F67" s="6"/>
      <c r="G67" s="9"/>
      <c r="H67" s="67">
        <v>0.459</v>
      </c>
      <c r="I67" s="68"/>
      <c r="J67" s="9">
        <f t="shared" si="1"/>
        <v>-0.459</v>
      </c>
      <c r="K67" s="10">
        <f t="shared" si="6"/>
        <v>0</v>
      </c>
    </row>
    <row r="68" spans="1:11" ht="31.5">
      <c r="A68" s="85"/>
      <c r="B68" s="89"/>
      <c r="C68" s="69" t="s">
        <v>48</v>
      </c>
      <c r="D68" s="11">
        <f>SUM(D55:D67)</f>
        <v>588221.2</v>
      </c>
      <c r="E68" s="11">
        <f>SUM(E55:E67)</f>
        <v>1065094.152</v>
      </c>
      <c r="F68" s="11">
        <f>715247.73+I68</f>
        <v>812154.1</v>
      </c>
      <c r="G68" s="11">
        <f>F68/E68*100</f>
        <v>76.25185984496889</v>
      </c>
      <c r="H68" s="65">
        <v>81510</v>
      </c>
      <c r="I68" s="30">
        <v>96906.37</v>
      </c>
      <c r="J68" s="11">
        <f t="shared" si="1"/>
        <v>15396.369999999995</v>
      </c>
      <c r="K68" s="12">
        <f>I68/H68*100</f>
        <v>118.88893387314438</v>
      </c>
    </row>
    <row r="69" spans="1:11" ht="22.5" customHeight="1">
      <c r="A69" s="85"/>
      <c r="B69" s="89"/>
      <c r="C69" s="69" t="s">
        <v>49</v>
      </c>
      <c r="D69" s="11">
        <f>D53+D68</f>
        <v>5162690.349999999</v>
      </c>
      <c r="E69" s="11">
        <f>E53+E68</f>
        <v>10053395.125</v>
      </c>
      <c r="F69" s="11">
        <f>F53+F68</f>
        <v>8830702.67</v>
      </c>
      <c r="G69" s="11">
        <f>F69/E69*100</f>
        <v>87.83801452347672</v>
      </c>
      <c r="H69" s="65">
        <f>H53+H68</f>
        <v>944411.855</v>
      </c>
      <c r="I69" s="30">
        <f>I53+I68</f>
        <v>1105369.02</v>
      </c>
      <c r="J69" s="11">
        <f t="shared" si="1"/>
        <v>160957.16500000004</v>
      </c>
      <c r="K69" s="12">
        <f>I69/H69*100</f>
        <v>117.04311145056519</v>
      </c>
    </row>
    <row r="70" spans="1:11" ht="15.75">
      <c r="A70" s="85"/>
      <c r="B70" s="93"/>
      <c r="C70" s="18"/>
      <c r="D70" s="11"/>
      <c r="E70" s="11"/>
      <c r="F70" s="11"/>
      <c r="G70" s="11"/>
      <c r="H70" s="65"/>
      <c r="I70" s="30"/>
      <c r="J70" s="11"/>
      <c r="K70" s="12"/>
    </row>
    <row r="71" spans="1:11" ht="21" customHeight="1">
      <c r="A71" s="85"/>
      <c r="B71" s="52"/>
      <c r="C71" s="69" t="s">
        <v>50</v>
      </c>
      <c r="D71" s="11">
        <f>D72+D73+D74+D76+D78</f>
        <v>2802408.11</v>
      </c>
      <c r="E71" s="11">
        <f>E72+E73+E74+E76+E78</f>
        <v>4450425.11556</v>
      </c>
      <c r="F71" s="11">
        <f>F72+F73+F74+F76+F78</f>
        <v>2707124.1700000004</v>
      </c>
      <c r="G71" s="11">
        <f aca="true" t="shared" si="7" ref="G71:G79">F71/E71*100</f>
        <v>60.828439973859915</v>
      </c>
      <c r="H71" s="56">
        <f>H72+H73+H74+H76+H78</f>
        <v>375922.750663</v>
      </c>
      <c r="I71" s="70">
        <f>I72+I73+I74+I76+I78</f>
        <v>368720.42000000004</v>
      </c>
      <c r="J71" s="11">
        <f t="shared" si="1"/>
        <v>-7202.330662999942</v>
      </c>
      <c r="K71" s="12">
        <f aca="true" t="shared" si="8" ref="K71:K78">I71/H71*100</f>
        <v>98.08409290198652</v>
      </c>
    </row>
    <row r="72" spans="1:11" ht="33" customHeight="1">
      <c r="A72" s="101" t="s">
        <v>51</v>
      </c>
      <c r="B72" s="89" t="s">
        <v>52</v>
      </c>
      <c r="C72" s="52" t="s">
        <v>108</v>
      </c>
      <c r="D72" s="9">
        <v>282728</v>
      </c>
      <c r="E72" s="9">
        <v>62270.3</v>
      </c>
      <c r="F72" s="9">
        <f>56603.95+I72</f>
        <v>58503.95</v>
      </c>
      <c r="G72" s="9">
        <f t="shared" si="7"/>
        <v>93.9516109606024</v>
      </c>
      <c r="H72" s="53">
        <v>1888.783</v>
      </c>
      <c r="I72" s="29">
        <v>1900</v>
      </c>
      <c r="J72" s="9">
        <f t="shared" si="1"/>
        <v>11.217000000000098</v>
      </c>
      <c r="K72" s="10">
        <f t="shared" si="8"/>
        <v>100.59387446837462</v>
      </c>
    </row>
    <row r="73" spans="1:11" ht="28.5" customHeight="1">
      <c r="A73" s="101"/>
      <c r="B73" s="89" t="s">
        <v>52</v>
      </c>
      <c r="C73" s="52" t="s">
        <v>109</v>
      </c>
      <c r="D73" s="9">
        <v>2449582.27</v>
      </c>
      <c r="E73" s="9">
        <v>2756327.24956</v>
      </c>
      <c r="F73" s="9">
        <f>1925477.65+I73</f>
        <v>2180073.85</v>
      </c>
      <c r="G73" s="9">
        <f t="shared" si="7"/>
        <v>79.09343313091765</v>
      </c>
      <c r="H73" s="53">
        <v>198985.68733</v>
      </c>
      <c r="I73" s="29">
        <v>254596.2</v>
      </c>
      <c r="J73" s="9">
        <f t="shared" si="1"/>
        <v>55610.512670000026</v>
      </c>
      <c r="K73" s="10">
        <f t="shared" si="8"/>
        <v>127.94699127167621</v>
      </c>
    </row>
    <row r="74" spans="1:11" s="26" customFormat="1" ht="28.5" customHeight="1">
      <c r="A74" s="94"/>
      <c r="B74" s="93" t="s">
        <v>52</v>
      </c>
      <c r="C74" s="27" t="s">
        <v>110</v>
      </c>
      <c r="D74" s="9">
        <v>70097.84</v>
      </c>
      <c r="E74" s="9">
        <v>1561827.566</v>
      </c>
      <c r="F74" s="9">
        <f>319922.15+I74</f>
        <v>416546.37</v>
      </c>
      <c r="G74" s="9">
        <f t="shared" si="7"/>
        <v>26.670445513189257</v>
      </c>
      <c r="H74" s="53">
        <v>161587.280333</v>
      </c>
      <c r="I74" s="29">
        <v>96624.22</v>
      </c>
      <c r="J74" s="9"/>
      <c r="K74" s="10"/>
    </row>
    <row r="75" spans="1:11" ht="15.75">
      <c r="A75" s="102" t="s">
        <v>63</v>
      </c>
      <c r="B75" s="99" t="s">
        <v>64</v>
      </c>
      <c r="C75" s="52" t="s">
        <v>65</v>
      </c>
      <c r="D75" s="9"/>
      <c r="E75" s="9">
        <v>15000</v>
      </c>
      <c r="F75" s="9"/>
      <c r="G75" s="9">
        <f t="shared" si="7"/>
        <v>0</v>
      </c>
      <c r="H75" s="53">
        <v>3000</v>
      </c>
      <c r="I75" s="29"/>
      <c r="J75" s="9">
        <f aca="true" t="shared" si="9" ref="J75:J86">I75-H75</f>
        <v>-3000</v>
      </c>
      <c r="K75" s="10">
        <f t="shared" si="8"/>
        <v>0</v>
      </c>
    </row>
    <row r="76" spans="1:11" ht="15.75">
      <c r="A76" s="102"/>
      <c r="B76" s="100"/>
      <c r="C76" s="50" t="s">
        <v>21</v>
      </c>
      <c r="D76" s="9">
        <f aca="true" t="shared" si="10" ref="D76:I76">D75</f>
        <v>0</v>
      </c>
      <c r="E76" s="9">
        <f t="shared" si="10"/>
        <v>15000</v>
      </c>
      <c r="F76" s="9">
        <f>0+F75</f>
        <v>0</v>
      </c>
      <c r="G76" s="9">
        <f t="shared" si="7"/>
        <v>0</v>
      </c>
      <c r="H76" s="53">
        <f t="shared" si="10"/>
        <v>3000</v>
      </c>
      <c r="I76" s="29">
        <f t="shared" si="10"/>
        <v>0</v>
      </c>
      <c r="J76" s="9">
        <f t="shared" si="9"/>
        <v>-3000</v>
      </c>
      <c r="K76" s="10">
        <f t="shared" si="8"/>
        <v>0</v>
      </c>
    </row>
    <row r="77" spans="1:11" ht="15.75">
      <c r="A77" s="102" t="s">
        <v>66</v>
      </c>
      <c r="B77" s="99" t="s">
        <v>67</v>
      </c>
      <c r="C77" s="52" t="s">
        <v>65</v>
      </c>
      <c r="D77" s="9"/>
      <c r="E77" s="9">
        <v>55000</v>
      </c>
      <c r="F77" s="9">
        <f>36400+I77</f>
        <v>52000</v>
      </c>
      <c r="G77" s="9">
        <f t="shared" si="7"/>
        <v>94.54545454545455</v>
      </c>
      <c r="H77" s="53">
        <v>10461</v>
      </c>
      <c r="I77" s="29">
        <v>15600</v>
      </c>
      <c r="J77" s="9">
        <f t="shared" si="9"/>
        <v>5139</v>
      </c>
      <c r="K77" s="10">
        <f t="shared" si="8"/>
        <v>149.1253226268999</v>
      </c>
    </row>
    <row r="78" spans="1:11" ht="15.75">
      <c r="A78" s="102"/>
      <c r="B78" s="100"/>
      <c r="C78" s="50" t="s">
        <v>21</v>
      </c>
      <c r="D78" s="9">
        <f aca="true" t="shared" si="11" ref="D78:I78">D77</f>
        <v>0</v>
      </c>
      <c r="E78" s="9">
        <f t="shared" si="11"/>
        <v>55000</v>
      </c>
      <c r="F78" s="9">
        <f t="shared" si="11"/>
        <v>52000</v>
      </c>
      <c r="G78" s="9">
        <f t="shared" si="7"/>
        <v>94.54545454545455</v>
      </c>
      <c r="H78" s="53">
        <f t="shared" si="11"/>
        <v>10461</v>
      </c>
      <c r="I78" s="29">
        <f t="shared" si="11"/>
        <v>15600</v>
      </c>
      <c r="J78" s="9">
        <f t="shared" si="9"/>
        <v>5139</v>
      </c>
      <c r="K78" s="10">
        <f t="shared" si="8"/>
        <v>149.1253226268999</v>
      </c>
    </row>
    <row r="79" spans="1:11" ht="26.25" customHeight="1">
      <c r="A79" s="85"/>
      <c r="B79" s="89"/>
      <c r="C79" s="69" t="s">
        <v>53</v>
      </c>
      <c r="D79" s="11">
        <f>D69+D71</f>
        <v>7965098.459999999</v>
      </c>
      <c r="E79" s="11">
        <f>E69+E71</f>
        <v>14503820.240559999</v>
      </c>
      <c r="F79" s="11">
        <f>F69+F71</f>
        <v>11537826.84</v>
      </c>
      <c r="G79" s="11">
        <f t="shared" si="7"/>
        <v>79.55026088736548</v>
      </c>
      <c r="H79" s="65">
        <f>H69+H71</f>
        <v>1320334.605663</v>
      </c>
      <c r="I79" s="70">
        <f>I69+I71</f>
        <v>1474089.44</v>
      </c>
      <c r="J79" s="11">
        <f t="shared" si="9"/>
        <v>153754.83433700004</v>
      </c>
      <c r="K79" s="10">
        <f>I79/H79*100</f>
        <v>111.64514159346697</v>
      </c>
    </row>
    <row r="80" spans="1:11" ht="11.25" customHeight="1">
      <c r="A80" s="85"/>
      <c r="B80" s="89"/>
      <c r="C80" s="69"/>
      <c r="D80" s="11"/>
      <c r="E80" s="11"/>
      <c r="F80" s="11"/>
      <c r="G80" s="11"/>
      <c r="H80" s="65"/>
      <c r="I80" s="71"/>
      <c r="J80" s="72"/>
      <c r="K80" s="10"/>
    </row>
    <row r="81" spans="1:11" ht="37.5" customHeight="1">
      <c r="A81" s="85"/>
      <c r="B81" s="89"/>
      <c r="C81" s="69" t="s">
        <v>54</v>
      </c>
      <c r="D81" s="11">
        <f>D84+D85+D88+70.83</f>
        <v>71686.97</v>
      </c>
      <c r="E81" s="11">
        <f>E84+E85+E88</f>
        <v>773014.872</v>
      </c>
      <c r="F81" s="11">
        <f>F84+F85+F88</f>
        <v>622263.36</v>
      </c>
      <c r="G81" s="11">
        <f>F81/E81*100</f>
        <v>80.49823910761707</v>
      </c>
      <c r="H81" s="56">
        <f>H84+H85+H88</f>
        <v>72074.6</v>
      </c>
      <c r="I81" s="30">
        <f>I84+I85+I88</f>
        <v>23263.37</v>
      </c>
      <c r="J81" s="11">
        <f t="shared" si="9"/>
        <v>-48811.23000000001</v>
      </c>
      <c r="K81" s="12">
        <f aca="true" t="shared" si="12" ref="K81:K88">I81/H81*100</f>
        <v>32.27679376645864</v>
      </c>
    </row>
    <row r="82" spans="1:11" ht="13.5" customHeight="1">
      <c r="A82" s="97" t="s">
        <v>22</v>
      </c>
      <c r="B82" s="99" t="s">
        <v>23</v>
      </c>
      <c r="C82" s="52" t="s">
        <v>55</v>
      </c>
      <c r="D82" s="9">
        <v>10325.01</v>
      </c>
      <c r="E82" s="9">
        <v>226930.872</v>
      </c>
      <c r="F82" s="9">
        <f>I82+128170.01</f>
        <v>128170.01</v>
      </c>
      <c r="G82" s="9">
        <f>F82/E82*100</f>
        <v>56.47975917529634</v>
      </c>
      <c r="H82" s="53">
        <v>32540</v>
      </c>
      <c r="I82" s="29"/>
      <c r="J82" s="9">
        <f t="shared" si="9"/>
        <v>-32540</v>
      </c>
      <c r="K82" s="10">
        <f t="shared" si="12"/>
        <v>0</v>
      </c>
    </row>
    <row r="83" spans="1:11" ht="32.25">
      <c r="A83" s="97"/>
      <c r="B83" s="99"/>
      <c r="C83" s="52" t="s">
        <v>56</v>
      </c>
      <c r="D83" s="16"/>
      <c r="E83" s="9"/>
      <c r="F83" s="9">
        <f>2217.39+I83</f>
        <v>2217.48</v>
      </c>
      <c r="G83" s="9"/>
      <c r="H83" s="53"/>
      <c r="I83" s="29">
        <v>0.09</v>
      </c>
      <c r="J83" s="9">
        <f>I83-H83</f>
        <v>0.09</v>
      </c>
      <c r="K83" s="10"/>
    </row>
    <row r="84" spans="1:11" ht="18.75">
      <c r="A84" s="98"/>
      <c r="B84" s="100"/>
      <c r="C84" s="50" t="s">
        <v>21</v>
      </c>
      <c r="D84" s="9">
        <f>SUM(D82:D83)</f>
        <v>10325.01</v>
      </c>
      <c r="E84" s="9">
        <f aca="true" t="shared" si="13" ref="E84:J84">SUM(E82:E83)</f>
        <v>226930.872</v>
      </c>
      <c r="F84" s="9">
        <f t="shared" si="13"/>
        <v>130387.48999999999</v>
      </c>
      <c r="G84" s="9">
        <f>F84/E84*100</f>
        <v>57.4569201849275</v>
      </c>
      <c r="H84" s="73">
        <f t="shared" si="13"/>
        <v>32540</v>
      </c>
      <c r="I84" s="29">
        <f t="shared" si="13"/>
        <v>0.09</v>
      </c>
      <c r="J84" s="16">
        <f t="shared" si="13"/>
        <v>-32539.91</v>
      </c>
      <c r="K84" s="10">
        <f t="shared" si="12"/>
        <v>0.00027658266748617087</v>
      </c>
    </row>
    <row r="85" spans="1:11" ht="49.5" customHeight="1">
      <c r="A85" s="87" t="s">
        <v>60</v>
      </c>
      <c r="B85" s="90" t="s">
        <v>30</v>
      </c>
      <c r="C85" s="52" t="s">
        <v>58</v>
      </c>
      <c r="D85" s="9">
        <v>55681.03</v>
      </c>
      <c r="E85" s="9">
        <v>241300</v>
      </c>
      <c r="F85" s="9">
        <f>285144.69+I85</f>
        <v>308407.97</v>
      </c>
      <c r="G85" s="9">
        <f>F85/E85*100</f>
        <v>127.81101118939078</v>
      </c>
      <c r="H85" s="53">
        <v>11500</v>
      </c>
      <c r="I85" s="29">
        <v>23263.28</v>
      </c>
      <c r="J85" s="9">
        <f t="shared" si="9"/>
        <v>11763.279999999999</v>
      </c>
      <c r="K85" s="10">
        <f t="shared" si="12"/>
        <v>202.2893913043478</v>
      </c>
    </row>
    <row r="86" spans="1:11" ht="63.75" customHeight="1">
      <c r="A86" s="101" t="s">
        <v>32</v>
      </c>
      <c r="B86" s="99" t="s">
        <v>114</v>
      </c>
      <c r="C86" s="52" t="s">
        <v>57</v>
      </c>
      <c r="D86" s="9">
        <v>5610.1</v>
      </c>
      <c r="E86" s="9">
        <v>134266.8</v>
      </c>
      <c r="F86" s="9">
        <f>107997.4+I86</f>
        <v>107997.4</v>
      </c>
      <c r="G86" s="9">
        <f>F86/E86*100</f>
        <v>80.43492508944877</v>
      </c>
      <c r="H86" s="53">
        <v>10332.6</v>
      </c>
      <c r="I86" s="29"/>
      <c r="J86" s="9">
        <f t="shared" si="9"/>
        <v>-10332.6</v>
      </c>
      <c r="K86" s="10">
        <f t="shared" si="12"/>
        <v>0</v>
      </c>
    </row>
    <row r="87" spans="1:11" ht="51" customHeight="1">
      <c r="A87" s="101"/>
      <c r="B87" s="100"/>
      <c r="C87" s="52" t="s">
        <v>58</v>
      </c>
      <c r="D87" s="16"/>
      <c r="E87" s="9">
        <v>170517.2</v>
      </c>
      <c r="F87" s="9">
        <f>75470.5+I87</f>
        <v>75470.5</v>
      </c>
      <c r="G87" s="9">
        <f>F87/E87*100</f>
        <v>44.25975795990082</v>
      </c>
      <c r="H87" s="74">
        <v>17702</v>
      </c>
      <c r="I87" s="29"/>
      <c r="J87" s="9">
        <f>I87-H87</f>
        <v>-17702</v>
      </c>
      <c r="K87" s="10">
        <f t="shared" si="12"/>
        <v>0</v>
      </c>
    </row>
    <row r="88" spans="1:11" ht="22.5" customHeight="1" thickBot="1">
      <c r="A88" s="100"/>
      <c r="B88" s="100"/>
      <c r="C88" s="50" t="s">
        <v>21</v>
      </c>
      <c r="D88" s="9">
        <f>SUM(D86:D87)</f>
        <v>5610.1</v>
      </c>
      <c r="E88" s="9">
        <f>SUM(E86:E87)</f>
        <v>304784</v>
      </c>
      <c r="F88" s="9">
        <f>SUM(F86:F87)</f>
        <v>183467.9</v>
      </c>
      <c r="G88" s="9">
        <f>F88/E88*100</f>
        <v>60.19604047456559</v>
      </c>
      <c r="H88" s="75">
        <f>SUM(H86:H87)</f>
        <v>28034.6</v>
      </c>
      <c r="I88" s="33">
        <f>SUM(I86:I87)</f>
        <v>0</v>
      </c>
      <c r="J88" s="19">
        <f>I88-H88</f>
        <v>-28034.6</v>
      </c>
      <c r="K88" s="20">
        <f t="shared" si="12"/>
        <v>0</v>
      </c>
    </row>
    <row r="89" spans="2:11" ht="9.75" customHeight="1">
      <c r="B89" s="76"/>
      <c r="C89" s="77"/>
      <c r="D89" s="22"/>
      <c r="E89" s="3"/>
      <c r="F89" s="78"/>
      <c r="G89" s="4"/>
      <c r="H89" s="79"/>
      <c r="I89" s="80"/>
      <c r="J89" s="79"/>
      <c r="K89" s="79"/>
    </row>
    <row r="90" spans="1:11" s="82" customFormat="1" ht="15.75" customHeight="1">
      <c r="A90" s="81"/>
      <c r="B90" s="23"/>
      <c r="C90" s="95" t="s">
        <v>113</v>
      </c>
      <c r="D90" s="96"/>
      <c r="E90" s="96"/>
      <c r="F90" s="96"/>
      <c r="G90" s="96"/>
      <c r="H90" s="79"/>
      <c r="I90" s="80"/>
      <c r="J90" s="24"/>
      <c r="K90" s="24"/>
    </row>
    <row r="91" spans="2:11" ht="15.75">
      <c r="B91" s="4"/>
      <c r="C91" s="95" t="s">
        <v>68</v>
      </c>
      <c r="D91" s="96"/>
      <c r="E91" s="96"/>
      <c r="F91" s="96"/>
      <c r="G91" s="96"/>
      <c r="H91" s="96"/>
      <c r="I91" s="96"/>
      <c r="J91" s="25"/>
      <c r="K91" s="25"/>
    </row>
    <row r="92" spans="2:11" ht="15.75">
      <c r="B92" s="4"/>
      <c r="C92" s="4"/>
      <c r="D92" s="3"/>
      <c r="E92" s="3"/>
      <c r="F92" s="78"/>
      <c r="G92" s="4"/>
      <c r="H92" s="25"/>
      <c r="I92" s="34"/>
      <c r="J92" s="25"/>
      <c r="K92" s="25"/>
    </row>
    <row r="93" spans="2:11" ht="15.75">
      <c r="B93" s="4"/>
      <c r="C93" s="4"/>
      <c r="D93" s="3"/>
      <c r="E93" s="3"/>
      <c r="F93" s="78"/>
      <c r="G93" s="4"/>
      <c r="H93" s="25"/>
      <c r="I93" s="34"/>
      <c r="J93" s="25"/>
      <c r="K93" s="25"/>
    </row>
    <row r="94" spans="2:11" ht="15.75">
      <c r="B94" s="4"/>
      <c r="C94" s="83"/>
      <c r="D94" s="3"/>
      <c r="E94" s="3"/>
      <c r="F94" s="78"/>
      <c r="G94" s="4"/>
      <c r="H94" s="25"/>
      <c r="I94" s="34"/>
      <c r="J94" s="25"/>
      <c r="K94" s="25"/>
    </row>
    <row r="95" spans="2:11" ht="15.75">
      <c r="B95" s="4"/>
      <c r="C95" s="4"/>
      <c r="D95" s="3"/>
      <c r="E95" s="3"/>
      <c r="F95" s="78"/>
      <c r="G95" s="4"/>
      <c r="H95" s="25"/>
      <c r="I95" s="34"/>
      <c r="J95" s="25"/>
      <c r="K95" s="25"/>
    </row>
    <row r="96" spans="2:11" ht="15.75">
      <c r="B96" s="4"/>
      <c r="C96" s="4"/>
      <c r="D96" s="3"/>
      <c r="E96" s="3"/>
      <c r="F96" s="78"/>
      <c r="G96" s="4"/>
      <c r="H96" s="25"/>
      <c r="I96" s="34"/>
      <c r="J96" s="25"/>
      <c r="K96" s="25"/>
    </row>
    <row r="97" spans="2:11" ht="15.75">
      <c r="B97" s="4"/>
      <c r="C97" s="83"/>
      <c r="D97" s="3"/>
      <c r="E97" s="3"/>
      <c r="F97" s="78"/>
      <c r="G97" s="4"/>
      <c r="H97" s="25"/>
      <c r="I97" s="34"/>
      <c r="J97" s="25"/>
      <c r="K97" s="25"/>
    </row>
    <row r="98" spans="2:11" ht="15.75">
      <c r="B98" s="4"/>
      <c r="C98" s="83"/>
      <c r="D98" s="3"/>
      <c r="E98" s="3"/>
      <c r="F98" s="78"/>
      <c r="G98" s="4"/>
      <c r="H98" s="25"/>
      <c r="I98" s="34"/>
      <c r="J98" s="25"/>
      <c r="K98" s="25"/>
    </row>
    <row r="99" spans="2:11" ht="15.75">
      <c r="B99" s="4"/>
      <c r="C99" s="4"/>
      <c r="D99" s="3"/>
      <c r="E99" s="3"/>
      <c r="F99" s="78"/>
      <c r="G99" s="4"/>
      <c r="H99" s="25"/>
      <c r="I99" s="34"/>
      <c r="J99" s="25"/>
      <c r="K99" s="25"/>
    </row>
    <row r="100" spans="2:11" ht="15.75">
      <c r="B100" s="4"/>
      <c r="C100" s="4"/>
      <c r="D100" s="3"/>
      <c r="E100" s="3"/>
      <c r="F100" s="78"/>
      <c r="G100" s="4"/>
      <c r="H100" s="25"/>
      <c r="I100" s="34"/>
      <c r="J100" s="25"/>
      <c r="K100" s="25"/>
    </row>
    <row r="101" spans="2:11" ht="15.75">
      <c r="B101" s="4"/>
      <c r="C101" s="4"/>
      <c r="D101" s="3"/>
      <c r="E101" s="3"/>
      <c r="F101" s="78"/>
      <c r="G101" s="4"/>
      <c r="H101" s="25"/>
      <c r="I101" s="34"/>
      <c r="J101" s="25"/>
      <c r="K101" s="25"/>
    </row>
    <row r="102" spans="2:11" ht="15.75">
      <c r="B102" s="4"/>
      <c r="C102" s="4"/>
      <c r="D102" s="3"/>
      <c r="E102" s="3"/>
      <c r="F102" s="78"/>
      <c r="G102" s="4"/>
      <c r="H102" s="25"/>
      <c r="I102" s="34"/>
      <c r="J102" s="25"/>
      <c r="K102" s="25"/>
    </row>
    <row r="103" spans="2:11" ht="15.75">
      <c r="B103" s="4"/>
      <c r="C103" s="84"/>
      <c r="D103" s="3"/>
      <c r="E103" s="3"/>
      <c r="F103" s="78"/>
      <c r="G103" s="4"/>
      <c r="H103" s="25"/>
      <c r="I103" s="34"/>
      <c r="J103" s="25"/>
      <c r="K103" s="25"/>
    </row>
    <row r="104" spans="2:11" ht="15.75">
      <c r="B104" s="4"/>
      <c r="C104" s="4"/>
      <c r="D104" s="3"/>
      <c r="E104" s="3"/>
      <c r="F104" s="78"/>
      <c r="G104" s="4"/>
      <c r="H104" s="25"/>
      <c r="I104" s="34"/>
      <c r="J104" s="25"/>
      <c r="K104" s="25"/>
    </row>
    <row r="105" spans="2:11" ht="15.75">
      <c r="B105" s="4"/>
      <c r="C105" s="4"/>
      <c r="D105" s="3"/>
      <c r="E105" s="3"/>
      <c r="F105" s="78"/>
      <c r="G105" s="4"/>
      <c r="H105" s="25"/>
      <c r="I105" s="34"/>
      <c r="J105" s="25"/>
      <c r="K105" s="25"/>
    </row>
    <row r="106" spans="2:11" ht="15.75">
      <c r="B106" s="4"/>
      <c r="C106" s="4"/>
      <c r="D106" s="3"/>
      <c r="E106" s="3"/>
      <c r="F106" s="78"/>
      <c r="G106" s="4"/>
      <c r="H106" s="25"/>
      <c r="I106" s="34"/>
      <c r="J106" s="25"/>
      <c r="K106" s="25"/>
    </row>
    <row r="107" spans="2:11" ht="15.75">
      <c r="B107" s="4"/>
      <c r="C107" s="4"/>
      <c r="D107" s="3"/>
      <c r="E107" s="3"/>
      <c r="F107" s="78"/>
      <c r="G107" s="4"/>
      <c r="H107" s="25"/>
      <c r="I107" s="34"/>
      <c r="J107" s="25"/>
      <c r="K107" s="25"/>
    </row>
    <row r="108" spans="2:11" ht="15.75">
      <c r="B108" s="4"/>
      <c r="C108" s="4"/>
      <c r="D108" s="3"/>
      <c r="E108" s="3"/>
      <c r="F108" s="78"/>
      <c r="G108" s="4"/>
      <c r="H108" s="25"/>
      <c r="I108" s="34"/>
      <c r="J108" s="25"/>
      <c r="K108" s="25"/>
    </row>
    <row r="109" spans="2:11" ht="15.75">
      <c r="B109" s="4"/>
      <c r="C109" s="4"/>
      <c r="D109" s="3"/>
      <c r="E109" s="3"/>
      <c r="F109" s="78"/>
      <c r="G109" s="4"/>
      <c r="H109" s="25"/>
      <c r="I109" s="34"/>
      <c r="J109" s="25"/>
      <c r="K109" s="25"/>
    </row>
    <row r="110" spans="2:11" ht="15.75">
      <c r="B110" s="4"/>
      <c r="C110" s="4"/>
      <c r="D110" s="3"/>
      <c r="E110" s="3"/>
      <c r="F110" s="78"/>
      <c r="G110" s="4"/>
      <c r="H110" s="25"/>
      <c r="I110" s="34"/>
      <c r="J110" s="25"/>
      <c r="K110" s="25"/>
    </row>
    <row r="111" spans="2:11" ht="15.75">
      <c r="B111" s="4"/>
      <c r="C111" s="4"/>
      <c r="D111" s="3"/>
      <c r="E111" s="3"/>
      <c r="F111" s="78"/>
      <c r="G111" s="4"/>
      <c r="H111" s="25"/>
      <c r="I111" s="34"/>
      <c r="J111" s="25"/>
      <c r="K111" s="25"/>
    </row>
    <row r="112" spans="2:11" ht="15.75">
      <c r="B112" s="4"/>
      <c r="C112" s="4"/>
      <c r="D112" s="3"/>
      <c r="E112" s="3"/>
      <c r="F112" s="78"/>
      <c r="G112" s="4"/>
      <c r="H112" s="25"/>
      <c r="I112" s="34"/>
      <c r="J112" s="25"/>
      <c r="K112" s="25"/>
    </row>
    <row r="113" spans="2:11" ht="15.75">
      <c r="B113" s="4"/>
      <c r="C113" s="4"/>
      <c r="D113" s="3"/>
      <c r="E113" s="3"/>
      <c r="F113" s="78"/>
      <c r="G113" s="4"/>
      <c r="H113" s="25"/>
      <c r="I113" s="34"/>
      <c r="J113" s="25"/>
      <c r="K113" s="25"/>
    </row>
    <row r="114" spans="2:11" ht="15.75">
      <c r="B114" s="4"/>
      <c r="C114" s="4"/>
      <c r="D114" s="3"/>
      <c r="E114" s="3"/>
      <c r="F114" s="78"/>
      <c r="G114" s="4"/>
      <c r="H114" s="25"/>
      <c r="I114" s="34"/>
      <c r="J114" s="25"/>
      <c r="K114" s="25"/>
    </row>
    <row r="115" spans="2:11" ht="15.75">
      <c r="B115" s="4"/>
      <c r="C115" s="4"/>
      <c r="D115" s="3"/>
      <c r="E115" s="3"/>
      <c r="F115" s="78"/>
      <c r="G115" s="4"/>
      <c r="H115" s="25"/>
      <c r="I115" s="34"/>
      <c r="J115" s="25"/>
      <c r="K115" s="25"/>
    </row>
    <row r="116" spans="2:11" ht="15.75">
      <c r="B116" s="4"/>
      <c r="C116" s="4"/>
      <c r="D116" s="3"/>
      <c r="E116" s="3"/>
      <c r="F116" s="78"/>
      <c r="G116" s="4"/>
      <c r="H116" s="25"/>
      <c r="I116" s="34"/>
      <c r="J116" s="25"/>
      <c r="K116" s="25"/>
    </row>
    <row r="117" spans="2:11" ht="15.75">
      <c r="B117" s="4"/>
      <c r="C117" s="4"/>
      <c r="D117" s="3"/>
      <c r="E117" s="3"/>
      <c r="F117" s="78"/>
      <c r="G117" s="4"/>
      <c r="H117" s="25"/>
      <c r="I117" s="35"/>
      <c r="J117" s="25"/>
      <c r="K117" s="25"/>
    </row>
    <row r="118" spans="2:11" ht="15.75">
      <c r="B118" s="4"/>
      <c r="C118" s="4"/>
      <c r="D118" s="3"/>
      <c r="E118" s="3"/>
      <c r="F118" s="78"/>
      <c r="G118" s="4"/>
      <c r="H118" s="25"/>
      <c r="I118" s="35"/>
      <c r="J118" s="25"/>
      <c r="K118" s="25"/>
    </row>
    <row r="119" spans="2:11" ht="15.75">
      <c r="B119" s="4"/>
      <c r="C119" s="4"/>
      <c r="D119" s="3"/>
      <c r="E119" s="3"/>
      <c r="F119" s="78"/>
      <c r="G119" s="4"/>
      <c r="H119" s="25"/>
      <c r="I119" s="35"/>
      <c r="J119" s="25"/>
      <c r="K119" s="25"/>
    </row>
    <row r="120" spans="2:11" ht="15.75">
      <c r="B120" s="4"/>
      <c r="C120" s="4"/>
      <c r="D120" s="3"/>
      <c r="E120" s="3"/>
      <c r="F120" s="78"/>
      <c r="G120" s="4"/>
      <c r="H120" s="25"/>
      <c r="I120" s="35"/>
      <c r="J120" s="25"/>
      <c r="K120" s="25"/>
    </row>
    <row r="121" spans="2:11" ht="15.75">
      <c r="B121" s="4"/>
      <c r="C121" s="4"/>
      <c r="D121" s="3"/>
      <c r="E121" s="3"/>
      <c r="F121" s="78"/>
      <c r="G121" s="4"/>
      <c r="H121" s="25"/>
      <c r="I121" s="35"/>
      <c r="J121" s="25"/>
      <c r="K121" s="25"/>
    </row>
    <row r="122" spans="2:11" ht="15.75">
      <c r="B122" s="4"/>
      <c r="C122" s="4"/>
      <c r="D122" s="3"/>
      <c r="E122" s="3"/>
      <c r="F122" s="78"/>
      <c r="G122" s="4"/>
      <c r="H122" s="25"/>
      <c r="I122" s="35"/>
      <c r="J122" s="25"/>
      <c r="K122" s="25"/>
    </row>
    <row r="123" spans="2:11" ht="15.75">
      <c r="B123" s="4"/>
      <c r="C123" s="4"/>
      <c r="D123" s="3"/>
      <c r="E123" s="3"/>
      <c r="F123" s="78"/>
      <c r="G123" s="4"/>
      <c r="H123" s="25"/>
      <c r="I123" s="35"/>
      <c r="J123" s="25"/>
      <c r="K123" s="25"/>
    </row>
    <row r="124" spans="2:11" ht="15.75">
      <c r="B124" s="4"/>
      <c r="C124" s="4"/>
      <c r="D124" s="3"/>
      <c r="E124" s="3"/>
      <c r="F124" s="78"/>
      <c r="G124" s="4"/>
      <c r="H124" s="25"/>
      <c r="I124" s="35"/>
      <c r="J124" s="25"/>
      <c r="K124" s="25"/>
    </row>
    <row r="125" spans="2:11" ht="15.75">
      <c r="B125" s="4"/>
      <c r="C125" s="4"/>
      <c r="D125" s="3"/>
      <c r="E125" s="3"/>
      <c r="F125" s="78"/>
      <c r="G125" s="4"/>
      <c r="H125" s="25"/>
      <c r="I125" s="35"/>
      <c r="J125" s="25"/>
      <c r="K125" s="25"/>
    </row>
    <row r="126" spans="2:11" ht="15.75">
      <c r="B126" s="4"/>
      <c r="C126" s="4"/>
      <c r="D126" s="3"/>
      <c r="E126" s="3"/>
      <c r="F126" s="78"/>
      <c r="G126" s="4"/>
      <c r="H126" s="25"/>
      <c r="I126" s="35"/>
      <c r="J126" s="25"/>
      <c r="K126" s="25"/>
    </row>
    <row r="127" spans="2:11" ht="15.75">
      <c r="B127" s="4"/>
      <c r="C127" s="4"/>
      <c r="D127" s="3"/>
      <c r="E127" s="3"/>
      <c r="F127" s="78"/>
      <c r="G127" s="4"/>
      <c r="H127" s="25"/>
      <c r="I127" s="35"/>
      <c r="J127" s="25"/>
      <c r="K127" s="25"/>
    </row>
    <row r="128" spans="2:11" ht="15.75">
      <c r="B128" s="4"/>
      <c r="C128" s="4"/>
      <c r="D128" s="3"/>
      <c r="E128" s="3"/>
      <c r="F128" s="78"/>
      <c r="G128" s="4"/>
      <c r="H128" s="25"/>
      <c r="I128" s="35"/>
      <c r="J128" s="25"/>
      <c r="K128" s="25"/>
    </row>
    <row r="129" spans="2:11" ht="15.75">
      <c r="B129" s="4"/>
      <c r="C129" s="4"/>
      <c r="D129" s="3"/>
      <c r="E129" s="3"/>
      <c r="F129" s="78"/>
      <c r="G129" s="4"/>
      <c r="H129" s="25"/>
      <c r="I129" s="35"/>
      <c r="J129" s="25"/>
      <c r="K129" s="25"/>
    </row>
    <row r="130" spans="2:11" ht="15.75">
      <c r="B130" s="4"/>
      <c r="C130" s="4"/>
      <c r="D130" s="3"/>
      <c r="E130" s="3"/>
      <c r="F130" s="78"/>
      <c r="G130" s="4"/>
      <c r="H130" s="25"/>
      <c r="I130" s="35"/>
      <c r="J130" s="25"/>
      <c r="K130" s="25"/>
    </row>
    <row r="131" spans="2:11" ht="15.75">
      <c r="B131" s="4"/>
      <c r="C131" s="4"/>
      <c r="D131" s="3"/>
      <c r="E131" s="3"/>
      <c r="F131" s="78"/>
      <c r="G131" s="4"/>
      <c r="H131" s="25"/>
      <c r="I131" s="35"/>
      <c r="J131" s="25"/>
      <c r="K131" s="25"/>
    </row>
    <row r="132" spans="2:11" ht="15.75">
      <c r="B132" s="4"/>
      <c r="C132" s="4"/>
      <c r="D132" s="3"/>
      <c r="E132" s="3"/>
      <c r="F132" s="78"/>
      <c r="G132" s="4"/>
      <c r="H132" s="25"/>
      <c r="I132" s="35"/>
      <c r="J132" s="25"/>
      <c r="K132" s="25"/>
    </row>
    <row r="133" spans="2:11" ht="15.75">
      <c r="B133" s="4"/>
      <c r="C133" s="4"/>
      <c r="D133" s="3"/>
      <c r="E133" s="3"/>
      <c r="F133" s="78"/>
      <c r="G133" s="4"/>
      <c r="H133" s="25"/>
      <c r="I133" s="35"/>
      <c r="J133" s="25"/>
      <c r="K133" s="25"/>
    </row>
    <row r="134" spans="2:11" ht="15.75">
      <c r="B134" s="4"/>
      <c r="C134" s="4"/>
      <c r="D134" s="3"/>
      <c r="E134" s="3"/>
      <c r="F134" s="78"/>
      <c r="G134" s="4"/>
      <c r="H134" s="25"/>
      <c r="I134" s="35"/>
      <c r="J134" s="25"/>
      <c r="K134" s="25"/>
    </row>
    <row r="135" spans="2:11" ht="15.75">
      <c r="B135" s="4"/>
      <c r="C135" s="4"/>
      <c r="D135" s="3"/>
      <c r="E135" s="3"/>
      <c r="F135" s="78"/>
      <c r="G135" s="4"/>
      <c r="H135" s="25"/>
      <c r="I135" s="35"/>
      <c r="J135" s="25"/>
      <c r="K135" s="25"/>
    </row>
    <row r="136" spans="2:11" ht="15.75">
      <c r="B136" s="4"/>
      <c r="C136" s="4"/>
      <c r="D136" s="3"/>
      <c r="E136" s="3"/>
      <c r="F136" s="78"/>
      <c r="G136" s="4"/>
      <c r="H136" s="25"/>
      <c r="I136" s="35"/>
      <c r="J136" s="25"/>
      <c r="K136" s="25"/>
    </row>
    <row r="137" spans="2:11" ht="15.75">
      <c r="B137" s="4"/>
      <c r="C137" s="4"/>
      <c r="D137" s="3"/>
      <c r="E137" s="3"/>
      <c r="F137" s="78"/>
      <c r="G137" s="4"/>
      <c r="H137" s="25"/>
      <c r="I137" s="35"/>
      <c r="J137" s="25"/>
      <c r="K137" s="25"/>
    </row>
    <row r="138" spans="2:11" ht="15.75">
      <c r="B138" s="4"/>
      <c r="C138" s="4"/>
      <c r="D138" s="3"/>
      <c r="E138" s="3"/>
      <c r="F138" s="78"/>
      <c r="G138" s="4"/>
      <c r="H138" s="25"/>
      <c r="I138" s="35"/>
      <c r="J138" s="25"/>
      <c r="K138" s="25"/>
    </row>
    <row r="139" spans="2:11" ht="15.75">
      <c r="B139" s="4"/>
      <c r="C139" s="4"/>
      <c r="D139" s="3"/>
      <c r="E139" s="3"/>
      <c r="F139" s="78"/>
      <c r="G139" s="4"/>
      <c r="H139" s="25"/>
      <c r="I139" s="35"/>
      <c r="J139" s="25"/>
      <c r="K139" s="25"/>
    </row>
    <row r="140" spans="2:11" ht="15.75">
      <c r="B140" s="4"/>
      <c r="C140" s="4"/>
      <c r="D140" s="3"/>
      <c r="E140" s="3"/>
      <c r="F140" s="78"/>
      <c r="G140" s="4"/>
      <c r="H140" s="25"/>
      <c r="I140" s="35"/>
      <c r="J140" s="25"/>
      <c r="K140" s="25"/>
    </row>
    <row r="141" spans="2:11" ht="15.75">
      <c r="B141" s="4"/>
      <c r="C141" s="4"/>
      <c r="D141" s="3"/>
      <c r="E141" s="3"/>
      <c r="F141" s="78"/>
      <c r="G141" s="4"/>
      <c r="H141" s="25"/>
      <c r="I141" s="35"/>
      <c r="J141" s="25"/>
      <c r="K141" s="25"/>
    </row>
    <row r="142" spans="2:11" ht="15.75">
      <c r="B142" s="4"/>
      <c r="C142" s="4"/>
      <c r="D142" s="3"/>
      <c r="E142" s="3"/>
      <c r="F142" s="78"/>
      <c r="G142" s="4"/>
      <c r="H142" s="25"/>
      <c r="I142" s="35"/>
      <c r="J142" s="25"/>
      <c r="K142" s="25"/>
    </row>
    <row r="143" spans="2:11" ht="15.75">
      <c r="B143" s="4"/>
      <c r="C143" s="4"/>
      <c r="D143" s="3"/>
      <c r="E143" s="3"/>
      <c r="F143" s="78"/>
      <c r="G143" s="4"/>
      <c r="H143" s="25"/>
      <c r="I143" s="35"/>
      <c r="J143" s="25"/>
      <c r="K143" s="25"/>
    </row>
    <row r="144" spans="2:11" ht="15.75">
      <c r="B144" s="4"/>
      <c r="C144" s="4"/>
      <c r="D144" s="3"/>
      <c r="E144" s="3"/>
      <c r="F144" s="78"/>
      <c r="G144" s="4"/>
      <c r="H144" s="25"/>
      <c r="I144" s="35"/>
      <c r="J144" s="25"/>
      <c r="K144" s="25"/>
    </row>
    <row r="145" spans="2:11" ht="15.75">
      <c r="B145" s="4"/>
      <c r="C145" s="4"/>
      <c r="D145" s="3"/>
      <c r="E145" s="3"/>
      <c r="F145" s="78"/>
      <c r="G145" s="4"/>
      <c r="H145" s="25"/>
      <c r="I145" s="35"/>
      <c r="J145" s="25"/>
      <c r="K145" s="25"/>
    </row>
    <row r="146" spans="2:11" ht="15.75">
      <c r="B146" s="4"/>
      <c r="C146" s="4"/>
      <c r="D146" s="3"/>
      <c r="E146" s="3"/>
      <c r="F146" s="78"/>
      <c r="G146" s="4"/>
      <c r="H146" s="25"/>
      <c r="I146" s="35"/>
      <c r="J146" s="25"/>
      <c r="K146" s="25"/>
    </row>
    <row r="147" spans="2:11" ht="15.75">
      <c r="B147" s="4"/>
      <c r="C147" s="4"/>
      <c r="D147" s="3"/>
      <c r="E147" s="3"/>
      <c r="F147" s="78"/>
      <c r="G147" s="4"/>
      <c r="H147" s="25"/>
      <c r="I147" s="35"/>
      <c r="J147" s="25"/>
      <c r="K147" s="25"/>
    </row>
    <row r="148" spans="2:11" ht="15.75">
      <c r="B148" s="4"/>
      <c r="C148" s="4"/>
      <c r="D148" s="3"/>
      <c r="E148" s="3"/>
      <c r="F148" s="78"/>
      <c r="G148" s="4"/>
      <c r="H148" s="25"/>
      <c r="I148" s="35"/>
      <c r="J148" s="25"/>
      <c r="K148" s="25"/>
    </row>
    <row r="149" spans="2:11" ht="15.75">
      <c r="B149" s="4"/>
      <c r="C149" s="4"/>
      <c r="D149" s="3"/>
      <c r="E149" s="3"/>
      <c r="F149" s="78"/>
      <c r="G149" s="4"/>
      <c r="H149" s="25"/>
      <c r="I149" s="35"/>
      <c r="J149" s="25"/>
      <c r="K149" s="25"/>
    </row>
    <row r="150" spans="2:11" ht="15.75">
      <c r="B150" s="4"/>
      <c r="C150" s="4"/>
      <c r="D150" s="3"/>
      <c r="E150" s="3"/>
      <c r="F150" s="78"/>
      <c r="G150" s="4"/>
      <c r="H150" s="25"/>
      <c r="I150" s="35"/>
      <c r="J150" s="25"/>
      <c r="K150" s="25"/>
    </row>
    <row r="151" spans="2:11" ht="15.75">
      <c r="B151" s="4"/>
      <c r="C151" s="4"/>
      <c r="D151" s="3"/>
      <c r="E151" s="3"/>
      <c r="F151" s="78"/>
      <c r="G151" s="4"/>
      <c r="H151" s="25"/>
      <c r="I151" s="35"/>
      <c r="J151" s="25"/>
      <c r="K151" s="25"/>
    </row>
    <row r="152" spans="2:11" ht="15.75">
      <c r="B152" s="4"/>
      <c r="C152" s="4"/>
      <c r="D152" s="3"/>
      <c r="E152" s="3"/>
      <c r="F152" s="78"/>
      <c r="G152" s="4"/>
      <c r="H152" s="25"/>
      <c r="I152" s="35"/>
      <c r="J152" s="25"/>
      <c r="K152" s="25"/>
    </row>
    <row r="153" spans="2:11" ht="15.75">
      <c r="B153" s="4"/>
      <c r="C153" s="4"/>
      <c r="D153" s="3"/>
      <c r="E153" s="3"/>
      <c r="F153" s="78"/>
      <c r="G153" s="4"/>
      <c r="H153" s="25"/>
      <c r="I153" s="35"/>
      <c r="J153" s="25"/>
      <c r="K153" s="25"/>
    </row>
    <row r="154" spans="2:11" ht="15.75">
      <c r="B154" s="4"/>
      <c r="C154" s="4"/>
      <c r="D154" s="3"/>
      <c r="E154" s="3"/>
      <c r="F154" s="78"/>
      <c r="G154" s="4"/>
      <c r="H154" s="25"/>
      <c r="I154" s="35"/>
      <c r="J154" s="25"/>
      <c r="K154" s="25"/>
    </row>
    <row r="155" spans="2:11" ht="15.75">
      <c r="B155" s="4"/>
      <c r="C155" s="4"/>
      <c r="D155" s="3"/>
      <c r="E155" s="3"/>
      <c r="F155" s="78"/>
      <c r="G155" s="4"/>
      <c r="H155" s="25"/>
      <c r="I155" s="35"/>
      <c r="J155" s="25"/>
      <c r="K155" s="25"/>
    </row>
    <row r="156" spans="2:11" ht="15.75">
      <c r="B156" s="4"/>
      <c r="C156" s="4"/>
      <c r="D156" s="3"/>
      <c r="E156" s="3"/>
      <c r="F156" s="78"/>
      <c r="G156" s="4"/>
      <c r="H156" s="25"/>
      <c r="I156" s="35"/>
      <c r="J156" s="25"/>
      <c r="K156" s="25"/>
    </row>
    <row r="157" spans="2:11" ht="15.75">
      <c r="B157" s="4"/>
      <c r="C157" s="4"/>
      <c r="D157" s="3"/>
      <c r="E157" s="3"/>
      <c r="F157" s="78"/>
      <c r="G157" s="4"/>
      <c r="H157" s="25"/>
      <c r="I157" s="35"/>
      <c r="J157" s="25"/>
      <c r="K157" s="25"/>
    </row>
    <row r="158" spans="2:11" ht="15.75">
      <c r="B158" s="4"/>
      <c r="C158" s="4"/>
      <c r="D158" s="3"/>
      <c r="E158" s="3"/>
      <c r="F158" s="78"/>
      <c r="G158" s="4"/>
      <c r="H158" s="25"/>
      <c r="I158" s="35"/>
      <c r="J158" s="25"/>
      <c r="K158" s="25"/>
    </row>
    <row r="159" spans="2:11" ht="15.75">
      <c r="B159" s="4"/>
      <c r="C159" s="4"/>
      <c r="D159" s="3"/>
      <c r="E159" s="3"/>
      <c r="F159" s="78"/>
      <c r="G159" s="4"/>
      <c r="H159" s="25"/>
      <c r="I159" s="35"/>
      <c r="J159" s="25"/>
      <c r="K159" s="25"/>
    </row>
    <row r="160" spans="2:11" ht="15.75">
      <c r="B160" s="4"/>
      <c r="C160" s="4"/>
      <c r="D160" s="3"/>
      <c r="E160" s="3"/>
      <c r="F160" s="78"/>
      <c r="G160" s="4"/>
      <c r="H160" s="25"/>
      <c r="I160" s="35"/>
      <c r="J160" s="25"/>
      <c r="K160" s="25"/>
    </row>
    <row r="161" spans="2:11" ht="15.75">
      <c r="B161" s="4"/>
      <c r="C161" s="4"/>
      <c r="D161" s="3"/>
      <c r="E161" s="3"/>
      <c r="F161" s="78"/>
      <c r="G161" s="4"/>
      <c r="H161" s="25"/>
      <c r="I161" s="35"/>
      <c r="J161" s="25"/>
      <c r="K161" s="25"/>
    </row>
    <row r="162" spans="2:11" ht="15.75">
      <c r="B162" s="4"/>
      <c r="C162" s="4"/>
      <c r="D162" s="3"/>
      <c r="E162" s="3"/>
      <c r="F162" s="78"/>
      <c r="G162" s="4"/>
      <c r="H162" s="25"/>
      <c r="I162" s="35"/>
      <c r="J162" s="25"/>
      <c r="K162" s="25"/>
    </row>
    <row r="163" spans="2:11" ht="15.75">
      <c r="B163" s="4"/>
      <c r="C163" s="4"/>
      <c r="D163" s="3"/>
      <c r="E163" s="3"/>
      <c r="F163" s="78"/>
      <c r="G163" s="4"/>
      <c r="H163" s="25"/>
      <c r="I163" s="35"/>
      <c r="J163" s="25"/>
      <c r="K163" s="25"/>
    </row>
    <row r="164" spans="2:11" ht="15.75">
      <c r="B164" s="4"/>
      <c r="C164" s="4"/>
      <c r="D164" s="3"/>
      <c r="E164" s="3"/>
      <c r="F164" s="78"/>
      <c r="G164" s="4"/>
      <c r="H164" s="25"/>
      <c r="I164" s="35"/>
      <c r="J164" s="25"/>
      <c r="K164" s="25"/>
    </row>
    <row r="165" spans="2:11" ht="15.75">
      <c r="B165" s="4"/>
      <c r="C165" s="4"/>
      <c r="D165" s="3"/>
      <c r="E165" s="3"/>
      <c r="F165" s="78"/>
      <c r="G165" s="4"/>
      <c r="H165" s="25"/>
      <c r="I165" s="35"/>
      <c r="J165" s="25"/>
      <c r="K165" s="25"/>
    </row>
    <row r="166" spans="2:11" ht="15.75">
      <c r="B166" s="4"/>
      <c r="C166" s="4"/>
      <c r="D166" s="3"/>
      <c r="E166" s="3"/>
      <c r="F166" s="78"/>
      <c r="G166" s="4"/>
      <c r="H166" s="25"/>
      <c r="I166" s="35"/>
      <c r="J166" s="25"/>
      <c r="K166" s="25"/>
    </row>
    <row r="167" spans="2:11" ht="15.75">
      <c r="B167" s="4"/>
      <c r="C167" s="4"/>
      <c r="D167" s="3"/>
      <c r="E167" s="3"/>
      <c r="F167" s="78"/>
      <c r="G167" s="4"/>
      <c r="H167" s="25"/>
      <c r="I167" s="35"/>
      <c r="J167" s="25"/>
      <c r="K167" s="25"/>
    </row>
    <row r="168" spans="2:11" ht="15.75">
      <c r="B168" s="4"/>
      <c r="C168" s="4"/>
      <c r="D168" s="3"/>
      <c r="E168" s="3"/>
      <c r="F168" s="78"/>
      <c r="G168" s="4"/>
      <c r="H168" s="25"/>
      <c r="I168" s="35"/>
      <c r="J168" s="25"/>
      <c r="K168" s="25"/>
    </row>
    <row r="169" spans="2:11" ht="15.75">
      <c r="B169" s="4"/>
      <c r="C169" s="3"/>
      <c r="D169" s="3"/>
      <c r="E169" s="3"/>
      <c r="F169" s="78"/>
      <c r="G169" s="4"/>
      <c r="H169" s="25"/>
      <c r="I169" s="35"/>
      <c r="J169" s="25"/>
      <c r="K169" s="25"/>
    </row>
    <row r="170" spans="2:11" ht="15.75">
      <c r="B170" s="4"/>
      <c r="C170" s="3"/>
      <c r="D170" s="3"/>
      <c r="E170" s="3"/>
      <c r="F170" s="78"/>
      <c r="G170" s="4"/>
      <c r="H170" s="25"/>
      <c r="I170" s="35"/>
      <c r="J170" s="25"/>
      <c r="K170" s="25"/>
    </row>
    <row r="171" spans="2:11" ht="15.75">
      <c r="B171" s="4"/>
      <c r="C171" s="3"/>
      <c r="D171" s="3"/>
      <c r="E171" s="3"/>
      <c r="F171" s="78"/>
      <c r="G171" s="4"/>
      <c r="H171" s="25"/>
      <c r="I171" s="35"/>
      <c r="J171" s="25"/>
      <c r="K171" s="25"/>
    </row>
    <row r="172" spans="2:11" ht="15.75">
      <c r="B172" s="4"/>
      <c r="C172" s="3"/>
      <c r="D172" s="3"/>
      <c r="E172" s="3"/>
      <c r="F172" s="78"/>
      <c r="G172" s="4"/>
      <c r="H172" s="25"/>
      <c r="I172" s="35"/>
      <c r="J172" s="25"/>
      <c r="K172" s="25"/>
    </row>
    <row r="173" spans="2:11" ht="15.75">
      <c r="B173" s="4"/>
      <c r="C173" s="3"/>
      <c r="D173" s="3"/>
      <c r="E173" s="3"/>
      <c r="F173" s="78"/>
      <c r="G173" s="4"/>
      <c r="H173" s="25"/>
      <c r="I173" s="35"/>
      <c r="J173" s="25"/>
      <c r="K173" s="25"/>
    </row>
    <row r="174" spans="2:11" ht="15.75">
      <c r="B174" s="4"/>
      <c r="C174" s="3"/>
      <c r="D174" s="3"/>
      <c r="E174" s="3"/>
      <c r="F174" s="78"/>
      <c r="G174" s="4"/>
      <c r="H174" s="25"/>
      <c r="I174" s="35"/>
      <c r="J174" s="25"/>
      <c r="K174" s="25"/>
    </row>
    <row r="175" spans="2:11" ht="15.75">
      <c r="B175" s="4"/>
      <c r="C175" s="3"/>
      <c r="D175" s="3"/>
      <c r="E175" s="3"/>
      <c r="F175" s="78"/>
      <c r="G175" s="4"/>
      <c r="H175" s="25"/>
      <c r="I175" s="35"/>
      <c r="J175" s="25"/>
      <c r="K175" s="25"/>
    </row>
    <row r="176" spans="2:11" ht="15.75">
      <c r="B176" s="4"/>
      <c r="C176" s="3"/>
      <c r="D176" s="3"/>
      <c r="E176" s="3"/>
      <c r="F176" s="78"/>
      <c r="G176" s="4"/>
      <c r="H176" s="25"/>
      <c r="I176" s="35"/>
      <c r="J176" s="25"/>
      <c r="K176" s="25"/>
    </row>
    <row r="177" spans="2:11" ht="15.75">
      <c r="B177" s="4"/>
      <c r="C177" s="3"/>
      <c r="D177" s="3"/>
      <c r="E177" s="3"/>
      <c r="F177" s="78"/>
      <c r="G177" s="4"/>
      <c r="H177" s="25"/>
      <c r="I177" s="35"/>
      <c r="J177" s="25"/>
      <c r="K177" s="25"/>
    </row>
    <row r="178" spans="2:11" ht="15.75">
      <c r="B178" s="4"/>
      <c r="C178" s="3"/>
      <c r="D178" s="3"/>
      <c r="E178" s="3"/>
      <c r="F178" s="78"/>
      <c r="G178" s="4"/>
      <c r="H178" s="25"/>
      <c r="I178" s="35"/>
      <c r="J178" s="25"/>
      <c r="K178" s="25"/>
    </row>
    <row r="179" spans="2:11" ht="15.75">
      <c r="B179" s="4"/>
      <c r="C179" s="3"/>
      <c r="D179" s="3"/>
      <c r="E179" s="3"/>
      <c r="F179" s="78"/>
      <c r="G179" s="4"/>
      <c r="H179" s="25"/>
      <c r="I179" s="35"/>
      <c r="J179" s="25"/>
      <c r="K179" s="25"/>
    </row>
    <row r="180" spans="2:11" ht="15.75">
      <c r="B180" s="4"/>
      <c r="C180" s="3"/>
      <c r="D180" s="3"/>
      <c r="E180" s="3"/>
      <c r="F180" s="78"/>
      <c r="G180" s="4"/>
      <c r="H180" s="25"/>
      <c r="I180" s="35"/>
      <c r="J180" s="25"/>
      <c r="K180" s="25"/>
    </row>
    <row r="181" spans="2:11" ht="15.75">
      <c r="B181" s="4"/>
      <c r="C181" s="3"/>
      <c r="D181" s="3"/>
      <c r="E181" s="3"/>
      <c r="F181" s="78"/>
      <c r="G181" s="4"/>
      <c r="H181" s="25"/>
      <c r="I181" s="35"/>
      <c r="J181" s="25"/>
      <c r="K181" s="25"/>
    </row>
    <row r="182" spans="2:11" ht="15.75">
      <c r="B182" s="4"/>
      <c r="C182" s="3"/>
      <c r="D182" s="3"/>
      <c r="E182" s="3"/>
      <c r="F182" s="78"/>
      <c r="G182" s="4"/>
      <c r="H182" s="25"/>
      <c r="I182" s="35"/>
      <c r="J182" s="25"/>
      <c r="K182" s="25"/>
    </row>
    <row r="183" spans="2:11" ht="15.75">
      <c r="B183" s="4"/>
      <c r="C183" s="3"/>
      <c r="D183" s="3"/>
      <c r="E183" s="3"/>
      <c r="F183" s="78"/>
      <c r="G183" s="4"/>
      <c r="H183" s="25"/>
      <c r="I183" s="35"/>
      <c r="J183" s="25"/>
      <c r="K183" s="25"/>
    </row>
    <row r="184" spans="2:11" ht="15.75">
      <c r="B184" s="4"/>
      <c r="C184" s="3"/>
      <c r="D184" s="3"/>
      <c r="E184" s="3"/>
      <c r="F184" s="78"/>
      <c r="G184" s="4"/>
      <c r="H184" s="25"/>
      <c r="I184" s="35"/>
      <c r="J184" s="25"/>
      <c r="K184" s="25"/>
    </row>
    <row r="185" spans="2:11" ht="15.75">
      <c r="B185" s="4"/>
      <c r="C185" s="3"/>
      <c r="D185" s="3"/>
      <c r="E185" s="3"/>
      <c r="F185" s="78"/>
      <c r="G185" s="4"/>
      <c r="H185" s="25"/>
      <c r="I185" s="35"/>
      <c r="J185" s="25"/>
      <c r="K185" s="25"/>
    </row>
    <row r="186" spans="2:11" ht="15.75">
      <c r="B186" s="4"/>
      <c r="C186" s="3"/>
      <c r="D186" s="3"/>
      <c r="E186" s="3"/>
      <c r="F186" s="78"/>
      <c r="G186" s="4"/>
      <c r="H186" s="25"/>
      <c r="I186" s="35"/>
      <c r="J186" s="25"/>
      <c r="K186" s="25"/>
    </row>
    <row r="187" spans="2:11" ht="15.75">
      <c r="B187" s="4"/>
      <c r="C187" s="3"/>
      <c r="D187" s="3"/>
      <c r="E187" s="3"/>
      <c r="F187" s="78"/>
      <c r="G187" s="4"/>
      <c r="H187" s="25"/>
      <c r="I187" s="35"/>
      <c r="J187" s="25"/>
      <c r="K187" s="25"/>
    </row>
    <row r="188" spans="2:11" ht="15.75">
      <c r="B188" s="4"/>
      <c r="C188" s="3"/>
      <c r="D188" s="3"/>
      <c r="E188" s="3"/>
      <c r="F188" s="78"/>
      <c r="G188" s="4"/>
      <c r="H188" s="25"/>
      <c r="I188" s="35"/>
      <c r="J188" s="25"/>
      <c r="K188" s="25"/>
    </row>
    <row r="189" spans="2:11" ht="15.75">
      <c r="B189" s="4"/>
      <c r="C189" s="3"/>
      <c r="D189" s="3"/>
      <c r="E189" s="3"/>
      <c r="F189" s="78"/>
      <c r="G189" s="4"/>
      <c r="H189" s="25"/>
      <c r="I189" s="35"/>
      <c r="J189" s="25"/>
      <c r="K189" s="25"/>
    </row>
    <row r="190" spans="2:11" ht="15.75">
      <c r="B190" s="4"/>
      <c r="C190" s="3"/>
      <c r="D190" s="3"/>
      <c r="E190" s="3"/>
      <c r="F190" s="78"/>
      <c r="G190" s="4"/>
      <c r="H190" s="25"/>
      <c r="I190" s="35"/>
      <c r="J190" s="25"/>
      <c r="K190" s="25"/>
    </row>
    <row r="191" spans="2:11" ht="15.75">
      <c r="B191" s="4"/>
      <c r="C191" s="3"/>
      <c r="D191" s="3"/>
      <c r="E191" s="3"/>
      <c r="F191" s="78"/>
      <c r="G191" s="4"/>
      <c r="H191" s="25"/>
      <c r="I191" s="35"/>
      <c r="J191" s="25"/>
      <c r="K191" s="25"/>
    </row>
    <row r="192" spans="2:11" ht="15.75">
      <c r="B192" s="4"/>
      <c r="C192" s="3"/>
      <c r="D192" s="3"/>
      <c r="E192" s="3"/>
      <c r="F192" s="78"/>
      <c r="G192" s="4"/>
      <c r="H192" s="25"/>
      <c r="I192" s="35"/>
      <c r="J192" s="25"/>
      <c r="K192" s="25"/>
    </row>
    <row r="193" spans="2:11" ht="15.75">
      <c r="B193" s="4"/>
      <c r="C193" s="3"/>
      <c r="D193" s="3"/>
      <c r="E193" s="3"/>
      <c r="F193" s="78"/>
      <c r="G193" s="4"/>
      <c r="H193" s="25"/>
      <c r="I193" s="35"/>
      <c r="J193" s="25"/>
      <c r="K193" s="25"/>
    </row>
    <row r="194" spans="2:11" ht="15.75">
      <c r="B194" s="4"/>
      <c r="C194" s="3"/>
      <c r="D194" s="3"/>
      <c r="E194" s="3"/>
      <c r="F194" s="78"/>
      <c r="G194" s="4"/>
      <c r="H194" s="25"/>
      <c r="I194" s="35"/>
      <c r="J194" s="25"/>
      <c r="K194" s="25"/>
    </row>
    <row r="195" spans="2:11" ht="15.75">
      <c r="B195" s="4"/>
      <c r="C195" s="3"/>
      <c r="D195" s="3"/>
      <c r="E195" s="3"/>
      <c r="F195" s="78"/>
      <c r="G195" s="4"/>
      <c r="H195" s="25"/>
      <c r="I195" s="35"/>
      <c r="J195" s="25"/>
      <c r="K195" s="25"/>
    </row>
    <row r="196" spans="2:11" ht="15.75">
      <c r="B196" s="4"/>
      <c r="C196" s="3"/>
      <c r="D196" s="3"/>
      <c r="E196" s="3"/>
      <c r="F196" s="78"/>
      <c r="G196" s="4"/>
      <c r="H196" s="25"/>
      <c r="I196" s="35"/>
      <c r="J196" s="25"/>
      <c r="K196" s="25"/>
    </row>
    <row r="197" spans="2:11" ht="15.75">
      <c r="B197" s="4"/>
      <c r="C197" s="3"/>
      <c r="D197" s="3"/>
      <c r="E197" s="3"/>
      <c r="F197" s="78"/>
      <c r="G197" s="4"/>
      <c r="H197" s="25"/>
      <c r="I197" s="35"/>
      <c r="J197" s="25"/>
      <c r="K197" s="25"/>
    </row>
    <row r="198" spans="2:11" ht="15.75">
      <c r="B198" s="4"/>
      <c r="C198" s="3"/>
      <c r="D198" s="3"/>
      <c r="E198" s="3"/>
      <c r="F198" s="78"/>
      <c r="G198" s="4"/>
      <c r="H198" s="25"/>
      <c r="I198" s="35"/>
      <c r="J198" s="25"/>
      <c r="K198" s="25"/>
    </row>
    <row r="199" spans="2:11" ht="15.75">
      <c r="B199" s="4"/>
      <c r="C199" s="3"/>
      <c r="D199" s="3"/>
      <c r="E199" s="3"/>
      <c r="F199" s="78"/>
      <c r="G199" s="4"/>
      <c r="H199" s="25"/>
      <c r="I199" s="35"/>
      <c r="J199" s="25"/>
      <c r="K199" s="25"/>
    </row>
    <row r="200" spans="2:11" ht="15.75">
      <c r="B200" s="4"/>
      <c r="C200" s="3"/>
      <c r="D200" s="3"/>
      <c r="E200" s="3"/>
      <c r="F200" s="78"/>
      <c r="G200" s="4"/>
      <c r="H200" s="25"/>
      <c r="I200" s="35"/>
      <c r="J200" s="25"/>
      <c r="K200" s="25"/>
    </row>
    <row r="201" spans="2:11" ht="15.75">
      <c r="B201" s="4"/>
      <c r="C201" s="3"/>
      <c r="D201" s="3"/>
      <c r="E201" s="3"/>
      <c r="F201" s="78"/>
      <c r="G201" s="4"/>
      <c r="H201" s="25"/>
      <c r="I201" s="35"/>
      <c r="J201" s="25"/>
      <c r="K201" s="25"/>
    </row>
    <row r="202" spans="2:11" ht="15.75">
      <c r="B202" s="4"/>
      <c r="C202" s="3"/>
      <c r="D202" s="3"/>
      <c r="E202" s="3"/>
      <c r="F202" s="78"/>
      <c r="G202" s="4"/>
      <c r="H202" s="25"/>
      <c r="I202" s="35"/>
      <c r="J202" s="25"/>
      <c r="K202" s="25"/>
    </row>
    <row r="203" spans="2:11" ht="15.75">
      <c r="B203" s="4"/>
      <c r="C203" s="3"/>
      <c r="D203" s="3"/>
      <c r="E203" s="3"/>
      <c r="F203" s="78"/>
      <c r="G203" s="4"/>
      <c r="H203" s="25"/>
      <c r="I203" s="35"/>
      <c r="J203" s="25"/>
      <c r="K203" s="25"/>
    </row>
    <row r="204" spans="2:11" ht="15.75">
      <c r="B204" s="4"/>
      <c r="C204" s="3"/>
      <c r="D204" s="3"/>
      <c r="E204" s="3"/>
      <c r="F204" s="78"/>
      <c r="G204" s="4"/>
      <c r="H204" s="25"/>
      <c r="I204" s="35"/>
      <c r="J204" s="25"/>
      <c r="K204" s="25"/>
    </row>
    <row r="205" spans="2:11" ht="15.75">
      <c r="B205" s="4"/>
      <c r="C205" s="3"/>
      <c r="D205" s="3"/>
      <c r="E205" s="3"/>
      <c r="F205" s="78"/>
      <c r="G205" s="4"/>
      <c r="H205" s="25"/>
      <c r="I205" s="35"/>
      <c r="J205" s="25"/>
      <c r="K205" s="25"/>
    </row>
    <row r="206" spans="2:11" ht="15.75">
      <c r="B206" s="4"/>
      <c r="C206" s="3"/>
      <c r="D206" s="3"/>
      <c r="E206" s="3"/>
      <c r="F206" s="78"/>
      <c r="G206" s="4"/>
      <c r="H206" s="25"/>
      <c r="I206" s="35"/>
      <c r="J206" s="25"/>
      <c r="K206" s="25"/>
    </row>
    <row r="207" spans="2:11" ht="15.75">
      <c r="B207" s="4"/>
      <c r="C207" s="3"/>
      <c r="D207" s="3"/>
      <c r="E207" s="3"/>
      <c r="F207" s="78"/>
      <c r="G207" s="4"/>
      <c r="H207" s="25"/>
      <c r="I207" s="35"/>
      <c r="J207" s="25"/>
      <c r="K207" s="25"/>
    </row>
    <row r="208" spans="2:11" ht="15.75">
      <c r="B208" s="4"/>
      <c r="C208" s="3"/>
      <c r="D208" s="3"/>
      <c r="E208" s="3"/>
      <c r="F208" s="78"/>
      <c r="G208" s="4"/>
      <c r="H208" s="25"/>
      <c r="I208" s="35"/>
      <c r="J208" s="25"/>
      <c r="K208" s="25"/>
    </row>
    <row r="209" spans="2:11" ht="15.75">
      <c r="B209" s="4"/>
      <c r="C209" s="3"/>
      <c r="D209" s="3"/>
      <c r="E209" s="3"/>
      <c r="F209" s="78"/>
      <c r="G209" s="4"/>
      <c r="H209" s="25"/>
      <c r="I209" s="35"/>
      <c r="J209" s="25"/>
      <c r="K209" s="25"/>
    </row>
    <row r="210" spans="2:11" ht="15.75">
      <c r="B210" s="4"/>
      <c r="C210" s="3"/>
      <c r="D210" s="3"/>
      <c r="E210" s="3"/>
      <c r="F210" s="78"/>
      <c r="G210" s="4"/>
      <c r="H210" s="25"/>
      <c r="I210" s="35"/>
      <c r="J210" s="25"/>
      <c r="K210" s="25"/>
    </row>
    <row r="211" spans="2:11" ht="15.75">
      <c r="B211" s="4"/>
      <c r="C211" s="3"/>
      <c r="D211" s="3"/>
      <c r="E211" s="3"/>
      <c r="F211" s="78"/>
      <c r="G211" s="4"/>
      <c r="H211" s="25"/>
      <c r="I211" s="35"/>
      <c r="J211" s="25"/>
      <c r="K211" s="25"/>
    </row>
    <row r="212" spans="2:11" ht="15.75">
      <c r="B212" s="4"/>
      <c r="C212" s="3"/>
      <c r="D212" s="3"/>
      <c r="E212" s="3"/>
      <c r="F212" s="78"/>
      <c r="G212" s="4"/>
      <c r="H212" s="25"/>
      <c r="I212" s="35"/>
      <c r="J212" s="25"/>
      <c r="K212" s="25"/>
    </row>
    <row r="213" spans="2:11" ht="15.75">
      <c r="B213" s="4"/>
      <c r="C213" s="3"/>
      <c r="D213" s="3"/>
      <c r="E213" s="3"/>
      <c r="F213" s="78"/>
      <c r="G213" s="4"/>
      <c r="H213" s="25"/>
      <c r="I213" s="35"/>
      <c r="J213" s="25"/>
      <c r="K213" s="25"/>
    </row>
    <row r="214" spans="2:11" ht="15.75">
      <c r="B214" s="4"/>
      <c r="C214" s="3"/>
      <c r="D214" s="3"/>
      <c r="E214" s="3"/>
      <c r="F214" s="4"/>
      <c r="G214" s="4"/>
      <c r="H214" s="25"/>
      <c r="I214" s="35"/>
      <c r="J214" s="25"/>
      <c r="K214" s="25"/>
    </row>
    <row r="215" spans="2:11" ht="15.75">
      <c r="B215" s="4"/>
      <c r="C215" s="3"/>
      <c r="D215" s="3"/>
      <c r="E215" s="3"/>
      <c r="F215" s="4"/>
      <c r="G215" s="4"/>
      <c r="H215" s="25"/>
      <c r="I215" s="35"/>
      <c r="J215" s="25"/>
      <c r="K215" s="25"/>
    </row>
    <row r="216" spans="2:11" ht="15.75">
      <c r="B216" s="4"/>
      <c r="C216" s="3"/>
      <c r="D216" s="3"/>
      <c r="E216" s="3"/>
      <c r="F216" s="4"/>
      <c r="G216" s="4"/>
      <c r="H216" s="25"/>
      <c r="I216" s="35"/>
      <c r="J216" s="25"/>
      <c r="K216" s="25"/>
    </row>
    <row r="217" spans="2:11" ht="15.75">
      <c r="B217" s="4"/>
      <c r="C217" s="3"/>
      <c r="D217" s="3"/>
      <c r="E217" s="3"/>
      <c r="F217" s="4"/>
      <c r="G217" s="4"/>
      <c r="H217" s="25"/>
      <c r="I217" s="35"/>
      <c r="J217" s="25"/>
      <c r="K217" s="25"/>
    </row>
    <row r="218" spans="2:11" ht="15.75">
      <c r="B218" s="4"/>
      <c r="C218" s="3"/>
      <c r="D218" s="3"/>
      <c r="E218" s="3"/>
      <c r="F218" s="4"/>
      <c r="G218" s="4"/>
      <c r="H218" s="25"/>
      <c r="I218" s="35"/>
      <c r="J218" s="25"/>
      <c r="K218" s="25"/>
    </row>
    <row r="219" spans="2:11" ht="15.75">
      <c r="B219" s="4"/>
      <c r="C219" s="3"/>
      <c r="D219" s="3"/>
      <c r="E219" s="3"/>
      <c r="F219" s="4"/>
      <c r="G219" s="4"/>
      <c r="H219" s="25"/>
      <c r="I219" s="35"/>
      <c r="J219" s="25"/>
      <c r="K219" s="25"/>
    </row>
    <row r="220" spans="2:11" ht="15.75">
      <c r="B220" s="4"/>
      <c r="C220" s="3"/>
      <c r="D220" s="3"/>
      <c r="E220" s="3"/>
      <c r="F220" s="4"/>
      <c r="G220" s="4"/>
      <c r="H220" s="25"/>
      <c r="I220" s="35"/>
      <c r="J220" s="25"/>
      <c r="K220" s="25"/>
    </row>
    <row r="221" spans="2:11" ht="15.75">
      <c r="B221" s="4"/>
      <c r="C221" s="3"/>
      <c r="D221" s="3"/>
      <c r="E221" s="3"/>
      <c r="F221" s="4"/>
      <c r="G221" s="4"/>
      <c r="H221" s="25"/>
      <c r="I221" s="35"/>
      <c r="J221" s="25"/>
      <c r="K221" s="25"/>
    </row>
    <row r="222" spans="2:11" ht="15.75">
      <c r="B222" s="4"/>
      <c r="C222" s="3"/>
      <c r="D222" s="3"/>
      <c r="E222" s="3"/>
      <c r="F222" s="4"/>
      <c r="G222" s="4"/>
      <c r="H222" s="25"/>
      <c r="I222" s="35"/>
      <c r="J222" s="25"/>
      <c r="K222" s="25"/>
    </row>
    <row r="223" spans="2:11" ht="15.75">
      <c r="B223" s="4"/>
      <c r="C223" s="3"/>
      <c r="D223" s="3"/>
      <c r="E223" s="3"/>
      <c r="F223" s="4"/>
      <c r="G223" s="4"/>
      <c r="H223" s="25"/>
      <c r="I223" s="35"/>
      <c r="J223" s="25"/>
      <c r="K223" s="25"/>
    </row>
    <row r="224" spans="2:11" ht="15.75">
      <c r="B224" s="4"/>
      <c r="C224" s="3"/>
      <c r="D224" s="3"/>
      <c r="E224" s="3"/>
      <c r="F224" s="4"/>
      <c r="G224" s="4"/>
      <c r="H224" s="25"/>
      <c r="I224" s="35"/>
      <c r="J224" s="25"/>
      <c r="K224" s="25"/>
    </row>
    <row r="225" spans="2:11" ht="15.75">
      <c r="B225" s="4"/>
      <c r="C225" s="3"/>
      <c r="D225" s="3"/>
      <c r="E225" s="3"/>
      <c r="F225" s="4"/>
      <c r="G225" s="4"/>
      <c r="H225" s="25"/>
      <c r="I225" s="35"/>
      <c r="J225" s="25"/>
      <c r="K225" s="25"/>
    </row>
    <row r="226" spans="2:11" ht="15.75">
      <c r="B226" s="4"/>
      <c r="C226" s="3"/>
      <c r="D226" s="3"/>
      <c r="E226" s="3"/>
      <c r="F226" s="4"/>
      <c r="G226" s="4"/>
      <c r="H226" s="25"/>
      <c r="I226" s="35"/>
      <c r="J226" s="25"/>
      <c r="K226" s="25"/>
    </row>
    <row r="227" spans="2:11" ht="15.75">
      <c r="B227" s="4"/>
      <c r="C227" s="3"/>
      <c r="D227" s="3"/>
      <c r="E227" s="3"/>
      <c r="F227" s="4"/>
      <c r="G227" s="4"/>
      <c r="H227" s="25"/>
      <c r="I227" s="35"/>
      <c r="J227" s="25"/>
      <c r="K227" s="25"/>
    </row>
    <row r="228" spans="2:11" ht="15.75">
      <c r="B228" s="4"/>
      <c r="C228" s="3"/>
      <c r="D228" s="3"/>
      <c r="E228" s="3"/>
      <c r="F228" s="4"/>
      <c r="G228" s="4"/>
      <c r="H228" s="25"/>
      <c r="I228" s="35"/>
      <c r="J228" s="25"/>
      <c r="K228" s="25"/>
    </row>
    <row r="229" spans="2:11" ht="15.75">
      <c r="B229" s="4"/>
      <c r="C229" s="3"/>
      <c r="D229" s="3"/>
      <c r="E229" s="3"/>
      <c r="F229" s="4"/>
      <c r="G229" s="4"/>
      <c r="H229" s="25"/>
      <c r="I229" s="35"/>
      <c r="J229" s="25"/>
      <c r="K229" s="25"/>
    </row>
    <row r="230" spans="2:11" ht="15.75">
      <c r="B230" s="4"/>
      <c r="C230" s="3"/>
      <c r="D230" s="3"/>
      <c r="E230" s="3"/>
      <c r="F230" s="4"/>
      <c r="G230" s="4"/>
      <c r="H230" s="25"/>
      <c r="I230" s="35"/>
      <c r="J230" s="25"/>
      <c r="K230" s="25"/>
    </row>
    <row r="231" spans="2:11" ht="15.75">
      <c r="B231" s="4"/>
      <c r="C231" s="3"/>
      <c r="D231" s="3"/>
      <c r="E231" s="3"/>
      <c r="F231" s="4"/>
      <c r="G231" s="4"/>
      <c r="H231" s="25"/>
      <c r="I231" s="35"/>
      <c r="J231" s="25"/>
      <c r="K231" s="25"/>
    </row>
    <row r="232" spans="2:11" ht="15.75">
      <c r="B232" s="4"/>
      <c r="C232" s="3"/>
      <c r="D232" s="3"/>
      <c r="E232" s="3"/>
      <c r="F232" s="4"/>
      <c r="G232" s="4"/>
      <c r="H232" s="25"/>
      <c r="I232" s="35"/>
      <c r="J232" s="25"/>
      <c r="K232" s="25"/>
    </row>
    <row r="233" spans="2:11" ht="15.75">
      <c r="B233" s="4"/>
      <c r="C233" s="3"/>
      <c r="D233" s="3"/>
      <c r="E233" s="3"/>
      <c r="F233" s="4"/>
      <c r="G233" s="4"/>
      <c r="H233" s="25"/>
      <c r="I233" s="35"/>
      <c r="J233" s="25"/>
      <c r="K233" s="25"/>
    </row>
    <row r="234" spans="2:11" ht="15.75">
      <c r="B234" s="4"/>
      <c r="C234" s="3"/>
      <c r="D234" s="3"/>
      <c r="E234" s="3"/>
      <c r="F234" s="4"/>
      <c r="G234" s="4"/>
      <c r="H234" s="25"/>
      <c r="I234" s="35"/>
      <c r="J234" s="25"/>
      <c r="K234" s="25"/>
    </row>
    <row r="235" spans="2:11" ht="15.75">
      <c r="B235" s="4"/>
      <c r="C235" s="3"/>
      <c r="D235" s="3"/>
      <c r="E235" s="3"/>
      <c r="F235" s="4"/>
      <c r="G235" s="4"/>
      <c r="H235" s="25"/>
      <c r="I235" s="35"/>
      <c r="J235" s="25"/>
      <c r="K235" s="25"/>
    </row>
    <row r="236" spans="2:11" ht="15.75">
      <c r="B236" s="4"/>
      <c r="C236" s="3"/>
      <c r="D236" s="3"/>
      <c r="E236" s="3"/>
      <c r="F236" s="4"/>
      <c r="G236" s="4"/>
      <c r="H236" s="25"/>
      <c r="I236" s="35"/>
      <c r="J236" s="25"/>
      <c r="K236" s="25"/>
    </row>
    <row r="237" spans="2:11" ht="15.75">
      <c r="B237" s="4"/>
      <c r="C237" s="3"/>
      <c r="D237" s="3"/>
      <c r="E237" s="3"/>
      <c r="F237" s="4"/>
      <c r="G237" s="4"/>
      <c r="H237" s="25"/>
      <c r="I237" s="35"/>
      <c r="J237" s="25"/>
      <c r="K237" s="25"/>
    </row>
    <row r="238" spans="2:11" ht="15.75">
      <c r="B238" s="4"/>
      <c r="C238" s="3"/>
      <c r="D238" s="3"/>
      <c r="E238" s="3"/>
      <c r="F238" s="4"/>
      <c r="G238" s="4"/>
      <c r="H238" s="25"/>
      <c r="I238" s="35"/>
      <c r="J238" s="25"/>
      <c r="K238" s="25"/>
    </row>
    <row r="239" spans="2:11" ht="15.75">
      <c r="B239" s="4"/>
      <c r="C239" s="3"/>
      <c r="D239" s="3"/>
      <c r="E239" s="3"/>
      <c r="F239" s="4"/>
      <c r="G239" s="4"/>
      <c r="H239" s="25"/>
      <c r="I239" s="35"/>
      <c r="J239" s="25"/>
      <c r="K239" s="25"/>
    </row>
    <row r="240" spans="2:11" ht="15.75">
      <c r="B240" s="4"/>
      <c r="C240" s="3"/>
      <c r="D240" s="3"/>
      <c r="E240" s="3"/>
      <c r="F240" s="4"/>
      <c r="G240" s="4"/>
      <c r="H240" s="25"/>
      <c r="I240" s="35"/>
      <c r="J240" s="25"/>
      <c r="K240" s="25"/>
    </row>
    <row r="241" spans="2:11" ht="15.75">
      <c r="B241" s="4"/>
      <c r="C241" s="3"/>
      <c r="D241" s="3"/>
      <c r="E241" s="3"/>
      <c r="F241" s="4"/>
      <c r="G241" s="4"/>
      <c r="H241" s="25"/>
      <c r="I241" s="35"/>
      <c r="J241" s="25"/>
      <c r="K241" s="25"/>
    </row>
    <row r="242" spans="2:11" ht="15.75">
      <c r="B242" s="4"/>
      <c r="C242" s="3"/>
      <c r="D242" s="3"/>
      <c r="E242" s="3"/>
      <c r="F242" s="4"/>
      <c r="G242" s="4"/>
      <c r="H242" s="25"/>
      <c r="I242" s="35"/>
      <c r="J242" s="25"/>
      <c r="K242" s="25"/>
    </row>
    <row r="243" spans="2:11" ht="15.75">
      <c r="B243" s="4"/>
      <c r="C243" s="3"/>
      <c r="D243" s="3"/>
      <c r="E243" s="3"/>
      <c r="F243" s="4"/>
      <c r="G243" s="4"/>
      <c r="H243" s="25"/>
      <c r="I243" s="35"/>
      <c r="J243" s="25"/>
      <c r="K243" s="25"/>
    </row>
    <row r="244" spans="2:11" ht="15.75">
      <c r="B244" s="4"/>
      <c r="C244" s="3"/>
      <c r="D244" s="3"/>
      <c r="E244" s="3"/>
      <c r="F244" s="4"/>
      <c r="G244" s="4"/>
      <c r="H244" s="25"/>
      <c r="I244" s="35"/>
      <c r="J244" s="25"/>
      <c r="K244" s="25"/>
    </row>
    <row r="245" spans="2:11" ht="15.75">
      <c r="B245" s="4"/>
      <c r="C245" s="3"/>
      <c r="D245" s="3"/>
      <c r="E245" s="3"/>
      <c r="F245" s="4"/>
      <c r="G245" s="4"/>
      <c r="H245" s="25"/>
      <c r="I245" s="35"/>
      <c r="J245" s="25"/>
      <c r="K245" s="25"/>
    </row>
    <row r="246" spans="2:11" ht="15.75">
      <c r="B246" s="4"/>
      <c r="C246" s="3"/>
      <c r="D246" s="3"/>
      <c r="E246" s="3"/>
      <c r="F246" s="4"/>
      <c r="G246" s="4"/>
      <c r="H246" s="25"/>
      <c r="I246" s="35"/>
      <c r="J246" s="25"/>
      <c r="K246" s="25"/>
    </row>
    <row r="247" spans="2:11" ht="15.75">
      <c r="B247" s="4"/>
      <c r="C247" s="3"/>
      <c r="D247" s="3"/>
      <c r="E247" s="3"/>
      <c r="F247" s="4"/>
      <c r="G247" s="4"/>
      <c r="H247" s="25"/>
      <c r="I247" s="35"/>
      <c r="J247" s="25"/>
      <c r="K247" s="25"/>
    </row>
    <row r="248" spans="2:11" ht="15.75">
      <c r="B248" s="4"/>
      <c r="C248" s="3"/>
      <c r="D248" s="3"/>
      <c r="E248" s="3"/>
      <c r="F248" s="4"/>
      <c r="G248" s="4"/>
      <c r="H248" s="25"/>
      <c r="I248" s="35"/>
      <c r="J248" s="25"/>
      <c r="K248" s="25"/>
    </row>
    <row r="249" spans="2:11" ht="15.75">
      <c r="B249" s="4"/>
      <c r="C249" s="3"/>
      <c r="D249" s="3"/>
      <c r="E249" s="3"/>
      <c r="F249" s="4"/>
      <c r="G249" s="4"/>
      <c r="H249" s="25"/>
      <c r="I249" s="35"/>
      <c r="J249" s="25"/>
      <c r="K249" s="25"/>
    </row>
    <row r="250" spans="2:11" ht="15.75">
      <c r="B250" s="4"/>
      <c r="C250" s="3"/>
      <c r="D250" s="3"/>
      <c r="E250" s="3"/>
      <c r="F250" s="4"/>
      <c r="G250" s="4"/>
      <c r="H250" s="25"/>
      <c r="I250" s="35"/>
      <c r="J250" s="25"/>
      <c r="K250" s="25"/>
    </row>
    <row r="251" spans="2:11" ht="15.75">
      <c r="B251" s="4"/>
      <c r="C251" s="3"/>
      <c r="D251" s="3"/>
      <c r="E251" s="3"/>
      <c r="F251" s="4"/>
      <c r="G251" s="4"/>
      <c r="H251" s="25"/>
      <c r="I251" s="35"/>
      <c r="J251" s="25"/>
      <c r="K251" s="25"/>
    </row>
    <row r="252" spans="2:11" ht="15.75">
      <c r="B252" s="4"/>
      <c r="C252" s="3"/>
      <c r="D252" s="3"/>
      <c r="E252" s="3"/>
      <c r="F252" s="4"/>
      <c r="G252" s="4"/>
      <c r="H252" s="25"/>
      <c r="I252" s="35"/>
      <c r="J252" s="25"/>
      <c r="K252" s="25"/>
    </row>
    <row r="253" spans="2:11" ht="15.75">
      <c r="B253" s="4"/>
      <c r="C253" s="3"/>
      <c r="D253" s="3"/>
      <c r="E253" s="3"/>
      <c r="F253" s="4"/>
      <c r="G253" s="4"/>
      <c r="H253" s="25"/>
      <c r="I253" s="35"/>
      <c r="J253" s="25"/>
      <c r="K253" s="25"/>
    </row>
    <row r="254" spans="2:11" ht="15.75">
      <c r="B254" s="4"/>
      <c r="C254" s="3"/>
      <c r="D254" s="3"/>
      <c r="E254" s="3"/>
      <c r="F254" s="4"/>
      <c r="G254" s="4"/>
      <c r="H254" s="25"/>
      <c r="I254" s="35"/>
      <c r="J254" s="25"/>
      <c r="K254" s="25"/>
    </row>
    <row r="255" spans="2:11" ht="15.75">
      <c r="B255" s="4"/>
      <c r="C255" s="3"/>
      <c r="D255" s="3"/>
      <c r="E255" s="3"/>
      <c r="F255" s="4"/>
      <c r="G255" s="4"/>
      <c r="H255" s="25"/>
      <c r="I255" s="35"/>
      <c r="J255" s="25"/>
      <c r="K255" s="25"/>
    </row>
    <row r="256" spans="2:11" ht="15.75">
      <c r="B256" s="4"/>
      <c r="C256" s="3"/>
      <c r="D256" s="3"/>
      <c r="E256" s="3"/>
      <c r="F256" s="4"/>
      <c r="G256" s="4"/>
      <c r="H256" s="25"/>
      <c r="I256" s="35"/>
      <c r="J256" s="25"/>
      <c r="K256" s="25"/>
    </row>
    <row r="257" spans="2:11" ht="15.75">
      <c r="B257" s="4"/>
      <c r="C257" s="3"/>
      <c r="D257" s="3"/>
      <c r="E257" s="3"/>
      <c r="F257" s="4"/>
      <c r="G257" s="4"/>
      <c r="H257" s="25"/>
      <c r="I257" s="35"/>
      <c r="J257" s="25"/>
      <c r="K257" s="25"/>
    </row>
    <row r="258" spans="2:11" ht="15.75">
      <c r="B258" s="4"/>
      <c r="C258" s="3"/>
      <c r="D258" s="3"/>
      <c r="E258" s="3"/>
      <c r="F258" s="4"/>
      <c r="G258" s="4"/>
      <c r="H258" s="25"/>
      <c r="I258" s="35"/>
      <c r="J258" s="25"/>
      <c r="K258" s="25"/>
    </row>
    <row r="259" spans="2:11" ht="15.75">
      <c r="B259" s="4"/>
      <c r="C259" s="3"/>
      <c r="D259" s="3"/>
      <c r="E259" s="3"/>
      <c r="F259" s="4"/>
      <c r="G259" s="4"/>
      <c r="H259" s="25"/>
      <c r="I259" s="35"/>
      <c r="J259" s="25"/>
      <c r="K259" s="25"/>
    </row>
    <row r="260" spans="2:11" ht="15.75">
      <c r="B260" s="4"/>
      <c r="C260" s="3"/>
      <c r="D260" s="3"/>
      <c r="E260" s="3"/>
      <c r="F260" s="4"/>
      <c r="G260" s="4"/>
      <c r="H260" s="25"/>
      <c r="I260" s="35"/>
      <c r="J260" s="25"/>
      <c r="K260" s="25"/>
    </row>
    <row r="261" spans="2:11" ht="15.75">
      <c r="B261" s="4"/>
      <c r="C261" s="3"/>
      <c r="D261" s="3"/>
      <c r="E261" s="3"/>
      <c r="F261" s="4"/>
      <c r="G261" s="4"/>
      <c r="H261" s="25"/>
      <c r="I261" s="35"/>
      <c r="J261" s="25"/>
      <c r="K261" s="25"/>
    </row>
    <row r="262" spans="2:11" ht="15.75">
      <c r="B262" s="4"/>
      <c r="C262" s="3"/>
      <c r="D262" s="3"/>
      <c r="E262" s="3"/>
      <c r="F262" s="4"/>
      <c r="G262" s="4"/>
      <c r="H262" s="25"/>
      <c r="I262" s="35"/>
      <c r="J262" s="25"/>
      <c r="K262" s="25"/>
    </row>
    <row r="263" spans="2:11" ht="15.75">
      <c r="B263" s="4"/>
      <c r="C263" s="3"/>
      <c r="D263" s="3"/>
      <c r="E263" s="3"/>
      <c r="F263" s="4"/>
      <c r="G263" s="4"/>
      <c r="H263" s="25"/>
      <c r="I263" s="35"/>
      <c r="J263" s="25"/>
      <c r="K263" s="25"/>
    </row>
    <row r="264" spans="2:11" ht="15.75">
      <c r="B264" s="4"/>
      <c r="C264" s="3"/>
      <c r="D264" s="3"/>
      <c r="E264" s="3"/>
      <c r="F264" s="4"/>
      <c r="G264" s="4"/>
      <c r="H264" s="25"/>
      <c r="I264" s="35"/>
      <c r="J264" s="25"/>
      <c r="K264" s="25"/>
    </row>
    <row r="265" spans="2:11" ht="15.75">
      <c r="B265" s="4"/>
      <c r="C265" s="3"/>
      <c r="D265" s="3"/>
      <c r="E265" s="3"/>
      <c r="F265" s="4"/>
      <c r="G265" s="4"/>
      <c r="H265" s="25"/>
      <c r="I265" s="35"/>
      <c r="J265" s="25"/>
      <c r="K265" s="25"/>
    </row>
    <row r="266" spans="2:11" ht="15.75">
      <c r="B266" s="4"/>
      <c r="C266" s="3"/>
      <c r="D266" s="3"/>
      <c r="E266" s="3"/>
      <c r="F266" s="4"/>
      <c r="G266" s="4"/>
      <c r="H266" s="25"/>
      <c r="I266" s="35"/>
      <c r="J266" s="25"/>
      <c r="K266" s="25"/>
    </row>
    <row r="267" spans="2:11" ht="15.75">
      <c r="B267" s="4"/>
      <c r="C267" s="3"/>
      <c r="D267" s="3"/>
      <c r="E267" s="3"/>
      <c r="F267" s="4"/>
      <c r="G267" s="4"/>
      <c r="H267" s="25"/>
      <c r="I267" s="35"/>
      <c r="J267" s="25"/>
      <c r="K267" s="25"/>
    </row>
    <row r="268" spans="2:11" ht="15.75">
      <c r="B268" s="4"/>
      <c r="C268" s="3"/>
      <c r="D268" s="3"/>
      <c r="E268" s="3"/>
      <c r="F268" s="4"/>
      <c r="G268" s="4"/>
      <c r="H268" s="25"/>
      <c r="I268" s="35"/>
      <c r="J268" s="25"/>
      <c r="K268" s="25"/>
    </row>
    <row r="269" spans="2:11" ht="15.75">
      <c r="B269" s="4"/>
      <c r="C269" s="3"/>
      <c r="D269" s="3"/>
      <c r="E269" s="3"/>
      <c r="F269" s="4"/>
      <c r="G269" s="4"/>
      <c r="H269" s="25"/>
      <c r="I269" s="35"/>
      <c r="J269" s="25"/>
      <c r="K269" s="25"/>
    </row>
    <row r="270" spans="2:11" ht="15.75">
      <c r="B270" s="4"/>
      <c r="C270" s="3"/>
      <c r="D270" s="3"/>
      <c r="E270" s="3"/>
      <c r="F270" s="4"/>
      <c r="G270" s="4"/>
      <c r="H270" s="25"/>
      <c r="I270" s="35"/>
      <c r="J270" s="25"/>
      <c r="K270" s="25"/>
    </row>
    <row r="271" spans="2:11" ht="15.75">
      <c r="B271" s="4"/>
      <c r="C271" s="3"/>
      <c r="D271" s="3"/>
      <c r="E271" s="3"/>
      <c r="F271" s="4"/>
      <c r="G271" s="4"/>
      <c r="H271" s="25"/>
      <c r="I271" s="35"/>
      <c r="J271" s="25"/>
      <c r="K271" s="25"/>
    </row>
    <row r="272" spans="2:11" ht="15.75">
      <c r="B272" s="4"/>
      <c r="C272" s="3"/>
      <c r="D272" s="3"/>
      <c r="E272" s="3"/>
      <c r="F272" s="4"/>
      <c r="G272" s="4"/>
      <c r="H272" s="25"/>
      <c r="I272" s="35"/>
      <c r="J272" s="25"/>
      <c r="K272" s="25"/>
    </row>
    <row r="273" spans="2:11" ht="15.75">
      <c r="B273" s="4"/>
      <c r="C273" s="3"/>
      <c r="D273" s="3"/>
      <c r="E273" s="3"/>
      <c r="F273" s="4"/>
      <c r="G273" s="4"/>
      <c r="H273" s="25"/>
      <c r="I273" s="35"/>
      <c r="J273" s="25"/>
      <c r="K273" s="25"/>
    </row>
    <row r="274" spans="2:11" ht="15.75">
      <c r="B274" s="4"/>
      <c r="C274" s="3"/>
      <c r="D274" s="3"/>
      <c r="E274" s="3"/>
      <c r="F274" s="4"/>
      <c r="G274" s="4"/>
      <c r="H274" s="25"/>
      <c r="I274" s="35"/>
      <c r="J274" s="25"/>
      <c r="K274" s="25"/>
    </row>
    <row r="275" spans="2:11" ht="15.75">
      <c r="B275" s="4"/>
      <c r="C275" s="3"/>
      <c r="D275" s="3"/>
      <c r="E275" s="3"/>
      <c r="F275" s="4"/>
      <c r="G275" s="4"/>
      <c r="H275" s="25"/>
      <c r="I275" s="35"/>
      <c r="J275" s="25"/>
      <c r="K275" s="25"/>
    </row>
    <row r="276" spans="2:11" ht="15.75">
      <c r="B276" s="4"/>
      <c r="C276" s="3"/>
      <c r="D276" s="3"/>
      <c r="E276" s="3"/>
      <c r="F276" s="4"/>
      <c r="G276" s="4"/>
      <c r="H276" s="25"/>
      <c r="I276" s="35"/>
      <c r="J276" s="25"/>
      <c r="K276" s="25"/>
    </row>
    <row r="277" spans="2:11" ht="15.75">
      <c r="B277" s="4"/>
      <c r="C277" s="3"/>
      <c r="D277" s="3"/>
      <c r="E277" s="3"/>
      <c r="F277" s="4"/>
      <c r="G277" s="4"/>
      <c r="H277" s="25"/>
      <c r="I277" s="35"/>
      <c r="J277" s="25"/>
      <c r="K277" s="25"/>
    </row>
    <row r="278" spans="2:11" ht="15.75">
      <c r="B278" s="4"/>
      <c r="C278" s="3"/>
      <c r="D278" s="3"/>
      <c r="E278" s="3"/>
      <c r="F278" s="4"/>
      <c r="G278" s="4"/>
      <c r="H278" s="25"/>
      <c r="I278" s="35"/>
      <c r="J278" s="25"/>
      <c r="K278" s="25"/>
    </row>
    <row r="279" spans="2:11" ht="15.75">
      <c r="B279" s="4"/>
      <c r="C279" s="3"/>
      <c r="D279" s="3"/>
      <c r="E279" s="3"/>
      <c r="F279" s="4"/>
      <c r="G279" s="4"/>
      <c r="H279" s="25"/>
      <c r="I279" s="35"/>
      <c r="J279" s="25"/>
      <c r="K279" s="25"/>
    </row>
    <row r="280" spans="2:11" ht="15.75">
      <c r="B280" s="4"/>
      <c r="C280" s="3"/>
      <c r="D280" s="3"/>
      <c r="E280" s="3"/>
      <c r="F280" s="4"/>
      <c r="G280" s="4"/>
      <c r="H280" s="25"/>
      <c r="I280" s="35"/>
      <c r="J280" s="25"/>
      <c r="K280" s="25"/>
    </row>
    <row r="281" spans="2:11" ht="15.75">
      <c r="B281" s="4"/>
      <c r="C281" s="3"/>
      <c r="D281" s="3"/>
      <c r="E281" s="3"/>
      <c r="F281" s="4"/>
      <c r="G281" s="4"/>
      <c r="H281" s="25"/>
      <c r="I281" s="35"/>
      <c r="J281" s="25"/>
      <c r="K281" s="25"/>
    </row>
    <row r="282" spans="2:11" ht="15.75">
      <c r="B282" s="4"/>
      <c r="C282" s="3"/>
      <c r="D282" s="3"/>
      <c r="E282" s="3"/>
      <c r="F282" s="4"/>
      <c r="G282" s="4"/>
      <c r="H282" s="25"/>
      <c r="I282" s="35"/>
      <c r="J282" s="25"/>
      <c r="K282" s="25"/>
    </row>
    <row r="283" spans="2:11" ht="15.75">
      <c r="B283" s="4"/>
      <c r="C283" s="3"/>
      <c r="D283" s="3"/>
      <c r="E283" s="3"/>
      <c r="F283" s="4"/>
      <c r="G283" s="4"/>
      <c r="H283" s="25"/>
      <c r="I283" s="35"/>
      <c r="J283" s="25"/>
      <c r="K283" s="25"/>
    </row>
    <row r="284" spans="2:11" ht="15.75">
      <c r="B284" s="4"/>
      <c r="C284" s="3"/>
      <c r="D284" s="3"/>
      <c r="E284" s="3"/>
      <c r="F284" s="4"/>
      <c r="G284" s="4"/>
      <c r="H284" s="25"/>
      <c r="I284" s="35"/>
      <c r="J284" s="25"/>
      <c r="K284" s="25"/>
    </row>
    <row r="285" spans="2:11" ht="15.75">
      <c r="B285" s="4"/>
      <c r="C285" s="3"/>
      <c r="D285" s="3"/>
      <c r="E285" s="3"/>
      <c r="F285" s="4"/>
      <c r="G285" s="4"/>
      <c r="H285" s="25"/>
      <c r="I285" s="35"/>
      <c r="J285" s="25"/>
      <c r="K285" s="25"/>
    </row>
    <row r="286" spans="2:11" ht="15.75">
      <c r="B286" s="4"/>
      <c r="C286" s="3"/>
      <c r="D286" s="3"/>
      <c r="E286" s="3"/>
      <c r="F286" s="4"/>
      <c r="G286" s="4"/>
      <c r="H286" s="25"/>
      <c r="I286" s="35"/>
      <c r="J286" s="25"/>
      <c r="K286" s="25"/>
    </row>
    <row r="287" spans="2:11" ht="15.75">
      <c r="B287" s="4"/>
      <c r="C287" s="3"/>
      <c r="D287" s="3"/>
      <c r="E287" s="3"/>
      <c r="F287" s="4"/>
      <c r="G287" s="4"/>
      <c r="H287" s="25"/>
      <c r="I287" s="35"/>
      <c r="J287" s="25"/>
      <c r="K287" s="25"/>
    </row>
    <row r="288" spans="2:11" ht="15.75">
      <c r="B288" s="4"/>
      <c r="C288" s="3"/>
      <c r="D288" s="3"/>
      <c r="E288" s="3"/>
      <c r="F288" s="4"/>
      <c r="G288" s="4"/>
      <c r="H288" s="25"/>
      <c r="I288" s="35"/>
      <c r="J288" s="25"/>
      <c r="K288" s="25"/>
    </row>
    <row r="289" spans="2:11" ht="15.75">
      <c r="B289" s="4"/>
      <c r="C289" s="3"/>
      <c r="D289" s="3"/>
      <c r="E289" s="3"/>
      <c r="F289" s="4"/>
      <c r="G289" s="4"/>
      <c r="H289" s="25"/>
      <c r="I289" s="35"/>
      <c r="J289" s="25"/>
      <c r="K289" s="25"/>
    </row>
    <row r="290" spans="2:11" ht="15.75">
      <c r="B290" s="4"/>
      <c r="C290" s="3"/>
      <c r="D290" s="3"/>
      <c r="E290" s="3"/>
      <c r="F290" s="4"/>
      <c r="G290" s="4"/>
      <c r="H290" s="25"/>
      <c r="I290" s="35"/>
      <c r="J290" s="25"/>
      <c r="K290" s="25"/>
    </row>
    <row r="291" spans="2:11" ht="15.75">
      <c r="B291" s="4"/>
      <c r="C291" s="3"/>
      <c r="D291" s="3"/>
      <c r="E291" s="3"/>
      <c r="F291" s="4"/>
      <c r="G291" s="4"/>
      <c r="H291" s="25"/>
      <c r="I291" s="35"/>
      <c r="J291" s="25"/>
      <c r="K291" s="25"/>
    </row>
    <row r="292" spans="2:11" ht="15.75">
      <c r="B292" s="4"/>
      <c r="C292" s="3"/>
      <c r="D292" s="3"/>
      <c r="E292" s="3"/>
      <c r="F292" s="4"/>
      <c r="G292" s="4"/>
      <c r="H292" s="25"/>
      <c r="I292" s="35"/>
      <c r="J292" s="25"/>
      <c r="K292" s="25"/>
    </row>
    <row r="293" spans="2:11" ht="15.75">
      <c r="B293" s="4"/>
      <c r="C293" s="3"/>
      <c r="D293" s="3"/>
      <c r="E293" s="3"/>
      <c r="F293" s="4"/>
      <c r="G293" s="4"/>
      <c r="H293" s="25"/>
      <c r="I293" s="35"/>
      <c r="J293" s="25"/>
      <c r="K293" s="25"/>
    </row>
    <row r="294" spans="2:11" ht="15.75">
      <c r="B294" s="4"/>
      <c r="C294" s="3"/>
      <c r="D294" s="3"/>
      <c r="E294" s="3"/>
      <c r="F294" s="4"/>
      <c r="G294" s="4"/>
      <c r="H294" s="25"/>
      <c r="I294" s="35"/>
      <c r="J294" s="25"/>
      <c r="K294" s="25"/>
    </row>
    <row r="295" spans="2:11" ht="15.75">
      <c r="B295" s="4"/>
      <c r="C295" s="3"/>
      <c r="D295" s="3"/>
      <c r="E295" s="3"/>
      <c r="F295" s="4"/>
      <c r="G295" s="4"/>
      <c r="H295" s="25"/>
      <c r="I295" s="35"/>
      <c r="J295" s="25"/>
      <c r="K295" s="25"/>
    </row>
    <row r="296" spans="2:11" ht="15.75">
      <c r="B296" s="4"/>
      <c r="C296" s="3"/>
      <c r="D296" s="3"/>
      <c r="E296" s="3"/>
      <c r="F296" s="4"/>
      <c r="G296" s="4"/>
      <c r="H296" s="25"/>
      <c r="I296" s="35"/>
      <c r="J296" s="25"/>
      <c r="K296" s="25"/>
    </row>
    <row r="297" spans="2:11" ht="15.75">
      <c r="B297" s="4"/>
      <c r="C297" s="3"/>
      <c r="D297" s="3"/>
      <c r="E297" s="3"/>
      <c r="F297" s="4"/>
      <c r="G297" s="4"/>
      <c r="H297" s="25"/>
      <c r="I297" s="35"/>
      <c r="J297" s="25"/>
      <c r="K297" s="25"/>
    </row>
    <row r="298" spans="2:11" ht="15.75">
      <c r="B298" s="4"/>
      <c r="C298" s="3"/>
      <c r="D298" s="3"/>
      <c r="E298" s="3"/>
      <c r="F298" s="4"/>
      <c r="G298" s="4"/>
      <c r="H298" s="25"/>
      <c r="I298" s="35"/>
      <c r="J298" s="25"/>
      <c r="K298" s="25"/>
    </row>
    <row r="299" spans="2:11" ht="15.75">
      <c r="B299" s="4"/>
      <c r="C299" s="3"/>
      <c r="D299" s="3"/>
      <c r="E299" s="3"/>
      <c r="F299" s="4"/>
      <c r="G299" s="4"/>
      <c r="H299" s="25"/>
      <c r="I299" s="35"/>
      <c r="J299" s="25"/>
      <c r="K299" s="25"/>
    </row>
    <row r="300" spans="2:11" ht="15.75">
      <c r="B300" s="4"/>
      <c r="C300" s="3"/>
      <c r="D300" s="3"/>
      <c r="E300" s="3"/>
      <c r="F300" s="4"/>
      <c r="G300" s="4"/>
      <c r="H300" s="25"/>
      <c r="I300" s="35"/>
      <c r="J300" s="25"/>
      <c r="K300" s="25"/>
    </row>
    <row r="301" spans="2:11" ht="15.75">
      <c r="B301" s="4"/>
      <c r="C301" s="3"/>
      <c r="D301" s="3"/>
      <c r="E301" s="3"/>
      <c r="F301" s="4"/>
      <c r="G301" s="4"/>
      <c r="H301" s="25"/>
      <c r="I301" s="35"/>
      <c r="J301" s="25"/>
      <c r="K301" s="25"/>
    </row>
    <row r="302" spans="2:11" ht="15.75">
      <c r="B302" s="4"/>
      <c r="C302" s="3"/>
      <c r="D302" s="3"/>
      <c r="E302" s="3"/>
      <c r="F302" s="4"/>
      <c r="G302" s="4"/>
      <c r="H302" s="25"/>
      <c r="I302" s="35"/>
      <c r="J302" s="25"/>
      <c r="K302" s="25"/>
    </row>
    <row r="303" spans="2:11" ht="15.75">
      <c r="B303" s="4"/>
      <c r="C303" s="3"/>
      <c r="D303" s="3"/>
      <c r="E303" s="3"/>
      <c r="F303" s="4"/>
      <c r="G303" s="4"/>
      <c r="H303" s="25"/>
      <c r="I303" s="35"/>
      <c r="J303" s="25"/>
      <c r="K303" s="25"/>
    </row>
    <row r="304" spans="2:11" ht="15.75">
      <c r="B304" s="4"/>
      <c r="C304" s="3"/>
      <c r="D304" s="3"/>
      <c r="E304" s="3"/>
      <c r="F304" s="4"/>
      <c r="G304" s="4"/>
      <c r="H304" s="25"/>
      <c r="I304" s="35"/>
      <c r="J304" s="25"/>
      <c r="K304" s="25"/>
    </row>
    <row r="305" spans="2:11" ht="15.75">
      <c r="B305" s="4"/>
      <c r="C305" s="3"/>
      <c r="D305" s="3"/>
      <c r="E305" s="3"/>
      <c r="F305" s="4"/>
      <c r="G305" s="4"/>
      <c r="H305" s="25"/>
      <c r="I305" s="35"/>
      <c r="J305" s="25"/>
      <c r="K305" s="25"/>
    </row>
    <row r="306" spans="2:11" ht="15.75">
      <c r="B306" s="4"/>
      <c r="C306" s="3"/>
      <c r="D306" s="3"/>
      <c r="E306" s="3"/>
      <c r="F306" s="4"/>
      <c r="G306" s="4"/>
      <c r="H306" s="25"/>
      <c r="I306" s="35"/>
      <c r="J306" s="25"/>
      <c r="K306" s="25"/>
    </row>
    <row r="307" spans="2:11" ht="15.75">
      <c r="B307" s="4"/>
      <c r="C307" s="3"/>
      <c r="D307" s="3"/>
      <c r="E307" s="3"/>
      <c r="F307" s="4"/>
      <c r="G307" s="4"/>
      <c r="H307" s="25"/>
      <c r="I307" s="35"/>
      <c r="J307" s="25"/>
      <c r="K307" s="25"/>
    </row>
    <row r="308" spans="2:11" ht="15.75">
      <c r="B308" s="4"/>
      <c r="C308" s="3"/>
      <c r="D308" s="3"/>
      <c r="E308" s="3"/>
      <c r="F308" s="4"/>
      <c r="G308" s="4"/>
      <c r="H308" s="25"/>
      <c r="I308" s="35"/>
      <c r="J308" s="25"/>
      <c r="K308" s="25"/>
    </row>
    <row r="309" spans="2:11" ht="15.75">
      <c r="B309" s="4"/>
      <c r="C309" s="3"/>
      <c r="D309" s="3"/>
      <c r="E309" s="3"/>
      <c r="F309" s="4"/>
      <c r="G309" s="4"/>
      <c r="H309" s="25"/>
      <c r="I309" s="35"/>
      <c r="J309" s="25"/>
      <c r="K309" s="25"/>
    </row>
    <row r="310" spans="2:11" ht="15.75">
      <c r="B310" s="4"/>
      <c r="C310" s="3"/>
      <c r="D310" s="3"/>
      <c r="E310" s="3"/>
      <c r="F310" s="4"/>
      <c r="G310" s="4"/>
      <c r="H310" s="25"/>
      <c r="I310" s="35"/>
      <c r="J310" s="25"/>
      <c r="K310" s="25"/>
    </row>
    <row r="311" spans="2:11" ht="15.75">
      <c r="B311" s="4"/>
      <c r="C311" s="3"/>
      <c r="D311" s="3"/>
      <c r="E311" s="3"/>
      <c r="F311" s="4"/>
      <c r="G311" s="4"/>
      <c r="H311" s="25"/>
      <c r="I311" s="35"/>
      <c r="J311" s="25"/>
      <c r="K311" s="25"/>
    </row>
    <row r="312" spans="2:11" ht="15.75">
      <c r="B312" s="4"/>
      <c r="C312" s="3"/>
      <c r="D312" s="3"/>
      <c r="E312" s="3"/>
      <c r="F312" s="4"/>
      <c r="G312" s="4"/>
      <c r="H312" s="25"/>
      <c r="I312" s="35"/>
      <c r="J312" s="25"/>
      <c r="K312" s="25"/>
    </row>
    <row r="313" spans="2:11" ht="15.75">
      <c r="B313" s="4"/>
      <c r="C313" s="3"/>
      <c r="D313" s="3"/>
      <c r="E313" s="3"/>
      <c r="F313" s="4"/>
      <c r="G313" s="4"/>
      <c r="H313" s="25"/>
      <c r="I313" s="35"/>
      <c r="J313" s="25"/>
      <c r="K313" s="25"/>
    </row>
    <row r="314" spans="2:11" ht="15.75">
      <c r="B314" s="4"/>
      <c r="C314" s="3"/>
      <c r="D314" s="3"/>
      <c r="E314" s="3"/>
      <c r="F314" s="4"/>
      <c r="G314" s="4"/>
      <c r="H314" s="25"/>
      <c r="I314" s="35"/>
      <c r="J314" s="25"/>
      <c r="K314" s="25"/>
    </row>
    <row r="315" spans="2:11" ht="15.75">
      <c r="B315" s="4"/>
      <c r="C315" s="3"/>
      <c r="D315" s="3"/>
      <c r="E315" s="3"/>
      <c r="F315" s="4"/>
      <c r="G315" s="4"/>
      <c r="H315" s="25"/>
      <c r="I315" s="35"/>
      <c r="J315" s="25"/>
      <c r="K315" s="25"/>
    </row>
    <row r="316" spans="2:11" ht="15.75">
      <c r="B316" s="4"/>
      <c r="C316" s="3"/>
      <c r="D316" s="3"/>
      <c r="E316" s="3"/>
      <c r="F316" s="4"/>
      <c r="G316" s="4"/>
      <c r="H316" s="25"/>
      <c r="I316" s="35"/>
      <c r="J316" s="25"/>
      <c r="K316" s="25"/>
    </row>
    <row r="317" spans="2:11" ht="15.75">
      <c r="B317" s="4"/>
      <c r="C317" s="3"/>
      <c r="D317" s="3"/>
      <c r="E317" s="3"/>
      <c r="F317" s="4"/>
      <c r="G317" s="4"/>
      <c r="H317" s="25"/>
      <c r="I317" s="35"/>
      <c r="J317" s="25"/>
      <c r="K317" s="25"/>
    </row>
    <row r="318" spans="2:11" ht="15.75">
      <c r="B318" s="4"/>
      <c r="C318" s="3"/>
      <c r="D318" s="3"/>
      <c r="E318" s="3"/>
      <c r="F318" s="4"/>
      <c r="G318" s="4"/>
      <c r="H318" s="25"/>
      <c r="I318" s="35"/>
      <c r="J318" s="25"/>
      <c r="K318" s="25"/>
    </row>
    <row r="319" spans="2:11" ht="15.75">
      <c r="B319" s="4"/>
      <c r="C319" s="3"/>
      <c r="D319" s="3"/>
      <c r="E319" s="3"/>
      <c r="F319" s="4"/>
      <c r="G319" s="4"/>
      <c r="H319" s="25"/>
      <c r="I319" s="35"/>
      <c r="J319" s="25"/>
      <c r="K319" s="25"/>
    </row>
    <row r="320" spans="2:11" ht="15.75">
      <c r="B320" s="4"/>
      <c r="C320" s="3"/>
      <c r="D320" s="3"/>
      <c r="E320" s="3"/>
      <c r="F320" s="4"/>
      <c r="G320" s="4"/>
      <c r="H320" s="25"/>
      <c r="I320" s="35"/>
      <c r="J320" s="25"/>
      <c r="K320" s="25"/>
    </row>
    <row r="321" spans="2:11" ht="15.75">
      <c r="B321" s="4"/>
      <c r="C321" s="3"/>
      <c r="D321" s="3"/>
      <c r="E321" s="3"/>
      <c r="F321" s="4"/>
      <c r="G321" s="4"/>
      <c r="H321" s="25"/>
      <c r="I321" s="35"/>
      <c r="J321" s="25"/>
      <c r="K321" s="25"/>
    </row>
    <row r="322" spans="2:11" ht="15.75">
      <c r="B322" s="4"/>
      <c r="C322" s="3"/>
      <c r="D322" s="3"/>
      <c r="E322" s="3"/>
      <c r="F322" s="4"/>
      <c r="G322" s="4"/>
      <c r="H322" s="25"/>
      <c r="I322" s="35"/>
      <c r="J322" s="25"/>
      <c r="K322" s="25"/>
    </row>
    <row r="323" spans="2:11" ht="15.75">
      <c r="B323" s="4"/>
      <c r="C323" s="3"/>
      <c r="D323" s="3"/>
      <c r="E323" s="3"/>
      <c r="F323" s="4"/>
      <c r="G323" s="4"/>
      <c r="H323" s="25"/>
      <c r="I323" s="35"/>
      <c r="J323" s="25"/>
      <c r="K323" s="25"/>
    </row>
    <row r="324" spans="2:11" ht="15.75">
      <c r="B324" s="4"/>
      <c r="C324" s="3"/>
      <c r="D324" s="3"/>
      <c r="E324" s="3"/>
      <c r="F324" s="4"/>
      <c r="G324" s="4"/>
      <c r="H324" s="25"/>
      <c r="I324" s="35"/>
      <c r="J324" s="25"/>
      <c r="K324" s="25"/>
    </row>
    <row r="325" spans="2:11" ht="15.75">
      <c r="B325" s="4"/>
      <c r="C325" s="3"/>
      <c r="D325" s="3"/>
      <c r="E325" s="3"/>
      <c r="F325" s="4"/>
      <c r="G325" s="4"/>
      <c r="H325" s="25"/>
      <c r="I325" s="35"/>
      <c r="J325" s="25"/>
      <c r="K325" s="25"/>
    </row>
    <row r="326" spans="2:11" ht="15.75">
      <c r="B326" s="4"/>
      <c r="C326" s="3"/>
      <c r="D326" s="3"/>
      <c r="E326" s="3"/>
      <c r="F326" s="4"/>
      <c r="G326" s="4"/>
      <c r="H326" s="25"/>
      <c r="I326" s="35"/>
      <c r="J326" s="25"/>
      <c r="K326" s="25"/>
    </row>
    <row r="327" spans="2:11" ht="15.75">
      <c r="B327" s="4"/>
      <c r="C327" s="3"/>
      <c r="D327" s="3"/>
      <c r="E327" s="3"/>
      <c r="F327" s="4"/>
      <c r="G327" s="4"/>
      <c r="H327" s="25"/>
      <c r="I327" s="35"/>
      <c r="J327" s="25"/>
      <c r="K327" s="25"/>
    </row>
    <row r="328" spans="2:11" ht="15.75">
      <c r="B328" s="4"/>
      <c r="C328" s="3"/>
      <c r="D328" s="3"/>
      <c r="E328" s="3"/>
      <c r="F328" s="4"/>
      <c r="G328" s="4"/>
      <c r="H328" s="25"/>
      <c r="I328" s="35"/>
      <c r="J328" s="25"/>
      <c r="K328" s="25"/>
    </row>
    <row r="329" spans="2:11" ht="15.75">
      <c r="B329" s="4"/>
      <c r="C329" s="3"/>
      <c r="D329" s="3"/>
      <c r="E329" s="3"/>
      <c r="F329" s="4"/>
      <c r="G329" s="4"/>
      <c r="H329" s="25"/>
      <c r="I329" s="35"/>
      <c r="J329" s="25"/>
      <c r="K329" s="25"/>
    </row>
    <row r="330" spans="2:11" ht="15.75">
      <c r="B330" s="4"/>
      <c r="C330" s="3"/>
      <c r="D330" s="3"/>
      <c r="E330" s="3"/>
      <c r="F330" s="4"/>
      <c r="G330" s="4"/>
      <c r="H330" s="25"/>
      <c r="I330" s="35"/>
      <c r="J330" s="25"/>
      <c r="K330" s="25"/>
    </row>
    <row r="331" spans="2:11" ht="15.75">
      <c r="B331" s="4"/>
      <c r="C331" s="3"/>
      <c r="D331" s="3"/>
      <c r="E331" s="3"/>
      <c r="F331" s="4"/>
      <c r="G331" s="4"/>
      <c r="H331" s="25"/>
      <c r="I331" s="35"/>
      <c r="J331" s="25"/>
      <c r="K331" s="25"/>
    </row>
    <row r="332" spans="2:11" ht="15.75">
      <c r="B332" s="4"/>
      <c r="C332" s="3"/>
      <c r="D332" s="3"/>
      <c r="E332" s="3"/>
      <c r="F332" s="4"/>
      <c r="G332" s="4"/>
      <c r="H332" s="25"/>
      <c r="I332" s="35"/>
      <c r="J332" s="25"/>
      <c r="K332" s="25"/>
    </row>
    <row r="333" spans="2:11" ht="15.75">
      <c r="B333" s="4"/>
      <c r="C333" s="3"/>
      <c r="D333" s="3"/>
      <c r="E333" s="3"/>
      <c r="F333" s="4"/>
      <c r="G333" s="4"/>
      <c r="H333" s="25"/>
      <c r="I333" s="35"/>
      <c r="J333" s="25"/>
      <c r="K333" s="25"/>
    </row>
    <row r="334" spans="2:11" ht="15.75">
      <c r="B334" s="4"/>
      <c r="C334" s="3"/>
      <c r="D334" s="3"/>
      <c r="E334" s="3"/>
      <c r="F334" s="4"/>
      <c r="G334" s="4"/>
      <c r="H334" s="25"/>
      <c r="I334" s="35"/>
      <c r="J334" s="25"/>
      <c r="K334" s="25"/>
    </row>
    <row r="335" spans="2:11" ht="15.75">
      <c r="B335" s="4"/>
      <c r="C335" s="3"/>
      <c r="D335" s="3"/>
      <c r="E335" s="3"/>
      <c r="F335" s="4"/>
      <c r="G335" s="4"/>
      <c r="H335" s="25"/>
      <c r="I335" s="35"/>
      <c r="J335" s="25"/>
      <c r="K335" s="25"/>
    </row>
    <row r="336" spans="2:11" ht="15.75">
      <c r="B336" s="4"/>
      <c r="C336" s="3"/>
      <c r="D336" s="3"/>
      <c r="E336" s="3"/>
      <c r="F336" s="4"/>
      <c r="G336" s="4"/>
      <c r="H336" s="25"/>
      <c r="I336" s="35"/>
      <c r="J336" s="25"/>
      <c r="K336" s="25"/>
    </row>
    <row r="337" spans="2:11" ht="15.75">
      <c r="B337" s="4"/>
      <c r="C337" s="3"/>
      <c r="D337" s="3"/>
      <c r="E337" s="3"/>
      <c r="F337" s="4"/>
      <c r="G337" s="4"/>
      <c r="H337" s="25"/>
      <c r="I337" s="35"/>
      <c r="J337" s="25"/>
      <c r="K337" s="25"/>
    </row>
    <row r="338" spans="2:11" ht="15.75">
      <c r="B338" s="4"/>
      <c r="C338" s="3"/>
      <c r="D338" s="3"/>
      <c r="E338" s="3"/>
      <c r="F338" s="4"/>
      <c r="G338" s="4"/>
      <c r="H338" s="25"/>
      <c r="I338" s="35"/>
      <c r="J338" s="25"/>
      <c r="K338" s="25"/>
    </row>
    <row r="339" spans="2:11" ht="15.75">
      <c r="B339" s="4"/>
      <c r="C339" s="3"/>
      <c r="D339" s="3"/>
      <c r="E339" s="3"/>
      <c r="F339" s="4"/>
      <c r="G339" s="4"/>
      <c r="H339" s="25"/>
      <c r="I339" s="35"/>
      <c r="J339" s="25"/>
      <c r="K339" s="25"/>
    </row>
    <row r="340" spans="2:11" ht="15.75">
      <c r="B340" s="4"/>
      <c r="C340" s="3"/>
      <c r="D340" s="3"/>
      <c r="E340" s="3"/>
      <c r="F340" s="4"/>
      <c r="G340" s="4"/>
      <c r="H340" s="25"/>
      <c r="I340" s="35"/>
      <c r="J340" s="25"/>
      <c r="K340" s="25"/>
    </row>
    <row r="341" spans="2:11" ht="15.75">
      <c r="B341" s="4"/>
      <c r="C341" s="3"/>
      <c r="D341" s="3"/>
      <c r="E341" s="3"/>
      <c r="F341" s="4"/>
      <c r="G341" s="4"/>
      <c r="H341" s="25"/>
      <c r="I341" s="35"/>
      <c r="J341" s="25"/>
      <c r="K341" s="25"/>
    </row>
    <row r="342" spans="2:11" ht="15.75">
      <c r="B342" s="4"/>
      <c r="C342" s="3"/>
      <c r="D342" s="3"/>
      <c r="E342" s="3"/>
      <c r="F342" s="4"/>
      <c r="G342" s="4"/>
      <c r="H342" s="25"/>
      <c r="I342" s="35"/>
      <c r="J342" s="25"/>
      <c r="K342" s="25"/>
    </row>
    <row r="343" spans="2:11" ht="15.75">
      <c r="B343" s="4"/>
      <c r="C343" s="3"/>
      <c r="D343" s="3"/>
      <c r="E343" s="3"/>
      <c r="F343" s="4"/>
      <c r="G343" s="4"/>
      <c r="H343" s="25"/>
      <c r="I343" s="35"/>
      <c r="J343" s="25"/>
      <c r="K343" s="25"/>
    </row>
    <row r="344" spans="2:11" ht="15.75">
      <c r="B344" s="4"/>
      <c r="C344" s="3"/>
      <c r="D344" s="3"/>
      <c r="E344" s="3"/>
      <c r="F344" s="4"/>
      <c r="G344" s="4"/>
      <c r="H344" s="25"/>
      <c r="I344" s="35"/>
      <c r="J344" s="25"/>
      <c r="K344" s="25"/>
    </row>
    <row r="345" spans="2:11" ht="15.75">
      <c r="B345" s="4"/>
      <c r="C345" s="3"/>
      <c r="D345" s="3"/>
      <c r="E345" s="3"/>
      <c r="F345" s="4"/>
      <c r="G345" s="4"/>
      <c r="H345" s="25"/>
      <c r="I345" s="35"/>
      <c r="J345" s="25"/>
      <c r="K345" s="25"/>
    </row>
    <row r="346" spans="2:11" ht="15.75">
      <c r="B346" s="4"/>
      <c r="C346" s="3"/>
      <c r="D346" s="3"/>
      <c r="E346" s="3"/>
      <c r="F346" s="4"/>
      <c r="G346" s="4"/>
      <c r="H346" s="25"/>
      <c r="I346" s="35"/>
      <c r="J346" s="25"/>
      <c r="K346" s="25"/>
    </row>
    <row r="347" spans="2:11" ht="15.75">
      <c r="B347" s="4"/>
      <c r="C347" s="3"/>
      <c r="D347" s="3"/>
      <c r="E347" s="3"/>
      <c r="F347" s="4"/>
      <c r="G347" s="4"/>
      <c r="H347" s="25"/>
      <c r="I347" s="35"/>
      <c r="J347" s="25"/>
      <c r="K347" s="25"/>
    </row>
    <row r="348" spans="2:11" ht="15.75">
      <c r="B348" s="4"/>
      <c r="C348" s="3"/>
      <c r="D348" s="3"/>
      <c r="E348" s="3"/>
      <c r="F348" s="4"/>
      <c r="G348" s="4"/>
      <c r="H348" s="25"/>
      <c r="I348" s="35"/>
      <c r="J348" s="25"/>
      <c r="K348" s="25"/>
    </row>
    <row r="349" spans="2:11" ht="15.75">
      <c r="B349" s="4"/>
      <c r="C349" s="3"/>
      <c r="D349" s="3"/>
      <c r="E349" s="3"/>
      <c r="F349" s="4"/>
      <c r="G349" s="4"/>
      <c r="H349" s="25"/>
      <c r="I349" s="35"/>
      <c r="J349" s="25"/>
      <c r="K349" s="25"/>
    </row>
    <row r="350" spans="2:11" ht="15.75">
      <c r="B350" s="4"/>
      <c r="C350" s="3"/>
      <c r="D350" s="3"/>
      <c r="E350" s="3"/>
      <c r="F350" s="4"/>
      <c r="G350" s="4"/>
      <c r="H350" s="25"/>
      <c r="I350" s="35"/>
      <c r="J350" s="25"/>
      <c r="K350" s="25"/>
    </row>
    <row r="351" spans="2:11" ht="15.75">
      <c r="B351" s="4"/>
      <c r="C351" s="3"/>
      <c r="D351" s="3"/>
      <c r="E351" s="3"/>
      <c r="F351" s="4"/>
      <c r="G351" s="4"/>
      <c r="H351" s="25"/>
      <c r="I351" s="35"/>
      <c r="J351" s="25"/>
      <c r="K351" s="25"/>
    </row>
    <row r="352" spans="2:11" ht="15.75">
      <c r="B352" s="4"/>
      <c r="C352" s="3"/>
      <c r="D352" s="3"/>
      <c r="E352" s="3"/>
      <c r="F352" s="4"/>
      <c r="G352" s="4"/>
      <c r="H352" s="25"/>
      <c r="I352" s="35"/>
      <c r="J352" s="25"/>
      <c r="K352" s="25"/>
    </row>
    <row r="353" spans="2:11" ht="15.75">
      <c r="B353" s="4"/>
      <c r="C353" s="3"/>
      <c r="D353" s="3"/>
      <c r="E353" s="3"/>
      <c r="F353" s="4"/>
      <c r="G353" s="4"/>
      <c r="H353" s="25"/>
      <c r="I353" s="35"/>
      <c r="J353" s="25"/>
      <c r="K353" s="25"/>
    </row>
    <row r="354" spans="2:11" ht="15.75">
      <c r="B354" s="4"/>
      <c r="C354" s="3"/>
      <c r="D354" s="3"/>
      <c r="E354" s="3"/>
      <c r="F354" s="4"/>
      <c r="G354" s="4"/>
      <c r="H354" s="25"/>
      <c r="I354" s="35"/>
      <c r="J354" s="25"/>
      <c r="K354" s="25"/>
    </row>
    <row r="355" spans="2:11" ht="15.75">
      <c r="B355" s="4"/>
      <c r="C355" s="3"/>
      <c r="D355" s="3"/>
      <c r="E355" s="3"/>
      <c r="F355" s="4"/>
      <c r="G355" s="4"/>
      <c r="H355" s="25"/>
      <c r="I355" s="35"/>
      <c r="J355" s="25"/>
      <c r="K355" s="25"/>
    </row>
    <row r="356" spans="2:11" ht="15.75">
      <c r="B356" s="4"/>
      <c r="C356" s="3"/>
      <c r="D356" s="3"/>
      <c r="E356" s="3"/>
      <c r="F356" s="4"/>
      <c r="G356" s="4"/>
      <c r="H356" s="25"/>
      <c r="I356" s="35"/>
      <c r="J356" s="25"/>
      <c r="K356" s="25"/>
    </row>
    <row r="357" spans="2:11" ht="15.75">
      <c r="B357" s="4"/>
      <c r="C357" s="3"/>
      <c r="D357" s="3"/>
      <c r="E357" s="3"/>
      <c r="F357" s="4"/>
      <c r="G357" s="4"/>
      <c r="H357" s="25"/>
      <c r="I357" s="35"/>
      <c r="J357" s="25"/>
      <c r="K357" s="25"/>
    </row>
    <row r="358" spans="2:11" ht="15.75">
      <c r="B358" s="4"/>
      <c r="C358" s="3"/>
      <c r="D358" s="3"/>
      <c r="E358" s="3"/>
      <c r="F358" s="4"/>
      <c r="G358" s="4"/>
      <c r="H358" s="25"/>
      <c r="I358" s="35"/>
      <c r="J358" s="25"/>
      <c r="K358" s="25"/>
    </row>
    <row r="359" spans="2:11" ht="15.75">
      <c r="B359" s="4"/>
      <c r="C359" s="3"/>
      <c r="D359" s="3"/>
      <c r="E359" s="3"/>
      <c r="F359" s="4"/>
      <c r="G359" s="4"/>
      <c r="H359" s="25"/>
      <c r="I359" s="35"/>
      <c r="J359" s="25"/>
      <c r="K359" s="25"/>
    </row>
    <row r="360" spans="2:11" ht="15.75">
      <c r="B360" s="4"/>
      <c r="C360" s="3"/>
      <c r="D360" s="3"/>
      <c r="E360" s="3"/>
      <c r="F360" s="4"/>
      <c r="G360" s="4"/>
      <c r="H360" s="25"/>
      <c r="I360" s="35"/>
      <c r="J360" s="25"/>
      <c r="K360" s="25"/>
    </row>
    <row r="361" spans="2:11" ht="15.75">
      <c r="B361" s="4"/>
      <c r="C361" s="3"/>
      <c r="D361" s="3"/>
      <c r="E361" s="3"/>
      <c r="F361" s="4"/>
      <c r="G361" s="4"/>
      <c r="H361" s="25"/>
      <c r="I361" s="35"/>
      <c r="J361" s="25"/>
      <c r="K361" s="25"/>
    </row>
    <row r="362" spans="2:11" ht="15.75">
      <c r="B362" s="4"/>
      <c r="C362" s="3"/>
      <c r="D362" s="3"/>
      <c r="E362" s="3"/>
      <c r="F362" s="4"/>
      <c r="G362" s="4"/>
      <c r="H362" s="25"/>
      <c r="I362" s="35"/>
      <c r="J362" s="25"/>
      <c r="K362" s="25"/>
    </row>
  </sheetData>
  <mergeCells count="38">
    <mergeCell ref="A2:H2"/>
    <mergeCell ref="D4:D5"/>
    <mergeCell ref="F4:F5"/>
    <mergeCell ref="A4:A5"/>
    <mergeCell ref="B4:B5"/>
    <mergeCell ref="C4:C5"/>
    <mergeCell ref="H4:K4"/>
    <mergeCell ref="E4:E5"/>
    <mergeCell ref="G4:G5"/>
    <mergeCell ref="A7:A14"/>
    <mergeCell ref="B7:B14"/>
    <mergeCell ref="A19:A21"/>
    <mergeCell ref="B19:B21"/>
    <mergeCell ref="A41:A42"/>
    <mergeCell ref="B41:B42"/>
    <mergeCell ref="A22:A29"/>
    <mergeCell ref="B22:B29"/>
    <mergeCell ref="A30:A33"/>
    <mergeCell ref="B30:B33"/>
    <mergeCell ref="A34:A38"/>
    <mergeCell ref="B34:B38"/>
    <mergeCell ref="A39:A40"/>
    <mergeCell ref="B39:B40"/>
    <mergeCell ref="A43:A44"/>
    <mergeCell ref="B43:B44"/>
    <mergeCell ref="A45:A47"/>
    <mergeCell ref="B45:B47"/>
    <mergeCell ref="A72:A73"/>
    <mergeCell ref="A75:A76"/>
    <mergeCell ref="B75:B76"/>
    <mergeCell ref="A77:A78"/>
    <mergeCell ref="B77:B78"/>
    <mergeCell ref="C90:G90"/>
    <mergeCell ref="C91:I91"/>
    <mergeCell ref="A82:A84"/>
    <mergeCell ref="B82:B84"/>
    <mergeCell ref="A86:A88"/>
    <mergeCell ref="B86:B88"/>
  </mergeCells>
  <printOptions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tfom6</cp:lastModifiedBy>
  <cp:lastPrinted>2007-11-13T14:19:12Z</cp:lastPrinted>
  <dcterms:created xsi:type="dcterms:W3CDTF">2007-06-01T04:45:25Z</dcterms:created>
  <dcterms:modified xsi:type="dcterms:W3CDTF">2007-11-14T10:37:51Z</dcterms:modified>
  <cp:category/>
  <cp:version/>
  <cp:contentType/>
  <cp:contentStatus/>
</cp:coreProperties>
</file>