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105" windowWidth="15450" windowHeight="10320" tabRatio="603" activeTab="0"/>
  </bookViews>
  <sheets>
    <sheet name="форма месячная" sheetId="1" r:id="rId1"/>
    <sheet name="форма поквартальная" sheetId="2" r:id="rId2"/>
  </sheets>
  <definedNames>
    <definedName name="_xlnm.Print_Titles" localSheetId="0">'форма месячная'!$8:$9</definedName>
    <definedName name="_xlnm.Print_Titles" localSheetId="1">'форма поквартальная'!$4:$6</definedName>
  </definedNames>
  <calcPr fullCalcOnLoad="1"/>
</workbook>
</file>

<file path=xl/sharedStrings.xml><?xml version="1.0" encoding="utf-8"?>
<sst xmlns="http://schemas.openxmlformats.org/spreadsheetml/2006/main" count="450" uniqueCount="160">
  <si>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</si>
  <si>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</si>
  <si>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</si>
  <si>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ГУ 10- отряд ГСП МЧС  России Пермской области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</si>
  <si>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</si>
  <si>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</si>
  <si>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</si>
  <si>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</si>
  <si>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</si>
  <si>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</si>
  <si>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</si>
  <si>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</si>
  <si>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</si>
  <si>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</si>
  <si>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</si>
  <si>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</si>
  <si>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</si>
  <si>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</si>
  <si>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</si>
  <si>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</si>
  <si>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</si>
  <si>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</si>
  <si>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</si>
  <si>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</si>
  <si>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</si>
  <si>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</si>
  <si>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</si>
  <si>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</si>
  <si>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</si>
  <si>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</si>
  <si>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</si>
  <si>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</si>
  <si>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</si>
  <si>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</si>
  <si>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</si>
  <si>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</si>
  <si>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Комитет по транспорту администрации города Перми</t>
  </si>
  <si>
    <t>951</t>
  </si>
  <si>
    <t>Департамент экономики и инвестиций администрации города Перми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</si>
  <si>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</si>
  <si>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</si>
  <si>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</si>
  <si>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</si>
  <si>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</si>
  <si>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</si>
  <si>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</si>
  <si>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</si>
  <si>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</si>
  <si>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</si>
  <si>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</si>
  <si>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</si>
  <si>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</si>
  <si>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</si>
  <si>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</si>
  <si>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</si>
  <si>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</si>
  <si>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</si>
  <si>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</si>
  <si>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Управление земельных отношений администрации города Перми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</si>
  <si>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</si>
  <si>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</si>
  <si>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</si>
  <si>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</si>
  <si>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</si>
  <si>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</si>
  <si>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</si>
  <si>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</si>
  <si>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</si>
  <si>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</si>
  <si>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</si>
  <si>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</si>
  <si>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</si>
  <si>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</si>
  <si>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Всего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</si>
  <si>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</si>
  <si>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</si>
  <si>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</si>
  <si>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</si>
  <si>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в том числе по источникам финансирования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</si>
  <si>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</si>
  <si>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</si>
  <si>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</si>
  <si>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</si>
  <si>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</si>
  <si>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</si>
  <si>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</si>
  <si>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</si>
  <si>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</si>
  <si>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</si>
  <si>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</si>
  <si>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</si>
  <si>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</si>
  <si>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</si>
  <si>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</si>
  <si>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</si>
  <si>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</si>
  <si>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</si>
  <si>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</si>
  <si>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</si>
  <si>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</si>
  <si>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</si>
  <si>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</si>
  <si>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</si>
  <si>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</si>
  <si>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</si>
  <si>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</si>
  <si>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</si>
  <si>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</si>
  <si>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</si>
  <si>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</si>
  <si>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</si>
  <si>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</si>
  <si>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Уточненная роспись на</t>
  </si>
  <si>
    <t>год</t>
  </si>
  <si>
    <t>тыс.руб.</t>
  </si>
  <si>
    <t>163</t>
  </si>
  <si>
    <t>177</t>
  </si>
  <si>
    <t>188</t>
  </si>
  <si>
    <t>902</t>
  </si>
  <si>
    <t>Итого</t>
  </si>
  <si>
    <t>Резерв</t>
  </si>
  <si>
    <t>Госполномочия</t>
  </si>
  <si>
    <t>Нераспределенные средства (программы)</t>
  </si>
  <si>
    <t>% кассового исполнения к плану</t>
  </si>
  <si>
    <t>года</t>
  </si>
  <si>
    <t>Наименование ГРБС (Главного распорядителя бюджетных средств)</t>
  </si>
  <si>
    <t>Кассовый расход с начала года</t>
  </si>
  <si>
    <t>% исполнения по переходящим обязательствам 2006 года</t>
  </si>
  <si>
    <t>Примечание</t>
  </si>
  <si>
    <t>в т.ч. по обязательствам переходящим с 2006 года</t>
  </si>
  <si>
    <t>поверка</t>
  </si>
  <si>
    <t>Итого по КВСР 902 в т.ч.:</t>
  </si>
  <si>
    <t>Итого по КВСР 188 в т.ч.:</t>
  </si>
  <si>
    <t>Итого по КВСР 177 в т.ч.:</t>
  </si>
  <si>
    <t>Итого по КВСР 937 в т.ч.:</t>
  </si>
  <si>
    <t>9 месячев</t>
  </si>
  <si>
    <t>9 месяцев</t>
  </si>
  <si>
    <t xml:space="preserve">Анализ исполнения бюджета г.Перми по расходам на 1 августа 2007 года </t>
  </si>
  <si>
    <t>Наименование ГРБС</t>
  </si>
  <si>
    <t>Программы</t>
  </si>
  <si>
    <t>Нераспределенные госполномочия</t>
  </si>
  <si>
    <t>Уточненный годовой план</t>
  </si>
  <si>
    <t>% кассового исполнения плана 2007 года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</si>
  <si>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</si>
  <si>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</si>
  <si>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</si>
  <si>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</si>
  <si>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</si>
  <si>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% кассового исполнения плана 9 месяцев</t>
  </si>
  <si>
    <t xml:space="preserve">Уточненная роспись на 9 месяцев 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</si>
  <si>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</si>
  <si>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</si>
  <si>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</si>
  <si>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</si>
  <si>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</si>
  <si>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</si>
  <si>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Оперативный анализ исполнения бюджета г.Перми по расходам на 01 октября 2007 года</t>
  </si>
  <si>
    <t xml:space="preserve">зарезервированные средства </t>
  </si>
  <si>
    <t>Отклонение от расчетного уровня исполнения плана 9 месяцев (90%)</t>
  </si>
  <si>
    <t>Департамент промышленной политики, инвестици и предпринимательства администрации г.Перми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</si>
</sst>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1" fontId="3" fillId="0" borderId="0" xfId="0" applyNumberFormat="1" applyFont="1" applyAlignment="1">
      <alignment/>
    </xf>
    <xf numFmtId="171" fontId="4" fillId="0" borderId="1" xfId="0" applyNumberFormat="1" applyFont="1" applyBorder="1" applyAlignment="1">
      <alignment horizontal="right" wrapText="1"/>
    </xf>
    <xf numFmtId="171" fontId="3" fillId="0" borderId="1" xfId="0" applyNumberFormat="1" applyFont="1" applyBorder="1" applyAlignment="1">
      <alignment horizontal="right" wrapText="1"/>
    </xf>
    <xf numFmtId="171" fontId="4" fillId="2" borderId="1" xfId="0" applyNumberFormat="1" applyFont="1" applyFill="1" applyBorder="1" applyAlignment="1">
      <alignment horizontal="right" wrapText="1"/>
    </xf>
    <xf numFmtId="171" fontId="4" fillId="2" borderId="1" xfId="0" applyNumberFormat="1" applyFont="1" applyFill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0" applyNumberFormat="1" applyFont="1" applyFill="1" applyAlignment="1">
      <alignment/>
    </xf>
    <xf numFmtId="171" fontId="4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right" wrapText="1"/>
    </xf>
    <xf numFmtId="171" fontId="4" fillId="0" borderId="1" xfId="0" applyNumberFormat="1" applyFont="1" applyFill="1" applyBorder="1" applyAlignment="1">
      <alignment horizontal="right" wrapText="1"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10" fillId="2" borderId="1" xfId="0" applyNumberFormat="1" applyFont="1" applyFill="1" applyBorder="1" applyAlignment="1">
      <alignment horizontal="righ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right"/>
    </xf>
    <xf numFmtId="171" fontId="4" fillId="2" borderId="1" xfId="0" applyNumberFormat="1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71" fontId="9" fillId="0" borderId="1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71" fontId="12" fillId="2" borderId="1" xfId="0" applyNumberFormat="1" applyFont="1" applyFill="1" applyBorder="1" applyAlignment="1">
      <alignment horizontal="right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171" fontId="12" fillId="2" borderId="1" xfId="0" applyNumberFormat="1" applyFont="1" applyFill="1" applyBorder="1" applyAlignment="1">
      <alignment horizontal="right"/>
    </xf>
    <xf numFmtId="171" fontId="12" fillId="2" borderId="1" xfId="0" applyNumberFormat="1" applyFont="1" applyFill="1" applyBorder="1" applyAlignment="1">
      <alignment/>
    </xf>
    <xf numFmtId="49" fontId="13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71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71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71" fontId="11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1" fontId="4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1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B6">
      <selection activeCell="G15" sqref="G15"/>
    </sheetView>
  </sheetViews>
  <sheetFormatPr defaultColWidth="9.140625" defaultRowHeight="12.75" outlineLevelRow="1"/>
  <cols>
    <col min="1" max="1" width="10.8515625" style="1" customWidth="1"/>
    <col min="2" max="2" width="20.421875" style="1" customWidth="1"/>
    <col min="3" max="3" width="35.00390625" style="1" customWidth="1"/>
    <col min="4" max="4" width="11.8515625" style="43" customWidth="1"/>
    <col min="5" max="5" width="11.421875" style="44" customWidth="1"/>
    <col min="6" max="6" width="11.7109375" style="44" customWidth="1"/>
    <col min="7" max="7" width="13.421875" style="44" customWidth="1"/>
    <col min="8" max="8" width="12.7109375" style="3" customWidth="1"/>
    <col min="9" max="9" width="16.28125" style="1" customWidth="1"/>
    <col min="10" max="10" width="12.421875" style="1" customWidth="1"/>
    <col min="11" max="16384" width="9.140625" style="1" customWidth="1"/>
  </cols>
  <sheetData>
    <row r="1" spans="1:9" ht="12.75" hidden="1">
      <c r="A1" s="6"/>
      <c r="B1" s="7"/>
      <c r="C1" s="7" t="s">
        <v>140</v>
      </c>
      <c r="D1" s="47"/>
      <c r="E1" s="47">
        <v>506087.9</v>
      </c>
      <c r="F1" s="47"/>
      <c r="G1" s="47"/>
      <c r="H1" s="48"/>
      <c r="I1" s="55">
        <f>SUM(H1-70.8)</f>
        <v>-70.8</v>
      </c>
    </row>
    <row r="2" spans="1:9" ht="12.75" hidden="1">
      <c r="A2" s="15"/>
      <c r="B2" s="16"/>
      <c r="C2" s="16" t="s">
        <v>74</v>
      </c>
      <c r="D2" s="49"/>
      <c r="E2" s="49" t="e">
        <f>SUM(#REF!+#REF!+#REF!+#REF!+#REF!+#REF!+#REF!+#REF!+#REF!+#REF!+#REF!+#REF!+#REF!+#REF!+#REF!+#REF!+#REF!+#REF!+#REF!+#REF!+#REF!+#REF!+#REF!+#REF!+#REF!+#REF!+#REF!+#REF!+#REF!+#REF!+#REF!+#REF!+#REF!)</f>
        <v>#REF!</v>
      </c>
      <c r="F2" s="50" t="e">
        <f>SUM(#REF!+#REF!+#REF!+#REF!+#REF!+#REF!+#REF!+#REF!+#REF!+#REF!+#REF!+#REF!+#REF!+#REF!+#REF!+#REF!+#REF!+#REF!+#REF!+#REF!+#REF!+#REF!+#REF!+#REF!+#REF!+#REF!+#REF!+#REF!+#REF!+#REF!+#REF!)</f>
        <v>#REF!</v>
      </c>
      <c r="G2" s="50"/>
      <c r="H2" s="51" t="e">
        <f>SUM(F2/E2*100)</f>
        <v>#REF!</v>
      </c>
      <c r="I2" s="57" t="e">
        <f>SUM(H2-70.8)</f>
        <v>#REF!</v>
      </c>
    </row>
    <row r="3" spans="1:9" ht="12.75" hidden="1">
      <c r="A3" s="15"/>
      <c r="B3" s="16"/>
      <c r="C3" s="16" t="s">
        <v>75</v>
      </c>
      <c r="D3" s="49"/>
      <c r="E3" s="49" t="e">
        <f>SUM(#REF!+#REF!+#REF!+#REF!+#REF!+#REF!+#REF!+#REF!+#REF!+#REF!+#REF!+#REF!+#REF!+#REF!+#REF!+#REF!+#REF!+#REF!+#REF!+#REF!+#REF!+#REF!+#REF!+#REF!+#REF!+#REF!+#REF!+#REF!+#REF!+#REF!+#REF!+#REF!+#REF!+#REF!+E1)</f>
        <v>#REF!</v>
      </c>
      <c r="F3" s="50" t="e">
        <f>SUM(#REF!+#REF!+#REF!+#REF!+#REF!+#REF!+#REF!+#REF!+#REF!+#REF!+#REF!+#REF!+#REF!+#REF!+#REF!+#REF!+#REF!+#REF!+#REF!+#REF!+#REF!+#REF!+#REF!+#REF!+#REF!+#REF!+#REF!+#REF!)</f>
        <v>#REF!</v>
      </c>
      <c r="G3" s="50"/>
      <c r="H3" s="51" t="e">
        <f>SUM(F3/E3*100)</f>
        <v>#REF!</v>
      </c>
      <c r="I3" s="57" t="e">
        <f>SUM(H3-70.8)</f>
        <v>#REF!</v>
      </c>
    </row>
    <row r="4" spans="1:9" ht="38.25" hidden="1">
      <c r="A4" s="15"/>
      <c r="B4" s="16"/>
      <c r="C4" s="16" t="s">
        <v>76</v>
      </c>
      <c r="D4" s="49"/>
      <c r="E4" s="49" t="e">
        <f>SUM(#REF!+#REF!+#REF!+#REF!+#REF!+#REF!+#REF!+#REF!+#REF!+#REF!)</f>
        <v>#REF!</v>
      </c>
      <c r="F4" s="50" t="e">
        <f>SUM(#REF!+#REF!+#REF!+#REF!+#REF!+#REF!+#REF!+#REF!)</f>
        <v>#REF!</v>
      </c>
      <c r="G4" s="50"/>
      <c r="H4" s="51" t="e">
        <f>SUM(F4/E4*100)</f>
        <v>#REF!</v>
      </c>
      <c r="I4" s="58" t="e">
        <f>SUM(H4-70.8)</f>
        <v>#REF!</v>
      </c>
    </row>
    <row r="5" spans="1:9" ht="12.75" hidden="1">
      <c r="A5" s="19"/>
      <c r="B5" s="16" t="s">
        <v>73</v>
      </c>
      <c r="C5" s="19"/>
      <c r="D5" s="52"/>
      <c r="E5" s="53" t="e">
        <f>SUM(E2:E4)</f>
        <v>#REF!</v>
      </c>
      <c r="F5" s="53" t="e">
        <f>SUM(F2:F4)</f>
        <v>#REF!</v>
      </c>
      <c r="G5" s="53"/>
      <c r="H5" s="51" t="e">
        <f>SUM(F5/E5*100)</f>
        <v>#REF!</v>
      </c>
      <c r="I5" s="57" t="e">
        <f>SUM(H5-70.8)</f>
        <v>#REF!</v>
      </c>
    </row>
    <row r="6" spans="1:8" ht="15.75">
      <c r="A6" s="101" t="s">
        <v>156</v>
      </c>
      <c r="B6" s="101"/>
      <c r="C6" s="101"/>
      <c r="D6" s="101"/>
      <c r="E6" s="101"/>
      <c r="F6" s="101"/>
      <c r="G6" s="101"/>
      <c r="H6" s="101"/>
    </row>
    <row r="7" ht="12.75">
      <c r="H7" s="3" t="s">
        <v>114</v>
      </c>
    </row>
    <row r="8" spans="1:9" ht="12.75">
      <c r="A8" s="102" t="s">
        <v>1</v>
      </c>
      <c r="B8" s="102" t="s">
        <v>138</v>
      </c>
      <c r="C8" s="102" t="s">
        <v>78</v>
      </c>
      <c r="D8" s="104" t="s">
        <v>141</v>
      </c>
      <c r="E8" s="95" t="s">
        <v>149</v>
      </c>
      <c r="F8" s="95" t="s">
        <v>126</v>
      </c>
      <c r="G8" s="95" t="s">
        <v>142</v>
      </c>
      <c r="H8" s="97" t="s">
        <v>148</v>
      </c>
      <c r="I8" s="97" t="s">
        <v>158</v>
      </c>
    </row>
    <row r="9" spans="1:9" ht="57.75" customHeight="1">
      <c r="A9" s="103"/>
      <c r="B9" s="103"/>
      <c r="C9" s="103"/>
      <c r="D9" s="105"/>
      <c r="E9" s="96"/>
      <c r="F9" s="96"/>
      <c r="G9" s="96"/>
      <c r="H9" s="98"/>
      <c r="I9" s="98"/>
    </row>
    <row r="10" spans="1:9" ht="63.75">
      <c r="A10" s="4" t="s">
        <v>115</v>
      </c>
      <c r="B10" s="5" t="s">
        <v>2</v>
      </c>
      <c r="C10" s="5" t="s">
        <v>77</v>
      </c>
      <c r="D10" s="45">
        <f>D11+D13+D14+D12</f>
        <v>189280.4</v>
      </c>
      <c r="E10" s="45">
        <f>E11+E13+E14+E12</f>
        <v>123563.8</v>
      </c>
      <c r="F10" s="45">
        <f>F11+F13+F14+F12</f>
        <v>82285.59999999999</v>
      </c>
      <c r="G10" s="45">
        <f aca="true" t="shared" si="0" ref="G10:G50">SUM(F10/D10)*100</f>
        <v>43.47285825685068</v>
      </c>
      <c r="H10" s="46">
        <f>SUM(F10/E10*100)</f>
        <v>66.59361398726811</v>
      </c>
      <c r="I10" s="54">
        <f>SUM(H10-90)</f>
        <v>-23.406386012731886</v>
      </c>
    </row>
    <row r="11" spans="1:9" ht="12.75">
      <c r="A11" s="6"/>
      <c r="B11" s="7"/>
      <c r="C11" s="7" t="s">
        <v>74</v>
      </c>
      <c r="D11" s="59">
        <v>186020.9</v>
      </c>
      <c r="E11" s="66">
        <v>121148</v>
      </c>
      <c r="F11" s="47">
        <v>82003.7</v>
      </c>
      <c r="G11" s="47">
        <f t="shared" si="0"/>
        <v>44.08305733388023</v>
      </c>
      <c r="H11" s="48">
        <f>SUM(F11/E11*100)</f>
        <v>67.68885990689074</v>
      </c>
      <c r="I11" s="56">
        <f aca="true" t="shared" si="1" ref="I11:I74">SUM(H11-90)</f>
        <v>-22.31114009310926</v>
      </c>
    </row>
    <row r="12" spans="1:9" s="10" customFormat="1" ht="12.75" hidden="1">
      <c r="A12" s="63"/>
      <c r="B12" s="64"/>
      <c r="C12" s="65" t="s">
        <v>157</v>
      </c>
      <c r="D12" s="66">
        <v>547.3</v>
      </c>
      <c r="E12" s="66">
        <v>547.3</v>
      </c>
      <c r="F12" s="67"/>
      <c r="G12" s="66">
        <f>SUM(F12/D12)*100</f>
        <v>0</v>
      </c>
      <c r="H12" s="48">
        <f>SUM(F12/E12*100)</f>
        <v>0</v>
      </c>
      <c r="I12" s="56">
        <f t="shared" si="1"/>
        <v>-90</v>
      </c>
    </row>
    <row r="13" spans="1:9" ht="12.75" hidden="1" outlineLevel="1">
      <c r="A13" s="6"/>
      <c r="B13" s="7"/>
      <c r="C13" s="7" t="s">
        <v>75</v>
      </c>
      <c r="D13" s="47"/>
      <c r="E13" s="47"/>
      <c r="F13" s="47"/>
      <c r="G13" s="47" t="e">
        <f t="shared" si="0"/>
        <v>#DIV/0!</v>
      </c>
      <c r="H13" s="48" t="e">
        <f>SUM(F13/E13*100)</f>
        <v>#DIV/0!</v>
      </c>
      <c r="I13" s="56" t="e">
        <f t="shared" si="1"/>
        <v>#DIV/0!</v>
      </c>
    </row>
    <row r="14" spans="1:9" ht="38.25" collapsed="1">
      <c r="A14" s="6"/>
      <c r="B14" s="7"/>
      <c r="C14" s="7" t="s">
        <v>76</v>
      </c>
      <c r="D14" s="47">
        <v>2712.2</v>
      </c>
      <c r="E14" s="47">
        <v>1868.5</v>
      </c>
      <c r="F14" s="47">
        <v>281.9</v>
      </c>
      <c r="G14" s="92">
        <f t="shared" si="0"/>
        <v>10.393776270186564</v>
      </c>
      <c r="H14" s="93">
        <f>SUM(F14/E14*100)</f>
        <v>15.086968156275086</v>
      </c>
      <c r="I14" s="56">
        <f t="shared" si="1"/>
        <v>-74.91303184372491</v>
      </c>
    </row>
    <row r="15" spans="1:9" s="10" customFormat="1" ht="38.25">
      <c r="A15" s="63" t="s">
        <v>116</v>
      </c>
      <c r="B15" s="64" t="s">
        <v>3</v>
      </c>
      <c r="C15" s="64" t="s">
        <v>133</v>
      </c>
      <c r="D15" s="77">
        <f>SUM(D16)</f>
        <v>22276.4</v>
      </c>
      <c r="E15" s="77">
        <f>SUM(E16)</f>
        <v>17700.1</v>
      </c>
      <c r="F15" s="77">
        <f>SUM(F16)</f>
        <v>14018.1</v>
      </c>
      <c r="G15" s="77">
        <f t="shared" si="0"/>
        <v>62.92803145930221</v>
      </c>
      <c r="H15" s="78">
        <f aca="true" t="shared" si="2" ref="H15:H22">SUM(F15/E15*100)</f>
        <v>79.19785763922239</v>
      </c>
      <c r="I15" s="54">
        <f t="shared" si="1"/>
        <v>-10.802142360777609</v>
      </c>
    </row>
    <row r="16" spans="1:9" s="10" customFormat="1" ht="12.75">
      <c r="A16" s="79"/>
      <c r="B16" s="65"/>
      <c r="C16" s="65" t="s">
        <v>74</v>
      </c>
      <c r="D16" s="66">
        <v>22276.4</v>
      </c>
      <c r="E16" s="66">
        <v>17700.1</v>
      </c>
      <c r="F16" s="66">
        <v>14018.1</v>
      </c>
      <c r="G16" s="66">
        <f t="shared" si="0"/>
        <v>62.92803145930221</v>
      </c>
      <c r="H16" s="80">
        <f t="shared" si="2"/>
        <v>79.19785763922239</v>
      </c>
      <c r="I16" s="56">
        <f t="shared" si="1"/>
        <v>-10.802142360777609</v>
      </c>
    </row>
    <row r="17" spans="1:9" s="10" customFormat="1" ht="38.25">
      <c r="A17" s="63" t="s">
        <v>117</v>
      </c>
      <c r="B17" s="64" t="s">
        <v>4</v>
      </c>
      <c r="C17" s="64" t="s">
        <v>132</v>
      </c>
      <c r="D17" s="77">
        <f>SUM(D18:D19)</f>
        <v>747470.2</v>
      </c>
      <c r="E17" s="77">
        <f>SUM(E18:E19)</f>
        <v>583531.8</v>
      </c>
      <c r="F17" s="77">
        <f>SUM(F18:F19)</f>
        <v>489011.7</v>
      </c>
      <c r="G17" s="77">
        <f t="shared" si="0"/>
        <v>65.42223355526416</v>
      </c>
      <c r="H17" s="78">
        <f t="shared" si="2"/>
        <v>83.80206528590215</v>
      </c>
      <c r="I17" s="54">
        <f t="shared" si="1"/>
        <v>-6.197934714097855</v>
      </c>
    </row>
    <row r="18" spans="1:9" s="10" customFormat="1" ht="12.75">
      <c r="A18" s="79"/>
      <c r="B18" s="65"/>
      <c r="C18" s="65" t="s">
        <v>74</v>
      </c>
      <c r="D18" s="66">
        <v>607399.2</v>
      </c>
      <c r="E18" s="66">
        <v>476410.3</v>
      </c>
      <c r="F18" s="66">
        <v>437561.9</v>
      </c>
      <c r="G18" s="66">
        <f t="shared" si="0"/>
        <v>72.03860327771258</v>
      </c>
      <c r="H18" s="81">
        <f t="shared" si="2"/>
        <v>91.84560031552635</v>
      </c>
      <c r="I18" s="56">
        <f t="shared" si="1"/>
        <v>1.8456003155263545</v>
      </c>
    </row>
    <row r="19" spans="1:9" s="10" customFormat="1" ht="12.75">
      <c r="A19" s="79"/>
      <c r="B19" s="65"/>
      <c r="C19" s="65" t="s">
        <v>75</v>
      </c>
      <c r="D19" s="66">
        <v>140071</v>
      </c>
      <c r="E19" s="66">
        <v>107121.5</v>
      </c>
      <c r="F19" s="66">
        <v>51449.8</v>
      </c>
      <c r="G19" s="66">
        <f t="shared" si="0"/>
        <v>36.73122916235338</v>
      </c>
      <c r="H19" s="80">
        <f t="shared" si="2"/>
        <v>48.02938719118011</v>
      </c>
      <c r="I19" s="56">
        <f t="shared" si="1"/>
        <v>-41.97061280881989</v>
      </c>
    </row>
    <row r="20" spans="1:9" s="10" customFormat="1" ht="38.25">
      <c r="A20" s="63" t="s">
        <v>118</v>
      </c>
      <c r="B20" s="64" t="s">
        <v>0</v>
      </c>
      <c r="C20" s="64" t="s">
        <v>131</v>
      </c>
      <c r="D20" s="77">
        <f>D21+D23+D24+D25+D26</f>
        <v>378081.3</v>
      </c>
      <c r="E20" s="77">
        <f>E21+E23+E24+E25+E26</f>
        <v>275507.89999999997</v>
      </c>
      <c r="F20" s="77">
        <f>F21+F23+F24+F25+F26</f>
        <v>249266.1</v>
      </c>
      <c r="G20" s="77">
        <f t="shared" si="0"/>
        <v>65.92923268090752</v>
      </c>
      <c r="H20" s="89">
        <f t="shared" si="2"/>
        <v>90.47511886229034</v>
      </c>
      <c r="I20" s="54">
        <f t="shared" si="1"/>
        <v>0.47511886229034417</v>
      </c>
    </row>
    <row r="21" spans="1:9" s="10" customFormat="1" ht="25.5">
      <c r="A21" s="79"/>
      <c r="B21" s="65"/>
      <c r="C21" s="65" t="s">
        <v>152</v>
      </c>
      <c r="D21" s="66">
        <v>307959.7</v>
      </c>
      <c r="E21" s="66">
        <v>225784.3</v>
      </c>
      <c r="F21" s="66">
        <v>222594.9</v>
      </c>
      <c r="G21" s="66">
        <f t="shared" si="0"/>
        <v>72.28052891336107</v>
      </c>
      <c r="H21" s="81">
        <f t="shared" si="2"/>
        <v>98.58741285377238</v>
      </c>
      <c r="I21" s="56">
        <f t="shared" si="1"/>
        <v>8.587412853772378</v>
      </c>
    </row>
    <row r="22" spans="1:9" s="85" customFormat="1" ht="25.5">
      <c r="A22" s="82"/>
      <c r="B22" s="83"/>
      <c r="C22" s="76" t="s">
        <v>151</v>
      </c>
      <c r="D22" s="84">
        <f>D21+D23+D24+D25</f>
        <v>378081.3</v>
      </c>
      <c r="E22" s="84">
        <f>E21+E23+E24+E25</f>
        <v>275507.89999999997</v>
      </c>
      <c r="F22" s="84">
        <f>F21+F23+F24+F25</f>
        <v>249266.1</v>
      </c>
      <c r="G22" s="84">
        <f>SUM(F22/D22)*100</f>
        <v>65.92923268090752</v>
      </c>
      <c r="H22" s="94">
        <f t="shared" si="2"/>
        <v>90.47511886229034</v>
      </c>
      <c r="I22" s="56">
        <f t="shared" si="1"/>
        <v>0.47511886229034417</v>
      </c>
    </row>
    <row r="23" spans="1:9" s="10" customFormat="1" ht="12.75" hidden="1" outlineLevel="1">
      <c r="A23" s="63"/>
      <c r="B23" s="65"/>
      <c r="C23" s="65" t="s">
        <v>144</v>
      </c>
      <c r="D23" s="66">
        <v>41000</v>
      </c>
      <c r="E23" s="66">
        <v>26504.3</v>
      </c>
      <c r="F23" s="66">
        <v>26504.2</v>
      </c>
      <c r="G23" s="66">
        <f>SUM(F23/D23)*100</f>
        <v>64.64439024390244</v>
      </c>
      <c r="H23" s="80">
        <f>SUM(F23/E23*100)</f>
        <v>99.99962270273126</v>
      </c>
      <c r="I23" s="56">
        <f t="shared" si="1"/>
        <v>9.999622702731259</v>
      </c>
    </row>
    <row r="24" spans="1:9" s="10" customFormat="1" ht="12.75" hidden="1" outlineLevel="1">
      <c r="A24" s="63"/>
      <c r="B24" s="65"/>
      <c r="C24" s="65" t="s">
        <v>145</v>
      </c>
      <c r="D24" s="66">
        <v>8323.6</v>
      </c>
      <c r="E24" s="66">
        <v>8323.6</v>
      </c>
      <c r="F24" s="66">
        <v>167</v>
      </c>
      <c r="G24" s="66">
        <f>SUM(F24/D24)*100</f>
        <v>2.006343409101831</v>
      </c>
      <c r="H24" s="80">
        <f>SUM(F24/E24*100)</f>
        <v>2.006343409101831</v>
      </c>
      <c r="I24" s="56">
        <f t="shared" si="1"/>
        <v>-87.99365659089817</v>
      </c>
    </row>
    <row r="25" spans="1:9" s="10" customFormat="1" ht="12.75" hidden="1" outlineLevel="1">
      <c r="A25" s="63"/>
      <c r="B25" s="65"/>
      <c r="C25" s="65" t="s">
        <v>146</v>
      </c>
      <c r="D25" s="66">
        <v>20798</v>
      </c>
      <c r="E25" s="66">
        <v>14895.7</v>
      </c>
      <c r="F25" s="67"/>
      <c r="G25" s="66">
        <f>SUM(F25/D25)*100</f>
        <v>0</v>
      </c>
      <c r="H25" s="80">
        <f>SUM(F25/E25*100)</f>
        <v>0</v>
      </c>
      <c r="I25" s="56">
        <f t="shared" si="1"/>
        <v>-90</v>
      </c>
    </row>
    <row r="26" spans="1:9" s="10" customFormat="1" ht="12.75" hidden="1" outlineLevel="1">
      <c r="A26" s="79"/>
      <c r="B26" s="65"/>
      <c r="C26" s="65" t="s">
        <v>75</v>
      </c>
      <c r="D26" s="66"/>
      <c r="E26" s="66"/>
      <c r="F26" s="66"/>
      <c r="G26" s="66" t="e">
        <f t="shared" si="0"/>
        <v>#DIV/0!</v>
      </c>
      <c r="H26" s="80" t="e">
        <f>SUM(F26/E26*100)</f>
        <v>#DIV/0!</v>
      </c>
      <c r="I26" s="56" t="e">
        <f t="shared" si="1"/>
        <v>#DIV/0!</v>
      </c>
    </row>
    <row r="27" spans="1:9" s="10" customFormat="1" ht="63.75" collapsed="1">
      <c r="A27" s="63" t="s">
        <v>5</v>
      </c>
      <c r="B27" s="64" t="s">
        <v>6</v>
      </c>
      <c r="C27" s="64" t="s">
        <v>79</v>
      </c>
      <c r="D27" s="77">
        <f>SUM(D28:D30)</f>
        <v>473589.4</v>
      </c>
      <c r="E27" s="77">
        <f>SUM(E28:E30)</f>
        <v>299823.10000000003</v>
      </c>
      <c r="F27" s="77">
        <f>SUM(F28:F30)</f>
        <v>196233.3</v>
      </c>
      <c r="G27" s="77">
        <f t="shared" si="0"/>
        <v>41.4353235101968</v>
      </c>
      <c r="H27" s="78">
        <f aca="true" t="shared" si="3" ref="H27:H92">SUM(F27/E27*100)</f>
        <v>65.44969350260203</v>
      </c>
      <c r="I27" s="54">
        <f t="shared" si="1"/>
        <v>-24.55030649739797</v>
      </c>
    </row>
    <row r="28" spans="1:9" s="10" customFormat="1" ht="12.75">
      <c r="A28" s="79"/>
      <c r="B28" s="65"/>
      <c r="C28" s="65" t="s">
        <v>74</v>
      </c>
      <c r="D28" s="66">
        <v>377182.2</v>
      </c>
      <c r="E28" s="66">
        <v>240762.9</v>
      </c>
      <c r="F28" s="66">
        <v>172760.6</v>
      </c>
      <c r="G28" s="66">
        <f t="shared" si="0"/>
        <v>45.802956767312985</v>
      </c>
      <c r="H28" s="80">
        <f t="shared" si="3"/>
        <v>71.7554905676913</v>
      </c>
      <c r="I28" s="56">
        <f t="shared" si="1"/>
        <v>-18.244509432308703</v>
      </c>
    </row>
    <row r="29" spans="1:9" s="10" customFormat="1" ht="12.75">
      <c r="A29" s="79"/>
      <c r="B29" s="65"/>
      <c r="C29" s="65" t="s">
        <v>75</v>
      </c>
      <c r="D29" s="66">
        <v>91490.8</v>
      </c>
      <c r="E29" s="66">
        <v>55365.8</v>
      </c>
      <c r="F29" s="66">
        <v>22894.9</v>
      </c>
      <c r="G29" s="86">
        <f>SUM(F29/D29)*100</f>
        <v>25.024264734814867</v>
      </c>
      <c r="H29" s="80">
        <f>SUM(F29/E29*100)</f>
        <v>41.3520621033201</v>
      </c>
      <c r="I29" s="56">
        <f t="shared" si="1"/>
        <v>-48.6479378966799</v>
      </c>
    </row>
    <row r="30" spans="1:9" s="10" customFormat="1" ht="38.25">
      <c r="A30" s="79"/>
      <c r="B30" s="65"/>
      <c r="C30" s="65" t="s">
        <v>76</v>
      </c>
      <c r="D30" s="66">
        <v>4916.4</v>
      </c>
      <c r="E30" s="66">
        <v>3694.4</v>
      </c>
      <c r="F30" s="66">
        <v>577.8</v>
      </c>
      <c r="G30" s="86">
        <f t="shared" si="0"/>
        <v>11.75250183060776</v>
      </c>
      <c r="H30" s="87">
        <f t="shared" si="3"/>
        <v>15.639887397141619</v>
      </c>
      <c r="I30" s="56">
        <f t="shared" si="1"/>
        <v>-74.36011260285838</v>
      </c>
    </row>
    <row r="31" spans="1:9" s="10" customFormat="1" ht="63.75">
      <c r="A31" s="63" t="s">
        <v>7</v>
      </c>
      <c r="B31" s="64" t="s">
        <v>8</v>
      </c>
      <c r="C31" s="64" t="s">
        <v>80</v>
      </c>
      <c r="D31" s="77">
        <f>SUM(D32:D33)</f>
        <v>36486.7</v>
      </c>
      <c r="E31" s="77">
        <f>SUM(E32:E33)</f>
        <v>26375</v>
      </c>
      <c r="F31" s="77">
        <f>SUM(F32:F33)</f>
        <v>21370.8</v>
      </c>
      <c r="G31" s="77">
        <f t="shared" si="0"/>
        <v>58.571479470601616</v>
      </c>
      <c r="H31" s="78">
        <f t="shared" si="3"/>
        <v>81.0267298578199</v>
      </c>
      <c r="I31" s="54">
        <f t="shared" si="1"/>
        <v>-8.973270142180098</v>
      </c>
    </row>
    <row r="32" spans="1:9" s="10" customFormat="1" ht="12.75">
      <c r="A32" s="79"/>
      <c r="B32" s="65"/>
      <c r="C32" s="65" t="s">
        <v>74</v>
      </c>
      <c r="D32" s="66">
        <v>35964.7</v>
      </c>
      <c r="E32" s="66">
        <v>25975</v>
      </c>
      <c r="F32" s="66">
        <v>21242.6</v>
      </c>
      <c r="G32" s="66">
        <f t="shared" si="0"/>
        <v>59.06513887228309</v>
      </c>
      <c r="H32" s="80">
        <f t="shared" si="3"/>
        <v>81.78094321462945</v>
      </c>
      <c r="I32" s="56">
        <f t="shared" si="1"/>
        <v>-8.219056785370555</v>
      </c>
    </row>
    <row r="33" spans="1:9" s="10" customFormat="1" ht="38.25">
      <c r="A33" s="79"/>
      <c r="B33" s="65"/>
      <c r="C33" s="65" t="s">
        <v>76</v>
      </c>
      <c r="D33" s="66">
        <v>522</v>
      </c>
      <c r="E33" s="66">
        <v>400</v>
      </c>
      <c r="F33" s="66">
        <v>128.2</v>
      </c>
      <c r="G33" s="86">
        <f t="shared" si="0"/>
        <v>24.559386973180075</v>
      </c>
      <c r="H33" s="80">
        <f t="shared" si="3"/>
        <v>32.05</v>
      </c>
      <c r="I33" s="56">
        <f t="shared" si="1"/>
        <v>-57.95</v>
      </c>
    </row>
    <row r="34" spans="1:9" s="10" customFormat="1" ht="51">
      <c r="A34" s="63" t="s">
        <v>9</v>
      </c>
      <c r="B34" s="64" t="s">
        <v>10</v>
      </c>
      <c r="C34" s="64" t="s">
        <v>81</v>
      </c>
      <c r="D34" s="77">
        <f>SUM(D35:D37)</f>
        <v>1927973.6</v>
      </c>
      <c r="E34" s="77">
        <f>SUM(E35:E37)</f>
        <v>1422200.5999999999</v>
      </c>
      <c r="F34" s="77">
        <f>SUM(F35:F37)</f>
        <v>1132265</v>
      </c>
      <c r="G34" s="77">
        <f t="shared" si="0"/>
        <v>58.728241921984825</v>
      </c>
      <c r="H34" s="78">
        <f t="shared" si="3"/>
        <v>79.61359318790893</v>
      </c>
      <c r="I34" s="54">
        <f t="shared" si="1"/>
        <v>-10.386406812091067</v>
      </c>
    </row>
    <row r="35" spans="1:9" s="10" customFormat="1" ht="12.75">
      <c r="A35" s="79"/>
      <c r="B35" s="65"/>
      <c r="C35" s="65" t="s">
        <v>74</v>
      </c>
      <c r="D35" s="88">
        <v>1094009.6</v>
      </c>
      <c r="E35" s="66">
        <v>792897.7</v>
      </c>
      <c r="F35" s="66">
        <v>698494.3</v>
      </c>
      <c r="G35" s="66">
        <f t="shared" si="0"/>
        <v>63.84718196257144</v>
      </c>
      <c r="H35" s="80">
        <f t="shared" si="3"/>
        <v>88.09387390075669</v>
      </c>
      <c r="I35" s="56">
        <f t="shared" si="1"/>
        <v>-1.9061260992433091</v>
      </c>
    </row>
    <row r="36" spans="1:9" s="10" customFormat="1" ht="12.75">
      <c r="A36" s="79"/>
      <c r="B36" s="65"/>
      <c r="C36" s="65" t="s">
        <v>75</v>
      </c>
      <c r="D36" s="66">
        <v>319674.5</v>
      </c>
      <c r="E36" s="66">
        <v>233817.1</v>
      </c>
      <c r="F36" s="66">
        <v>123643</v>
      </c>
      <c r="G36" s="66">
        <f t="shared" si="0"/>
        <v>38.677780054399086</v>
      </c>
      <c r="H36" s="80">
        <f t="shared" si="3"/>
        <v>52.880221335394204</v>
      </c>
      <c r="I36" s="56">
        <f t="shared" si="1"/>
        <v>-37.119778664605796</v>
      </c>
    </row>
    <row r="37" spans="1:9" s="10" customFormat="1" ht="38.25">
      <c r="A37" s="79"/>
      <c r="B37" s="65"/>
      <c r="C37" s="65" t="s">
        <v>76</v>
      </c>
      <c r="D37" s="66">
        <v>514289.5</v>
      </c>
      <c r="E37" s="66">
        <v>395485.8</v>
      </c>
      <c r="F37" s="66">
        <v>310127.7</v>
      </c>
      <c r="G37" s="66">
        <f t="shared" si="0"/>
        <v>60.30216444240063</v>
      </c>
      <c r="H37" s="80">
        <f t="shared" si="3"/>
        <v>78.41689891267904</v>
      </c>
      <c r="I37" s="56">
        <f t="shared" si="1"/>
        <v>-11.583101087320955</v>
      </c>
    </row>
    <row r="38" spans="1:9" s="10" customFormat="1" ht="38.25">
      <c r="A38" s="63" t="s">
        <v>11</v>
      </c>
      <c r="B38" s="64" t="s">
        <v>12</v>
      </c>
      <c r="C38" s="64" t="s">
        <v>82</v>
      </c>
      <c r="D38" s="77">
        <f>SUM(D39:D41)</f>
        <v>411147.3</v>
      </c>
      <c r="E38" s="77">
        <f>SUM(E39:E41)</f>
        <v>304798.8</v>
      </c>
      <c r="F38" s="77">
        <f>SUM(F39:F41)</f>
        <v>275481.8</v>
      </c>
      <c r="G38" s="77">
        <f t="shared" si="0"/>
        <v>67.00318839501074</v>
      </c>
      <c r="H38" s="89">
        <f t="shared" si="3"/>
        <v>90.38152381177353</v>
      </c>
      <c r="I38" s="54">
        <f t="shared" si="1"/>
        <v>0.38152381177353334</v>
      </c>
    </row>
    <row r="39" spans="1:9" s="10" customFormat="1" ht="12.75">
      <c r="A39" s="79"/>
      <c r="B39" s="65"/>
      <c r="C39" s="65" t="s">
        <v>74</v>
      </c>
      <c r="D39" s="66">
        <v>351796</v>
      </c>
      <c r="E39" s="66">
        <v>257295.9</v>
      </c>
      <c r="F39" s="66">
        <v>237979</v>
      </c>
      <c r="G39" s="66">
        <f t="shared" si="0"/>
        <v>67.64687489340413</v>
      </c>
      <c r="H39" s="81">
        <f t="shared" si="3"/>
        <v>92.49234053088293</v>
      </c>
      <c r="I39" s="56">
        <f t="shared" si="1"/>
        <v>2.4923405308829274</v>
      </c>
    </row>
    <row r="40" spans="1:9" s="10" customFormat="1" ht="12.75">
      <c r="A40" s="79"/>
      <c r="B40" s="65"/>
      <c r="C40" s="65" t="s">
        <v>75</v>
      </c>
      <c r="D40" s="66">
        <v>4573.2</v>
      </c>
      <c r="E40" s="66">
        <v>2496.5</v>
      </c>
      <c r="F40" s="67"/>
      <c r="G40" s="86">
        <f t="shared" si="0"/>
        <v>0</v>
      </c>
      <c r="H40" s="87">
        <v>0</v>
      </c>
      <c r="I40" s="56">
        <f t="shared" si="1"/>
        <v>-90</v>
      </c>
    </row>
    <row r="41" spans="1:9" s="10" customFormat="1" ht="38.25">
      <c r="A41" s="79"/>
      <c r="B41" s="65"/>
      <c r="C41" s="65" t="s">
        <v>76</v>
      </c>
      <c r="D41" s="66">
        <v>54778.1</v>
      </c>
      <c r="E41" s="66">
        <v>45006.4</v>
      </c>
      <c r="F41" s="66">
        <v>37502.8</v>
      </c>
      <c r="G41" s="66">
        <f t="shared" si="0"/>
        <v>68.46312668749009</v>
      </c>
      <c r="H41" s="80">
        <f t="shared" si="3"/>
        <v>83.32770450424829</v>
      </c>
      <c r="I41" s="56">
        <f t="shared" si="1"/>
        <v>-6.672295495751712</v>
      </c>
    </row>
    <row r="42" spans="1:9" s="10" customFormat="1" ht="25.5">
      <c r="A42" s="63" t="s">
        <v>154</v>
      </c>
      <c r="B42" s="64" t="s">
        <v>155</v>
      </c>
      <c r="C42" s="64" t="s">
        <v>153</v>
      </c>
      <c r="D42" s="77">
        <f>SUM(D43)</f>
        <v>6656.6</v>
      </c>
      <c r="E42" s="77">
        <f>SUM(E43)</f>
        <v>4100.1</v>
      </c>
      <c r="F42" s="77">
        <f>SUM(F43)</f>
        <v>0</v>
      </c>
      <c r="G42" s="77">
        <f t="shared" si="0"/>
        <v>0</v>
      </c>
      <c r="H42" s="78">
        <f t="shared" si="3"/>
        <v>0</v>
      </c>
      <c r="I42" s="54">
        <f t="shared" si="1"/>
        <v>-90</v>
      </c>
    </row>
    <row r="43" spans="1:9" s="10" customFormat="1" ht="12.75">
      <c r="A43" s="79"/>
      <c r="B43" s="65"/>
      <c r="C43" s="65" t="s">
        <v>74</v>
      </c>
      <c r="D43" s="66">
        <v>6656.6</v>
      </c>
      <c r="E43" s="66">
        <v>4100.1</v>
      </c>
      <c r="F43" s="66"/>
      <c r="G43" s="66">
        <f>SUM(F43/D43)*100</f>
        <v>0</v>
      </c>
      <c r="H43" s="80">
        <f>SUM(F43/E43*100)</f>
        <v>0</v>
      </c>
      <c r="I43" s="56">
        <f t="shared" si="1"/>
        <v>-90</v>
      </c>
    </row>
    <row r="44" spans="1:9" s="10" customFormat="1" ht="51">
      <c r="A44" s="63" t="s">
        <v>13</v>
      </c>
      <c r="B44" s="64" t="s">
        <v>14</v>
      </c>
      <c r="C44" s="64" t="s">
        <v>83</v>
      </c>
      <c r="D44" s="77">
        <f>SUM(D45:D47)</f>
        <v>5686322</v>
      </c>
      <c r="E44" s="77">
        <f>SUM(E45:E47)</f>
        <v>3985807.4000000004</v>
      </c>
      <c r="F44" s="77">
        <f>SUM(F45:F47)</f>
        <v>3480452.4</v>
      </c>
      <c r="G44" s="77">
        <f t="shared" si="0"/>
        <v>61.20744481230573</v>
      </c>
      <c r="H44" s="78">
        <f t="shared" si="3"/>
        <v>87.3211384975601</v>
      </c>
      <c r="I44" s="54">
        <f t="shared" si="1"/>
        <v>-2.6788615024399007</v>
      </c>
    </row>
    <row r="45" spans="1:9" s="10" customFormat="1" ht="12.75">
      <c r="A45" s="79"/>
      <c r="B45" s="65"/>
      <c r="C45" s="65" t="s">
        <v>74</v>
      </c>
      <c r="D45" s="66">
        <v>3362173.5</v>
      </c>
      <c r="E45" s="66">
        <v>2200128.7</v>
      </c>
      <c r="F45" s="66">
        <v>1997135.3</v>
      </c>
      <c r="G45" s="66">
        <f t="shared" si="0"/>
        <v>59.400126138642165</v>
      </c>
      <c r="H45" s="81">
        <f t="shared" si="3"/>
        <v>90.77356701905666</v>
      </c>
      <c r="I45" s="56">
        <f t="shared" si="1"/>
        <v>0.7735670190566566</v>
      </c>
    </row>
    <row r="46" spans="1:9" s="10" customFormat="1" ht="12.75">
      <c r="A46" s="79"/>
      <c r="B46" s="65"/>
      <c r="C46" s="65" t="s">
        <v>75</v>
      </c>
      <c r="D46" s="66">
        <v>1787055.6</v>
      </c>
      <c r="E46" s="66">
        <v>1382552</v>
      </c>
      <c r="F46" s="66">
        <v>1195835.8</v>
      </c>
      <c r="G46" s="66">
        <f t="shared" si="0"/>
        <v>66.91654137677642</v>
      </c>
      <c r="H46" s="80">
        <f t="shared" si="3"/>
        <v>86.49481538488246</v>
      </c>
      <c r="I46" s="56">
        <f t="shared" si="1"/>
        <v>-3.5051846151175425</v>
      </c>
    </row>
    <row r="47" spans="1:9" s="10" customFormat="1" ht="38.25">
      <c r="A47" s="79"/>
      <c r="B47" s="65"/>
      <c r="C47" s="65" t="s">
        <v>76</v>
      </c>
      <c r="D47" s="66">
        <v>537092.9</v>
      </c>
      <c r="E47" s="66">
        <v>403126.7</v>
      </c>
      <c r="F47" s="66">
        <v>287481.3</v>
      </c>
      <c r="G47" s="66">
        <f t="shared" si="0"/>
        <v>53.52543293720695</v>
      </c>
      <c r="H47" s="80">
        <f t="shared" si="3"/>
        <v>71.31288996734773</v>
      </c>
      <c r="I47" s="56">
        <f t="shared" si="1"/>
        <v>-18.68711003265227</v>
      </c>
    </row>
    <row r="48" spans="1:9" s="10" customFormat="1" ht="25.5">
      <c r="A48" s="63" t="s">
        <v>15</v>
      </c>
      <c r="B48" s="64" t="s">
        <v>16</v>
      </c>
      <c r="C48" s="64" t="s">
        <v>84</v>
      </c>
      <c r="D48" s="77">
        <f>SUM(D49:D50)</f>
        <v>32674.2</v>
      </c>
      <c r="E48" s="77">
        <f>SUM(E49:E50)</f>
        <v>22893.3</v>
      </c>
      <c r="F48" s="77">
        <f>SUM(F49:F50)</f>
        <v>21889.600000000002</v>
      </c>
      <c r="G48" s="77">
        <f t="shared" si="0"/>
        <v>66.99353006347516</v>
      </c>
      <c r="H48" s="89">
        <f t="shared" si="3"/>
        <v>95.61574783888737</v>
      </c>
      <c r="I48" s="54">
        <f t="shared" si="1"/>
        <v>5.615747838887373</v>
      </c>
    </row>
    <row r="49" spans="1:9" s="10" customFormat="1" ht="12.75">
      <c r="A49" s="79"/>
      <c r="B49" s="65"/>
      <c r="C49" s="65" t="s">
        <v>74</v>
      </c>
      <c r="D49" s="66">
        <v>30532.5</v>
      </c>
      <c r="E49" s="66">
        <v>21284.6</v>
      </c>
      <c r="F49" s="66">
        <v>20327.9</v>
      </c>
      <c r="G49" s="66">
        <f t="shared" si="0"/>
        <v>66.57790878572014</v>
      </c>
      <c r="H49" s="81">
        <f t="shared" si="3"/>
        <v>95.5052009434051</v>
      </c>
      <c r="I49" s="56">
        <f t="shared" si="1"/>
        <v>5.5052009434051</v>
      </c>
    </row>
    <row r="50" spans="1:9" s="10" customFormat="1" ht="12.75">
      <c r="A50" s="79"/>
      <c r="B50" s="65"/>
      <c r="C50" s="65" t="s">
        <v>75</v>
      </c>
      <c r="D50" s="66">
        <v>2141.7</v>
      </c>
      <c r="E50" s="66">
        <v>1608.7</v>
      </c>
      <c r="F50" s="66">
        <v>1561.7</v>
      </c>
      <c r="G50" s="66">
        <f t="shared" si="0"/>
        <v>72.91870943642901</v>
      </c>
      <c r="H50" s="81">
        <f t="shared" si="3"/>
        <v>97.07838627463168</v>
      </c>
      <c r="I50" s="56">
        <f t="shared" si="1"/>
        <v>7.078386274631683</v>
      </c>
    </row>
    <row r="51" spans="1:9" s="10" customFormat="1" ht="25.5">
      <c r="A51" s="63" t="s">
        <v>17</v>
      </c>
      <c r="B51" s="64" t="s">
        <v>18</v>
      </c>
      <c r="C51" s="64" t="s">
        <v>85</v>
      </c>
      <c r="D51" s="77">
        <f>SUM(D52:D53)</f>
        <v>74890.7</v>
      </c>
      <c r="E51" s="77">
        <f>SUM(E52:E53)</f>
        <v>46783.4</v>
      </c>
      <c r="F51" s="77">
        <f>SUM(F52:F53)</f>
        <v>38978.2</v>
      </c>
      <c r="G51" s="77">
        <f>SUM(F51/D51)*100</f>
        <v>52.046782844865916</v>
      </c>
      <c r="H51" s="78">
        <f t="shared" si="3"/>
        <v>83.31630450116921</v>
      </c>
      <c r="I51" s="54">
        <f t="shared" si="1"/>
        <v>-6.683695498830787</v>
      </c>
    </row>
    <row r="52" spans="1:9" s="10" customFormat="1" ht="12.75">
      <c r="A52" s="79"/>
      <c r="B52" s="65"/>
      <c r="C52" s="65" t="s">
        <v>74</v>
      </c>
      <c r="D52" s="66">
        <v>71466.9</v>
      </c>
      <c r="E52" s="66">
        <v>44283.5</v>
      </c>
      <c r="F52" s="66">
        <v>36807.5</v>
      </c>
      <c r="G52" s="66">
        <f aca="true" t="shared" si="4" ref="G52:G115">SUM(F52/D52)*100</f>
        <v>51.502863563411886</v>
      </c>
      <c r="H52" s="80">
        <f t="shared" si="3"/>
        <v>83.11786557069789</v>
      </c>
      <c r="I52" s="56">
        <f t="shared" si="1"/>
        <v>-6.882134429302113</v>
      </c>
    </row>
    <row r="53" spans="1:9" s="10" customFormat="1" ht="12.75">
      <c r="A53" s="79"/>
      <c r="B53" s="65"/>
      <c r="C53" s="65" t="s">
        <v>75</v>
      </c>
      <c r="D53" s="66">
        <v>3423.8</v>
      </c>
      <c r="E53" s="66">
        <v>2499.9</v>
      </c>
      <c r="F53" s="66">
        <v>2170.7</v>
      </c>
      <c r="G53" s="66">
        <f t="shared" si="4"/>
        <v>63.40031543898591</v>
      </c>
      <c r="H53" s="80">
        <f t="shared" si="3"/>
        <v>86.83147325893034</v>
      </c>
      <c r="I53" s="56">
        <f t="shared" si="1"/>
        <v>-3.1685267410696554</v>
      </c>
    </row>
    <row r="54" spans="1:9" s="10" customFormat="1" ht="38.25">
      <c r="A54" s="63" t="s">
        <v>19</v>
      </c>
      <c r="B54" s="64" t="s">
        <v>20</v>
      </c>
      <c r="C54" s="64" t="s">
        <v>86</v>
      </c>
      <c r="D54" s="77">
        <f>SUM(D55:D56)</f>
        <v>59508.9</v>
      </c>
      <c r="E54" s="77">
        <f>SUM(E55:E56)</f>
        <v>32319.2</v>
      </c>
      <c r="F54" s="77">
        <f>SUM(F55:F56)</f>
        <v>29048.3</v>
      </c>
      <c r="G54" s="77">
        <f t="shared" si="4"/>
        <v>48.813370773111245</v>
      </c>
      <c r="H54" s="78">
        <f t="shared" si="3"/>
        <v>89.87939057897472</v>
      </c>
      <c r="I54" s="54">
        <f t="shared" si="1"/>
        <v>-0.12060942102527861</v>
      </c>
    </row>
    <row r="55" spans="1:9" s="10" customFormat="1" ht="12.75">
      <c r="A55" s="79"/>
      <c r="B55" s="65"/>
      <c r="C55" s="65" t="s">
        <v>74</v>
      </c>
      <c r="D55" s="66">
        <v>56369.4</v>
      </c>
      <c r="E55" s="66">
        <v>30069.7</v>
      </c>
      <c r="F55" s="66">
        <v>26950.3</v>
      </c>
      <c r="G55" s="66">
        <f t="shared" si="4"/>
        <v>47.81015941273102</v>
      </c>
      <c r="H55" s="80">
        <f t="shared" si="3"/>
        <v>89.62610202296663</v>
      </c>
      <c r="I55" s="56">
        <f t="shared" si="1"/>
        <v>-0.3738979770333657</v>
      </c>
    </row>
    <row r="56" spans="1:9" s="10" customFormat="1" ht="12.75">
      <c r="A56" s="79"/>
      <c r="B56" s="65"/>
      <c r="C56" s="65" t="s">
        <v>75</v>
      </c>
      <c r="D56" s="66">
        <v>3139.5</v>
      </c>
      <c r="E56" s="66">
        <v>2249.5</v>
      </c>
      <c r="F56" s="66">
        <v>2098</v>
      </c>
      <c r="G56" s="66">
        <f t="shared" si="4"/>
        <v>66.82592769549291</v>
      </c>
      <c r="H56" s="81">
        <f t="shared" si="3"/>
        <v>93.26517003778618</v>
      </c>
      <c r="I56" s="56">
        <f t="shared" si="1"/>
        <v>3.265170037786177</v>
      </c>
    </row>
    <row r="57" spans="1:9" s="10" customFormat="1" ht="25.5">
      <c r="A57" s="63" t="s">
        <v>21</v>
      </c>
      <c r="B57" s="64" t="s">
        <v>22</v>
      </c>
      <c r="C57" s="64" t="s">
        <v>90</v>
      </c>
      <c r="D57" s="77">
        <f>SUM(D58:D59)</f>
        <v>46025</v>
      </c>
      <c r="E57" s="77">
        <f>SUM(E58:E59)</f>
        <v>28580.300000000003</v>
      </c>
      <c r="F57" s="77">
        <f>SUM(F58:F59)</f>
        <v>23301</v>
      </c>
      <c r="G57" s="77">
        <f t="shared" si="4"/>
        <v>50.626833242802824</v>
      </c>
      <c r="H57" s="78">
        <f t="shared" si="3"/>
        <v>81.52818549840273</v>
      </c>
      <c r="I57" s="54">
        <f t="shared" si="1"/>
        <v>-8.471814501597265</v>
      </c>
    </row>
    <row r="58" spans="1:9" s="10" customFormat="1" ht="12.75">
      <c r="A58" s="79"/>
      <c r="B58" s="65"/>
      <c r="C58" s="65" t="s">
        <v>74</v>
      </c>
      <c r="D58" s="66">
        <v>43176.1</v>
      </c>
      <c r="E58" s="66">
        <v>26552.9</v>
      </c>
      <c r="F58" s="66">
        <v>21541</v>
      </c>
      <c r="G58" s="66">
        <f t="shared" si="4"/>
        <v>49.89102767503318</v>
      </c>
      <c r="H58" s="80">
        <f t="shared" si="3"/>
        <v>81.12484888656229</v>
      </c>
      <c r="I58" s="56">
        <f t="shared" si="1"/>
        <v>-8.87515111343771</v>
      </c>
    </row>
    <row r="59" spans="1:9" s="10" customFormat="1" ht="12.75">
      <c r="A59" s="79"/>
      <c r="B59" s="65"/>
      <c r="C59" s="65" t="s">
        <v>75</v>
      </c>
      <c r="D59" s="66">
        <v>2848.9</v>
      </c>
      <c r="E59" s="66">
        <v>2027.4</v>
      </c>
      <c r="F59" s="66">
        <v>1760</v>
      </c>
      <c r="G59" s="66">
        <f t="shared" si="4"/>
        <v>61.77823019411001</v>
      </c>
      <c r="H59" s="80">
        <f t="shared" si="3"/>
        <v>86.81069349906284</v>
      </c>
      <c r="I59" s="56">
        <f t="shared" si="1"/>
        <v>-3.189306500937164</v>
      </c>
    </row>
    <row r="60" spans="1:9" s="10" customFormat="1" ht="38.25">
      <c r="A60" s="63" t="s">
        <v>23</v>
      </c>
      <c r="B60" s="64" t="s">
        <v>24</v>
      </c>
      <c r="C60" s="64" t="s">
        <v>89</v>
      </c>
      <c r="D60" s="77">
        <f>SUM(D61:D62)</f>
        <v>47201.799999999996</v>
      </c>
      <c r="E60" s="77">
        <f>SUM(E61:E62)</f>
        <v>26463</v>
      </c>
      <c r="F60" s="77">
        <f>SUM(F61:F62)</f>
        <v>24053</v>
      </c>
      <c r="G60" s="77">
        <f t="shared" si="4"/>
        <v>50.957802456685975</v>
      </c>
      <c r="H60" s="89">
        <f t="shared" si="3"/>
        <v>90.89294486641725</v>
      </c>
      <c r="I60" s="54">
        <f t="shared" si="1"/>
        <v>0.8929448664172526</v>
      </c>
    </row>
    <row r="61" spans="1:9" s="10" customFormat="1" ht="12.75">
      <c r="A61" s="79"/>
      <c r="B61" s="65"/>
      <c r="C61" s="65" t="s">
        <v>74</v>
      </c>
      <c r="D61" s="66">
        <v>44551.1</v>
      </c>
      <c r="E61" s="66">
        <v>24514.5</v>
      </c>
      <c r="F61" s="66">
        <v>22328.8</v>
      </c>
      <c r="G61" s="66">
        <f t="shared" si="4"/>
        <v>50.119525668277554</v>
      </c>
      <c r="H61" s="81">
        <f t="shared" si="3"/>
        <v>91.08405229558016</v>
      </c>
      <c r="I61" s="56">
        <f t="shared" si="1"/>
        <v>1.0840522955801646</v>
      </c>
    </row>
    <row r="62" spans="1:9" s="10" customFormat="1" ht="12.75">
      <c r="A62" s="79"/>
      <c r="B62" s="65"/>
      <c r="C62" s="65" t="s">
        <v>75</v>
      </c>
      <c r="D62" s="66">
        <v>2650.7</v>
      </c>
      <c r="E62" s="66">
        <v>1948.5</v>
      </c>
      <c r="F62" s="66">
        <v>1724.2</v>
      </c>
      <c r="G62" s="66">
        <f t="shared" si="4"/>
        <v>65.0469687252424</v>
      </c>
      <c r="H62" s="80">
        <f t="shared" si="3"/>
        <v>88.4885809597126</v>
      </c>
      <c r="I62" s="56">
        <f t="shared" si="1"/>
        <v>-1.511419040287393</v>
      </c>
    </row>
    <row r="63" spans="1:9" s="10" customFormat="1" ht="25.5">
      <c r="A63" s="63" t="s">
        <v>25</v>
      </c>
      <c r="B63" s="64" t="s">
        <v>26</v>
      </c>
      <c r="C63" s="64" t="s">
        <v>88</v>
      </c>
      <c r="D63" s="77">
        <f>SUM(D64:D65)</f>
        <v>45635.700000000004</v>
      </c>
      <c r="E63" s="77">
        <f>SUM(E64:E65)</f>
        <v>29786.9</v>
      </c>
      <c r="F63" s="77">
        <f>SUM(F64:F65)</f>
        <v>27204.6</v>
      </c>
      <c r="G63" s="77">
        <f t="shared" si="4"/>
        <v>59.61254018235722</v>
      </c>
      <c r="H63" s="89">
        <f t="shared" si="3"/>
        <v>91.33075278058475</v>
      </c>
      <c r="I63" s="54">
        <f t="shared" si="1"/>
        <v>1.3307527805847457</v>
      </c>
    </row>
    <row r="64" spans="1:9" s="10" customFormat="1" ht="12.75">
      <c r="A64" s="79"/>
      <c r="B64" s="65"/>
      <c r="C64" s="65" t="s">
        <v>74</v>
      </c>
      <c r="D64" s="66">
        <v>43268.3</v>
      </c>
      <c r="E64" s="66">
        <v>27978.9</v>
      </c>
      <c r="F64" s="66">
        <v>25696</v>
      </c>
      <c r="G64" s="66">
        <f t="shared" si="4"/>
        <v>59.3875886041282</v>
      </c>
      <c r="H64" s="81">
        <f t="shared" si="3"/>
        <v>91.84063705149237</v>
      </c>
      <c r="I64" s="56">
        <f t="shared" si="1"/>
        <v>1.8406370514923651</v>
      </c>
    </row>
    <row r="65" spans="1:9" s="10" customFormat="1" ht="12.75">
      <c r="A65" s="79"/>
      <c r="B65" s="65"/>
      <c r="C65" s="65" t="s">
        <v>75</v>
      </c>
      <c r="D65" s="66">
        <v>2367.4</v>
      </c>
      <c r="E65" s="66">
        <v>1808</v>
      </c>
      <c r="F65" s="66">
        <v>1508.6</v>
      </c>
      <c r="G65" s="66">
        <f t="shared" si="4"/>
        <v>63.72391653290529</v>
      </c>
      <c r="H65" s="80">
        <f t="shared" si="3"/>
        <v>83.44026548672566</v>
      </c>
      <c r="I65" s="56">
        <f t="shared" si="1"/>
        <v>-6.559734513274336</v>
      </c>
    </row>
    <row r="66" spans="1:9" s="10" customFormat="1" ht="38.25">
      <c r="A66" s="63" t="s">
        <v>27</v>
      </c>
      <c r="B66" s="64" t="s">
        <v>28</v>
      </c>
      <c r="C66" s="64" t="s">
        <v>86</v>
      </c>
      <c r="D66" s="77">
        <f>SUM(D67:D68)</f>
        <v>55492.8</v>
      </c>
      <c r="E66" s="77">
        <f>SUM(E67:E68)</f>
        <v>40493.6</v>
      </c>
      <c r="F66" s="77">
        <f>SUM(F67:F68)</f>
        <v>31592.100000000002</v>
      </c>
      <c r="G66" s="77">
        <f t="shared" si="4"/>
        <v>56.93008822766197</v>
      </c>
      <c r="H66" s="78">
        <f t="shared" si="3"/>
        <v>78.0175138787364</v>
      </c>
      <c r="I66" s="54">
        <f t="shared" si="1"/>
        <v>-11.982486121263605</v>
      </c>
    </row>
    <row r="67" spans="1:9" s="10" customFormat="1" ht="12.75">
      <c r="A67" s="79"/>
      <c r="B67" s="65"/>
      <c r="C67" s="65" t="s">
        <v>74</v>
      </c>
      <c r="D67" s="66">
        <v>50404.5</v>
      </c>
      <c r="E67" s="66">
        <v>36093.9</v>
      </c>
      <c r="F67" s="66">
        <v>29498.4</v>
      </c>
      <c r="G67" s="66">
        <f t="shared" si="4"/>
        <v>58.52334612980984</v>
      </c>
      <c r="H67" s="80">
        <f t="shared" si="3"/>
        <v>81.72682918720338</v>
      </c>
      <c r="I67" s="56">
        <f t="shared" si="1"/>
        <v>-8.273170812796621</v>
      </c>
    </row>
    <row r="68" spans="1:9" s="10" customFormat="1" ht="12.75">
      <c r="A68" s="79"/>
      <c r="B68" s="65"/>
      <c r="C68" s="65" t="s">
        <v>75</v>
      </c>
      <c r="D68" s="66">
        <v>5088.3</v>
      </c>
      <c r="E68" s="66">
        <v>4399.7</v>
      </c>
      <c r="F68" s="66">
        <v>2093.7</v>
      </c>
      <c r="G68" s="66">
        <f t="shared" si="4"/>
        <v>41.14733801073049</v>
      </c>
      <c r="H68" s="80">
        <f t="shared" si="3"/>
        <v>47.58733550014774</v>
      </c>
      <c r="I68" s="56">
        <f t="shared" si="1"/>
        <v>-42.41266449985226</v>
      </c>
    </row>
    <row r="69" spans="1:9" s="10" customFormat="1" ht="25.5">
      <c r="A69" s="63" t="s">
        <v>29</v>
      </c>
      <c r="B69" s="64" t="s">
        <v>30</v>
      </c>
      <c r="C69" s="64" t="s">
        <v>87</v>
      </c>
      <c r="D69" s="77">
        <f>SUM(D70:D71)</f>
        <v>11311.099999999999</v>
      </c>
      <c r="E69" s="77">
        <f>SUM(E70:E71)</f>
        <v>7526.7</v>
      </c>
      <c r="F69" s="77">
        <f>SUM(F70:F71)</f>
        <v>5159.9</v>
      </c>
      <c r="G69" s="77">
        <f t="shared" si="4"/>
        <v>45.61802123577725</v>
      </c>
      <c r="H69" s="78">
        <f t="shared" si="3"/>
        <v>68.5546122470671</v>
      </c>
      <c r="I69" s="54">
        <f t="shared" si="1"/>
        <v>-21.445387752932902</v>
      </c>
    </row>
    <row r="70" spans="1:9" s="10" customFormat="1" ht="12.75">
      <c r="A70" s="79"/>
      <c r="B70" s="65"/>
      <c r="C70" s="65" t="s">
        <v>74</v>
      </c>
      <c r="D70" s="66">
        <v>10893.8</v>
      </c>
      <c r="E70" s="66">
        <v>7180.4</v>
      </c>
      <c r="F70" s="66">
        <v>4881.4</v>
      </c>
      <c r="G70" s="66">
        <f t="shared" si="4"/>
        <v>44.80897391176632</v>
      </c>
      <c r="H70" s="80">
        <f t="shared" si="3"/>
        <v>67.98228510946466</v>
      </c>
      <c r="I70" s="56">
        <f t="shared" si="1"/>
        <v>-22.017714890535345</v>
      </c>
    </row>
    <row r="71" spans="1:9" s="10" customFormat="1" ht="12.75">
      <c r="A71" s="79"/>
      <c r="B71" s="65"/>
      <c r="C71" s="65" t="s">
        <v>75</v>
      </c>
      <c r="D71" s="66">
        <v>417.3</v>
      </c>
      <c r="E71" s="66">
        <v>346.3</v>
      </c>
      <c r="F71" s="66">
        <v>278.5</v>
      </c>
      <c r="G71" s="66">
        <f t="shared" si="4"/>
        <v>66.738557392763</v>
      </c>
      <c r="H71" s="80">
        <f t="shared" si="3"/>
        <v>80.42159976898643</v>
      </c>
      <c r="I71" s="56">
        <f t="shared" si="1"/>
        <v>-9.578400231013575</v>
      </c>
    </row>
    <row r="72" spans="1:9" s="10" customFormat="1" ht="63.75">
      <c r="A72" s="63" t="s">
        <v>31</v>
      </c>
      <c r="B72" s="64" t="s">
        <v>32</v>
      </c>
      <c r="C72" s="64" t="s">
        <v>91</v>
      </c>
      <c r="D72" s="77">
        <f>SUM(D73:D75)</f>
        <v>864613.2000000001</v>
      </c>
      <c r="E72" s="77">
        <f>SUM(E73:E75)</f>
        <v>554330.1000000001</v>
      </c>
      <c r="F72" s="77">
        <f>SUM(F73:F75)</f>
        <v>409303</v>
      </c>
      <c r="G72" s="77">
        <f t="shared" si="4"/>
        <v>47.33943455871365</v>
      </c>
      <c r="H72" s="78">
        <f t="shared" si="3"/>
        <v>73.83741204022655</v>
      </c>
      <c r="I72" s="54">
        <f t="shared" si="1"/>
        <v>-16.162587959773447</v>
      </c>
    </row>
    <row r="73" spans="1:9" s="10" customFormat="1" ht="12.75">
      <c r="A73" s="79"/>
      <c r="B73" s="65"/>
      <c r="C73" s="65" t="s">
        <v>74</v>
      </c>
      <c r="D73" s="66">
        <v>706410.3</v>
      </c>
      <c r="E73" s="66">
        <v>488537.3</v>
      </c>
      <c r="F73" s="66">
        <v>387460.5</v>
      </c>
      <c r="G73" s="66">
        <f t="shared" si="4"/>
        <v>54.84921440131889</v>
      </c>
      <c r="H73" s="80">
        <f t="shared" si="3"/>
        <v>79.31032082913629</v>
      </c>
      <c r="I73" s="56">
        <f t="shared" si="1"/>
        <v>-10.689679170863712</v>
      </c>
    </row>
    <row r="74" spans="1:9" s="10" customFormat="1" ht="12.75">
      <c r="A74" s="79"/>
      <c r="B74" s="65"/>
      <c r="C74" s="65" t="s">
        <v>75</v>
      </c>
      <c r="D74" s="66">
        <v>157853.5</v>
      </c>
      <c r="E74" s="66">
        <v>65540</v>
      </c>
      <c r="F74" s="66">
        <v>21842.5</v>
      </c>
      <c r="G74" s="86">
        <f t="shared" si="4"/>
        <v>13.837197147988483</v>
      </c>
      <c r="H74" s="80">
        <f t="shared" si="3"/>
        <v>33.326975892584684</v>
      </c>
      <c r="I74" s="56">
        <f t="shared" si="1"/>
        <v>-56.673024107415316</v>
      </c>
    </row>
    <row r="75" spans="1:9" s="10" customFormat="1" ht="38.25">
      <c r="A75" s="79"/>
      <c r="B75" s="65"/>
      <c r="C75" s="65" t="s">
        <v>76</v>
      </c>
      <c r="D75" s="66">
        <v>349.4</v>
      </c>
      <c r="E75" s="66">
        <v>252.8</v>
      </c>
      <c r="F75" s="66"/>
      <c r="G75" s="66">
        <f t="shared" si="4"/>
        <v>0</v>
      </c>
      <c r="H75" s="80">
        <f t="shared" si="3"/>
        <v>0</v>
      </c>
      <c r="I75" s="56">
        <f aca="true" t="shared" si="5" ref="I75:I138">SUM(H75-90)</f>
        <v>-90</v>
      </c>
    </row>
    <row r="76" spans="1:9" s="10" customFormat="1" ht="51">
      <c r="A76" s="63" t="s">
        <v>33</v>
      </c>
      <c r="B76" s="64" t="s">
        <v>34</v>
      </c>
      <c r="C76" s="64" t="s">
        <v>92</v>
      </c>
      <c r="D76" s="77">
        <f>SUM(D77:D79)</f>
        <v>1775281.7</v>
      </c>
      <c r="E76" s="77">
        <f>SUM(E77:E79)</f>
        <v>1275855.5</v>
      </c>
      <c r="F76" s="77">
        <f>SUM(F77:F78)</f>
        <v>925777.9</v>
      </c>
      <c r="G76" s="77">
        <f t="shared" si="4"/>
        <v>52.148225264756576</v>
      </c>
      <c r="H76" s="78">
        <f t="shared" si="3"/>
        <v>72.56134413340696</v>
      </c>
      <c r="I76" s="54">
        <f t="shared" si="5"/>
        <v>-17.438655866593038</v>
      </c>
    </row>
    <row r="77" spans="1:9" s="10" customFormat="1" ht="12.75">
      <c r="A77" s="79"/>
      <c r="B77" s="65"/>
      <c r="C77" s="65" t="s">
        <v>74</v>
      </c>
      <c r="D77" s="66">
        <v>1269281.7</v>
      </c>
      <c r="E77" s="66">
        <v>903276.7</v>
      </c>
      <c r="F77" s="66">
        <v>673432.8</v>
      </c>
      <c r="G77" s="66">
        <f t="shared" si="4"/>
        <v>53.056212817060235</v>
      </c>
      <c r="H77" s="80">
        <f t="shared" si="3"/>
        <v>74.55443055267563</v>
      </c>
      <c r="I77" s="56">
        <f t="shared" si="5"/>
        <v>-15.445569447324374</v>
      </c>
    </row>
    <row r="78" spans="1:9" s="10" customFormat="1" ht="12.75">
      <c r="A78" s="79"/>
      <c r="B78" s="65"/>
      <c r="C78" s="65" t="s">
        <v>75</v>
      </c>
      <c r="D78" s="66">
        <v>506000</v>
      </c>
      <c r="E78" s="66">
        <v>371800</v>
      </c>
      <c r="F78" s="66">
        <v>252345.1</v>
      </c>
      <c r="G78" s="66">
        <f t="shared" si="4"/>
        <v>49.87057312252964</v>
      </c>
      <c r="H78" s="80">
        <f t="shared" si="3"/>
        <v>67.87119419042497</v>
      </c>
      <c r="I78" s="56">
        <f t="shared" si="5"/>
        <v>-22.128805809575027</v>
      </c>
    </row>
    <row r="79" spans="1:9" s="10" customFormat="1" ht="38.25">
      <c r="A79" s="79"/>
      <c r="B79" s="65"/>
      <c r="C79" s="65" t="s">
        <v>76</v>
      </c>
      <c r="D79" s="66"/>
      <c r="E79" s="66">
        <v>778.8</v>
      </c>
      <c r="F79" s="66"/>
      <c r="G79" s="66"/>
      <c r="H79" s="80">
        <f t="shared" si="3"/>
        <v>0</v>
      </c>
      <c r="I79" s="56">
        <f t="shared" si="5"/>
        <v>-90</v>
      </c>
    </row>
    <row r="80" spans="1:9" s="10" customFormat="1" ht="38.25">
      <c r="A80" s="63" t="s">
        <v>35</v>
      </c>
      <c r="B80" s="64" t="s">
        <v>36</v>
      </c>
      <c r="C80" s="64" t="s">
        <v>93</v>
      </c>
      <c r="D80" s="77">
        <f>SUM(D81:D82)</f>
        <v>425036.3</v>
      </c>
      <c r="E80" s="77">
        <f>SUM(E81:E82)</f>
        <v>322751.3</v>
      </c>
      <c r="F80" s="77">
        <f>SUM(F81:F82)</f>
        <v>244931.6</v>
      </c>
      <c r="G80" s="77">
        <f t="shared" si="4"/>
        <v>57.626042763876875</v>
      </c>
      <c r="H80" s="78">
        <f t="shared" si="3"/>
        <v>75.88864862821622</v>
      </c>
      <c r="I80" s="54">
        <f t="shared" si="5"/>
        <v>-14.111351371783783</v>
      </c>
    </row>
    <row r="81" spans="1:9" s="10" customFormat="1" ht="12.75">
      <c r="A81" s="79"/>
      <c r="B81" s="65"/>
      <c r="C81" s="65" t="s">
        <v>74</v>
      </c>
      <c r="D81" s="66">
        <v>393720</v>
      </c>
      <c r="E81" s="66">
        <v>299258.3</v>
      </c>
      <c r="F81" s="66">
        <v>231013</v>
      </c>
      <c r="G81" s="66">
        <f t="shared" si="4"/>
        <v>58.67443868739205</v>
      </c>
      <c r="H81" s="80">
        <f t="shared" si="3"/>
        <v>77.19518556377551</v>
      </c>
      <c r="I81" s="56">
        <f t="shared" si="5"/>
        <v>-12.80481443622449</v>
      </c>
    </row>
    <row r="82" spans="1:9" s="10" customFormat="1" ht="12.75">
      <c r="A82" s="79"/>
      <c r="B82" s="65"/>
      <c r="C82" s="65" t="s">
        <v>75</v>
      </c>
      <c r="D82" s="66">
        <v>31316.3</v>
      </c>
      <c r="E82" s="66">
        <v>23493</v>
      </c>
      <c r="F82" s="66">
        <v>13918.6</v>
      </c>
      <c r="G82" s="66">
        <f t="shared" si="4"/>
        <v>44.44522501061748</v>
      </c>
      <c r="H82" s="80">
        <f t="shared" si="3"/>
        <v>59.24573277146384</v>
      </c>
      <c r="I82" s="56">
        <f t="shared" si="5"/>
        <v>-30.754267228536158</v>
      </c>
    </row>
    <row r="83" spans="1:9" s="10" customFormat="1" ht="76.5">
      <c r="A83" s="63" t="s">
        <v>37</v>
      </c>
      <c r="B83" s="64" t="s">
        <v>159</v>
      </c>
      <c r="C83" s="64" t="s">
        <v>94</v>
      </c>
      <c r="D83" s="77">
        <f>SUM(D84:D85)</f>
        <v>10710.8</v>
      </c>
      <c r="E83" s="77">
        <f>SUM(E84:E85)</f>
        <v>8155.5</v>
      </c>
      <c r="F83" s="77">
        <f>SUM(F84)</f>
        <v>7214.8</v>
      </c>
      <c r="G83" s="77">
        <f t="shared" si="4"/>
        <v>67.36004780221833</v>
      </c>
      <c r="H83" s="78">
        <f t="shared" si="3"/>
        <v>88.4654527619398</v>
      </c>
      <c r="I83" s="54">
        <f t="shared" si="5"/>
        <v>-1.534547238060199</v>
      </c>
    </row>
    <row r="84" spans="1:9" s="10" customFormat="1" ht="12.75">
      <c r="A84" s="79"/>
      <c r="B84" s="65"/>
      <c r="C84" s="65" t="s">
        <v>74</v>
      </c>
      <c r="D84" s="66">
        <v>10710.8</v>
      </c>
      <c r="E84" s="66">
        <v>8155.5</v>
      </c>
      <c r="F84" s="66">
        <v>7214.8</v>
      </c>
      <c r="G84" s="66">
        <f t="shared" si="4"/>
        <v>67.36004780221833</v>
      </c>
      <c r="H84" s="80">
        <f t="shared" si="3"/>
        <v>88.4654527619398</v>
      </c>
      <c r="I84" s="56">
        <f t="shared" si="5"/>
        <v>-1.534547238060199</v>
      </c>
    </row>
    <row r="85" spans="1:9" s="10" customFormat="1" ht="12.75" hidden="1" outlineLevel="1">
      <c r="A85" s="79"/>
      <c r="B85" s="65"/>
      <c r="C85" s="65" t="s">
        <v>75</v>
      </c>
      <c r="D85" s="66"/>
      <c r="E85" s="66"/>
      <c r="F85" s="66"/>
      <c r="G85" s="66" t="e">
        <f t="shared" si="4"/>
        <v>#DIV/0!</v>
      </c>
      <c r="H85" s="80" t="e">
        <f t="shared" si="3"/>
        <v>#DIV/0!</v>
      </c>
      <c r="I85" s="56" t="e">
        <f t="shared" si="5"/>
        <v>#DIV/0!</v>
      </c>
    </row>
    <row r="86" spans="1:9" s="10" customFormat="1" ht="51" collapsed="1">
      <c r="A86" s="63" t="s">
        <v>39</v>
      </c>
      <c r="B86" s="64" t="s">
        <v>40</v>
      </c>
      <c r="C86" s="64" t="s">
        <v>95</v>
      </c>
      <c r="D86" s="77">
        <f>SUM(D87:D88)</f>
        <v>284974</v>
      </c>
      <c r="E86" s="77">
        <f>SUM(E87:E88)</f>
        <v>201044.3</v>
      </c>
      <c r="F86" s="77">
        <f>SUM(F87:F88)</f>
        <v>164776.2</v>
      </c>
      <c r="G86" s="77">
        <f t="shared" si="4"/>
        <v>57.8214854688498</v>
      </c>
      <c r="H86" s="78">
        <f t="shared" si="3"/>
        <v>81.96014510234811</v>
      </c>
      <c r="I86" s="54">
        <f t="shared" si="5"/>
        <v>-8.039854897651892</v>
      </c>
    </row>
    <row r="87" spans="1:9" s="10" customFormat="1" ht="12.75">
      <c r="A87" s="79"/>
      <c r="B87" s="65"/>
      <c r="C87" s="65" t="s">
        <v>74</v>
      </c>
      <c r="D87" s="66">
        <v>118596</v>
      </c>
      <c r="E87" s="66">
        <v>83367.5</v>
      </c>
      <c r="F87" s="66">
        <v>77598.7</v>
      </c>
      <c r="G87" s="66">
        <f t="shared" si="4"/>
        <v>65.43112752538029</v>
      </c>
      <c r="H87" s="81">
        <f t="shared" si="3"/>
        <v>93.08027708639457</v>
      </c>
      <c r="I87" s="56">
        <f t="shared" si="5"/>
        <v>3.080277086394574</v>
      </c>
    </row>
    <row r="88" spans="1:9" s="10" customFormat="1" ht="12.75">
      <c r="A88" s="79"/>
      <c r="B88" s="65"/>
      <c r="C88" s="65" t="s">
        <v>75</v>
      </c>
      <c r="D88" s="66">
        <v>166378</v>
      </c>
      <c r="E88" s="66">
        <v>117676.8</v>
      </c>
      <c r="F88" s="66">
        <v>87177.5</v>
      </c>
      <c r="G88" s="66">
        <f t="shared" si="4"/>
        <v>52.397252040534205</v>
      </c>
      <c r="H88" s="80">
        <f t="shared" si="3"/>
        <v>74.08214703323</v>
      </c>
      <c r="I88" s="56">
        <f t="shared" si="5"/>
        <v>-15.917852966769999</v>
      </c>
    </row>
    <row r="89" spans="1:9" s="10" customFormat="1" ht="63.75">
      <c r="A89" s="63" t="s">
        <v>41</v>
      </c>
      <c r="B89" s="64" t="s">
        <v>42</v>
      </c>
      <c r="C89" s="64" t="s">
        <v>96</v>
      </c>
      <c r="D89" s="77">
        <f>SUM(D90:D92)</f>
        <v>66709.40000000001</v>
      </c>
      <c r="E89" s="77">
        <f>SUM(E90:E92)</f>
        <v>49210.799999999996</v>
      </c>
      <c r="F89" s="77">
        <f>SUM(F90:F92)</f>
        <v>43582.6</v>
      </c>
      <c r="G89" s="77">
        <f t="shared" si="4"/>
        <v>65.3320221737866</v>
      </c>
      <c r="H89" s="78">
        <f t="shared" si="3"/>
        <v>88.56307964918271</v>
      </c>
      <c r="I89" s="54">
        <f t="shared" si="5"/>
        <v>-1.4369203508172887</v>
      </c>
    </row>
    <row r="90" spans="1:9" s="10" customFormat="1" ht="12.75">
      <c r="A90" s="79"/>
      <c r="B90" s="65"/>
      <c r="C90" s="65" t="s">
        <v>74</v>
      </c>
      <c r="D90" s="66">
        <v>64260.5</v>
      </c>
      <c r="E90" s="66">
        <v>47346</v>
      </c>
      <c r="F90" s="66">
        <v>43175.1</v>
      </c>
      <c r="G90" s="66">
        <f t="shared" si="4"/>
        <v>67.18761914395313</v>
      </c>
      <c r="H90" s="81">
        <f t="shared" si="3"/>
        <v>91.19059688252439</v>
      </c>
      <c r="I90" s="56">
        <f t="shared" si="5"/>
        <v>1.1905968825243889</v>
      </c>
    </row>
    <row r="91" spans="1:9" s="10" customFormat="1" ht="12.75">
      <c r="A91" s="79"/>
      <c r="B91" s="65"/>
      <c r="C91" s="65" t="s">
        <v>75</v>
      </c>
      <c r="D91" s="66">
        <v>2094.3</v>
      </c>
      <c r="E91" s="66">
        <v>1605.2</v>
      </c>
      <c r="F91" s="66">
        <v>296.6</v>
      </c>
      <c r="G91" s="86">
        <f t="shared" si="4"/>
        <v>14.162249916439858</v>
      </c>
      <c r="H91" s="87">
        <f t="shared" si="3"/>
        <v>18.477448293047598</v>
      </c>
      <c r="I91" s="56">
        <f t="shared" si="5"/>
        <v>-71.5225517069524</v>
      </c>
    </row>
    <row r="92" spans="1:9" s="10" customFormat="1" ht="38.25">
      <c r="A92" s="79"/>
      <c r="B92" s="65"/>
      <c r="C92" s="65" t="s">
        <v>76</v>
      </c>
      <c r="D92" s="66">
        <v>354.6</v>
      </c>
      <c r="E92" s="66">
        <v>259.6</v>
      </c>
      <c r="F92" s="66">
        <v>110.9</v>
      </c>
      <c r="G92" s="66">
        <f t="shared" si="4"/>
        <v>31.274675690919345</v>
      </c>
      <c r="H92" s="80">
        <f t="shared" si="3"/>
        <v>42.719568567026194</v>
      </c>
      <c r="I92" s="56">
        <f t="shared" si="5"/>
        <v>-47.280431432973806</v>
      </c>
    </row>
    <row r="93" spans="1:9" s="10" customFormat="1" ht="63.75">
      <c r="A93" s="63" t="s">
        <v>43</v>
      </c>
      <c r="B93" s="64" t="s">
        <v>44</v>
      </c>
      <c r="C93" s="64" t="s">
        <v>97</v>
      </c>
      <c r="D93" s="77">
        <f>SUM(D94:D95)</f>
        <v>9308.300000000001</v>
      </c>
      <c r="E93" s="77">
        <f>SUM(E94:E95)</f>
        <v>6839.9</v>
      </c>
      <c r="F93" s="77">
        <f>SUM(F94:F95)</f>
        <v>4637.5</v>
      </c>
      <c r="G93" s="77">
        <f t="shared" si="4"/>
        <v>49.821127380939586</v>
      </c>
      <c r="H93" s="78">
        <f aca="true" t="shared" si="6" ref="H93:H132">SUM(F93/E93*100)</f>
        <v>67.80069884062632</v>
      </c>
      <c r="I93" s="54">
        <f t="shared" si="5"/>
        <v>-22.199301159373675</v>
      </c>
    </row>
    <row r="94" spans="1:9" s="10" customFormat="1" ht="12.75">
      <c r="A94" s="79"/>
      <c r="B94" s="65"/>
      <c r="C94" s="65" t="s">
        <v>74</v>
      </c>
      <c r="D94" s="66">
        <v>9153.7</v>
      </c>
      <c r="E94" s="66">
        <v>6729.9</v>
      </c>
      <c r="F94" s="66">
        <v>4560</v>
      </c>
      <c r="G94" s="66">
        <f t="shared" si="4"/>
        <v>49.8159214306783</v>
      </c>
      <c r="H94" s="80">
        <f t="shared" si="6"/>
        <v>67.75732180270137</v>
      </c>
      <c r="I94" s="56">
        <f t="shared" si="5"/>
        <v>-22.24267819729863</v>
      </c>
    </row>
    <row r="95" spans="1:9" s="10" customFormat="1" ht="12.75">
      <c r="A95" s="79"/>
      <c r="B95" s="65"/>
      <c r="C95" s="65" t="s">
        <v>75</v>
      </c>
      <c r="D95" s="66">
        <v>154.6</v>
      </c>
      <c r="E95" s="66">
        <v>110</v>
      </c>
      <c r="F95" s="66">
        <v>77.5</v>
      </c>
      <c r="G95" s="66">
        <f t="shared" si="4"/>
        <v>50.12936610608021</v>
      </c>
      <c r="H95" s="80">
        <f t="shared" si="6"/>
        <v>70.45454545454545</v>
      </c>
      <c r="I95" s="56">
        <f t="shared" si="5"/>
        <v>-19.545454545454547</v>
      </c>
    </row>
    <row r="96" spans="1:9" s="10" customFormat="1" ht="51">
      <c r="A96" s="63" t="s">
        <v>59</v>
      </c>
      <c r="B96" s="64" t="s">
        <v>60</v>
      </c>
      <c r="C96" s="64" t="s">
        <v>111</v>
      </c>
      <c r="D96" s="77">
        <f>SUM(D97)</f>
        <v>1422</v>
      </c>
      <c r="E96" s="77">
        <f>SUM(E97)</f>
        <v>1102.2</v>
      </c>
      <c r="F96" s="77">
        <f>SUM(F97)</f>
        <v>992.7</v>
      </c>
      <c r="G96" s="77">
        <f t="shared" si="4"/>
        <v>69.81012658227849</v>
      </c>
      <c r="H96" s="89">
        <f t="shared" si="6"/>
        <v>90.06532389765923</v>
      </c>
      <c r="I96" s="54">
        <f t="shared" si="5"/>
        <v>0.0653238976592263</v>
      </c>
    </row>
    <row r="97" spans="1:9" s="10" customFormat="1" ht="12.75">
      <c r="A97" s="79"/>
      <c r="B97" s="65"/>
      <c r="C97" s="65" t="s">
        <v>75</v>
      </c>
      <c r="D97" s="66">
        <v>1422</v>
      </c>
      <c r="E97" s="66">
        <v>1102.2</v>
      </c>
      <c r="F97" s="66">
        <v>992.7</v>
      </c>
      <c r="G97" s="66">
        <f t="shared" si="4"/>
        <v>69.81012658227849</v>
      </c>
      <c r="H97" s="81">
        <f t="shared" si="6"/>
        <v>90.06532389765923</v>
      </c>
      <c r="I97" s="56">
        <f t="shared" si="5"/>
        <v>0.0653238976592263</v>
      </c>
    </row>
    <row r="98" spans="1:9" s="10" customFormat="1" ht="51">
      <c r="A98" s="63" t="s">
        <v>61</v>
      </c>
      <c r="B98" s="64" t="s">
        <v>62</v>
      </c>
      <c r="C98" s="64" t="s">
        <v>110</v>
      </c>
      <c r="D98" s="77">
        <f>SUM(D99)</f>
        <v>899</v>
      </c>
      <c r="E98" s="77">
        <f>SUM(E99)</f>
        <v>666.7</v>
      </c>
      <c r="F98" s="77">
        <f>SUM(F99)</f>
        <v>645.8</v>
      </c>
      <c r="G98" s="77">
        <f t="shared" si="4"/>
        <v>71.8353726362625</v>
      </c>
      <c r="H98" s="89">
        <f t="shared" si="6"/>
        <v>96.86515674216288</v>
      </c>
      <c r="I98" s="54">
        <f t="shared" si="5"/>
        <v>6.865156742162881</v>
      </c>
    </row>
    <row r="99" spans="1:9" s="10" customFormat="1" ht="12.75">
      <c r="A99" s="79"/>
      <c r="B99" s="65"/>
      <c r="C99" s="65" t="s">
        <v>75</v>
      </c>
      <c r="D99" s="66">
        <v>899</v>
      </c>
      <c r="E99" s="66">
        <v>666.7</v>
      </c>
      <c r="F99" s="66">
        <v>645.8</v>
      </c>
      <c r="G99" s="66">
        <f t="shared" si="4"/>
        <v>71.8353726362625</v>
      </c>
      <c r="H99" s="81">
        <f t="shared" si="6"/>
        <v>96.86515674216288</v>
      </c>
      <c r="I99" s="56">
        <f t="shared" si="5"/>
        <v>6.865156742162881</v>
      </c>
    </row>
    <row r="100" spans="1:9" s="10" customFormat="1" ht="63.75">
      <c r="A100" s="63" t="s">
        <v>63</v>
      </c>
      <c r="B100" s="64" t="s">
        <v>64</v>
      </c>
      <c r="C100" s="64" t="s">
        <v>109</v>
      </c>
      <c r="D100" s="77">
        <f>SUM(D101)</f>
        <v>898.8</v>
      </c>
      <c r="E100" s="77">
        <f>SUM(E101)</f>
        <v>713.6</v>
      </c>
      <c r="F100" s="77">
        <f>SUM(F101)</f>
        <v>650.5</v>
      </c>
      <c r="G100" s="77">
        <f t="shared" si="4"/>
        <v>72.37427681352915</v>
      </c>
      <c r="H100" s="89">
        <f t="shared" si="6"/>
        <v>91.15751121076234</v>
      </c>
      <c r="I100" s="54">
        <f t="shared" si="5"/>
        <v>1.1575112107623369</v>
      </c>
    </row>
    <row r="101" spans="1:9" s="10" customFormat="1" ht="12.75">
      <c r="A101" s="79"/>
      <c r="B101" s="65"/>
      <c r="C101" s="65" t="s">
        <v>75</v>
      </c>
      <c r="D101" s="66">
        <v>898.8</v>
      </c>
      <c r="E101" s="66">
        <v>713.6</v>
      </c>
      <c r="F101" s="66">
        <v>650.5</v>
      </c>
      <c r="G101" s="66">
        <f t="shared" si="4"/>
        <v>72.37427681352915</v>
      </c>
      <c r="H101" s="81">
        <f t="shared" si="6"/>
        <v>91.15751121076234</v>
      </c>
      <c r="I101" s="56">
        <f t="shared" si="5"/>
        <v>1.1575112107623369</v>
      </c>
    </row>
    <row r="102" spans="1:9" s="10" customFormat="1" ht="51">
      <c r="A102" s="63" t="s">
        <v>65</v>
      </c>
      <c r="B102" s="64" t="s">
        <v>66</v>
      </c>
      <c r="C102" s="64" t="s">
        <v>108</v>
      </c>
      <c r="D102" s="77">
        <f>SUM(D103)</f>
        <v>898.8</v>
      </c>
      <c r="E102" s="77">
        <f>SUM(E103)</f>
        <v>702</v>
      </c>
      <c r="F102" s="77">
        <f>SUM(F103)</f>
        <v>645.6</v>
      </c>
      <c r="G102" s="77">
        <f t="shared" si="4"/>
        <v>71.8291054739653</v>
      </c>
      <c r="H102" s="89">
        <f t="shared" si="6"/>
        <v>91.96581196581197</v>
      </c>
      <c r="I102" s="54">
        <f t="shared" si="5"/>
        <v>1.965811965811966</v>
      </c>
    </row>
    <row r="103" spans="1:9" s="10" customFormat="1" ht="12.75">
      <c r="A103" s="79"/>
      <c r="B103" s="65"/>
      <c r="C103" s="65" t="s">
        <v>75</v>
      </c>
      <c r="D103" s="66">
        <v>898.8</v>
      </c>
      <c r="E103" s="66">
        <v>702</v>
      </c>
      <c r="F103" s="66">
        <v>645.6</v>
      </c>
      <c r="G103" s="66">
        <f t="shared" si="4"/>
        <v>71.8291054739653</v>
      </c>
      <c r="H103" s="81">
        <f t="shared" si="6"/>
        <v>91.96581196581197</v>
      </c>
      <c r="I103" s="54">
        <f t="shared" si="5"/>
        <v>1.965811965811966</v>
      </c>
    </row>
    <row r="104" spans="1:9" s="10" customFormat="1" ht="63.75">
      <c r="A104" s="63" t="s">
        <v>67</v>
      </c>
      <c r="B104" s="64" t="s">
        <v>68</v>
      </c>
      <c r="C104" s="64" t="s">
        <v>107</v>
      </c>
      <c r="D104" s="77">
        <f>SUM(D105)</f>
        <v>898.8</v>
      </c>
      <c r="E104" s="77">
        <f>SUM(E105)</f>
        <v>674.5</v>
      </c>
      <c r="F104" s="77">
        <f>SUM(F105)</f>
        <v>655.8</v>
      </c>
      <c r="G104" s="77">
        <f t="shared" si="4"/>
        <v>72.96395193591455</v>
      </c>
      <c r="H104" s="89">
        <f t="shared" si="6"/>
        <v>97.22757598220903</v>
      </c>
      <c r="I104" s="54">
        <f t="shared" si="5"/>
        <v>7.227575982209032</v>
      </c>
    </row>
    <row r="105" spans="1:9" s="10" customFormat="1" ht="12.75">
      <c r="A105" s="79"/>
      <c r="B105" s="65"/>
      <c r="C105" s="65" t="s">
        <v>75</v>
      </c>
      <c r="D105" s="66">
        <v>898.8</v>
      </c>
      <c r="E105" s="66">
        <v>674.5</v>
      </c>
      <c r="F105" s="66">
        <v>655.8</v>
      </c>
      <c r="G105" s="66">
        <f t="shared" si="4"/>
        <v>72.96395193591455</v>
      </c>
      <c r="H105" s="81">
        <f t="shared" si="6"/>
        <v>97.22757598220903</v>
      </c>
      <c r="I105" s="56">
        <f t="shared" si="5"/>
        <v>7.227575982209032</v>
      </c>
    </row>
    <row r="106" spans="1:9" s="10" customFormat="1" ht="51">
      <c r="A106" s="63" t="s">
        <v>69</v>
      </c>
      <c r="B106" s="64" t="s">
        <v>70</v>
      </c>
      <c r="C106" s="64" t="s">
        <v>106</v>
      </c>
      <c r="D106" s="77">
        <f>SUM(D107)</f>
        <v>898.8</v>
      </c>
      <c r="E106" s="77">
        <f>SUM(E107)</f>
        <v>697</v>
      </c>
      <c r="F106" s="77">
        <f>SUM(F107)</f>
        <v>673</v>
      </c>
      <c r="G106" s="77">
        <f t="shared" si="4"/>
        <v>74.87761459724076</v>
      </c>
      <c r="H106" s="89">
        <f t="shared" si="6"/>
        <v>96.55667144906744</v>
      </c>
      <c r="I106" s="54">
        <f t="shared" si="5"/>
        <v>6.556671449067437</v>
      </c>
    </row>
    <row r="107" spans="1:9" s="10" customFormat="1" ht="12.75">
      <c r="A107" s="79"/>
      <c r="B107" s="65"/>
      <c r="C107" s="65" t="s">
        <v>75</v>
      </c>
      <c r="D107" s="66">
        <v>898.8</v>
      </c>
      <c r="E107" s="66">
        <v>697</v>
      </c>
      <c r="F107" s="66">
        <v>673</v>
      </c>
      <c r="G107" s="66">
        <f t="shared" si="4"/>
        <v>74.87761459724076</v>
      </c>
      <c r="H107" s="81">
        <f t="shared" si="6"/>
        <v>96.55667144906744</v>
      </c>
      <c r="I107" s="56">
        <f t="shared" si="5"/>
        <v>6.556671449067437</v>
      </c>
    </row>
    <row r="108" spans="1:9" s="10" customFormat="1" ht="63.75">
      <c r="A108" s="63" t="s">
        <v>71</v>
      </c>
      <c r="B108" s="64" t="s">
        <v>72</v>
      </c>
      <c r="C108" s="64" t="s">
        <v>105</v>
      </c>
      <c r="D108" s="77">
        <f>SUM(D109)</f>
        <v>898.8</v>
      </c>
      <c r="E108" s="77">
        <f>SUM(E109)</f>
        <v>752.2</v>
      </c>
      <c r="F108" s="77">
        <f>SUM(F109)</f>
        <v>499.8</v>
      </c>
      <c r="G108" s="77">
        <f t="shared" si="4"/>
        <v>55.60747663551402</v>
      </c>
      <c r="H108" s="78">
        <f t="shared" si="6"/>
        <v>66.44509438978994</v>
      </c>
      <c r="I108" s="54">
        <f t="shared" si="5"/>
        <v>-23.554905610210056</v>
      </c>
    </row>
    <row r="109" spans="1:9" s="10" customFormat="1" ht="12.75">
      <c r="A109" s="79"/>
      <c r="B109" s="65"/>
      <c r="C109" s="65" t="s">
        <v>75</v>
      </c>
      <c r="D109" s="66">
        <v>898.8</v>
      </c>
      <c r="E109" s="66">
        <v>752.2</v>
      </c>
      <c r="F109" s="66">
        <v>499.8</v>
      </c>
      <c r="G109" s="66">
        <f t="shared" si="4"/>
        <v>55.60747663551402</v>
      </c>
      <c r="H109" s="80">
        <f t="shared" si="6"/>
        <v>66.44509438978994</v>
      </c>
      <c r="I109" s="56">
        <f t="shared" si="5"/>
        <v>-23.554905610210056</v>
      </c>
    </row>
    <row r="110" spans="1:9" s="10" customFormat="1" ht="25.5">
      <c r="A110" s="63" t="s">
        <v>45</v>
      </c>
      <c r="B110" s="64" t="s">
        <v>46</v>
      </c>
      <c r="C110" s="64" t="s">
        <v>98</v>
      </c>
      <c r="D110" s="77">
        <f>SUM(D111:D113)</f>
        <v>250420.7</v>
      </c>
      <c r="E110" s="77">
        <f>SUM(E111:E113)</f>
        <v>177554.7</v>
      </c>
      <c r="F110" s="77">
        <f>SUM(F111:F113)</f>
        <v>164681.5</v>
      </c>
      <c r="G110" s="77">
        <f t="shared" si="4"/>
        <v>65.76193581441152</v>
      </c>
      <c r="H110" s="89">
        <f t="shared" si="6"/>
        <v>92.7497272671464</v>
      </c>
      <c r="I110" s="54">
        <f t="shared" si="5"/>
        <v>2.7497272671463975</v>
      </c>
    </row>
    <row r="111" spans="1:9" s="10" customFormat="1" ht="12.75">
      <c r="A111" s="79"/>
      <c r="B111" s="65"/>
      <c r="C111" s="65" t="s">
        <v>74</v>
      </c>
      <c r="D111" s="66">
        <v>249294.1</v>
      </c>
      <c r="E111" s="66">
        <v>176767.7</v>
      </c>
      <c r="F111" s="66">
        <v>164117.2</v>
      </c>
      <c r="G111" s="66">
        <f t="shared" si="4"/>
        <v>65.8327653963732</v>
      </c>
      <c r="H111" s="81">
        <f t="shared" si="6"/>
        <v>92.8434323691489</v>
      </c>
      <c r="I111" s="56">
        <f t="shared" si="5"/>
        <v>2.8434323691489</v>
      </c>
    </row>
    <row r="112" spans="1:9" s="10" customFormat="1" ht="12.75">
      <c r="A112" s="79"/>
      <c r="B112" s="65"/>
      <c r="C112" s="65" t="s">
        <v>75</v>
      </c>
      <c r="D112" s="66">
        <v>696.6</v>
      </c>
      <c r="E112" s="66">
        <v>460</v>
      </c>
      <c r="F112" s="66">
        <v>292</v>
      </c>
      <c r="G112" s="66">
        <f t="shared" si="4"/>
        <v>41.91788687912719</v>
      </c>
      <c r="H112" s="80">
        <f t="shared" si="6"/>
        <v>63.47826086956522</v>
      </c>
      <c r="I112" s="56">
        <f t="shared" si="5"/>
        <v>-26.52173913043478</v>
      </c>
    </row>
    <row r="113" spans="1:9" s="10" customFormat="1" ht="38.25">
      <c r="A113" s="79"/>
      <c r="B113" s="65"/>
      <c r="C113" s="65" t="s">
        <v>76</v>
      </c>
      <c r="D113" s="66">
        <v>430</v>
      </c>
      <c r="E113" s="66">
        <v>327</v>
      </c>
      <c r="F113" s="66">
        <v>272.3</v>
      </c>
      <c r="G113" s="66">
        <f t="shared" si="4"/>
        <v>63.32558139534884</v>
      </c>
      <c r="H113" s="80">
        <f t="shared" si="6"/>
        <v>83.27217125382263</v>
      </c>
      <c r="I113" s="56">
        <f t="shared" si="5"/>
        <v>-6.727828746177366</v>
      </c>
    </row>
    <row r="114" spans="1:9" s="10" customFormat="1" ht="51">
      <c r="A114" s="63" t="s">
        <v>47</v>
      </c>
      <c r="B114" s="64" t="s">
        <v>48</v>
      </c>
      <c r="C114" s="64" t="s">
        <v>99</v>
      </c>
      <c r="D114" s="77">
        <f>SUM(D115:D117)</f>
        <v>62506.4</v>
      </c>
      <c r="E114" s="77">
        <f>SUM(E115:E117)</f>
        <v>48379.700000000004</v>
      </c>
      <c r="F114" s="77">
        <f>SUM(F115:F117)</f>
        <v>43150.6</v>
      </c>
      <c r="G114" s="77">
        <f t="shared" si="4"/>
        <v>69.03389092956881</v>
      </c>
      <c r="H114" s="78">
        <f t="shared" si="6"/>
        <v>89.19154108024647</v>
      </c>
      <c r="I114" s="54">
        <f t="shared" si="5"/>
        <v>-0.8084589197535337</v>
      </c>
    </row>
    <row r="115" spans="1:9" s="10" customFormat="1" ht="12.75">
      <c r="A115" s="79"/>
      <c r="B115" s="65"/>
      <c r="C115" s="65" t="s">
        <v>74</v>
      </c>
      <c r="D115" s="66">
        <v>58414.3</v>
      </c>
      <c r="E115" s="66">
        <v>45045.4</v>
      </c>
      <c r="F115" s="66">
        <v>40762.2</v>
      </c>
      <c r="G115" s="66">
        <f t="shared" si="4"/>
        <v>69.78120083609663</v>
      </c>
      <c r="H115" s="81">
        <f t="shared" si="6"/>
        <v>90.49137092799708</v>
      </c>
      <c r="I115" s="56">
        <f t="shared" si="5"/>
        <v>0.4913709279970817</v>
      </c>
    </row>
    <row r="116" spans="1:9" s="10" customFormat="1" ht="12.75">
      <c r="A116" s="79"/>
      <c r="B116" s="65"/>
      <c r="C116" s="65" t="s">
        <v>75</v>
      </c>
      <c r="D116" s="66">
        <v>54</v>
      </c>
      <c r="E116" s="66">
        <v>27</v>
      </c>
      <c r="F116" s="66"/>
      <c r="G116" s="86">
        <f>SUM(F116/D116)*100</f>
        <v>0</v>
      </c>
      <c r="H116" s="87">
        <f>SUM(F116/E116*100)</f>
        <v>0</v>
      </c>
      <c r="I116" s="56">
        <f t="shared" si="5"/>
        <v>-90</v>
      </c>
    </row>
    <row r="117" spans="1:9" s="10" customFormat="1" ht="38.25">
      <c r="A117" s="79"/>
      <c r="B117" s="65"/>
      <c r="C117" s="65" t="s">
        <v>76</v>
      </c>
      <c r="D117" s="66">
        <v>4038.1</v>
      </c>
      <c r="E117" s="66">
        <v>3307.3</v>
      </c>
      <c r="F117" s="66">
        <v>2388.4</v>
      </c>
      <c r="G117" s="66">
        <f aca="true" t="shared" si="7" ref="G117:G145">SUM(F117/D117)*100</f>
        <v>59.14662836482505</v>
      </c>
      <c r="H117" s="80">
        <f t="shared" si="6"/>
        <v>72.21600701478548</v>
      </c>
      <c r="I117" s="56">
        <f t="shared" si="5"/>
        <v>-17.783992985214525</v>
      </c>
    </row>
    <row r="118" spans="1:9" s="10" customFormat="1" ht="25.5">
      <c r="A118" s="63" t="s">
        <v>49</v>
      </c>
      <c r="B118" s="64" t="s">
        <v>50</v>
      </c>
      <c r="C118" s="64" t="s">
        <v>100</v>
      </c>
      <c r="D118" s="77">
        <f>SUM(D119:D120)</f>
        <v>14813.6</v>
      </c>
      <c r="E118" s="77">
        <f>SUM(E119:E120)</f>
        <v>10432.4</v>
      </c>
      <c r="F118" s="77">
        <f>SUM(F119)</f>
        <v>8636.2</v>
      </c>
      <c r="G118" s="77">
        <f t="shared" si="7"/>
        <v>58.29913052870336</v>
      </c>
      <c r="H118" s="78">
        <f t="shared" si="6"/>
        <v>82.78248533415132</v>
      </c>
      <c r="I118" s="54">
        <f t="shared" si="5"/>
        <v>-7.217514665848682</v>
      </c>
    </row>
    <row r="119" spans="1:9" s="10" customFormat="1" ht="12.75">
      <c r="A119" s="79"/>
      <c r="B119" s="65"/>
      <c r="C119" s="65" t="s">
        <v>74</v>
      </c>
      <c r="D119" s="66">
        <v>14813.6</v>
      </c>
      <c r="E119" s="66">
        <v>10432.4</v>
      </c>
      <c r="F119" s="66">
        <v>8636.2</v>
      </c>
      <c r="G119" s="66">
        <f t="shared" si="7"/>
        <v>58.29913052870336</v>
      </c>
      <c r="H119" s="80">
        <f t="shared" si="6"/>
        <v>82.78248533415132</v>
      </c>
      <c r="I119" s="56">
        <f t="shared" si="5"/>
        <v>-7.217514665848682</v>
      </c>
    </row>
    <row r="120" spans="1:9" s="10" customFormat="1" ht="12.75" hidden="1" outlineLevel="1">
      <c r="A120" s="79"/>
      <c r="B120" s="65"/>
      <c r="C120" s="65" t="s">
        <v>75</v>
      </c>
      <c r="D120" s="66"/>
      <c r="E120" s="66"/>
      <c r="F120" s="66"/>
      <c r="G120" s="66" t="e">
        <f t="shared" si="7"/>
        <v>#DIV/0!</v>
      </c>
      <c r="H120" s="80" t="e">
        <f t="shared" si="6"/>
        <v>#DIV/0!</v>
      </c>
      <c r="I120" s="56" t="e">
        <f t="shared" si="5"/>
        <v>#DIV/0!</v>
      </c>
    </row>
    <row r="121" spans="1:9" s="10" customFormat="1" ht="51" collapsed="1">
      <c r="A121" s="63" t="s">
        <v>51</v>
      </c>
      <c r="B121" s="64" t="s">
        <v>52</v>
      </c>
      <c r="C121" s="64" t="s">
        <v>101</v>
      </c>
      <c r="D121" s="77">
        <f>SUM(D122:D123)</f>
        <v>3898.1</v>
      </c>
      <c r="E121" s="77">
        <f>SUM(E122:E123)</f>
        <v>3097.1</v>
      </c>
      <c r="F121" s="77">
        <f>SUM(F122)</f>
        <v>3078.5</v>
      </c>
      <c r="G121" s="77">
        <f t="shared" si="7"/>
        <v>78.97437213001206</v>
      </c>
      <c r="H121" s="89">
        <f t="shared" si="6"/>
        <v>99.39943818410771</v>
      </c>
      <c r="I121" s="54">
        <f t="shared" si="5"/>
        <v>9.399438184107709</v>
      </c>
    </row>
    <row r="122" spans="1:9" s="10" customFormat="1" ht="12.75">
      <c r="A122" s="79"/>
      <c r="B122" s="65"/>
      <c r="C122" s="65" t="s">
        <v>74</v>
      </c>
      <c r="D122" s="66">
        <v>3898.1</v>
      </c>
      <c r="E122" s="66">
        <v>3097.1</v>
      </c>
      <c r="F122" s="66">
        <v>3078.5</v>
      </c>
      <c r="G122" s="66">
        <f t="shared" si="7"/>
        <v>78.97437213001206</v>
      </c>
      <c r="H122" s="81">
        <f t="shared" si="6"/>
        <v>99.39943818410771</v>
      </c>
      <c r="I122" s="56">
        <f t="shared" si="5"/>
        <v>9.399438184107709</v>
      </c>
    </row>
    <row r="123" spans="1:9" s="10" customFormat="1" ht="12.75" hidden="1" outlineLevel="1">
      <c r="A123" s="79"/>
      <c r="B123" s="65"/>
      <c r="C123" s="65" t="s">
        <v>75</v>
      </c>
      <c r="D123" s="66"/>
      <c r="E123" s="66"/>
      <c r="F123" s="66"/>
      <c r="G123" s="66" t="e">
        <f t="shared" si="7"/>
        <v>#DIV/0!</v>
      </c>
      <c r="H123" s="80" t="e">
        <f t="shared" si="6"/>
        <v>#DIV/0!</v>
      </c>
      <c r="I123" s="56" t="e">
        <f t="shared" si="5"/>
        <v>#DIV/0!</v>
      </c>
    </row>
    <row r="124" spans="1:9" s="10" customFormat="1" ht="25.5" collapsed="1">
      <c r="A124" s="63" t="s">
        <v>53</v>
      </c>
      <c r="B124" s="64" t="s">
        <v>54</v>
      </c>
      <c r="C124" s="64" t="s">
        <v>102</v>
      </c>
      <c r="D124" s="77">
        <f>SUM(D125:D126)</f>
        <v>116253.8</v>
      </c>
      <c r="E124" s="77">
        <f>SUM(E125:E126)</f>
        <v>79840.8</v>
      </c>
      <c r="F124" s="77">
        <f>SUM(F125:F126)</f>
        <v>55993.2</v>
      </c>
      <c r="G124" s="77">
        <f t="shared" si="7"/>
        <v>48.16461913503042</v>
      </c>
      <c r="H124" s="78">
        <f t="shared" si="6"/>
        <v>70.13106081101391</v>
      </c>
      <c r="I124" s="54">
        <f t="shared" si="5"/>
        <v>-19.86893918898609</v>
      </c>
    </row>
    <row r="125" spans="1:9" s="10" customFormat="1" ht="12.75">
      <c r="A125" s="79"/>
      <c r="B125" s="65"/>
      <c r="C125" s="65" t="s">
        <v>74</v>
      </c>
      <c r="D125" s="66">
        <v>116253.8</v>
      </c>
      <c r="E125" s="66">
        <v>79840.8</v>
      </c>
      <c r="F125" s="66">
        <v>55993.2</v>
      </c>
      <c r="G125" s="66">
        <f t="shared" si="7"/>
        <v>48.16461913503042</v>
      </c>
      <c r="H125" s="80">
        <f t="shared" si="6"/>
        <v>70.13106081101391</v>
      </c>
      <c r="I125" s="56">
        <f t="shared" si="5"/>
        <v>-19.86893918898609</v>
      </c>
    </row>
    <row r="126" spans="1:9" s="10" customFormat="1" ht="12.75" hidden="1" outlineLevel="1">
      <c r="A126" s="79"/>
      <c r="B126" s="65"/>
      <c r="C126" s="65" t="s">
        <v>75</v>
      </c>
      <c r="D126" s="66"/>
      <c r="E126" s="66"/>
      <c r="F126" s="66"/>
      <c r="G126" s="66" t="e">
        <f t="shared" si="7"/>
        <v>#DIV/0!</v>
      </c>
      <c r="H126" s="80" t="e">
        <f t="shared" si="6"/>
        <v>#DIV/0!</v>
      </c>
      <c r="I126" s="56" t="e">
        <f t="shared" si="5"/>
        <v>#DIV/0!</v>
      </c>
    </row>
    <row r="127" spans="1:9" s="10" customFormat="1" ht="51" collapsed="1">
      <c r="A127" s="63" t="s">
        <v>55</v>
      </c>
      <c r="B127" s="64" t="s">
        <v>56</v>
      </c>
      <c r="C127" s="64" t="s">
        <v>104</v>
      </c>
      <c r="D127" s="77">
        <f>SUM(D128:D129)</f>
        <v>566575.3</v>
      </c>
      <c r="E127" s="77">
        <f>SUM(E128:E129)</f>
        <v>454921.4</v>
      </c>
      <c r="F127" s="77">
        <f>SUM(F128:F129)</f>
        <v>249675.2</v>
      </c>
      <c r="G127" s="77">
        <f t="shared" si="7"/>
        <v>44.0674346375495</v>
      </c>
      <c r="H127" s="78">
        <f t="shared" si="6"/>
        <v>54.883151243269715</v>
      </c>
      <c r="I127" s="54">
        <f t="shared" si="5"/>
        <v>-35.116848756730285</v>
      </c>
    </row>
    <row r="128" spans="1:9" s="10" customFormat="1" ht="12.75">
      <c r="A128" s="79"/>
      <c r="B128" s="65"/>
      <c r="C128" s="65" t="s">
        <v>74</v>
      </c>
      <c r="D128" s="66">
        <v>226572.2</v>
      </c>
      <c r="E128" s="66">
        <v>200701.9</v>
      </c>
      <c r="F128" s="66">
        <v>145695.5</v>
      </c>
      <c r="G128" s="66">
        <f t="shared" si="7"/>
        <v>64.3042262025085</v>
      </c>
      <c r="H128" s="80">
        <f t="shared" si="6"/>
        <v>72.59298491942528</v>
      </c>
      <c r="I128" s="56">
        <f t="shared" si="5"/>
        <v>-17.407015080574723</v>
      </c>
    </row>
    <row r="129" spans="1:9" s="10" customFormat="1" ht="12.75">
      <c r="A129" s="79"/>
      <c r="B129" s="65"/>
      <c r="C129" s="65" t="s">
        <v>75</v>
      </c>
      <c r="D129" s="66">
        <v>340003.1</v>
      </c>
      <c r="E129" s="66">
        <v>254219.5</v>
      </c>
      <c r="F129" s="66">
        <v>103979.7</v>
      </c>
      <c r="G129" s="66">
        <f t="shared" si="7"/>
        <v>30.58198587012883</v>
      </c>
      <c r="H129" s="80">
        <f t="shared" si="6"/>
        <v>40.90154374467733</v>
      </c>
      <c r="I129" s="56">
        <f t="shared" si="5"/>
        <v>-49.09845625532267</v>
      </c>
    </row>
    <row r="130" spans="1:9" s="10" customFormat="1" ht="51">
      <c r="A130" s="63" t="s">
        <v>57</v>
      </c>
      <c r="B130" s="64" t="s">
        <v>58</v>
      </c>
      <c r="C130" s="64" t="s">
        <v>103</v>
      </c>
      <c r="D130" s="77">
        <f>SUM(D131:D132)</f>
        <v>37736.3</v>
      </c>
      <c r="E130" s="77">
        <f>SUM(E131:E132)</f>
        <v>18129.4</v>
      </c>
      <c r="F130" s="77">
        <f>SUM(F131:F132)</f>
        <v>17103</v>
      </c>
      <c r="G130" s="77">
        <f t="shared" si="7"/>
        <v>45.32240839721965</v>
      </c>
      <c r="H130" s="89">
        <f t="shared" si="6"/>
        <v>94.33847783158846</v>
      </c>
      <c r="I130" s="54">
        <f t="shared" si="5"/>
        <v>4.338477831588463</v>
      </c>
    </row>
    <row r="131" spans="1:9" s="10" customFormat="1" ht="12.75">
      <c r="A131" s="79"/>
      <c r="B131" s="65"/>
      <c r="C131" s="65" t="s">
        <v>74</v>
      </c>
      <c r="D131" s="66">
        <v>36333.3</v>
      </c>
      <c r="E131" s="66">
        <v>16726.4</v>
      </c>
      <c r="F131" s="66">
        <v>16320.2</v>
      </c>
      <c r="G131" s="66">
        <f t="shared" si="7"/>
        <v>44.91802286057143</v>
      </c>
      <c r="H131" s="81">
        <f t="shared" si="6"/>
        <v>97.57150373062942</v>
      </c>
      <c r="I131" s="56">
        <f t="shared" si="5"/>
        <v>7.571503730629416</v>
      </c>
    </row>
    <row r="132" spans="1:9" s="10" customFormat="1" ht="12.75">
      <c r="A132" s="79"/>
      <c r="B132" s="65"/>
      <c r="C132" s="65" t="s">
        <v>75</v>
      </c>
      <c r="D132" s="66">
        <v>1403</v>
      </c>
      <c r="E132" s="66">
        <v>1403</v>
      </c>
      <c r="F132" s="66">
        <v>782.8</v>
      </c>
      <c r="G132" s="66">
        <f t="shared" si="7"/>
        <v>55.79472558802565</v>
      </c>
      <c r="H132" s="80">
        <f t="shared" si="6"/>
        <v>55.79472558802565</v>
      </c>
      <c r="I132" s="56">
        <f t="shared" si="5"/>
        <v>-34.20527441197435</v>
      </c>
    </row>
    <row r="133" spans="1:9" ht="12.75">
      <c r="A133" s="6"/>
      <c r="B133" s="7"/>
      <c r="C133" s="7" t="s">
        <v>120</v>
      </c>
      <c r="D133" s="47">
        <v>29741.5</v>
      </c>
      <c r="E133" s="47">
        <v>17478.9</v>
      </c>
      <c r="F133" s="47"/>
      <c r="G133" s="47"/>
      <c r="H133" s="48"/>
      <c r="I133" s="56"/>
    </row>
    <row r="134" spans="1:9" ht="12.75" hidden="1" outlineLevel="1">
      <c r="A134" s="6"/>
      <c r="B134" s="7"/>
      <c r="C134" s="7" t="s">
        <v>139</v>
      </c>
      <c r="D134" s="47"/>
      <c r="E134" s="47"/>
      <c r="F134" s="47"/>
      <c r="G134" s="45"/>
      <c r="H134" s="48"/>
      <c r="I134" s="56"/>
    </row>
    <row r="135" spans="1:9" ht="12.75" collapsed="1">
      <c r="A135" s="6"/>
      <c r="B135" s="7"/>
      <c r="C135" s="7" t="s">
        <v>140</v>
      </c>
      <c r="D135" s="47">
        <v>656888.7</v>
      </c>
      <c r="E135" s="47">
        <v>512988.7</v>
      </c>
      <c r="F135" s="47"/>
      <c r="G135" s="45"/>
      <c r="H135" s="48"/>
      <c r="I135" s="56"/>
    </row>
    <row r="136" spans="1:9" ht="51">
      <c r="A136" s="15"/>
      <c r="B136" s="16" t="s">
        <v>150</v>
      </c>
      <c r="C136" s="16"/>
      <c r="D136" s="49">
        <f>SUM(D138:D140)</f>
        <v>15363638.3</v>
      </c>
      <c r="E136" s="49">
        <f>SUM(E138:E140)</f>
        <v>10974302.800000004</v>
      </c>
      <c r="F136" s="49">
        <f>SUM(F138:F140)</f>
        <v>8462245.3</v>
      </c>
      <c r="G136" s="49">
        <f t="shared" si="7"/>
        <v>55.07969619409746</v>
      </c>
      <c r="H136" s="51">
        <f>SUM(F136/E136*100)</f>
        <v>77.10963925653662</v>
      </c>
      <c r="I136" s="58">
        <f t="shared" si="5"/>
        <v>-12.890360743463376</v>
      </c>
    </row>
    <row r="137" spans="1:9" ht="12.75">
      <c r="A137" s="90"/>
      <c r="B137" s="60"/>
      <c r="C137" s="60" t="s">
        <v>143</v>
      </c>
      <c r="D137" s="61"/>
      <c r="E137" s="61"/>
      <c r="F137" s="61"/>
      <c r="G137" s="49"/>
      <c r="H137" s="62"/>
      <c r="I137" s="58">
        <f t="shared" si="5"/>
        <v>-90</v>
      </c>
    </row>
    <row r="138" spans="1:9" ht="12.75">
      <c r="A138" s="15"/>
      <c r="B138" s="15"/>
      <c r="C138" s="16" t="s">
        <v>74</v>
      </c>
      <c r="D138" s="49">
        <f>SUM(D11+D16+D18+D21+D28+D32+D35+D39+D43+D45+D49+D52+D55+D58+D61+D64+D67+D70+D73+D77+D81+D84+D87+D90+D94+D111+D115+D119+D122+D125+D128+D131+D133+D134)</f>
        <v>10009555.3</v>
      </c>
      <c r="E138" s="49">
        <f>SUM(E11+E16+E18+E21+E28+E32+E35+E39+E43+E45+E49+E52+E55+E58+E61+E64+E67+E70+E73+E77+E81+E84+E87+E90+E94+E111+E115+E119+E122+E125+E128+E131+E133+E134)</f>
        <v>6966923.200000003</v>
      </c>
      <c r="F138" s="49">
        <f>SUM(F11+F16+F18+F21+F28+F32+F35+F39+F45+F49+F52+F55+F58+F61+F64+F67+F70+F73+F77+F81+F84+F87+F90+F94+F111+F115+F119+F122+F125+F128+F131)</f>
        <v>5930879.6</v>
      </c>
      <c r="G138" s="49">
        <f t="shared" si="7"/>
        <v>59.25217876562407</v>
      </c>
      <c r="H138" s="51">
        <f>SUM(F138/E138*100)</f>
        <v>85.12910835589514</v>
      </c>
      <c r="I138" s="58">
        <f t="shared" si="5"/>
        <v>-4.870891644104859</v>
      </c>
    </row>
    <row r="139" spans="1:9" ht="12.75">
      <c r="A139" s="15"/>
      <c r="B139" s="15"/>
      <c r="C139" s="16" t="s">
        <v>75</v>
      </c>
      <c r="D139" s="49">
        <f>SUM(D132+D129+D126+D123+D120+D112+D109+D107+D105+D103+D101+D99+D97+D95+D91+D88+D85+D82+D78+D74+D71+D68+D65+D62+D59+D56+D53+D50+D46+D36+D29+D26+D19+D13+D135+D40+D116)</f>
        <v>4234599.8</v>
      </c>
      <c r="E139" s="49">
        <f>SUM(E132+E129+E126+E123+E120+E112+E109+E107+E105+E103+E101+E99+E97+E95+E91+E88+E85+E82+E78+E74+E71+E68+E65+E62+E59+E56+E53+E50+E46+E36+E29+E26+E19+E13+E135+E40+E116)</f>
        <v>3152872.3000000003</v>
      </c>
      <c r="F139" s="49">
        <f>SUM(F132+F129+F126+F123+F120+F112+F109+F107+F105+F103+F101+F99+F97+F95+F91+F88+F85+F82+F78+F74+F71+F68+F65+F62+F59+F56+F53+F50+F46+F36+F29+F26+F19+F13+F135+F40+F116)</f>
        <v>1892494.4000000001</v>
      </c>
      <c r="G139" s="49">
        <f t="shared" si="7"/>
        <v>44.691222060700994</v>
      </c>
      <c r="H139" s="51">
        <f>SUM(F139/E139*100)</f>
        <v>60.024454526750105</v>
      </c>
      <c r="I139" s="58">
        <f aca="true" t="shared" si="8" ref="I139:I145">SUM(H139-90)</f>
        <v>-29.975545473249895</v>
      </c>
    </row>
    <row r="140" spans="1:9" ht="38.25">
      <c r="A140" s="15"/>
      <c r="B140" s="15"/>
      <c r="C140" s="16" t="s">
        <v>76</v>
      </c>
      <c r="D140" s="49">
        <f>SUM(D117+D113+D92+D79+D75+D47+D41+D37+D33+D30+D14)</f>
        <v>1119483.2</v>
      </c>
      <c r="E140" s="49">
        <f>SUM(E117+E113+E92+E79+E75+E47+E41+E37+E33+E30+E14)</f>
        <v>854507.3</v>
      </c>
      <c r="F140" s="49">
        <f>SUM(F117+F113+F92+F79+F75+F47+F41+F37+F33+F30+F14)</f>
        <v>638871.2999999999</v>
      </c>
      <c r="G140" s="49">
        <f t="shared" si="7"/>
        <v>57.068413353590294</v>
      </c>
      <c r="H140" s="51">
        <f>SUM(F140/E140*100)</f>
        <v>74.76487327843775</v>
      </c>
      <c r="I140" s="58">
        <f t="shared" si="8"/>
        <v>-15.235126721562253</v>
      </c>
    </row>
    <row r="141" spans="1:9" s="71" customFormat="1" ht="13.5">
      <c r="A141" s="73"/>
      <c r="B141" s="68" t="s">
        <v>147</v>
      </c>
      <c r="C141" s="73"/>
      <c r="D141" s="74">
        <f>SUM(D143:D145)</f>
        <v>15434307.2</v>
      </c>
      <c r="E141" s="75">
        <f>SUM(E143:E145)</f>
        <v>11024573.700000003</v>
      </c>
      <c r="F141" s="75">
        <f>SUM(F143:F145)</f>
        <v>8488916.5</v>
      </c>
      <c r="G141" s="69">
        <f t="shared" si="7"/>
        <v>55.000308015121014</v>
      </c>
      <c r="H141" s="70">
        <f>SUM(F141/E141*100)</f>
        <v>76.99995238818167</v>
      </c>
      <c r="I141" s="58">
        <f t="shared" si="8"/>
        <v>-13.000047611818331</v>
      </c>
    </row>
    <row r="142" spans="1:9" s="71" customFormat="1" ht="13.5">
      <c r="A142" s="73"/>
      <c r="B142" s="68"/>
      <c r="C142" s="73" t="s">
        <v>143</v>
      </c>
      <c r="D142" s="74"/>
      <c r="E142" s="75"/>
      <c r="F142" s="75"/>
      <c r="G142" s="69"/>
      <c r="H142" s="70"/>
      <c r="I142" s="58"/>
    </row>
    <row r="143" spans="1:9" s="71" customFormat="1" ht="27">
      <c r="A143" s="72"/>
      <c r="B143" s="72"/>
      <c r="C143" s="68" t="s">
        <v>151</v>
      </c>
      <c r="D143" s="69">
        <f>SUM(D138+D12+D23+D24+D25)</f>
        <v>10080224.200000001</v>
      </c>
      <c r="E143" s="69">
        <f>SUM(E138+E12+E23+E24+E25)</f>
        <v>7017194.100000002</v>
      </c>
      <c r="F143" s="69">
        <f>SUM(F138+F12+F23+F24+F25)</f>
        <v>5957550.8</v>
      </c>
      <c r="G143" s="69">
        <f t="shared" si="7"/>
        <v>59.101371971468645</v>
      </c>
      <c r="H143" s="70">
        <f>SUM(F143/E143*100)</f>
        <v>84.89933034629892</v>
      </c>
      <c r="I143" s="58">
        <f t="shared" si="8"/>
        <v>-5.100669653701075</v>
      </c>
    </row>
    <row r="144" spans="1:9" s="71" customFormat="1" ht="27">
      <c r="A144" s="72"/>
      <c r="B144" s="72"/>
      <c r="C144" s="68" t="s">
        <v>75</v>
      </c>
      <c r="D144" s="69">
        <f aca="true" t="shared" si="9" ref="D144:F145">SUM(D139)</f>
        <v>4234599.8</v>
      </c>
      <c r="E144" s="69">
        <f t="shared" si="9"/>
        <v>3152872.3000000003</v>
      </c>
      <c r="F144" s="69">
        <f t="shared" si="9"/>
        <v>1892494.4000000001</v>
      </c>
      <c r="G144" s="69">
        <f t="shared" si="7"/>
        <v>44.691222060700994</v>
      </c>
      <c r="H144" s="70">
        <f>SUM(F144/E144*100)</f>
        <v>60.024454526750105</v>
      </c>
      <c r="I144" s="58">
        <f t="shared" si="8"/>
        <v>-29.975545473249895</v>
      </c>
    </row>
    <row r="145" spans="1:9" s="71" customFormat="1" ht="40.5">
      <c r="A145" s="72"/>
      <c r="B145" s="72"/>
      <c r="C145" s="68" t="s">
        <v>76</v>
      </c>
      <c r="D145" s="69">
        <f t="shared" si="9"/>
        <v>1119483.2</v>
      </c>
      <c r="E145" s="69">
        <f t="shared" si="9"/>
        <v>854507.3</v>
      </c>
      <c r="F145" s="69">
        <f t="shared" si="9"/>
        <v>638871.2999999999</v>
      </c>
      <c r="G145" s="69">
        <f t="shared" si="7"/>
        <v>57.068413353590294</v>
      </c>
      <c r="H145" s="70">
        <f>SUM(F145/E145*100)</f>
        <v>74.76487327843775</v>
      </c>
      <c r="I145" s="58">
        <f t="shared" si="8"/>
        <v>-15.235126721562253</v>
      </c>
    </row>
    <row r="147" spans="2:9" ht="14.25" customHeight="1">
      <c r="B147" s="99"/>
      <c r="C147" s="100"/>
      <c r="D147" s="100"/>
      <c r="E147" s="100"/>
      <c r="F147" s="100"/>
      <c r="G147" s="100"/>
      <c r="H147" s="100"/>
      <c r="I147" s="100"/>
    </row>
  </sheetData>
  <mergeCells count="11">
    <mergeCell ref="A6:H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B147:I147"/>
  </mergeCells>
  <printOptions/>
  <pageMargins left="0.3937007874015748" right="0.3937007874015748" top="0.48" bottom="0.23" header="0.5118110236220472" footer="0.5118110236220472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0"/>
  <sheetViews>
    <sheetView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C9" sqref="C9"/>
    </sheetView>
  </sheetViews>
  <sheetFormatPr defaultColWidth="9.140625" defaultRowHeight="12.75"/>
  <cols>
    <col min="1" max="1" width="5.8515625" style="1" customWidth="1"/>
    <col min="2" max="2" width="24.7109375" style="1" customWidth="1"/>
    <col min="3" max="3" width="25.57421875" style="1" customWidth="1"/>
    <col min="4" max="4" width="12.140625" style="33" customWidth="1"/>
    <col min="5" max="5" width="12.28125" style="39" customWidth="1"/>
    <col min="6" max="6" width="12.8515625" style="10" customWidth="1"/>
    <col min="7" max="7" width="11.28125" style="33" customWidth="1"/>
    <col min="8" max="8" width="13.00390625" style="33" customWidth="1"/>
    <col min="9" max="9" width="8.00390625" style="3" customWidth="1"/>
    <col min="10" max="10" width="11.00390625" style="3" customWidth="1"/>
    <col min="11" max="11" width="12.8515625" style="1" customWidth="1"/>
    <col min="12" max="12" width="17.57421875" style="23" customWidth="1"/>
    <col min="13" max="16384" width="9.140625" style="1" customWidth="1"/>
  </cols>
  <sheetData>
    <row r="2" spans="1:12" s="2" customFormat="1" ht="12.75" customHeight="1">
      <c r="A2" s="101" t="s">
        <v>137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1:12" ht="12.75" customHeight="1">
      <c r="K3" s="3"/>
      <c r="L3" s="20" t="s">
        <v>114</v>
      </c>
    </row>
    <row r="4" spans="1:12" s="2" customFormat="1" ht="24" customHeight="1">
      <c r="A4" s="102" t="s">
        <v>1</v>
      </c>
      <c r="B4" s="102" t="s">
        <v>125</v>
      </c>
      <c r="C4" s="102" t="s">
        <v>78</v>
      </c>
      <c r="D4" s="91" t="s">
        <v>112</v>
      </c>
      <c r="E4" s="109"/>
      <c r="F4" s="110"/>
      <c r="G4" s="111" t="s">
        <v>126</v>
      </c>
      <c r="H4" s="111"/>
      <c r="I4" s="116" t="s">
        <v>123</v>
      </c>
      <c r="J4" s="117"/>
      <c r="K4" s="118" t="s">
        <v>127</v>
      </c>
      <c r="L4" s="121" t="s">
        <v>128</v>
      </c>
    </row>
    <row r="5" spans="1:12" s="2" customFormat="1" ht="12.75" customHeight="1">
      <c r="A5" s="108"/>
      <c r="B5" s="108"/>
      <c r="C5" s="108"/>
      <c r="D5" s="104" t="s">
        <v>113</v>
      </c>
      <c r="E5" s="124" t="s">
        <v>135</v>
      </c>
      <c r="F5" s="124"/>
      <c r="G5" s="111" t="s">
        <v>73</v>
      </c>
      <c r="H5" s="125" t="s">
        <v>129</v>
      </c>
      <c r="I5" s="97" t="s">
        <v>124</v>
      </c>
      <c r="J5" s="97" t="s">
        <v>136</v>
      </c>
      <c r="K5" s="119"/>
      <c r="L5" s="122"/>
    </row>
    <row r="6" spans="1:12" s="2" customFormat="1" ht="42.75" customHeight="1">
      <c r="A6" s="103"/>
      <c r="B6" s="103"/>
      <c r="C6" s="103"/>
      <c r="D6" s="105"/>
      <c r="E6" s="40" t="s">
        <v>73</v>
      </c>
      <c r="F6" s="28" t="s">
        <v>129</v>
      </c>
      <c r="G6" s="111"/>
      <c r="H6" s="125"/>
      <c r="I6" s="98"/>
      <c r="J6" s="98"/>
      <c r="K6" s="120"/>
      <c r="L6" s="123"/>
    </row>
    <row r="7" spans="1:12" s="2" customFormat="1" ht="51">
      <c r="A7" s="4" t="s">
        <v>115</v>
      </c>
      <c r="B7" s="5" t="s">
        <v>2</v>
      </c>
      <c r="C7" s="5" t="s">
        <v>77</v>
      </c>
      <c r="D7" s="34">
        <f aca="true" t="shared" si="0" ref="D7:K7">SUM(D8:D10)</f>
        <v>334607.90099999995</v>
      </c>
      <c r="E7" s="12">
        <f t="shared" si="0"/>
        <v>291691.90499999997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12"/>
    </row>
    <row r="8" spans="1:12" ht="12.75">
      <c r="A8" s="6"/>
      <c r="B8" s="7"/>
      <c r="C8" s="7" t="s">
        <v>74</v>
      </c>
      <c r="D8" s="35">
        <v>331889.654</v>
      </c>
      <c r="E8" s="41">
        <v>289817.404</v>
      </c>
      <c r="F8" s="14"/>
      <c r="G8" s="35"/>
      <c r="H8" s="35"/>
      <c r="I8" s="8"/>
      <c r="J8" s="8"/>
      <c r="K8" s="29"/>
      <c r="L8" s="113"/>
    </row>
    <row r="9" spans="1:12" ht="51">
      <c r="A9" s="6"/>
      <c r="B9" s="7"/>
      <c r="C9" s="7" t="s">
        <v>76</v>
      </c>
      <c r="D9" s="35">
        <v>2712.247</v>
      </c>
      <c r="E9" s="41">
        <v>1868.501</v>
      </c>
      <c r="F9" s="14"/>
      <c r="G9" s="14"/>
      <c r="H9" s="14"/>
      <c r="I9" s="8"/>
      <c r="J9" s="8"/>
      <c r="K9" s="29"/>
      <c r="L9" s="26"/>
    </row>
    <row r="10" spans="1:12" ht="25.5">
      <c r="A10" s="6"/>
      <c r="B10" s="7"/>
      <c r="C10" s="7" t="s">
        <v>75</v>
      </c>
      <c r="D10" s="35">
        <v>6</v>
      </c>
      <c r="E10" s="41">
        <v>6</v>
      </c>
      <c r="F10" s="14"/>
      <c r="G10" s="35"/>
      <c r="H10" s="35"/>
      <c r="I10" s="8"/>
      <c r="J10" s="8"/>
      <c r="K10" s="29"/>
      <c r="L10" s="26"/>
    </row>
    <row r="11" spans="1:12" s="2" customFormat="1" ht="25.5">
      <c r="A11" s="4" t="s">
        <v>116</v>
      </c>
      <c r="B11" s="5" t="s">
        <v>3</v>
      </c>
      <c r="C11" s="5" t="s">
        <v>133</v>
      </c>
      <c r="D11" s="34">
        <f aca="true" t="shared" si="1" ref="D11:K11">SUM(D12)</f>
        <v>22276.4</v>
      </c>
      <c r="E11" s="34">
        <f t="shared" si="1"/>
        <v>17700.06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21"/>
    </row>
    <row r="12" spans="1:12" ht="12.75">
      <c r="A12" s="6"/>
      <c r="B12" s="7"/>
      <c r="C12" s="7" t="s">
        <v>74</v>
      </c>
      <c r="D12" s="35">
        <v>22276.4</v>
      </c>
      <c r="E12" s="41">
        <v>17700.06</v>
      </c>
      <c r="F12" s="14"/>
      <c r="G12" s="35"/>
      <c r="H12" s="35"/>
      <c r="I12" s="8"/>
      <c r="J12" s="8"/>
      <c r="K12" s="29"/>
      <c r="L12" s="22"/>
    </row>
    <row r="13" spans="1:12" s="2" customFormat="1" ht="25.5">
      <c r="A13" s="4" t="s">
        <v>117</v>
      </c>
      <c r="B13" s="5" t="s">
        <v>4</v>
      </c>
      <c r="C13" s="5" t="s">
        <v>132</v>
      </c>
      <c r="D13" s="34">
        <f aca="true" t="shared" si="2" ref="D13:K13">SUM(D14:D15)</f>
        <v>776482.3</v>
      </c>
      <c r="E13" s="34">
        <f t="shared" si="2"/>
        <v>594444.65</v>
      </c>
      <c r="F13" s="34">
        <f t="shared" si="2"/>
        <v>0</v>
      </c>
      <c r="G13" s="34">
        <f t="shared" si="2"/>
        <v>0</v>
      </c>
      <c r="H13" s="34">
        <f t="shared" si="2"/>
        <v>0</v>
      </c>
      <c r="I13" s="34">
        <f t="shared" si="2"/>
        <v>0</v>
      </c>
      <c r="J13" s="34">
        <f t="shared" si="2"/>
        <v>0</v>
      </c>
      <c r="K13" s="34">
        <f t="shared" si="2"/>
        <v>0</v>
      </c>
      <c r="L13" s="21"/>
    </row>
    <row r="14" spans="1:12" ht="12.75">
      <c r="A14" s="6"/>
      <c r="B14" s="7"/>
      <c r="C14" s="7" t="s">
        <v>74</v>
      </c>
      <c r="D14" s="35">
        <v>622611.3</v>
      </c>
      <c r="E14" s="41">
        <v>480423.15</v>
      </c>
      <c r="F14" s="14"/>
      <c r="G14" s="35"/>
      <c r="H14" s="35"/>
      <c r="I14" s="8"/>
      <c r="J14" s="8"/>
      <c r="K14" s="29"/>
      <c r="L14" s="22"/>
    </row>
    <row r="15" spans="1:12" ht="25.5">
      <c r="A15" s="6"/>
      <c r="B15" s="7"/>
      <c r="C15" s="7" t="s">
        <v>75</v>
      </c>
      <c r="D15" s="35">
        <v>153871</v>
      </c>
      <c r="E15" s="41">
        <v>114021.5</v>
      </c>
      <c r="F15" s="14"/>
      <c r="G15" s="35"/>
      <c r="H15" s="35"/>
      <c r="I15" s="8"/>
      <c r="J15" s="8"/>
      <c r="K15" s="29"/>
      <c r="L15" s="22"/>
    </row>
    <row r="16" spans="1:12" s="2" customFormat="1" ht="42.75" customHeight="1">
      <c r="A16" s="4" t="s">
        <v>118</v>
      </c>
      <c r="B16" s="5" t="s">
        <v>0</v>
      </c>
      <c r="C16" s="5" t="s">
        <v>131</v>
      </c>
      <c r="D16" s="34">
        <f aca="true" t="shared" si="3" ref="D16:K16">SUM(D17:D18)</f>
        <v>492334.038</v>
      </c>
      <c r="E16" s="34">
        <f t="shared" si="3"/>
        <v>342839.587</v>
      </c>
      <c r="F16" s="34">
        <f t="shared" si="3"/>
        <v>0</v>
      </c>
      <c r="G16" s="34">
        <f t="shared" si="3"/>
        <v>0</v>
      </c>
      <c r="H16" s="34">
        <f t="shared" si="3"/>
        <v>0</v>
      </c>
      <c r="I16" s="34">
        <f t="shared" si="3"/>
        <v>0</v>
      </c>
      <c r="J16" s="34">
        <f t="shared" si="3"/>
        <v>0</v>
      </c>
      <c r="K16" s="34">
        <f t="shared" si="3"/>
        <v>0</v>
      </c>
      <c r="L16" s="114"/>
    </row>
    <row r="17" spans="1:12" ht="18.75" customHeight="1">
      <c r="A17" s="6"/>
      <c r="B17" s="7"/>
      <c r="C17" s="7" t="s">
        <v>74</v>
      </c>
      <c r="D17" s="35">
        <v>492331.668</v>
      </c>
      <c r="E17" s="41">
        <v>342837.217</v>
      </c>
      <c r="F17" s="14"/>
      <c r="G17" s="35"/>
      <c r="H17" s="35"/>
      <c r="I17" s="8"/>
      <c r="J17" s="8"/>
      <c r="K17" s="29"/>
      <c r="L17" s="115"/>
    </row>
    <row r="18" spans="1:12" ht="24.75" customHeight="1">
      <c r="A18" s="6"/>
      <c r="B18" s="7"/>
      <c r="C18" s="7" t="s">
        <v>75</v>
      </c>
      <c r="D18" s="35">
        <v>2.37</v>
      </c>
      <c r="E18" s="41">
        <v>2.37</v>
      </c>
      <c r="F18" s="14"/>
      <c r="G18" s="35"/>
      <c r="H18" s="35"/>
      <c r="I18" s="8"/>
      <c r="J18" s="8"/>
      <c r="K18" s="29"/>
      <c r="L18" s="27"/>
    </row>
    <row r="19" spans="1:12" s="2" customFormat="1" ht="51">
      <c r="A19" s="4" t="s">
        <v>5</v>
      </c>
      <c r="B19" s="5" t="s">
        <v>6</v>
      </c>
      <c r="C19" s="5" t="s">
        <v>79</v>
      </c>
      <c r="D19" s="34">
        <f aca="true" t="shared" si="4" ref="D19:K19">SUM(D20:D22)</f>
        <v>472981.85099999997</v>
      </c>
      <c r="E19" s="34">
        <f t="shared" si="4"/>
        <v>302499.01399999997</v>
      </c>
      <c r="F19" s="34">
        <f t="shared" si="4"/>
        <v>31199.67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21"/>
    </row>
    <row r="20" spans="1:12" ht="12.75">
      <c r="A20" s="6"/>
      <c r="B20" s="7"/>
      <c r="C20" s="7" t="s">
        <v>74</v>
      </c>
      <c r="D20" s="35">
        <v>383086.713</v>
      </c>
      <c r="E20" s="41">
        <v>246927.876</v>
      </c>
      <c r="F20" s="35">
        <v>31199.67</v>
      </c>
      <c r="G20" s="35"/>
      <c r="H20" s="35"/>
      <c r="I20" s="8"/>
      <c r="J20" s="8"/>
      <c r="K20" s="30"/>
      <c r="L20" s="22"/>
    </row>
    <row r="21" spans="1:12" ht="25.5">
      <c r="A21" s="6"/>
      <c r="B21" s="7"/>
      <c r="C21" s="7" t="s">
        <v>75</v>
      </c>
      <c r="D21" s="35">
        <v>84978.757</v>
      </c>
      <c r="E21" s="41">
        <v>51876.757</v>
      </c>
      <c r="F21" s="14"/>
      <c r="G21" s="35"/>
      <c r="H21" s="35"/>
      <c r="I21" s="8"/>
      <c r="J21" s="8"/>
      <c r="K21" s="29"/>
      <c r="L21" s="22"/>
    </row>
    <row r="22" spans="1:12" ht="51">
      <c r="A22" s="6"/>
      <c r="B22" s="7"/>
      <c r="C22" s="7" t="s">
        <v>76</v>
      </c>
      <c r="D22" s="35">
        <v>4916.381</v>
      </c>
      <c r="E22" s="41">
        <v>3694.381</v>
      </c>
      <c r="F22" s="14"/>
      <c r="G22" s="35"/>
      <c r="H22" s="35"/>
      <c r="I22" s="8"/>
      <c r="J22" s="8"/>
      <c r="K22" s="29"/>
      <c r="L22" s="22"/>
    </row>
    <row r="23" spans="1:12" s="2" customFormat="1" ht="51">
      <c r="A23" s="4" t="s">
        <v>7</v>
      </c>
      <c r="B23" s="5" t="s">
        <v>8</v>
      </c>
      <c r="C23" s="5" t="s">
        <v>80</v>
      </c>
      <c r="D23" s="34">
        <f aca="true" t="shared" si="5" ref="D23:K23">SUM(D24:D25)</f>
        <v>35974.924</v>
      </c>
      <c r="E23" s="34">
        <f t="shared" si="5"/>
        <v>26375.043999999998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4">
        <f t="shared" si="5"/>
        <v>0</v>
      </c>
      <c r="L23" s="21"/>
    </row>
    <row r="24" spans="1:12" ht="12.75">
      <c r="A24" s="6"/>
      <c r="B24" s="7"/>
      <c r="C24" s="7" t="s">
        <v>74</v>
      </c>
      <c r="D24" s="35">
        <v>35452.879</v>
      </c>
      <c r="E24" s="41">
        <v>25974.999</v>
      </c>
      <c r="F24" s="14"/>
      <c r="G24" s="35"/>
      <c r="H24" s="35"/>
      <c r="I24" s="8"/>
      <c r="J24" s="8"/>
      <c r="K24" s="29"/>
      <c r="L24" s="22"/>
    </row>
    <row r="25" spans="1:12" ht="51">
      <c r="A25" s="6"/>
      <c r="B25" s="7"/>
      <c r="C25" s="7" t="s">
        <v>76</v>
      </c>
      <c r="D25" s="35">
        <v>522.045</v>
      </c>
      <c r="E25" s="41">
        <v>400.045</v>
      </c>
      <c r="F25" s="14"/>
      <c r="G25" s="35"/>
      <c r="H25" s="35"/>
      <c r="I25" s="8"/>
      <c r="J25" s="8"/>
      <c r="K25" s="29"/>
      <c r="L25" s="22"/>
    </row>
    <row r="26" spans="1:12" s="2" customFormat="1" ht="51">
      <c r="A26" s="4" t="s">
        <v>9</v>
      </c>
      <c r="B26" s="5" t="s">
        <v>10</v>
      </c>
      <c r="C26" s="5" t="s">
        <v>81</v>
      </c>
      <c r="D26" s="34">
        <f aca="true" t="shared" si="6" ref="D26:K26">SUM(D27:D29)</f>
        <v>2008160.466</v>
      </c>
      <c r="E26" s="34">
        <f t="shared" si="6"/>
        <v>1604109.219</v>
      </c>
      <c r="F26" s="34">
        <f t="shared" si="6"/>
        <v>21964.681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21"/>
    </row>
    <row r="27" spans="1:12" ht="12.75">
      <c r="A27" s="6"/>
      <c r="B27" s="7"/>
      <c r="C27" s="7" t="s">
        <v>74</v>
      </c>
      <c r="D27" s="35">
        <v>1038164.111</v>
      </c>
      <c r="E27" s="41">
        <v>794297.418</v>
      </c>
      <c r="F27" s="35">
        <v>21964.681</v>
      </c>
      <c r="G27" s="35"/>
      <c r="H27" s="35"/>
      <c r="I27" s="8"/>
      <c r="J27" s="8"/>
      <c r="K27" s="30"/>
      <c r="L27" s="22"/>
    </row>
    <row r="28" spans="1:12" ht="25.5">
      <c r="A28" s="6"/>
      <c r="B28" s="7"/>
      <c r="C28" s="7" t="s">
        <v>75</v>
      </c>
      <c r="D28" s="35">
        <v>455706.911</v>
      </c>
      <c r="E28" s="41">
        <v>414325.963</v>
      </c>
      <c r="F28" s="14"/>
      <c r="G28" s="35"/>
      <c r="H28" s="35"/>
      <c r="I28" s="8"/>
      <c r="J28" s="8"/>
      <c r="K28" s="29"/>
      <c r="L28" s="22"/>
    </row>
    <row r="29" spans="1:12" ht="51">
      <c r="A29" s="6"/>
      <c r="B29" s="7"/>
      <c r="C29" s="7" t="s">
        <v>76</v>
      </c>
      <c r="D29" s="35">
        <v>514289.444</v>
      </c>
      <c r="E29" s="41">
        <v>395485.838</v>
      </c>
      <c r="F29" s="14"/>
      <c r="G29" s="35"/>
      <c r="H29" s="35"/>
      <c r="I29" s="8"/>
      <c r="J29" s="8"/>
      <c r="K29" s="29"/>
      <c r="L29" s="22"/>
    </row>
    <row r="30" spans="1:12" s="2" customFormat="1" ht="38.25">
      <c r="A30" s="4" t="s">
        <v>11</v>
      </c>
      <c r="B30" s="5" t="s">
        <v>12</v>
      </c>
      <c r="C30" s="5" t="s">
        <v>82</v>
      </c>
      <c r="D30" s="34">
        <f aca="true" t="shared" si="7" ref="D30:K30">SUM(D31:D33)</f>
        <v>416785.645</v>
      </c>
      <c r="E30" s="34">
        <f t="shared" si="7"/>
        <v>309698.634</v>
      </c>
      <c r="F30" s="34">
        <f t="shared" si="7"/>
        <v>2140.253</v>
      </c>
      <c r="G30" s="34">
        <f t="shared" si="7"/>
        <v>0</v>
      </c>
      <c r="H30" s="34">
        <f t="shared" si="7"/>
        <v>0</v>
      </c>
      <c r="I30" s="34">
        <f t="shared" si="7"/>
        <v>0</v>
      </c>
      <c r="J30" s="34">
        <f t="shared" si="7"/>
        <v>0</v>
      </c>
      <c r="K30" s="34">
        <f t="shared" si="7"/>
        <v>0</v>
      </c>
      <c r="L30" s="21"/>
    </row>
    <row r="31" spans="1:12" ht="12.75">
      <c r="A31" s="6"/>
      <c r="B31" s="7"/>
      <c r="C31" s="7" t="s">
        <v>74</v>
      </c>
      <c r="D31" s="35">
        <v>348778.544</v>
      </c>
      <c r="E31" s="41">
        <v>257228.184</v>
      </c>
      <c r="F31" s="35">
        <v>2140.253</v>
      </c>
      <c r="G31" s="35"/>
      <c r="H31" s="35"/>
      <c r="I31" s="8"/>
      <c r="J31" s="8"/>
      <c r="K31" s="30"/>
      <c r="L31" s="22"/>
    </row>
    <row r="32" spans="1:12" ht="25.5">
      <c r="A32" s="6"/>
      <c r="B32" s="7"/>
      <c r="C32" s="7" t="s">
        <v>75</v>
      </c>
      <c r="D32" s="35">
        <v>3990</v>
      </c>
      <c r="E32" s="41">
        <v>2204.9</v>
      </c>
      <c r="F32" s="14"/>
      <c r="G32" s="35"/>
      <c r="H32" s="35"/>
      <c r="I32" s="8"/>
      <c r="J32" s="8"/>
      <c r="K32" s="30"/>
      <c r="L32" s="22"/>
    </row>
    <row r="33" spans="1:12" ht="51">
      <c r="A33" s="6"/>
      <c r="B33" s="7"/>
      <c r="C33" s="7" t="s">
        <v>76</v>
      </c>
      <c r="D33" s="35">
        <v>64017.101</v>
      </c>
      <c r="E33" s="41">
        <v>50265.55</v>
      </c>
      <c r="F33" s="14"/>
      <c r="G33" s="35"/>
      <c r="H33" s="35"/>
      <c r="I33" s="8"/>
      <c r="J33" s="8"/>
      <c r="K33" s="29"/>
      <c r="L33" s="22"/>
    </row>
    <row r="34" spans="1:12" s="2" customFormat="1" ht="38.25">
      <c r="A34" s="4" t="s">
        <v>13</v>
      </c>
      <c r="B34" s="5" t="s">
        <v>14</v>
      </c>
      <c r="C34" s="5" t="s">
        <v>83</v>
      </c>
      <c r="D34" s="34">
        <f aca="true" t="shared" si="8" ref="D34:K34">SUM(D35:D37)</f>
        <v>5640772.276000001</v>
      </c>
      <c r="E34" s="34">
        <f t="shared" si="8"/>
        <v>3920933.802</v>
      </c>
      <c r="F34" s="34">
        <f t="shared" si="8"/>
        <v>50433.948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4">
        <f t="shared" si="8"/>
        <v>0</v>
      </c>
      <c r="K34" s="34">
        <f t="shared" si="8"/>
        <v>0</v>
      </c>
      <c r="L34" s="21"/>
    </row>
    <row r="35" spans="1:12" ht="12.75">
      <c r="A35" s="6"/>
      <c r="B35" s="7"/>
      <c r="C35" s="7" t="s">
        <v>74</v>
      </c>
      <c r="D35" s="35">
        <v>3343453.92</v>
      </c>
      <c r="E35" s="41">
        <v>2159081.856</v>
      </c>
      <c r="F35" s="35">
        <v>50433.948</v>
      </c>
      <c r="G35" s="35"/>
      <c r="H35" s="35"/>
      <c r="I35" s="8"/>
      <c r="J35" s="8"/>
      <c r="K35" s="30"/>
      <c r="L35" s="22"/>
    </row>
    <row r="36" spans="1:12" ht="25.5">
      <c r="A36" s="6"/>
      <c r="B36" s="7"/>
      <c r="C36" s="7" t="s">
        <v>75</v>
      </c>
      <c r="D36" s="35">
        <v>1760225.461</v>
      </c>
      <c r="E36" s="41">
        <v>1359073.261</v>
      </c>
      <c r="F36" s="14"/>
      <c r="G36" s="35"/>
      <c r="H36" s="35"/>
      <c r="I36" s="8"/>
      <c r="J36" s="8"/>
      <c r="K36" s="29"/>
      <c r="L36" s="22"/>
    </row>
    <row r="37" spans="1:12" ht="51">
      <c r="A37" s="6"/>
      <c r="B37" s="7"/>
      <c r="C37" s="7" t="s">
        <v>76</v>
      </c>
      <c r="D37" s="35">
        <v>537092.895</v>
      </c>
      <c r="E37" s="41">
        <v>402778.685</v>
      </c>
      <c r="F37" s="14"/>
      <c r="G37" s="35"/>
      <c r="H37" s="35"/>
      <c r="I37" s="8"/>
      <c r="J37" s="8"/>
      <c r="K37" s="29"/>
      <c r="L37" s="22"/>
    </row>
    <row r="38" spans="1:12" s="2" customFormat="1" ht="25.5">
      <c r="A38" s="4" t="s">
        <v>15</v>
      </c>
      <c r="B38" s="5" t="s">
        <v>16</v>
      </c>
      <c r="C38" s="5" t="s">
        <v>84</v>
      </c>
      <c r="D38" s="34">
        <f aca="true" t="shared" si="9" ref="D38:K38">SUM(D39:D40)</f>
        <v>30502.727</v>
      </c>
      <c r="E38" s="34">
        <f t="shared" si="9"/>
        <v>22778.027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21"/>
    </row>
    <row r="39" spans="1:12" ht="12.75">
      <c r="A39" s="6"/>
      <c r="B39" s="7"/>
      <c r="C39" s="7" t="s">
        <v>74</v>
      </c>
      <c r="D39" s="35">
        <v>28429.448</v>
      </c>
      <c r="E39" s="41">
        <v>21203.458</v>
      </c>
      <c r="F39" s="14"/>
      <c r="G39" s="35"/>
      <c r="H39" s="35"/>
      <c r="I39" s="8"/>
      <c r="J39" s="8"/>
      <c r="K39" s="29"/>
      <c r="L39" s="22"/>
    </row>
    <row r="40" spans="1:12" ht="25.5">
      <c r="A40" s="6"/>
      <c r="B40" s="7"/>
      <c r="C40" s="7" t="s">
        <v>75</v>
      </c>
      <c r="D40" s="35">
        <v>2073.279</v>
      </c>
      <c r="E40" s="41">
        <v>1574.569</v>
      </c>
      <c r="F40" s="14"/>
      <c r="G40" s="35"/>
      <c r="H40" s="35"/>
      <c r="I40" s="8"/>
      <c r="J40" s="8"/>
      <c r="K40" s="29"/>
      <c r="L40" s="22"/>
    </row>
    <row r="41" spans="1:12" s="2" customFormat="1" ht="25.5">
      <c r="A41" s="4" t="s">
        <v>17</v>
      </c>
      <c r="B41" s="5" t="s">
        <v>18</v>
      </c>
      <c r="C41" s="5" t="s">
        <v>85</v>
      </c>
      <c r="D41" s="34">
        <f aca="true" t="shared" si="10" ref="D41:K41">SUM(D42:D43)</f>
        <v>57924.757999999994</v>
      </c>
      <c r="E41" s="34">
        <f t="shared" si="10"/>
        <v>45455.813</v>
      </c>
      <c r="F41" s="34">
        <f t="shared" si="10"/>
        <v>0</v>
      </c>
      <c r="G41" s="34">
        <f t="shared" si="10"/>
        <v>0</v>
      </c>
      <c r="H41" s="34">
        <f t="shared" si="10"/>
        <v>0</v>
      </c>
      <c r="I41" s="34">
        <f t="shared" si="10"/>
        <v>0</v>
      </c>
      <c r="J41" s="34">
        <f t="shared" si="10"/>
        <v>0</v>
      </c>
      <c r="K41" s="34">
        <f t="shared" si="10"/>
        <v>0</v>
      </c>
      <c r="L41" s="21"/>
    </row>
    <row r="42" spans="1:12" ht="12.75">
      <c r="A42" s="6"/>
      <c r="B42" s="7"/>
      <c r="C42" s="7" t="s">
        <v>74</v>
      </c>
      <c r="D42" s="35">
        <v>54593.84</v>
      </c>
      <c r="E42" s="41">
        <v>43002.285</v>
      </c>
      <c r="F42" s="14"/>
      <c r="G42" s="35"/>
      <c r="H42" s="35"/>
      <c r="I42" s="8"/>
      <c r="J42" s="8"/>
      <c r="K42" s="29"/>
      <c r="L42" s="22"/>
    </row>
    <row r="43" spans="1:12" ht="25.5">
      <c r="A43" s="6"/>
      <c r="B43" s="7"/>
      <c r="C43" s="7" t="s">
        <v>75</v>
      </c>
      <c r="D43" s="35">
        <v>3330.918</v>
      </c>
      <c r="E43" s="41">
        <v>2453.528</v>
      </c>
      <c r="F43" s="14"/>
      <c r="G43" s="35"/>
      <c r="H43" s="35"/>
      <c r="I43" s="8"/>
      <c r="J43" s="8"/>
      <c r="K43" s="29"/>
      <c r="L43" s="22"/>
    </row>
    <row r="44" spans="1:12" s="2" customFormat="1" ht="25.5">
      <c r="A44" s="4" t="s">
        <v>19</v>
      </c>
      <c r="B44" s="5" t="s">
        <v>20</v>
      </c>
      <c r="C44" s="5" t="s">
        <v>86</v>
      </c>
      <c r="D44" s="34">
        <f aca="true" t="shared" si="11" ref="D44:K44">SUM(D45:D46)</f>
        <v>45627.006</v>
      </c>
      <c r="E44" s="34">
        <f t="shared" si="11"/>
        <v>32324.821</v>
      </c>
      <c r="F44" s="34">
        <f t="shared" si="11"/>
        <v>0</v>
      </c>
      <c r="G44" s="34">
        <f t="shared" si="11"/>
        <v>0</v>
      </c>
      <c r="H44" s="34">
        <f t="shared" si="11"/>
        <v>0</v>
      </c>
      <c r="I44" s="34">
        <f t="shared" si="11"/>
        <v>0</v>
      </c>
      <c r="J44" s="34">
        <f t="shared" si="11"/>
        <v>0</v>
      </c>
      <c r="K44" s="34">
        <f t="shared" si="11"/>
        <v>0</v>
      </c>
      <c r="L44" s="21"/>
    </row>
    <row r="45" spans="1:12" ht="12.75">
      <c r="A45" s="6"/>
      <c r="B45" s="7"/>
      <c r="C45" s="7" t="s">
        <v>74</v>
      </c>
      <c r="D45" s="35">
        <v>42582.706</v>
      </c>
      <c r="E45" s="41">
        <v>30122.921</v>
      </c>
      <c r="F45" s="14"/>
      <c r="G45" s="35"/>
      <c r="H45" s="35"/>
      <c r="I45" s="8"/>
      <c r="J45" s="8"/>
      <c r="K45" s="29"/>
      <c r="L45" s="22"/>
    </row>
    <row r="46" spans="1:12" ht="25.5">
      <c r="A46" s="6"/>
      <c r="B46" s="7"/>
      <c r="C46" s="7" t="s">
        <v>75</v>
      </c>
      <c r="D46" s="35">
        <v>3044.3</v>
      </c>
      <c r="E46" s="41">
        <v>2201.9</v>
      </c>
      <c r="F46" s="14"/>
      <c r="G46" s="35"/>
      <c r="H46" s="35"/>
      <c r="I46" s="8"/>
      <c r="J46" s="8"/>
      <c r="K46" s="29"/>
      <c r="L46" s="22"/>
    </row>
    <row r="47" spans="1:12" s="2" customFormat="1" ht="25.5">
      <c r="A47" s="4" t="s">
        <v>21</v>
      </c>
      <c r="B47" s="5" t="s">
        <v>22</v>
      </c>
      <c r="C47" s="5" t="s">
        <v>90</v>
      </c>
      <c r="D47" s="34">
        <f aca="true" t="shared" si="12" ref="D47:K47">SUM(D48:D49)</f>
        <v>38980.172</v>
      </c>
      <c r="E47" s="34">
        <f t="shared" si="12"/>
        <v>27558.836</v>
      </c>
      <c r="F47" s="34">
        <f t="shared" si="12"/>
        <v>0</v>
      </c>
      <c r="G47" s="34">
        <f t="shared" si="12"/>
        <v>0</v>
      </c>
      <c r="H47" s="34">
        <f t="shared" si="12"/>
        <v>0</v>
      </c>
      <c r="I47" s="34">
        <f t="shared" si="12"/>
        <v>0</v>
      </c>
      <c r="J47" s="34">
        <f t="shared" si="12"/>
        <v>0</v>
      </c>
      <c r="K47" s="34">
        <f t="shared" si="12"/>
        <v>0</v>
      </c>
      <c r="L47" s="21"/>
    </row>
    <row r="48" spans="1:12" ht="12.75">
      <c r="A48" s="6"/>
      <c r="B48" s="7"/>
      <c r="C48" s="7" t="s">
        <v>74</v>
      </c>
      <c r="D48" s="35">
        <v>36392.611</v>
      </c>
      <c r="E48" s="41">
        <v>25661.875</v>
      </c>
      <c r="F48" s="14"/>
      <c r="G48" s="35"/>
      <c r="H48" s="35"/>
      <c r="I48" s="8"/>
      <c r="J48" s="8"/>
      <c r="K48" s="29"/>
      <c r="L48" s="22"/>
    </row>
    <row r="49" spans="1:12" ht="25.5">
      <c r="A49" s="6"/>
      <c r="B49" s="7"/>
      <c r="C49" s="7" t="s">
        <v>75</v>
      </c>
      <c r="D49" s="35">
        <v>2587.561</v>
      </c>
      <c r="E49" s="41">
        <v>1896.961</v>
      </c>
      <c r="F49" s="14"/>
      <c r="G49" s="35"/>
      <c r="H49" s="35"/>
      <c r="I49" s="8"/>
      <c r="J49" s="8"/>
      <c r="K49" s="29"/>
      <c r="L49" s="22"/>
    </row>
    <row r="50" spans="1:12" s="2" customFormat="1" ht="25.5">
      <c r="A50" s="4" t="s">
        <v>23</v>
      </c>
      <c r="B50" s="5" t="s">
        <v>24</v>
      </c>
      <c r="C50" s="5" t="s">
        <v>89</v>
      </c>
      <c r="D50" s="34">
        <f aca="true" t="shared" si="13" ref="D50:K50">SUM(D51:D52)</f>
        <v>37956.340000000004</v>
      </c>
      <c r="E50" s="34">
        <f t="shared" si="13"/>
        <v>26318.761</v>
      </c>
      <c r="F50" s="34">
        <f t="shared" si="13"/>
        <v>0</v>
      </c>
      <c r="G50" s="34">
        <f t="shared" si="13"/>
        <v>0</v>
      </c>
      <c r="H50" s="34">
        <f t="shared" si="13"/>
        <v>0</v>
      </c>
      <c r="I50" s="34">
        <f t="shared" si="13"/>
        <v>0</v>
      </c>
      <c r="J50" s="34">
        <f t="shared" si="13"/>
        <v>0</v>
      </c>
      <c r="K50" s="34">
        <f t="shared" si="13"/>
        <v>0</v>
      </c>
      <c r="L50" s="21"/>
    </row>
    <row r="51" spans="1:12" ht="12.75">
      <c r="A51" s="6"/>
      <c r="B51" s="7"/>
      <c r="C51" s="7" t="s">
        <v>74</v>
      </c>
      <c r="D51" s="35">
        <v>35524.495</v>
      </c>
      <c r="E51" s="41">
        <v>24479.261</v>
      </c>
      <c r="F51" s="14"/>
      <c r="G51" s="35"/>
      <c r="H51" s="35"/>
      <c r="I51" s="8"/>
      <c r="J51" s="8"/>
      <c r="K51" s="29"/>
      <c r="L51" s="22"/>
    </row>
    <row r="52" spans="1:12" ht="25.5">
      <c r="A52" s="6"/>
      <c r="B52" s="7"/>
      <c r="C52" s="7" t="s">
        <v>75</v>
      </c>
      <c r="D52" s="35">
        <v>2431.845</v>
      </c>
      <c r="E52" s="41">
        <v>1839.5</v>
      </c>
      <c r="F52" s="14"/>
      <c r="G52" s="35"/>
      <c r="H52" s="35"/>
      <c r="I52" s="8"/>
      <c r="J52" s="8"/>
      <c r="K52" s="29"/>
      <c r="L52" s="22"/>
    </row>
    <row r="53" spans="1:12" s="2" customFormat="1" ht="25.5">
      <c r="A53" s="4" t="s">
        <v>25</v>
      </c>
      <c r="B53" s="5" t="s">
        <v>26</v>
      </c>
      <c r="C53" s="5" t="s">
        <v>88</v>
      </c>
      <c r="D53" s="34">
        <f aca="true" t="shared" si="14" ref="D53:K53">SUM(D54:D55)</f>
        <v>43465.546</v>
      </c>
      <c r="E53" s="34">
        <f t="shared" si="14"/>
        <v>29791.91</v>
      </c>
      <c r="F53" s="34">
        <f t="shared" si="14"/>
        <v>0</v>
      </c>
      <c r="G53" s="34">
        <f t="shared" si="14"/>
        <v>0</v>
      </c>
      <c r="H53" s="34">
        <f t="shared" si="14"/>
        <v>0</v>
      </c>
      <c r="I53" s="34">
        <f t="shared" si="14"/>
        <v>0</v>
      </c>
      <c r="J53" s="34">
        <f t="shared" si="14"/>
        <v>0</v>
      </c>
      <c r="K53" s="34">
        <f t="shared" si="14"/>
        <v>0</v>
      </c>
      <c r="L53" s="21"/>
    </row>
    <row r="54" spans="1:12" ht="12.75">
      <c r="A54" s="6"/>
      <c r="B54" s="7"/>
      <c r="C54" s="7" t="s">
        <v>74</v>
      </c>
      <c r="D54" s="35">
        <v>41164.275</v>
      </c>
      <c r="E54" s="41">
        <v>28015.639</v>
      </c>
      <c r="F54" s="14"/>
      <c r="G54" s="35"/>
      <c r="H54" s="35"/>
      <c r="I54" s="8"/>
      <c r="J54" s="8"/>
      <c r="K54" s="29"/>
      <c r="L54" s="22"/>
    </row>
    <row r="55" spans="1:12" ht="25.5">
      <c r="A55" s="6"/>
      <c r="B55" s="7"/>
      <c r="C55" s="7" t="s">
        <v>75</v>
      </c>
      <c r="D55" s="35">
        <v>2301.271</v>
      </c>
      <c r="E55" s="41">
        <v>1776.271</v>
      </c>
      <c r="F55" s="14"/>
      <c r="G55" s="35"/>
      <c r="H55" s="35"/>
      <c r="I55" s="8"/>
      <c r="J55" s="8"/>
      <c r="K55" s="29"/>
      <c r="L55" s="22"/>
    </row>
    <row r="56" spans="1:12" s="2" customFormat="1" ht="38.25">
      <c r="A56" s="4" t="s">
        <v>27</v>
      </c>
      <c r="B56" s="5" t="s">
        <v>28</v>
      </c>
      <c r="C56" s="5" t="s">
        <v>134</v>
      </c>
      <c r="D56" s="34">
        <f aca="true" t="shared" si="15" ref="D56:K56">SUM(D57:D58)</f>
        <v>49628.854999999996</v>
      </c>
      <c r="E56" s="34">
        <f t="shared" si="15"/>
        <v>40027.476</v>
      </c>
      <c r="F56" s="34">
        <f t="shared" si="15"/>
        <v>0</v>
      </c>
      <c r="G56" s="34">
        <f t="shared" si="15"/>
        <v>0</v>
      </c>
      <c r="H56" s="34">
        <f t="shared" si="15"/>
        <v>0</v>
      </c>
      <c r="I56" s="34">
        <f t="shared" si="15"/>
        <v>0</v>
      </c>
      <c r="J56" s="34">
        <f t="shared" si="15"/>
        <v>0</v>
      </c>
      <c r="K56" s="34">
        <f t="shared" si="15"/>
        <v>0</v>
      </c>
      <c r="L56" s="21"/>
    </row>
    <row r="57" spans="1:12" ht="12.75">
      <c r="A57" s="6"/>
      <c r="B57" s="7"/>
      <c r="C57" s="7" t="s">
        <v>74</v>
      </c>
      <c r="D57" s="35">
        <v>44630.045</v>
      </c>
      <c r="E57" s="41">
        <v>35667.766</v>
      </c>
      <c r="F57" s="14"/>
      <c r="G57" s="35"/>
      <c r="H57" s="35"/>
      <c r="I57" s="8"/>
      <c r="J57" s="8"/>
      <c r="K57" s="29"/>
      <c r="L57" s="22"/>
    </row>
    <row r="58" spans="1:12" ht="25.5">
      <c r="A58" s="6"/>
      <c r="B58" s="7"/>
      <c r="C58" s="7" t="s">
        <v>75</v>
      </c>
      <c r="D58" s="35">
        <v>4998.81</v>
      </c>
      <c r="E58" s="41">
        <v>4359.71</v>
      </c>
      <c r="F58" s="14"/>
      <c r="G58" s="35"/>
      <c r="H58" s="35"/>
      <c r="I58" s="8"/>
      <c r="J58" s="8"/>
      <c r="K58" s="29"/>
      <c r="L58" s="22"/>
    </row>
    <row r="59" spans="1:12" s="2" customFormat="1" ht="25.5">
      <c r="A59" s="4" t="s">
        <v>29</v>
      </c>
      <c r="B59" s="5" t="s">
        <v>30</v>
      </c>
      <c r="C59" s="5" t="s">
        <v>87</v>
      </c>
      <c r="D59" s="34">
        <f aca="true" t="shared" si="16" ref="D59:K59">SUM(D60:D61)</f>
        <v>9184.786</v>
      </c>
      <c r="E59" s="34">
        <f t="shared" si="16"/>
        <v>7395.628</v>
      </c>
      <c r="F59" s="34">
        <f t="shared" si="16"/>
        <v>0</v>
      </c>
      <c r="G59" s="34">
        <f t="shared" si="16"/>
        <v>0</v>
      </c>
      <c r="H59" s="34">
        <f t="shared" si="16"/>
        <v>0</v>
      </c>
      <c r="I59" s="34">
        <f t="shared" si="16"/>
        <v>0</v>
      </c>
      <c r="J59" s="34">
        <f t="shared" si="16"/>
        <v>0</v>
      </c>
      <c r="K59" s="34">
        <f t="shared" si="16"/>
        <v>0</v>
      </c>
      <c r="L59" s="21"/>
    </row>
    <row r="60" spans="1:12" ht="12.75">
      <c r="A60" s="6"/>
      <c r="B60" s="7"/>
      <c r="C60" s="7" t="s">
        <v>74</v>
      </c>
      <c r="D60" s="35">
        <v>8767.513</v>
      </c>
      <c r="E60" s="41">
        <v>7049.355</v>
      </c>
      <c r="F60" s="14"/>
      <c r="G60" s="35"/>
      <c r="H60" s="35"/>
      <c r="I60" s="8"/>
      <c r="J60" s="8"/>
      <c r="K60" s="29"/>
      <c r="L60" s="22"/>
    </row>
    <row r="61" spans="1:12" ht="25.5">
      <c r="A61" s="6"/>
      <c r="B61" s="7"/>
      <c r="C61" s="7" t="s">
        <v>75</v>
      </c>
      <c r="D61" s="35">
        <v>417.273</v>
      </c>
      <c r="E61" s="41">
        <v>346.273</v>
      </c>
      <c r="F61" s="14"/>
      <c r="G61" s="35"/>
      <c r="H61" s="35"/>
      <c r="I61" s="8"/>
      <c r="J61" s="8"/>
      <c r="K61" s="29"/>
      <c r="L61" s="22"/>
    </row>
    <row r="62" spans="1:12" s="2" customFormat="1" ht="51">
      <c r="A62" s="4" t="s">
        <v>31</v>
      </c>
      <c r="B62" s="5" t="s">
        <v>32</v>
      </c>
      <c r="C62" s="5" t="s">
        <v>91</v>
      </c>
      <c r="D62" s="34">
        <f aca="true" t="shared" si="17" ref="D62:K62">SUM(D63:D65)</f>
        <v>801221.621</v>
      </c>
      <c r="E62" s="34">
        <f t="shared" si="17"/>
        <v>555392.815</v>
      </c>
      <c r="F62" s="34">
        <f t="shared" si="17"/>
        <v>11374.3</v>
      </c>
      <c r="G62" s="34">
        <f t="shared" si="17"/>
        <v>0</v>
      </c>
      <c r="H62" s="34">
        <f t="shared" si="17"/>
        <v>0</v>
      </c>
      <c r="I62" s="34">
        <f t="shared" si="17"/>
        <v>0</v>
      </c>
      <c r="J62" s="34">
        <f t="shared" si="17"/>
        <v>0</v>
      </c>
      <c r="K62" s="34">
        <f t="shared" si="17"/>
        <v>0</v>
      </c>
      <c r="L62" s="21"/>
    </row>
    <row r="63" spans="1:12" ht="12.75">
      <c r="A63" s="6"/>
      <c r="B63" s="7"/>
      <c r="C63" s="7" t="s">
        <v>74</v>
      </c>
      <c r="D63" s="35">
        <v>643018.309</v>
      </c>
      <c r="E63" s="41">
        <v>489599.601</v>
      </c>
      <c r="F63" s="35">
        <v>11374.3</v>
      </c>
      <c r="G63" s="35"/>
      <c r="H63" s="35"/>
      <c r="I63" s="8"/>
      <c r="J63" s="8"/>
      <c r="K63" s="30"/>
      <c r="L63" s="22"/>
    </row>
    <row r="64" spans="1:12" ht="25.5">
      <c r="A64" s="6"/>
      <c r="B64" s="7"/>
      <c r="C64" s="7" t="s">
        <v>75</v>
      </c>
      <c r="D64" s="35">
        <v>157853.95</v>
      </c>
      <c r="E64" s="41">
        <v>65540.43</v>
      </c>
      <c r="F64" s="14"/>
      <c r="G64" s="35"/>
      <c r="H64" s="35"/>
      <c r="I64" s="8"/>
      <c r="J64" s="8"/>
      <c r="K64" s="30"/>
      <c r="L64" s="22"/>
    </row>
    <row r="65" spans="1:12" ht="51">
      <c r="A65" s="6"/>
      <c r="B65" s="7"/>
      <c r="C65" s="7" t="s">
        <v>76</v>
      </c>
      <c r="D65" s="35">
        <v>349.362</v>
      </c>
      <c r="E65" s="41">
        <v>252.784</v>
      </c>
      <c r="F65" s="14"/>
      <c r="G65" s="35"/>
      <c r="H65" s="35"/>
      <c r="I65" s="8"/>
      <c r="J65" s="8"/>
      <c r="K65" s="30"/>
      <c r="L65" s="22"/>
    </row>
    <row r="66" spans="1:12" s="2" customFormat="1" ht="51">
      <c r="A66" s="4" t="s">
        <v>33</v>
      </c>
      <c r="B66" s="5" t="s">
        <v>34</v>
      </c>
      <c r="C66" s="5" t="s">
        <v>92</v>
      </c>
      <c r="D66" s="34">
        <f aca="true" t="shared" si="18" ref="D66:K66">SUM(D67:D69)</f>
        <v>1741450.899</v>
      </c>
      <c r="E66" s="34">
        <f t="shared" si="18"/>
        <v>1275748.34</v>
      </c>
      <c r="F66" s="34">
        <f t="shared" si="18"/>
        <v>0</v>
      </c>
      <c r="G66" s="34">
        <f t="shared" si="18"/>
        <v>0</v>
      </c>
      <c r="H66" s="34">
        <f t="shared" si="18"/>
        <v>0</v>
      </c>
      <c r="I66" s="34">
        <f t="shared" si="18"/>
        <v>0</v>
      </c>
      <c r="J66" s="34">
        <f t="shared" si="18"/>
        <v>0</v>
      </c>
      <c r="K66" s="34">
        <f t="shared" si="18"/>
        <v>0</v>
      </c>
      <c r="L66" s="21"/>
    </row>
    <row r="67" spans="1:12" ht="12.75">
      <c r="A67" s="6"/>
      <c r="B67" s="7"/>
      <c r="C67" s="7" t="s">
        <v>74</v>
      </c>
      <c r="D67" s="35">
        <v>1234672.146</v>
      </c>
      <c r="E67" s="41">
        <v>903169.587</v>
      </c>
      <c r="F67" s="14"/>
      <c r="G67" s="35"/>
      <c r="H67" s="35"/>
      <c r="I67" s="8"/>
      <c r="J67" s="8"/>
      <c r="K67" s="29"/>
      <c r="L67" s="22"/>
    </row>
    <row r="68" spans="1:12" ht="25.5">
      <c r="A68" s="6"/>
      <c r="B68" s="7"/>
      <c r="C68" s="7" t="s">
        <v>75</v>
      </c>
      <c r="D68" s="35">
        <v>506000</v>
      </c>
      <c r="E68" s="41">
        <v>371800</v>
      </c>
      <c r="F68" s="14"/>
      <c r="G68" s="35"/>
      <c r="H68" s="35"/>
      <c r="I68" s="8"/>
      <c r="J68" s="8"/>
      <c r="K68" s="29"/>
      <c r="L68" s="22"/>
    </row>
    <row r="69" spans="1:12" ht="51">
      <c r="A69" s="6"/>
      <c r="B69" s="7"/>
      <c r="C69" s="7" t="s">
        <v>76</v>
      </c>
      <c r="D69" s="35">
        <v>778.753</v>
      </c>
      <c r="E69" s="41">
        <v>778.753</v>
      </c>
      <c r="F69" s="14"/>
      <c r="G69" s="35"/>
      <c r="H69" s="35"/>
      <c r="I69" s="8"/>
      <c r="J69" s="8"/>
      <c r="K69" s="29"/>
      <c r="L69" s="22"/>
    </row>
    <row r="70" spans="1:12" s="2" customFormat="1" ht="38.25">
      <c r="A70" s="4" t="s">
        <v>35</v>
      </c>
      <c r="B70" s="5" t="s">
        <v>36</v>
      </c>
      <c r="C70" s="5" t="s">
        <v>93</v>
      </c>
      <c r="D70" s="34">
        <f aca="true" t="shared" si="19" ref="D70:K70">SUM(D71:D72)</f>
        <v>425071.913</v>
      </c>
      <c r="E70" s="34">
        <f t="shared" si="19"/>
        <v>322787.958</v>
      </c>
      <c r="F70" s="34">
        <f t="shared" si="19"/>
        <v>0</v>
      </c>
      <c r="G70" s="34">
        <f t="shared" si="19"/>
        <v>0</v>
      </c>
      <c r="H70" s="34">
        <f t="shared" si="19"/>
        <v>0</v>
      </c>
      <c r="I70" s="34">
        <f t="shared" si="19"/>
        <v>0</v>
      </c>
      <c r="J70" s="34">
        <f t="shared" si="19"/>
        <v>0</v>
      </c>
      <c r="K70" s="34">
        <f t="shared" si="19"/>
        <v>0</v>
      </c>
      <c r="L70" s="21"/>
    </row>
    <row r="71" spans="1:12" ht="12.75">
      <c r="A71" s="6"/>
      <c r="B71" s="7"/>
      <c r="C71" s="7" t="s">
        <v>74</v>
      </c>
      <c r="D71" s="35">
        <v>393759.913</v>
      </c>
      <c r="E71" s="41">
        <v>299299.233</v>
      </c>
      <c r="F71" s="14"/>
      <c r="G71" s="35"/>
      <c r="H71" s="35"/>
      <c r="I71" s="8"/>
      <c r="J71" s="8"/>
      <c r="K71" s="29"/>
      <c r="L71" s="22"/>
    </row>
    <row r="72" spans="1:12" ht="25.5">
      <c r="A72" s="6"/>
      <c r="B72" s="7"/>
      <c r="C72" s="7" t="s">
        <v>75</v>
      </c>
      <c r="D72" s="35">
        <v>31312</v>
      </c>
      <c r="E72" s="41">
        <v>23488.725</v>
      </c>
      <c r="F72" s="14"/>
      <c r="G72" s="35"/>
      <c r="H72" s="35"/>
      <c r="I72" s="8"/>
      <c r="J72" s="8"/>
      <c r="K72" s="29"/>
      <c r="L72" s="22"/>
    </row>
    <row r="73" spans="1:12" s="2" customFormat="1" ht="38.25">
      <c r="A73" s="4" t="s">
        <v>37</v>
      </c>
      <c r="B73" s="5" t="s">
        <v>38</v>
      </c>
      <c r="C73" s="5" t="s">
        <v>94</v>
      </c>
      <c r="D73" s="34">
        <f aca="true" t="shared" si="20" ref="D73:K73">SUM(D74:D75)</f>
        <v>10711.565999999999</v>
      </c>
      <c r="E73" s="34">
        <f t="shared" si="20"/>
        <v>8156.307</v>
      </c>
      <c r="F73" s="34">
        <f t="shared" si="20"/>
        <v>0</v>
      </c>
      <c r="G73" s="34">
        <f t="shared" si="20"/>
        <v>0</v>
      </c>
      <c r="H73" s="34">
        <f t="shared" si="20"/>
        <v>0</v>
      </c>
      <c r="I73" s="34">
        <f t="shared" si="20"/>
        <v>0</v>
      </c>
      <c r="J73" s="34">
        <f t="shared" si="20"/>
        <v>0</v>
      </c>
      <c r="K73" s="34">
        <f t="shared" si="20"/>
        <v>0</v>
      </c>
      <c r="L73" s="21"/>
    </row>
    <row r="74" spans="1:12" ht="12.75">
      <c r="A74" s="6"/>
      <c r="B74" s="7"/>
      <c r="C74" s="7" t="s">
        <v>74</v>
      </c>
      <c r="D74" s="35">
        <v>10710.746</v>
      </c>
      <c r="E74" s="41">
        <v>8155.487</v>
      </c>
      <c r="F74" s="14"/>
      <c r="G74" s="35"/>
      <c r="H74" s="35"/>
      <c r="I74" s="8"/>
      <c r="J74" s="8"/>
      <c r="K74" s="29"/>
      <c r="L74" s="22"/>
    </row>
    <row r="75" spans="1:12" ht="25.5">
      <c r="A75" s="6"/>
      <c r="B75" s="7"/>
      <c r="C75" s="7" t="s">
        <v>75</v>
      </c>
      <c r="D75" s="35">
        <v>0.82</v>
      </c>
      <c r="E75" s="41">
        <v>0.82</v>
      </c>
      <c r="F75" s="14"/>
      <c r="G75" s="35"/>
      <c r="H75" s="35"/>
      <c r="I75" s="8"/>
      <c r="J75" s="8"/>
      <c r="K75" s="29"/>
      <c r="L75" s="22"/>
    </row>
    <row r="76" spans="1:12" s="2" customFormat="1" ht="51">
      <c r="A76" s="4" t="s">
        <v>39</v>
      </c>
      <c r="B76" s="5" t="s">
        <v>40</v>
      </c>
      <c r="C76" s="5" t="s">
        <v>95</v>
      </c>
      <c r="D76" s="34">
        <f aca="true" t="shared" si="21" ref="D76:K76">SUM(D77:D78)</f>
        <v>273825.546</v>
      </c>
      <c r="E76" s="34">
        <f t="shared" si="21"/>
        <v>201573.74599999998</v>
      </c>
      <c r="F76" s="34">
        <f t="shared" si="21"/>
        <v>0</v>
      </c>
      <c r="G76" s="34">
        <f t="shared" si="21"/>
        <v>0</v>
      </c>
      <c r="H76" s="34">
        <f t="shared" si="21"/>
        <v>0</v>
      </c>
      <c r="I76" s="34">
        <f t="shared" si="21"/>
        <v>0</v>
      </c>
      <c r="J76" s="34">
        <f t="shared" si="21"/>
        <v>0</v>
      </c>
      <c r="K76" s="34">
        <f t="shared" si="21"/>
        <v>0</v>
      </c>
      <c r="L76" s="21"/>
    </row>
    <row r="77" spans="1:12" ht="12.75">
      <c r="A77" s="6"/>
      <c r="B77" s="7"/>
      <c r="C77" s="7" t="s">
        <v>74</v>
      </c>
      <c r="D77" s="35">
        <v>107445.146</v>
      </c>
      <c r="E77" s="41">
        <v>83889.146</v>
      </c>
      <c r="F77" s="14"/>
      <c r="G77" s="35"/>
      <c r="H77" s="35"/>
      <c r="I77" s="8"/>
      <c r="J77" s="8"/>
      <c r="K77" s="29"/>
      <c r="L77" s="22"/>
    </row>
    <row r="78" spans="1:12" ht="25.5">
      <c r="A78" s="6"/>
      <c r="B78" s="7"/>
      <c r="C78" s="7" t="s">
        <v>75</v>
      </c>
      <c r="D78" s="35">
        <v>166380.4</v>
      </c>
      <c r="E78" s="41">
        <v>117684.6</v>
      </c>
      <c r="F78" s="14"/>
      <c r="G78" s="35"/>
      <c r="H78" s="35"/>
      <c r="I78" s="8"/>
      <c r="J78" s="8"/>
      <c r="K78" s="29"/>
      <c r="L78" s="22"/>
    </row>
    <row r="79" spans="1:12" s="2" customFormat="1" ht="51">
      <c r="A79" s="4" t="s">
        <v>41</v>
      </c>
      <c r="B79" s="5" t="s">
        <v>42</v>
      </c>
      <c r="C79" s="5" t="s">
        <v>96</v>
      </c>
      <c r="D79" s="34">
        <f aca="true" t="shared" si="22" ref="D79:K79">SUM(D80:D82)</f>
        <v>65318.175</v>
      </c>
      <c r="E79" s="34">
        <f t="shared" si="22"/>
        <v>49035.325</v>
      </c>
      <c r="F79" s="34">
        <f t="shared" si="22"/>
        <v>0</v>
      </c>
      <c r="G79" s="34">
        <f t="shared" si="22"/>
        <v>0</v>
      </c>
      <c r="H79" s="34">
        <f t="shared" si="22"/>
        <v>0</v>
      </c>
      <c r="I79" s="34">
        <f t="shared" si="22"/>
        <v>0</v>
      </c>
      <c r="J79" s="34">
        <f t="shared" si="22"/>
        <v>0</v>
      </c>
      <c r="K79" s="34">
        <f t="shared" si="22"/>
        <v>0</v>
      </c>
      <c r="L79" s="21"/>
    </row>
    <row r="80" spans="1:12" ht="12.75">
      <c r="A80" s="6"/>
      <c r="B80" s="7"/>
      <c r="C80" s="7" t="s">
        <v>74</v>
      </c>
      <c r="D80" s="35">
        <v>62869.232</v>
      </c>
      <c r="E80" s="41">
        <v>47170.482</v>
      </c>
      <c r="F80" s="14"/>
      <c r="G80" s="35"/>
      <c r="H80" s="35"/>
      <c r="I80" s="8"/>
      <c r="J80" s="8"/>
      <c r="K80" s="29"/>
      <c r="L80" s="22"/>
    </row>
    <row r="81" spans="1:12" ht="25.5">
      <c r="A81" s="6"/>
      <c r="B81" s="7"/>
      <c r="C81" s="7" t="s">
        <v>75</v>
      </c>
      <c r="D81" s="35">
        <v>2094.3</v>
      </c>
      <c r="E81" s="41">
        <v>1605.2</v>
      </c>
      <c r="F81" s="14"/>
      <c r="G81" s="35"/>
      <c r="H81" s="35"/>
      <c r="I81" s="8"/>
      <c r="J81" s="8"/>
      <c r="K81" s="29"/>
      <c r="L81" s="22"/>
    </row>
    <row r="82" spans="1:12" ht="51">
      <c r="A82" s="6"/>
      <c r="B82" s="7"/>
      <c r="C82" s="7" t="s">
        <v>76</v>
      </c>
      <c r="D82" s="35">
        <v>354.643</v>
      </c>
      <c r="E82" s="41">
        <v>259.643</v>
      </c>
      <c r="F82" s="14"/>
      <c r="G82" s="35"/>
      <c r="H82" s="35"/>
      <c r="I82" s="8"/>
      <c r="J82" s="8"/>
      <c r="K82" s="29"/>
      <c r="L82" s="22"/>
    </row>
    <row r="83" spans="1:12" s="2" customFormat="1" ht="51">
      <c r="A83" s="4" t="s">
        <v>43</v>
      </c>
      <c r="B83" s="5" t="s">
        <v>44</v>
      </c>
      <c r="C83" s="5" t="s">
        <v>97</v>
      </c>
      <c r="D83" s="34">
        <f aca="true" t="shared" si="23" ref="D83:K83">SUM(D84:D85)</f>
        <v>8809.193</v>
      </c>
      <c r="E83" s="34">
        <f t="shared" si="23"/>
        <v>6653.743</v>
      </c>
      <c r="F83" s="34">
        <f t="shared" si="23"/>
        <v>0</v>
      </c>
      <c r="G83" s="34">
        <f t="shared" si="23"/>
        <v>0</v>
      </c>
      <c r="H83" s="34">
        <f t="shared" si="23"/>
        <v>0</v>
      </c>
      <c r="I83" s="34">
        <f t="shared" si="23"/>
        <v>0</v>
      </c>
      <c r="J83" s="34">
        <f t="shared" si="23"/>
        <v>0</v>
      </c>
      <c r="K83" s="34">
        <f t="shared" si="23"/>
        <v>0</v>
      </c>
      <c r="L83" s="21"/>
    </row>
    <row r="84" spans="1:12" ht="12.75">
      <c r="A84" s="6"/>
      <c r="B84" s="7"/>
      <c r="C84" s="7" t="s">
        <v>74</v>
      </c>
      <c r="D84" s="35">
        <v>8654.613</v>
      </c>
      <c r="E84" s="41">
        <v>6543.743</v>
      </c>
      <c r="F84" s="14"/>
      <c r="G84" s="35"/>
      <c r="H84" s="35"/>
      <c r="I84" s="8"/>
      <c r="J84" s="8"/>
      <c r="K84" s="29"/>
      <c r="L84" s="22"/>
    </row>
    <row r="85" spans="1:12" ht="25.5">
      <c r="A85" s="6"/>
      <c r="B85" s="7"/>
      <c r="C85" s="7" t="s">
        <v>75</v>
      </c>
      <c r="D85" s="35">
        <v>154.58</v>
      </c>
      <c r="E85" s="41">
        <v>110</v>
      </c>
      <c r="F85" s="14"/>
      <c r="G85" s="35"/>
      <c r="H85" s="35"/>
      <c r="I85" s="8"/>
      <c r="J85" s="8"/>
      <c r="K85" s="29"/>
      <c r="L85" s="22"/>
    </row>
    <row r="86" spans="1:12" s="2" customFormat="1" ht="38.25">
      <c r="A86" s="4" t="s">
        <v>59</v>
      </c>
      <c r="B86" s="5" t="s">
        <v>60</v>
      </c>
      <c r="C86" s="5" t="s">
        <v>111</v>
      </c>
      <c r="D86" s="34">
        <f aca="true" t="shared" si="24" ref="D86:K86">SUM(D87)</f>
        <v>1426.4</v>
      </c>
      <c r="E86" s="34">
        <f t="shared" si="24"/>
        <v>1106.561</v>
      </c>
      <c r="F86" s="34">
        <f t="shared" si="24"/>
        <v>0</v>
      </c>
      <c r="G86" s="34">
        <f t="shared" si="24"/>
        <v>0</v>
      </c>
      <c r="H86" s="34">
        <f t="shared" si="24"/>
        <v>0</v>
      </c>
      <c r="I86" s="34">
        <f t="shared" si="24"/>
        <v>0</v>
      </c>
      <c r="J86" s="34">
        <f t="shared" si="24"/>
        <v>0</v>
      </c>
      <c r="K86" s="34">
        <f t="shared" si="24"/>
        <v>0</v>
      </c>
      <c r="L86" s="21"/>
    </row>
    <row r="87" spans="1:12" ht="25.5">
      <c r="A87" s="6"/>
      <c r="B87" s="7"/>
      <c r="C87" s="7" t="s">
        <v>75</v>
      </c>
      <c r="D87" s="35">
        <v>1426.4</v>
      </c>
      <c r="E87" s="41">
        <v>1106.561</v>
      </c>
      <c r="F87" s="14"/>
      <c r="G87" s="35"/>
      <c r="H87" s="35"/>
      <c r="I87" s="8"/>
      <c r="J87" s="8"/>
      <c r="K87" s="29"/>
      <c r="L87" s="22"/>
    </row>
    <row r="88" spans="1:12" s="2" customFormat="1" ht="38.25">
      <c r="A88" s="4" t="s">
        <v>61</v>
      </c>
      <c r="B88" s="5" t="s">
        <v>62</v>
      </c>
      <c r="C88" s="5" t="s">
        <v>110</v>
      </c>
      <c r="D88" s="34">
        <f aca="true" t="shared" si="25" ref="D88:K88">SUM(D89)</f>
        <v>899</v>
      </c>
      <c r="E88" s="34">
        <f t="shared" si="25"/>
        <v>666.7</v>
      </c>
      <c r="F88" s="34">
        <f t="shared" si="25"/>
        <v>0</v>
      </c>
      <c r="G88" s="34">
        <f t="shared" si="25"/>
        <v>0</v>
      </c>
      <c r="H88" s="34">
        <f t="shared" si="25"/>
        <v>0</v>
      </c>
      <c r="I88" s="34">
        <f t="shared" si="25"/>
        <v>0</v>
      </c>
      <c r="J88" s="34">
        <f t="shared" si="25"/>
        <v>0</v>
      </c>
      <c r="K88" s="34">
        <f t="shared" si="25"/>
        <v>0</v>
      </c>
      <c r="L88" s="21"/>
    </row>
    <row r="89" spans="1:12" ht="25.5">
      <c r="A89" s="6"/>
      <c r="B89" s="7"/>
      <c r="C89" s="7" t="s">
        <v>75</v>
      </c>
      <c r="D89" s="35">
        <v>899</v>
      </c>
      <c r="E89" s="41">
        <v>666.7</v>
      </c>
      <c r="F89" s="14"/>
      <c r="G89" s="35"/>
      <c r="H89" s="35"/>
      <c r="I89" s="8"/>
      <c r="J89" s="8"/>
      <c r="K89" s="29"/>
      <c r="L89" s="22"/>
    </row>
    <row r="90" spans="1:12" s="2" customFormat="1" ht="38.25">
      <c r="A90" s="4" t="s">
        <v>63</v>
      </c>
      <c r="B90" s="5" t="s">
        <v>64</v>
      </c>
      <c r="C90" s="5" t="s">
        <v>109</v>
      </c>
      <c r="D90" s="34">
        <f aca="true" t="shared" si="26" ref="D90:K90">SUM(D91)</f>
        <v>900.9</v>
      </c>
      <c r="E90" s="34">
        <f t="shared" si="26"/>
        <v>715.68</v>
      </c>
      <c r="F90" s="34">
        <f t="shared" si="26"/>
        <v>0</v>
      </c>
      <c r="G90" s="34">
        <f t="shared" si="26"/>
        <v>0</v>
      </c>
      <c r="H90" s="34">
        <f t="shared" si="26"/>
        <v>0</v>
      </c>
      <c r="I90" s="34">
        <f t="shared" si="26"/>
        <v>0</v>
      </c>
      <c r="J90" s="34">
        <f t="shared" si="26"/>
        <v>0</v>
      </c>
      <c r="K90" s="34">
        <f t="shared" si="26"/>
        <v>0</v>
      </c>
      <c r="L90" s="21"/>
    </row>
    <row r="91" spans="1:12" ht="25.5">
      <c r="A91" s="6"/>
      <c r="B91" s="7"/>
      <c r="C91" s="7" t="s">
        <v>75</v>
      </c>
      <c r="D91" s="35">
        <v>900.9</v>
      </c>
      <c r="E91" s="41">
        <v>715.68</v>
      </c>
      <c r="F91" s="14"/>
      <c r="G91" s="35"/>
      <c r="H91" s="35"/>
      <c r="I91" s="8"/>
      <c r="J91" s="8"/>
      <c r="K91" s="29"/>
      <c r="L91" s="22"/>
    </row>
    <row r="92" spans="1:12" s="2" customFormat="1" ht="38.25">
      <c r="A92" s="4" t="s">
        <v>65</v>
      </c>
      <c r="B92" s="5" t="s">
        <v>66</v>
      </c>
      <c r="C92" s="5" t="s">
        <v>108</v>
      </c>
      <c r="D92" s="34">
        <f aca="true" t="shared" si="27" ref="D92:K92">SUM(D93)</f>
        <v>898.8</v>
      </c>
      <c r="E92" s="34">
        <f t="shared" si="27"/>
        <v>702</v>
      </c>
      <c r="F92" s="34">
        <f t="shared" si="27"/>
        <v>0</v>
      </c>
      <c r="G92" s="34">
        <f t="shared" si="27"/>
        <v>0</v>
      </c>
      <c r="H92" s="34">
        <f t="shared" si="27"/>
        <v>0</v>
      </c>
      <c r="I92" s="34">
        <f t="shared" si="27"/>
        <v>0</v>
      </c>
      <c r="J92" s="34">
        <f t="shared" si="27"/>
        <v>0</v>
      </c>
      <c r="K92" s="34">
        <f t="shared" si="27"/>
        <v>0</v>
      </c>
      <c r="L92" s="21"/>
    </row>
    <row r="93" spans="1:12" ht="25.5">
      <c r="A93" s="6"/>
      <c r="B93" s="7"/>
      <c r="C93" s="7" t="s">
        <v>75</v>
      </c>
      <c r="D93" s="35">
        <v>898.8</v>
      </c>
      <c r="E93" s="41">
        <v>702</v>
      </c>
      <c r="F93" s="14"/>
      <c r="G93" s="35"/>
      <c r="H93" s="35"/>
      <c r="I93" s="8"/>
      <c r="J93" s="8"/>
      <c r="K93" s="29"/>
      <c r="L93" s="22"/>
    </row>
    <row r="94" spans="1:12" s="2" customFormat="1" ht="38.25">
      <c r="A94" s="4" t="s">
        <v>67</v>
      </c>
      <c r="B94" s="5" t="s">
        <v>68</v>
      </c>
      <c r="C94" s="5" t="s">
        <v>107</v>
      </c>
      <c r="D94" s="34">
        <f aca="true" t="shared" si="28" ref="D94:K94">SUM(D95)</f>
        <v>898.8</v>
      </c>
      <c r="E94" s="34">
        <f t="shared" si="28"/>
        <v>674.5</v>
      </c>
      <c r="F94" s="34">
        <f t="shared" si="28"/>
        <v>0</v>
      </c>
      <c r="G94" s="34">
        <f t="shared" si="28"/>
        <v>0</v>
      </c>
      <c r="H94" s="34">
        <f t="shared" si="28"/>
        <v>0</v>
      </c>
      <c r="I94" s="34">
        <f t="shared" si="28"/>
        <v>0</v>
      </c>
      <c r="J94" s="34">
        <f t="shared" si="28"/>
        <v>0</v>
      </c>
      <c r="K94" s="34">
        <f t="shared" si="28"/>
        <v>0</v>
      </c>
      <c r="L94" s="21"/>
    </row>
    <row r="95" spans="1:12" ht="25.5">
      <c r="A95" s="6"/>
      <c r="B95" s="7"/>
      <c r="C95" s="7" t="s">
        <v>75</v>
      </c>
      <c r="D95" s="35">
        <v>898.8</v>
      </c>
      <c r="E95" s="41">
        <v>674.5</v>
      </c>
      <c r="F95" s="14"/>
      <c r="G95" s="35"/>
      <c r="H95" s="35"/>
      <c r="I95" s="8"/>
      <c r="J95" s="8"/>
      <c r="K95" s="29"/>
      <c r="L95" s="22"/>
    </row>
    <row r="96" spans="1:12" s="2" customFormat="1" ht="38.25">
      <c r="A96" s="4" t="s">
        <v>69</v>
      </c>
      <c r="B96" s="5" t="s">
        <v>70</v>
      </c>
      <c r="C96" s="5" t="s">
        <v>106</v>
      </c>
      <c r="D96" s="34">
        <f aca="true" t="shared" si="29" ref="D96:K96">SUM(D97)</f>
        <v>900.9</v>
      </c>
      <c r="E96" s="34">
        <f t="shared" si="29"/>
        <v>699.1</v>
      </c>
      <c r="F96" s="34">
        <f t="shared" si="29"/>
        <v>0</v>
      </c>
      <c r="G96" s="34">
        <f t="shared" si="29"/>
        <v>0</v>
      </c>
      <c r="H96" s="34">
        <f t="shared" si="29"/>
        <v>0</v>
      </c>
      <c r="I96" s="34">
        <f t="shared" si="29"/>
        <v>0</v>
      </c>
      <c r="J96" s="34">
        <f t="shared" si="29"/>
        <v>0</v>
      </c>
      <c r="K96" s="34">
        <f t="shared" si="29"/>
        <v>0</v>
      </c>
      <c r="L96" s="21"/>
    </row>
    <row r="97" spans="1:12" ht="25.5">
      <c r="A97" s="6"/>
      <c r="B97" s="7"/>
      <c r="C97" s="7" t="s">
        <v>75</v>
      </c>
      <c r="D97" s="35">
        <v>900.9</v>
      </c>
      <c r="E97" s="41">
        <v>699.1</v>
      </c>
      <c r="F97" s="14"/>
      <c r="G97" s="35"/>
      <c r="H97" s="35"/>
      <c r="I97" s="8"/>
      <c r="J97" s="8"/>
      <c r="K97" s="29"/>
      <c r="L97" s="22"/>
    </row>
    <row r="98" spans="1:12" s="2" customFormat="1" ht="51">
      <c r="A98" s="4" t="s">
        <v>71</v>
      </c>
      <c r="B98" s="5" t="s">
        <v>72</v>
      </c>
      <c r="C98" s="5" t="s">
        <v>105</v>
      </c>
      <c r="D98" s="34">
        <f aca="true" t="shared" si="30" ref="D98:K98">SUM(D99)</f>
        <v>903.2</v>
      </c>
      <c r="E98" s="34">
        <f t="shared" si="30"/>
        <v>756.6</v>
      </c>
      <c r="F98" s="34">
        <f t="shared" si="30"/>
        <v>0</v>
      </c>
      <c r="G98" s="34">
        <f t="shared" si="30"/>
        <v>0</v>
      </c>
      <c r="H98" s="34">
        <f t="shared" si="30"/>
        <v>0</v>
      </c>
      <c r="I98" s="34">
        <f t="shared" si="30"/>
        <v>0</v>
      </c>
      <c r="J98" s="34">
        <f t="shared" si="30"/>
        <v>0</v>
      </c>
      <c r="K98" s="34">
        <f t="shared" si="30"/>
        <v>0</v>
      </c>
      <c r="L98" s="21"/>
    </row>
    <row r="99" spans="1:12" ht="25.5">
      <c r="A99" s="6"/>
      <c r="B99" s="7"/>
      <c r="C99" s="7" t="s">
        <v>75</v>
      </c>
      <c r="D99" s="35">
        <v>903.2</v>
      </c>
      <c r="E99" s="41">
        <v>756.6</v>
      </c>
      <c r="F99" s="14"/>
      <c r="G99" s="35"/>
      <c r="H99" s="35"/>
      <c r="I99" s="8"/>
      <c r="J99" s="8"/>
      <c r="K99" s="29"/>
      <c r="L99" s="22"/>
    </row>
    <row r="100" spans="1:12" s="2" customFormat="1" ht="25.5">
      <c r="A100" s="4" t="s">
        <v>45</v>
      </c>
      <c r="B100" s="5" t="s">
        <v>46</v>
      </c>
      <c r="C100" s="5" t="s">
        <v>98</v>
      </c>
      <c r="D100" s="34">
        <f aca="true" t="shared" si="31" ref="D100:K100">SUM(D101:D103)</f>
        <v>227302.656</v>
      </c>
      <c r="E100" s="34">
        <f t="shared" si="31"/>
        <v>162609.83599999998</v>
      </c>
      <c r="F100" s="34">
        <f t="shared" si="31"/>
        <v>0</v>
      </c>
      <c r="G100" s="34">
        <f t="shared" si="31"/>
        <v>0</v>
      </c>
      <c r="H100" s="34">
        <f t="shared" si="31"/>
        <v>0</v>
      </c>
      <c r="I100" s="34">
        <f t="shared" si="31"/>
        <v>0</v>
      </c>
      <c r="J100" s="34">
        <f t="shared" si="31"/>
        <v>0</v>
      </c>
      <c r="K100" s="34">
        <f t="shared" si="31"/>
        <v>0</v>
      </c>
      <c r="L100" s="21"/>
    </row>
    <row r="101" spans="1:12" ht="12.75">
      <c r="A101" s="6"/>
      <c r="B101" s="7"/>
      <c r="C101" s="7" t="s">
        <v>74</v>
      </c>
      <c r="D101" s="35">
        <v>226414.634</v>
      </c>
      <c r="E101" s="41">
        <v>161938.414</v>
      </c>
      <c r="F101" s="14"/>
      <c r="G101" s="35"/>
      <c r="H101" s="35"/>
      <c r="I101" s="8"/>
      <c r="J101" s="8"/>
      <c r="K101" s="29"/>
      <c r="L101" s="22"/>
    </row>
    <row r="102" spans="1:12" ht="25.5">
      <c r="A102" s="6"/>
      <c r="B102" s="7"/>
      <c r="C102" s="7" t="s">
        <v>75</v>
      </c>
      <c r="D102" s="35">
        <v>458</v>
      </c>
      <c r="E102" s="41">
        <v>344.4</v>
      </c>
      <c r="F102" s="14"/>
      <c r="G102" s="35"/>
      <c r="H102" s="35"/>
      <c r="I102" s="8"/>
      <c r="J102" s="8"/>
      <c r="K102" s="29"/>
      <c r="L102" s="22"/>
    </row>
    <row r="103" spans="1:12" ht="51">
      <c r="A103" s="6"/>
      <c r="B103" s="7"/>
      <c r="C103" s="7" t="s">
        <v>76</v>
      </c>
      <c r="D103" s="35">
        <v>430.022</v>
      </c>
      <c r="E103" s="41">
        <v>327.022</v>
      </c>
      <c r="F103" s="14"/>
      <c r="G103" s="35"/>
      <c r="H103" s="35"/>
      <c r="I103" s="8"/>
      <c r="J103" s="8"/>
      <c r="K103" s="29"/>
      <c r="L103" s="22"/>
    </row>
    <row r="104" spans="1:12" s="2" customFormat="1" ht="51">
      <c r="A104" s="4" t="s">
        <v>47</v>
      </c>
      <c r="B104" s="5" t="s">
        <v>48</v>
      </c>
      <c r="C104" s="5" t="s">
        <v>99</v>
      </c>
      <c r="D104" s="34">
        <f aca="true" t="shared" si="32" ref="D104:K104">SUM(D105:D106)</f>
        <v>62194.367</v>
      </c>
      <c r="E104" s="34">
        <f t="shared" si="32"/>
        <v>48193.773</v>
      </c>
      <c r="F104" s="34">
        <f t="shared" si="32"/>
        <v>221.762</v>
      </c>
      <c r="G104" s="34">
        <f t="shared" si="32"/>
        <v>0</v>
      </c>
      <c r="H104" s="34">
        <f t="shared" si="32"/>
        <v>0</v>
      </c>
      <c r="I104" s="34">
        <f t="shared" si="32"/>
        <v>0</v>
      </c>
      <c r="J104" s="34">
        <f t="shared" si="32"/>
        <v>0</v>
      </c>
      <c r="K104" s="34">
        <f t="shared" si="32"/>
        <v>0</v>
      </c>
      <c r="L104" s="21"/>
    </row>
    <row r="105" spans="1:12" ht="12.75">
      <c r="A105" s="6"/>
      <c r="B105" s="7"/>
      <c r="C105" s="7" t="s">
        <v>74</v>
      </c>
      <c r="D105" s="35">
        <v>58156.277</v>
      </c>
      <c r="E105" s="41">
        <v>44906.483</v>
      </c>
      <c r="F105" s="35">
        <v>221.762</v>
      </c>
      <c r="G105" s="35"/>
      <c r="H105" s="35"/>
      <c r="I105" s="8"/>
      <c r="J105" s="8"/>
      <c r="K105" s="31"/>
      <c r="L105" s="22"/>
    </row>
    <row r="106" spans="1:12" ht="51">
      <c r="A106" s="6"/>
      <c r="B106" s="7"/>
      <c r="C106" s="7" t="s">
        <v>76</v>
      </c>
      <c r="D106" s="35">
        <v>4038.09</v>
      </c>
      <c r="E106" s="41">
        <v>3287.29</v>
      </c>
      <c r="F106" s="14"/>
      <c r="G106" s="35"/>
      <c r="H106" s="35"/>
      <c r="I106" s="8"/>
      <c r="J106" s="8"/>
      <c r="K106" s="29"/>
      <c r="L106" s="22"/>
    </row>
    <row r="107" spans="1:12" s="2" customFormat="1" ht="25.5">
      <c r="A107" s="4" t="s">
        <v>49</v>
      </c>
      <c r="B107" s="5" t="s">
        <v>50</v>
      </c>
      <c r="C107" s="5" t="s">
        <v>100</v>
      </c>
      <c r="D107" s="34">
        <f aca="true" t="shared" si="33" ref="D107:K107">SUM(D108:D109)</f>
        <v>15137.15</v>
      </c>
      <c r="E107" s="34">
        <f t="shared" si="33"/>
        <v>10611.949999999999</v>
      </c>
      <c r="F107" s="34">
        <f t="shared" si="33"/>
        <v>0</v>
      </c>
      <c r="G107" s="34">
        <f t="shared" si="33"/>
        <v>0</v>
      </c>
      <c r="H107" s="34">
        <f t="shared" si="33"/>
        <v>0</v>
      </c>
      <c r="I107" s="34">
        <f t="shared" si="33"/>
        <v>0</v>
      </c>
      <c r="J107" s="34">
        <f t="shared" si="33"/>
        <v>0</v>
      </c>
      <c r="K107" s="34">
        <f t="shared" si="33"/>
        <v>0</v>
      </c>
      <c r="L107" s="21"/>
    </row>
    <row r="108" spans="1:12" ht="12.75">
      <c r="A108" s="6"/>
      <c r="B108" s="7"/>
      <c r="C108" s="7" t="s">
        <v>74</v>
      </c>
      <c r="D108" s="35">
        <v>15133.6</v>
      </c>
      <c r="E108" s="41">
        <v>10608.4</v>
      </c>
      <c r="F108" s="14"/>
      <c r="G108" s="35"/>
      <c r="H108" s="35"/>
      <c r="I108" s="8"/>
      <c r="J108" s="8"/>
      <c r="K108" s="29"/>
      <c r="L108" s="22"/>
    </row>
    <row r="109" spans="1:12" ht="25.5">
      <c r="A109" s="6"/>
      <c r="B109" s="7"/>
      <c r="C109" s="7" t="s">
        <v>75</v>
      </c>
      <c r="D109" s="35">
        <v>3.55</v>
      </c>
      <c r="E109" s="41">
        <v>3.55</v>
      </c>
      <c r="F109" s="14"/>
      <c r="G109" s="35"/>
      <c r="H109" s="35"/>
      <c r="I109" s="8"/>
      <c r="J109" s="8"/>
      <c r="K109" s="29"/>
      <c r="L109" s="22"/>
    </row>
    <row r="110" spans="1:12" s="2" customFormat="1" ht="25.5">
      <c r="A110" s="4" t="s">
        <v>51</v>
      </c>
      <c r="B110" s="5" t="s">
        <v>52</v>
      </c>
      <c r="C110" s="5" t="s">
        <v>101</v>
      </c>
      <c r="D110" s="34">
        <f aca="true" t="shared" si="34" ref="D110:K110">SUM(D111:D112)</f>
        <v>3902.5</v>
      </c>
      <c r="E110" s="34">
        <f t="shared" si="34"/>
        <v>3101.5</v>
      </c>
      <c r="F110" s="34">
        <f t="shared" si="34"/>
        <v>0</v>
      </c>
      <c r="G110" s="34">
        <f t="shared" si="34"/>
        <v>0</v>
      </c>
      <c r="H110" s="34">
        <f t="shared" si="34"/>
        <v>0</v>
      </c>
      <c r="I110" s="34">
        <f t="shared" si="34"/>
        <v>0</v>
      </c>
      <c r="J110" s="34">
        <f t="shared" si="34"/>
        <v>0</v>
      </c>
      <c r="K110" s="34">
        <f t="shared" si="34"/>
        <v>0</v>
      </c>
      <c r="L110" s="21"/>
    </row>
    <row r="111" spans="1:12" ht="12.75">
      <c r="A111" s="6"/>
      <c r="B111" s="7"/>
      <c r="C111" s="7" t="s">
        <v>74</v>
      </c>
      <c r="D111" s="35">
        <v>3898.1</v>
      </c>
      <c r="E111" s="41">
        <v>3097.1</v>
      </c>
      <c r="F111" s="14"/>
      <c r="G111" s="35"/>
      <c r="H111" s="35"/>
      <c r="I111" s="8"/>
      <c r="J111" s="8"/>
      <c r="K111" s="29"/>
      <c r="L111" s="22"/>
    </row>
    <row r="112" spans="1:12" ht="25.5">
      <c r="A112" s="6"/>
      <c r="B112" s="7"/>
      <c r="C112" s="7" t="s">
        <v>75</v>
      </c>
      <c r="D112" s="35">
        <v>4.4</v>
      </c>
      <c r="E112" s="41">
        <v>4.4</v>
      </c>
      <c r="F112" s="14"/>
      <c r="G112" s="35"/>
      <c r="H112" s="35"/>
      <c r="I112" s="8"/>
      <c r="J112" s="8"/>
      <c r="K112" s="29"/>
      <c r="L112" s="22"/>
    </row>
    <row r="113" spans="1:12" s="2" customFormat="1" ht="12.75">
      <c r="A113" s="4" t="s">
        <v>53</v>
      </c>
      <c r="B113" s="5" t="s">
        <v>54</v>
      </c>
      <c r="C113" s="5" t="s">
        <v>102</v>
      </c>
      <c r="D113" s="34">
        <f aca="true" t="shared" si="35" ref="D113:K113">SUM(D114:D115)</f>
        <v>116253.02299999999</v>
      </c>
      <c r="E113" s="34">
        <f t="shared" si="35"/>
        <v>79842.62299999999</v>
      </c>
      <c r="F113" s="34">
        <f t="shared" si="35"/>
        <v>0</v>
      </c>
      <c r="G113" s="34">
        <f t="shared" si="35"/>
        <v>0</v>
      </c>
      <c r="H113" s="34">
        <f t="shared" si="35"/>
        <v>0</v>
      </c>
      <c r="I113" s="34">
        <f t="shared" si="35"/>
        <v>0</v>
      </c>
      <c r="J113" s="34">
        <f t="shared" si="35"/>
        <v>0</v>
      </c>
      <c r="K113" s="34">
        <f t="shared" si="35"/>
        <v>0</v>
      </c>
      <c r="L113" s="21"/>
    </row>
    <row r="114" spans="1:12" ht="12.75">
      <c r="A114" s="6"/>
      <c r="B114" s="7"/>
      <c r="C114" s="7" t="s">
        <v>74</v>
      </c>
      <c r="D114" s="35">
        <v>116251.233</v>
      </c>
      <c r="E114" s="41">
        <v>79840.833</v>
      </c>
      <c r="F114" s="14"/>
      <c r="G114" s="35"/>
      <c r="H114" s="35"/>
      <c r="I114" s="8"/>
      <c r="J114" s="8"/>
      <c r="K114" s="29"/>
      <c r="L114" s="22"/>
    </row>
    <row r="115" spans="1:12" ht="25.5">
      <c r="A115" s="6"/>
      <c r="B115" s="7"/>
      <c r="C115" s="7" t="s">
        <v>75</v>
      </c>
      <c r="D115" s="35">
        <v>1.79</v>
      </c>
      <c r="E115" s="41">
        <v>1.79</v>
      </c>
      <c r="F115" s="14"/>
      <c r="G115" s="35"/>
      <c r="H115" s="35"/>
      <c r="I115" s="8"/>
      <c r="J115" s="8"/>
      <c r="K115" s="29"/>
      <c r="L115" s="22"/>
    </row>
    <row r="116" spans="1:12" s="2" customFormat="1" ht="38.25">
      <c r="A116" s="4" t="s">
        <v>55</v>
      </c>
      <c r="B116" s="5" t="s">
        <v>56</v>
      </c>
      <c r="C116" s="5" t="s">
        <v>104</v>
      </c>
      <c r="D116" s="34">
        <f aca="true" t="shared" si="36" ref="D116:K116">SUM(D117:D118)</f>
        <v>523921.848</v>
      </c>
      <c r="E116" s="34">
        <f t="shared" si="36"/>
        <v>446827.537</v>
      </c>
      <c r="F116" s="34">
        <f t="shared" si="36"/>
        <v>0</v>
      </c>
      <c r="G116" s="34">
        <f t="shared" si="36"/>
        <v>0</v>
      </c>
      <c r="H116" s="34">
        <f t="shared" si="36"/>
        <v>0</v>
      </c>
      <c r="I116" s="34">
        <f t="shared" si="36"/>
        <v>0</v>
      </c>
      <c r="J116" s="34">
        <f t="shared" si="36"/>
        <v>0</v>
      </c>
      <c r="K116" s="34">
        <f t="shared" si="36"/>
        <v>0</v>
      </c>
      <c r="L116" s="21"/>
    </row>
    <row r="117" spans="1:12" ht="12.75">
      <c r="A117" s="6"/>
      <c r="B117" s="7"/>
      <c r="C117" s="7" t="s">
        <v>74</v>
      </c>
      <c r="D117" s="35">
        <v>195119.679</v>
      </c>
      <c r="E117" s="41">
        <v>170058.99</v>
      </c>
      <c r="F117" s="14"/>
      <c r="G117" s="35"/>
      <c r="H117" s="35"/>
      <c r="I117" s="8"/>
      <c r="J117" s="8"/>
      <c r="K117" s="29"/>
      <c r="L117" s="22"/>
    </row>
    <row r="118" spans="1:12" ht="25.5">
      <c r="A118" s="6"/>
      <c r="B118" s="7"/>
      <c r="C118" s="7" t="s">
        <v>75</v>
      </c>
      <c r="D118" s="35">
        <v>328802.169</v>
      </c>
      <c r="E118" s="41">
        <v>276768.547</v>
      </c>
      <c r="F118" s="14"/>
      <c r="G118" s="35"/>
      <c r="H118" s="35"/>
      <c r="I118" s="8"/>
      <c r="J118" s="8"/>
      <c r="K118" s="29"/>
      <c r="L118" s="22"/>
    </row>
    <row r="119" spans="1:12" s="2" customFormat="1" ht="38.25">
      <c r="A119" s="4" t="s">
        <v>57</v>
      </c>
      <c r="B119" s="5" t="s">
        <v>58</v>
      </c>
      <c r="C119" s="5" t="s">
        <v>103</v>
      </c>
      <c r="D119" s="34">
        <f aca="true" t="shared" si="37" ref="D119:K119">SUM(D120:D121)</f>
        <v>36521.855</v>
      </c>
      <c r="E119" s="34">
        <f t="shared" si="37"/>
        <v>17857.675000000003</v>
      </c>
      <c r="F119" s="34">
        <f t="shared" si="37"/>
        <v>0</v>
      </c>
      <c r="G119" s="34">
        <f t="shared" si="37"/>
        <v>0</v>
      </c>
      <c r="H119" s="34">
        <f t="shared" si="37"/>
        <v>0</v>
      </c>
      <c r="I119" s="34">
        <f t="shared" si="37"/>
        <v>0</v>
      </c>
      <c r="J119" s="34">
        <f t="shared" si="37"/>
        <v>0</v>
      </c>
      <c r="K119" s="34">
        <f t="shared" si="37"/>
        <v>0</v>
      </c>
      <c r="L119" s="21"/>
    </row>
    <row r="120" spans="1:12" ht="12.75">
      <c r="A120" s="6"/>
      <c r="B120" s="7"/>
      <c r="C120" s="7" t="s">
        <v>74</v>
      </c>
      <c r="D120" s="35">
        <v>35065.546</v>
      </c>
      <c r="E120" s="41">
        <v>16401.366</v>
      </c>
      <c r="F120" s="14"/>
      <c r="G120" s="35"/>
      <c r="H120" s="35"/>
      <c r="I120" s="8"/>
      <c r="J120" s="8"/>
      <c r="K120" s="29"/>
      <c r="L120" s="22"/>
    </row>
    <row r="121" spans="1:12" ht="25.5">
      <c r="A121" s="6"/>
      <c r="B121" s="7"/>
      <c r="C121" s="7" t="s">
        <v>75</v>
      </c>
      <c r="D121" s="35">
        <v>1456.309</v>
      </c>
      <c r="E121" s="41">
        <v>1456.309</v>
      </c>
      <c r="F121" s="14"/>
      <c r="G121" s="35"/>
      <c r="H121" s="35"/>
      <c r="I121" s="8"/>
      <c r="J121" s="8"/>
      <c r="K121" s="29"/>
      <c r="L121" s="22"/>
    </row>
    <row r="122" spans="1:12" s="2" customFormat="1" ht="12.75">
      <c r="A122" s="106" t="s">
        <v>122</v>
      </c>
      <c r="B122" s="107"/>
      <c r="C122" s="5"/>
      <c r="D122" s="34"/>
      <c r="E122" s="42"/>
      <c r="F122" s="13"/>
      <c r="G122" s="34"/>
      <c r="H122" s="34"/>
      <c r="I122" s="9"/>
      <c r="J122" s="9"/>
      <c r="K122" s="29"/>
      <c r="L122" s="21"/>
    </row>
    <row r="123" spans="1:12" s="2" customFormat="1" ht="12.75">
      <c r="A123" s="106" t="s">
        <v>121</v>
      </c>
      <c r="B123" s="107"/>
      <c r="C123" s="5"/>
      <c r="D123" s="34">
        <v>512988.68</v>
      </c>
      <c r="E123" s="42">
        <v>512988.68</v>
      </c>
      <c r="F123" s="13"/>
      <c r="G123" s="34"/>
      <c r="H123" s="34"/>
      <c r="I123" s="9"/>
      <c r="J123" s="9"/>
      <c r="K123" s="29"/>
      <c r="L123" s="21"/>
    </row>
    <row r="124" spans="1:12" s="2" customFormat="1" ht="12.75">
      <c r="A124" s="106" t="s">
        <v>120</v>
      </c>
      <c r="B124" s="107"/>
      <c r="C124" s="5"/>
      <c r="D124" s="34">
        <v>33255.812</v>
      </c>
      <c r="E124" s="42">
        <v>17478.923</v>
      </c>
      <c r="F124" s="13"/>
      <c r="G124" s="34"/>
      <c r="H124" s="34"/>
      <c r="I124" s="9"/>
      <c r="J124" s="9"/>
      <c r="K124" s="29"/>
      <c r="L124" s="21"/>
    </row>
    <row r="125" spans="1:12" s="18" customFormat="1" ht="12.75">
      <c r="A125" s="15"/>
      <c r="B125" s="16" t="s">
        <v>119</v>
      </c>
      <c r="C125" s="16" t="s">
        <v>74</v>
      </c>
      <c r="D125" s="36">
        <f>D8+D12+D14+D17+D20+D24+D27+D31+D35+D39+D42+D45+D48+D51+D54+D57+D60+D63+D67+D71+D74+D77+D80+D84+D101+D105+D108+D111+D114+D117+D120+D124</f>
        <v>10054555.108000001</v>
      </c>
      <c r="E125" s="36">
        <f aca="true" t="shared" si="38" ref="E125:K125">E8+E12+E14+E17+E20+E24+E27+E31+E35+E39+E42+E45+E48+E51+E54+E57+E60+E63+E67+E71+E74+E77+E80+E84+E101+E105+E108+E111+E114+E117+E120+E124</f>
        <v>7171648.512</v>
      </c>
      <c r="F125" s="36">
        <f t="shared" si="38"/>
        <v>117334.614</v>
      </c>
      <c r="G125" s="36">
        <f t="shared" si="38"/>
        <v>0</v>
      </c>
      <c r="H125" s="36">
        <f t="shared" si="38"/>
        <v>0</v>
      </c>
      <c r="I125" s="36">
        <f t="shared" si="38"/>
        <v>0</v>
      </c>
      <c r="J125" s="36">
        <f t="shared" si="38"/>
        <v>0</v>
      </c>
      <c r="K125" s="36">
        <f t="shared" si="38"/>
        <v>0</v>
      </c>
      <c r="L125" s="24"/>
    </row>
    <row r="126" spans="1:12" s="18" customFormat="1" ht="25.5">
      <c r="A126" s="15"/>
      <c r="B126" s="16" t="s">
        <v>119</v>
      </c>
      <c r="C126" s="16" t="s">
        <v>75</v>
      </c>
      <c r="D126" s="36">
        <f aca="true" t="shared" si="39" ref="D126:K126">D10++D15+D18+D21+D28+D32+D36+D40+D43+D46+D49+D52+D55+D58+D61+D64+D68+D72+D75+D78+D81+D85+D87+D89+D91+D93+D95+D97+D99+D102+D109+D112+D115+D118+D121+D123</f>
        <v>4194304.704</v>
      </c>
      <c r="E126" s="36">
        <f t="shared" si="39"/>
        <v>3335078.0549999997</v>
      </c>
      <c r="F126" s="36">
        <f t="shared" si="39"/>
        <v>0</v>
      </c>
      <c r="G126" s="36">
        <f t="shared" si="39"/>
        <v>0</v>
      </c>
      <c r="H126" s="36">
        <f t="shared" si="39"/>
        <v>0</v>
      </c>
      <c r="I126" s="36">
        <f t="shared" si="39"/>
        <v>0</v>
      </c>
      <c r="J126" s="36">
        <f t="shared" si="39"/>
        <v>0</v>
      </c>
      <c r="K126" s="36">
        <f t="shared" si="39"/>
        <v>0</v>
      </c>
      <c r="L126" s="24"/>
    </row>
    <row r="127" spans="1:12" s="18" customFormat="1" ht="51">
      <c r="A127" s="15"/>
      <c r="B127" s="16" t="s">
        <v>119</v>
      </c>
      <c r="C127" s="16" t="s">
        <v>76</v>
      </c>
      <c r="D127" s="36">
        <f aca="true" t="shared" si="40" ref="D127:K127">D9+D22+D25+D29+D33+D37+D65+D69+D82+D103+D106</f>
        <v>1129500.983</v>
      </c>
      <c r="E127" s="36">
        <f t="shared" si="40"/>
        <v>859398.4920000001</v>
      </c>
      <c r="F127" s="36">
        <f t="shared" si="40"/>
        <v>0</v>
      </c>
      <c r="G127" s="36">
        <f t="shared" si="40"/>
        <v>0</v>
      </c>
      <c r="H127" s="36">
        <f t="shared" si="40"/>
        <v>0</v>
      </c>
      <c r="I127" s="36">
        <f t="shared" si="40"/>
        <v>0</v>
      </c>
      <c r="J127" s="36">
        <f t="shared" si="40"/>
        <v>0</v>
      </c>
      <c r="K127" s="36">
        <f t="shared" si="40"/>
        <v>0</v>
      </c>
      <c r="L127" s="24"/>
    </row>
    <row r="128" spans="1:12" s="18" customFormat="1" ht="12.75">
      <c r="A128" s="19"/>
      <c r="B128" s="16" t="s">
        <v>73</v>
      </c>
      <c r="C128" s="19"/>
      <c r="D128" s="37">
        <f aca="true" t="shared" si="41" ref="D128:K128">SUM(D125:D127)</f>
        <v>15378360.795000002</v>
      </c>
      <c r="E128" s="37">
        <f t="shared" si="41"/>
        <v>11366125.059</v>
      </c>
      <c r="F128" s="37">
        <f t="shared" si="41"/>
        <v>117334.614</v>
      </c>
      <c r="G128" s="37">
        <f t="shared" si="41"/>
        <v>0</v>
      </c>
      <c r="H128" s="37">
        <f t="shared" si="41"/>
        <v>0</v>
      </c>
      <c r="I128" s="37">
        <f t="shared" si="41"/>
        <v>0</v>
      </c>
      <c r="J128" s="37">
        <f t="shared" si="41"/>
        <v>0</v>
      </c>
      <c r="K128" s="37">
        <f t="shared" si="41"/>
        <v>0</v>
      </c>
      <c r="L128" s="24"/>
    </row>
    <row r="129" spans="4:11" ht="12.75">
      <c r="D129" s="38"/>
      <c r="E129" s="38"/>
      <c r="F129" s="11"/>
      <c r="G129" s="38"/>
      <c r="H129" s="38"/>
      <c r="K129" s="32"/>
    </row>
    <row r="130" spans="2:10" ht="12.75" customHeight="1">
      <c r="B130" s="1" t="s">
        <v>130</v>
      </c>
      <c r="D130" s="39"/>
      <c r="F130" s="25"/>
      <c r="G130" s="39"/>
      <c r="H130" s="39"/>
      <c r="I130" s="17"/>
      <c r="J130" s="17"/>
    </row>
    <row r="131" ht="12.75" customHeight="1"/>
  </sheetData>
  <mergeCells count="20">
    <mergeCell ref="L7:L8"/>
    <mergeCell ref="L16:L17"/>
    <mergeCell ref="A124:B124"/>
    <mergeCell ref="I4:J4"/>
    <mergeCell ref="K4:K6"/>
    <mergeCell ref="L4:L6"/>
    <mergeCell ref="D5:D6"/>
    <mergeCell ref="E5:F5"/>
    <mergeCell ref="G5:G6"/>
    <mergeCell ref="H5:H6"/>
    <mergeCell ref="I5:I6"/>
    <mergeCell ref="J5:J6"/>
    <mergeCell ref="A2:L2"/>
    <mergeCell ref="A4:A6"/>
    <mergeCell ref="D4:F4"/>
    <mergeCell ref="G4:H4"/>
    <mergeCell ref="A123:B123"/>
    <mergeCell ref="A122:B122"/>
    <mergeCell ref="B4:B6"/>
    <mergeCell ref="C4:C6"/>
  </mergeCells>
  <printOptions/>
  <pageMargins left="0.3937007874015748" right="0.3937007874015748" top="0.3937007874015748" bottom="0.3937007874015748" header="0.5118110236220472" footer="0.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333-149</cp:lastModifiedBy>
  <cp:lastPrinted>2007-10-09T13:22:42Z</cp:lastPrinted>
  <dcterms:created xsi:type="dcterms:W3CDTF">2002-03-11T10:22:12Z</dcterms:created>
  <dcterms:modified xsi:type="dcterms:W3CDTF">2007-10-10T05:43:07Z</dcterms:modified>
  <cp:category/>
  <cp:version/>
  <cp:contentType/>
  <cp:contentStatus/>
</cp:coreProperties>
</file>