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'Лист1'!$A$1:$J$216</definedName>
  </definedNames>
  <calcPr fullCalcOnLoad="1"/>
</workbook>
</file>

<file path=xl/sharedStrings.xml><?xml version="1.0" encoding="utf-8"?>
<sst xmlns="http://schemas.openxmlformats.org/spreadsheetml/2006/main" count="733" uniqueCount="166">
  <si>
    <t>(тыс. рублей)</t>
  </si>
  <si>
    <t>Код адм.</t>
  </si>
  <si>
    <t>Код вида доходов</t>
  </si>
  <si>
    <t>Справочно: Факт  на 01.04.2007 год</t>
  </si>
  <si>
    <t>Отклонение абсолютное факта от плана квартала</t>
  </si>
  <si>
    <t>163</t>
  </si>
  <si>
    <t>ДИО</t>
  </si>
  <si>
    <t>1 11 01040 04 0000 120</t>
  </si>
  <si>
    <t>Дивиденды по акциям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</si>
  <si>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</si>
  <si>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</si>
  <si>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</si>
  <si>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</si>
  <si>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1 11 08044 04 0000 120</t>
  </si>
  <si>
    <t>Прочие поступления от использования имущества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</si>
  <si>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</si>
  <si>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</si>
  <si>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</si>
  <si>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</si>
  <si>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</si>
  <si>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</si>
  <si>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1 14 06024 04 0000 420</t>
  </si>
  <si>
    <t xml:space="preserve">Доходы от продажи земельных участков, находящихся в собственности городских округов </t>
  </si>
  <si>
    <t>1 16 00000 00 0000 000</t>
  </si>
  <si>
    <t>Штрафы, санкции, возмещение ущерба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</si>
  <si>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</si>
  <si>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</si>
  <si>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</si>
  <si>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</si>
  <si>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3 00 00000 00 0000 000</t>
  </si>
  <si>
    <t>Доходы от предпринимательской деятельности</t>
  </si>
  <si>
    <t>ИТОГО ПО АДМИНИСТРАТОРУ</t>
  </si>
  <si>
    <t>182</t>
  </si>
  <si>
    <t>УФНС РФ по ПК</t>
  </si>
  <si>
    <t>1 01 02000 01 0000 110</t>
  </si>
  <si>
    <t>Налог на доходы физических лиц</t>
  </si>
  <si>
    <t>1 05 02000 02 0000 110</t>
  </si>
  <si>
    <t xml:space="preserve">Единый налог на вмененный доход </t>
  </si>
  <si>
    <t>1 05 03000 01 0000 110</t>
  </si>
  <si>
    <t>Единый сельскохозяйственный налог</t>
  </si>
  <si>
    <t>1 06 01020 04 0000 110</t>
  </si>
  <si>
    <t>Налог на имущество физических лиц</t>
  </si>
  <si>
    <t>1 06 06000 00 0000 110</t>
  </si>
  <si>
    <t>Земельный налог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</si>
  <si>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</si>
  <si>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</si>
  <si>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</si>
  <si>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</si>
  <si>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188</t>
  </si>
  <si>
    <t>УВД</t>
  </si>
  <si>
    <t>1 08 07140 01 0000 110</t>
  </si>
  <si>
    <t>Госпошлина за регистрац трансп. средств</t>
  </si>
  <si>
    <t>2 02 04000 00 0000 000</t>
  </si>
  <si>
    <t>Иные межбюджетные трансферты</t>
  </si>
  <si>
    <t>321</t>
  </si>
  <si>
    <t xml:space="preserve"> ГУ Фед. рег. службы по ПК</t>
  </si>
  <si>
    <t xml:space="preserve"> 1 08 07110-120 01 0000 110</t>
  </si>
  <si>
    <t xml:space="preserve">Госпошлина за регистрацию общественных объединений, политических партий </t>
  </si>
  <si>
    <t>498</t>
  </si>
  <si>
    <t>Ростехнадзор</t>
  </si>
  <si>
    <t>1 12 01000 01 0000 120</t>
  </si>
  <si>
    <t>Плата за негативное воздействие на окружающую среду</t>
  </si>
  <si>
    <t>902</t>
  </si>
  <si>
    <t>Департамент финансов</t>
  </si>
  <si>
    <t>1 11 02032 04 0000 120</t>
  </si>
  <si>
    <t>Доходы от размещения временно свободных средств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</si>
  <si>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</si>
  <si>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</t>
  </si>
  <si>
    <t>1 19  04000 04 0000 151</t>
  </si>
  <si>
    <t>Возврат остатков субсидий, субвенций прошлых лет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</si>
  <si>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</si>
  <si>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</si>
  <si>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>2 02 02000 00 0000 000</t>
  </si>
  <si>
    <r>
      <t>Субсидии от других бюджетов бюджетной системы РФ       *</t>
    </r>
    <r>
      <rPr>
        <b/>
        <sz val="12"/>
        <rFont val="Times New Roman"/>
        <family val="1"/>
      </rPr>
      <t>*)</t>
    </r>
  </si>
  <si>
    <t>2 02 03000 00 0000 000</t>
  </si>
  <si>
    <t xml:space="preserve">Субвенции от других бюджетов бюджетной системы РФ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</si>
  <si>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</si>
  <si>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  **)</t>
    </r>
  </si>
  <si>
    <t>904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</si>
  <si>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</si>
  <si>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</si>
  <si>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</si>
  <si>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</si>
  <si>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2 07 04000 04 0000 180</t>
  </si>
  <si>
    <t>Прочие безвозмездные поступления (по соглашениям)</t>
  </si>
  <si>
    <t>915</t>
  </si>
  <si>
    <t>920</t>
  </si>
  <si>
    <t>1 14 02032 04 0000 410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</si>
  <si>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(в части основных средств)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</si>
  <si>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</si>
  <si>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</si>
  <si>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 xml:space="preserve">Прочие безвозмездные поступления (Лукойл)                            </t>
  </si>
  <si>
    <t>925</t>
  </si>
  <si>
    <t>930</t>
  </si>
  <si>
    <t>Департамент образования</t>
  </si>
  <si>
    <t>Прочие безвозмездные поступления (Лукойл)</t>
  </si>
  <si>
    <t>931-937, 991</t>
  </si>
  <si>
    <t>Администрации районов, УЖО</t>
  </si>
  <si>
    <t>1 14 01040 04 0000 410</t>
  </si>
  <si>
    <t>Доходы от продажи квартир</t>
  </si>
  <si>
    <t>942</t>
  </si>
  <si>
    <t>Плата за найм муниципального жилого фонда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</si>
  <si>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</si>
  <si>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944</t>
  </si>
  <si>
    <t>УВБ</t>
  </si>
  <si>
    <t xml:space="preserve">Субсидии от других бюджетов бюджетной системы РФ     </t>
  </si>
  <si>
    <t>964</t>
  </si>
  <si>
    <t>965</t>
  </si>
  <si>
    <t>УРПР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</si>
  <si>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</si>
  <si>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</si>
  <si>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</si>
  <si>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Доходы по договорам на размещение средств наружной рекламы</t>
  </si>
  <si>
    <t>975</t>
  </si>
  <si>
    <t>Администрация г. Перми, МУ "Архив"</t>
  </si>
  <si>
    <t>976</t>
  </si>
  <si>
    <t>992</t>
  </si>
  <si>
    <t>1 11 05011 04 0000 120</t>
  </si>
  <si>
    <t>Арендная плата по договорам аренды земельных участков, государственная собственность на которые не разграничена (за исключением земельных участков, предназначенных для жилищного строительства)</t>
  </si>
  <si>
    <t>1 11 05024 04 0000 120</t>
  </si>
  <si>
    <t xml:space="preserve">Арендная плата за земельные участки, находящиеся в собственности городских округов </t>
  </si>
  <si>
    <t>Иные администр.</t>
  </si>
  <si>
    <t>Прочие неналоговые поступления</t>
  </si>
  <si>
    <t>2 02 01000 00 0000 000</t>
  </si>
  <si>
    <t xml:space="preserve">Дотации бюджетам городских округов на выравнивание уровня бюджетной обеспеченности                                                                                                            </t>
  </si>
  <si>
    <t>ВСЕГО ДОХОДОВ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</si>
  <si>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</si>
  <si>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</si>
  <si>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</si>
  <si>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</si>
  <si>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</si>
  <si>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</si>
  <si>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</si>
  <si>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>1 14 02031 04 0000 410</t>
  </si>
  <si>
    <t xml:space="preserve">Доходы от реализации имущества муниципальных унитарных предприятий </t>
  </si>
  <si>
    <t>Доходы от реализации имущества, находящегося в оперативном управлении, находящихся в ведении органов местного самоуправления (в части основных средств)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</si>
  <si>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</si>
  <si>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</t>
  </si>
  <si>
    <t>2 02 00000 00 0000 000</t>
  </si>
  <si>
    <t>БЕЗВОЗМЕЗДНЫЕ ПОСТУПЛЕНИЯ</t>
  </si>
  <si>
    <t xml:space="preserve">Субвенции от других бюджетов бюджетной системы РФ        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</si>
  <si>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</si>
  <si>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ДОХОДЫ ОТ ПРЕДПРИНИМАТЕЛЬСКОЙ И ИНОЙ ПРИНОСЯЩЕЙ ДОХОД ДЕЯТЕЛЬНОСТИ</t>
  </si>
  <si>
    <t xml:space="preserve">Наименование администраторов доходов    </t>
  </si>
  <si>
    <t>Вид доходов</t>
  </si>
  <si>
    <t>тыс. руб.</t>
  </si>
  <si>
    <t>Уточненный план (Реш. ПГД  от 29.01.08 № 1)</t>
  </si>
  <si>
    <t>на год</t>
  </si>
  <si>
    <t>на отчетный период</t>
  </si>
  <si>
    <t>Факт с начала года за отчетный период</t>
  </si>
  <si>
    <t>% выполн. плана за отчетный период</t>
  </si>
  <si>
    <t>Оперативный анализ  исполнения бюджета города Перми по доходам на 1 апреля 2008 года</t>
  </si>
  <si>
    <t>ДПиРТ</t>
  </si>
  <si>
    <t>собственные доходы</t>
  </si>
  <si>
    <t>в т.ч.:</t>
  </si>
  <si>
    <t>доходы от предпринимательской и иной приносящей доход деятельности</t>
  </si>
  <si>
    <t>дотации, субсидии, иные межбюджетные трансферты</t>
  </si>
  <si>
    <t>субвенции</t>
  </si>
  <si>
    <t>Департамент общественной безопасности, МУ "Служба спасения"</t>
  </si>
  <si>
    <t>Комитет по физической культуре и спорту</t>
  </si>
  <si>
    <t>Комитет по культуре</t>
  </si>
  <si>
    <t>Управление экологии</t>
  </si>
  <si>
    <t>УЖКХ</t>
  </si>
  <si>
    <t>Управление здравоохранения</t>
  </si>
  <si>
    <t>Приложение 2</t>
  </si>
  <si>
    <t>Департамент земельных отношений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</si>
</sst>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.00000"/>
    <numFmt numFmtId="167" formatCode="#,##0.00_р_."/>
    <numFmt numFmtId="168" formatCode="#,##0.0000"/>
    <numFmt numFmtId="169" formatCode="#,##0.000"/>
  </numFmts>
  <fonts count="13">
    <font>
      <sz val="10"/>
      <name val="Arial Cyr"/>
      <family val="0"/>
    </font>
    <font>
      <sz val="12"/>
      <name val="Times New Roman"/>
      <family val="0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indexed="12"/>
      <name val="Arial Cyr"/>
      <family val="0"/>
    </font>
    <font>
      <b/>
      <sz val="12"/>
      <color indexed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horizontal="right" wrapText="1"/>
    </xf>
    <xf numFmtId="165" fontId="0" fillId="0" borderId="3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4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7" fontId="1" fillId="0" borderId="1" xfId="0" applyNumberFormat="1" applyFont="1" applyFill="1" applyBorder="1" applyAlignment="1">
      <alignment wrapText="1"/>
    </xf>
    <xf numFmtId="167" fontId="6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wrapText="1"/>
    </xf>
    <xf numFmtId="167" fontId="6" fillId="0" borderId="0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4" fontId="6" fillId="0" borderId="0" xfId="15" applyNumberFormat="1" applyFont="1" applyFill="1" applyBorder="1" applyAlignment="1">
      <alignment horizontal="right" wrapText="1"/>
    </xf>
    <xf numFmtId="4" fontId="11" fillId="0" borderId="0" xfId="15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65" fontId="1" fillId="0" borderId="1" xfId="0" applyNumberFormat="1" applyFont="1" applyFill="1" applyBorder="1" applyAlignment="1">
      <alignment horizontal="right" wrapText="1"/>
    </xf>
    <xf numFmtId="165" fontId="1" fillId="0" borderId="1" xfId="15" applyNumberFormat="1" applyFont="1" applyFill="1" applyBorder="1" applyAlignment="1">
      <alignment horizontal="right" wrapText="1"/>
    </xf>
    <xf numFmtId="165" fontId="6" fillId="0" borderId="1" xfId="15" applyNumberFormat="1" applyFont="1" applyFill="1" applyBorder="1" applyAlignment="1">
      <alignment horizontal="right" wrapText="1"/>
    </xf>
    <xf numFmtId="165" fontId="1" fillId="0" borderId="0" xfId="15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wrapText="1"/>
    </xf>
    <xf numFmtId="165" fontId="1" fillId="0" borderId="0" xfId="15" applyNumberFormat="1" applyFont="1" applyFill="1" applyBorder="1" applyAlignment="1">
      <alignment horizontal="right" wrapText="1"/>
    </xf>
    <xf numFmtId="165" fontId="1" fillId="0" borderId="1" xfId="15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5" fontId="1" fillId="0" borderId="0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wrapText="1"/>
    </xf>
    <xf numFmtId="167" fontId="1" fillId="0" borderId="1" xfId="0" applyNumberFormat="1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right" wrapText="1"/>
    </xf>
    <xf numFmtId="165" fontId="1" fillId="0" borderId="1" xfId="15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6" fillId="0" borderId="1" xfId="15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67" fontId="6" fillId="0" borderId="5" xfId="0" applyNumberFormat="1" applyFont="1" applyFill="1" applyBorder="1" applyAlignment="1">
      <alignment horizontal="center" wrapText="1"/>
    </xf>
    <xf numFmtId="167" fontId="6" fillId="0" borderId="8" xfId="0" applyNumberFormat="1" applyFont="1" applyFill="1" applyBorder="1" applyAlignment="1">
      <alignment horizontal="center" wrapText="1"/>
    </xf>
    <xf numFmtId="167" fontId="6" fillId="0" borderId="6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7" xfId="0" applyBorder="1" applyAlignment="1">
      <alignment/>
    </xf>
    <xf numFmtId="0" fontId="7" fillId="0" borderId="7" xfId="0" applyFont="1" applyFill="1" applyBorder="1" applyAlignment="1">
      <alignment vertical="top" wrapText="1"/>
    </xf>
    <xf numFmtId="0" fontId="0" fillId="0" borderId="2" xfId="0" applyBorder="1" applyAlignment="1">
      <alignment/>
    </xf>
    <xf numFmtId="0" fontId="7" fillId="0" borderId="2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3"/>
  <sheetViews>
    <sheetView view="pageBreakPreview" zoomScale="60" zoomScaleNormal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168" sqref="A1:J168"/>
    </sheetView>
  </sheetViews>
  <sheetFormatPr defaultColWidth="9.00390625" defaultRowHeight="12.75"/>
  <cols>
    <col min="1" max="1" width="6.125" style="1" customWidth="1"/>
    <col min="2" max="2" width="19.125" style="3" customWidth="1"/>
    <col min="3" max="3" width="25.75390625" style="4" customWidth="1"/>
    <col min="4" max="4" width="61.875" style="5" customWidth="1"/>
    <col min="5" max="5" width="17.00390625" style="5" customWidth="1"/>
    <col min="6" max="6" width="18.75390625" style="6" customWidth="1"/>
    <col min="7" max="7" width="19.125" style="7" customWidth="1"/>
    <col min="8" max="8" width="17.625" style="69" customWidth="1"/>
    <col min="9" max="9" width="16.875" style="70" customWidth="1"/>
    <col min="10" max="10" width="14.25390625" style="70" customWidth="1"/>
    <col min="11" max="16384" width="17.375" style="2" customWidth="1"/>
  </cols>
  <sheetData>
    <row r="1" ht="21.75" customHeight="1">
      <c r="I1" s="9" t="s">
        <v>164</v>
      </c>
    </row>
    <row r="2" spans="2:10" ht="20.25" customHeight="1">
      <c r="B2" s="98" t="s">
        <v>151</v>
      </c>
      <c r="C2" s="98"/>
      <c r="D2" s="98"/>
      <c r="E2" s="98"/>
      <c r="F2" s="98"/>
      <c r="G2" s="98"/>
      <c r="H2" s="98"/>
      <c r="I2" s="98"/>
      <c r="J2" s="98"/>
    </row>
    <row r="3" spans="8:10" ht="15.75">
      <c r="H3" s="8"/>
      <c r="I3" s="9"/>
      <c r="J3" s="10" t="s">
        <v>145</v>
      </c>
    </row>
    <row r="4" spans="1:10" ht="49.5" customHeight="1">
      <c r="A4" s="91" t="s">
        <v>1</v>
      </c>
      <c r="B4" s="92" t="s">
        <v>143</v>
      </c>
      <c r="C4" s="91" t="s">
        <v>2</v>
      </c>
      <c r="D4" s="92" t="s">
        <v>144</v>
      </c>
      <c r="E4" s="93" t="s">
        <v>3</v>
      </c>
      <c r="F4" s="94" t="s">
        <v>146</v>
      </c>
      <c r="G4" s="95"/>
      <c r="H4" s="96" t="s">
        <v>149</v>
      </c>
      <c r="I4" s="99" t="s">
        <v>4</v>
      </c>
      <c r="J4" s="101" t="s">
        <v>150</v>
      </c>
    </row>
    <row r="5" spans="1:10" ht="45.75" customHeight="1">
      <c r="A5" s="91"/>
      <c r="B5" s="92"/>
      <c r="C5" s="91"/>
      <c r="D5" s="92"/>
      <c r="E5" s="93"/>
      <c r="F5" s="12" t="s">
        <v>147</v>
      </c>
      <c r="G5" s="12" t="s">
        <v>148</v>
      </c>
      <c r="H5" s="97"/>
      <c r="I5" s="100"/>
      <c r="J5" s="100"/>
    </row>
    <row r="6" spans="1:10" ht="15.75" hidden="1">
      <c r="A6" s="102" t="s">
        <v>5</v>
      </c>
      <c r="B6" s="105" t="s">
        <v>6</v>
      </c>
      <c r="C6" s="13" t="s">
        <v>7</v>
      </c>
      <c r="D6" s="14" t="s">
        <v>8</v>
      </c>
      <c r="E6" s="15"/>
      <c r="F6" s="15"/>
      <c r="G6" s="16"/>
      <c r="H6" s="16"/>
      <c r="I6" s="17">
        <f>H6-G6</f>
        <v>0</v>
      </c>
      <c r="J6" s="15"/>
    </row>
    <row r="7" spans="1:10" ht="15.75">
      <c r="A7" s="103"/>
      <c r="B7" s="106"/>
      <c r="C7" s="19" t="s">
        <v>9</v>
      </c>
      <c r="D7" s="20" t="s">
        <v>10</v>
      </c>
      <c r="E7" s="71">
        <v>134997.87889</v>
      </c>
      <c r="F7" s="71">
        <v>535769</v>
      </c>
      <c r="G7" s="71">
        <v>140000</v>
      </c>
      <c r="H7" s="71">
        <v>150434.96844</v>
      </c>
      <c r="I7" s="17">
        <f aca="true" t="shared" si="0" ref="I7:I69">H7-G7</f>
        <v>10434.968439999997</v>
      </c>
      <c r="J7" s="15">
        <f aca="true" t="shared" si="1" ref="J7:J70">H7/G7*100</f>
        <v>107.45354888571428</v>
      </c>
    </row>
    <row r="8" spans="1:10" ht="31.5">
      <c r="A8" s="103"/>
      <c r="B8" s="106"/>
      <c r="C8" s="19" t="s">
        <v>11</v>
      </c>
      <c r="D8" s="21" t="s">
        <v>12</v>
      </c>
      <c r="E8" s="71">
        <v>120.50644</v>
      </c>
      <c r="F8" s="71">
        <v>3792.7</v>
      </c>
      <c r="G8" s="71"/>
      <c r="H8" s="71">
        <v>1206.37865</v>
      </c>
      <c r="I8" s="17">
        <f t="shared" si="0"/>
        <v>1206.37865</v>
      </c>
      <c r="J8" s="15"/>
    </row>
    <row r="9" spans="1:10" ht="20.25" customHeight="1" hidden="1">
      <c r="A9" s="103"/>
      <c r="B9" s="106"/>
      <c r="C9" s="19" t="s">
        <v>13</v>
      </c>
      <c r="D9" s="21" t="s">
        <v>14</v>
      </c>
      <c r="E9" s="71"/>
      <c r="F9" s="71"/>
      <c r="G9" s="71"/>
      <c r="H9" s="71"/>
      <c r="I9" s="17">
        <f t="shared" si="0"/>
        <v>0</v>
      </c>
      <c r="J9" s="15"/>
    </row>
    <row r="10" spans="1:10" ht="30.75" customHeight="1">
      <c r="A10" s="103"/>
      <c r="B10" s="106"/>
      <c r="C10" s="22" t="s">
        <v>15</v>
      </c>
      <c r="D10" s="23" t="s">
        <v>16</v>
      </c>
      <c r="E10" s="71">
        <v>5932.63498</v>
      </c>
      <c r="F10" s="71"/>
      <c r="G10" s="71"/>
      <c r="H10" s="71">
        <v>6154.91589</v>
      </c>
      <c r="I10" s="17">
        <f t="shared" si="0"/>
        <v>6154.91589</v>
      </c>
      <c r="J10" s="15"/>
    </row>
    <row r="11" spans="1:10" ht="31.5">
      <c r="A11" s="103"/>
      <c r="B11" s="106"/>
      <c r="C11" s="19" t="s">
        <v>17</v>
      </c>
      <c r="D11" s="24" t="s">
        <v>18</v>
      </c>
      <c r="E11" s="71">
        <v>2.58147</v>
      </c>
      <c r="F11" s="71"/>
      <c r="G11" s="71"/>
      <c r="H11" s="71">
        <v>11.73038</v>
      </c>
      <c r="I11" s="17">
        <f t="shared" si="0"/>
        <v>11.73038</v>
      </c>
      <c r="J11" s="15"/>
    </row>
    <row r="12" spans="1:10" ht="47.25">
      <c r="A12" s="103"/>
      <c r="B12" s="106"/>
      <c r="C12" s="22" t="s">
        <v>19</v>
      </c>
      <c r="D12" s="23" t="s">
        <v>20</v>
      </c>
      <c r="E12" s="71">
        <v>220612.00145</v>
      </c>
      <c r="F12" s="71">
        <v>1122450.5</v>
      </c>
      <c r="G12" s="71">
        <v>198881</v>
      </c>
      <c r="H12" s="71">
        <v>208632.011</v>
      </c>
      <c r="I12" s="17">
        <f t="shared" si="0"/>
        <v>9751.010999999999</v>
      </c>
      <c r="J12" s="15">
        <f t="shared" si="1"/>
        <v>104.90293743494854</v>
      </c>
    </row>
    <row r="13" spans="1:10" ht="31.5" hidden="1">
      <c r="A13" s="103"/>
      <c r="B13" s="106"/>
      <c r="C13" s="22" t="s">
        <v>21</v>
      </c>
      <c r="D13" s="23" t="s">
        <v>22</v>
      </c>
      <c r="E13" s="71"/>
      <c r="F13" s="71"/>
      <c r="G13" s="71"/>
      <c r="H13" s="71"/>
      <c r="I13" s="17">
        <f t="shared" si="0"/>
        <v>0</v>
      </c>
      <c r="J13" s="15" t="e">
        <f t="shared" si="1"/>
        <v>#DIV/0!</v>
      </c>
    </row>
    <row r="14" spans="1:10" ht="15.75">
      <c r="A14" s="103"/>
      <c r="B14" s="106"/>
      <c r="C14" s="19" t="s">
        <v>23</v>
      </c>
      <c r="D14" s="21" t="s">
        <v>24</v>
      </c>
      <c r="E14" s="71"/>
      <c r="F14" s="71"/>
      <c r="G14" s="71"/>
      <c r="H14" s="71">
        <v>460.23177</v>
      </c>
      <c r="I14" s="17">
        <f t="shared" si="0"/>
        <v>460.23177</v>
      </c>
      <c r="J14" s="15"/>
    </row>
    <row r="15" spans="1:10" ht="15.75">
      <c r="A15" s="103"/>
      <c r="B15" s="106"/>
      <c r="C15" s="19" t="s">
        <v>25</v>
      </c>
      <c r="D15" s="21" t="s">
        <v>26</v>
      </c>
      <c r="E15" s="71">
        <v>4378.54508</v>
      </c>
      <c r="F15" s="71"/>
      <c r="G15" s="71"/>
      <c r="H15" s="71">
        <v>31.58382</v>
      </c>
      <c r="I15" s="17">
        <f t="shared" si="0"/>
        <v>31.58382</v>
      </c>
      <c r="J15" s="15"/>
    </row>
    <row r="16" spans="1:10" ht="15.75">
      <c r="A16" s="103"/>
      <c r="B16" s="106"/>
      <c r="C16" s="19" t="s">
        <v>27</v>
      </c>
      <c r="D16" s="21" t="s">
        <v>28</v>
      </c>
      <c r="E16" s="71"/>
      <c r="F16" s="71"/>
      <c r="G16" s="71"/>
      <c r="H16" s="71">
        <v>103.37417</v>
      </c>
      <c r="I16" s="17">
        <f t="shared" si="0"/>
        <v>103.37417</v>
      </c>
      <c r="J16" s="15"/>
    </row>
    <row r="17" spans="1:10" ht="15.75">
      <c r="A17" s="103"/>
      <c r="B17" s="106"/>
      <c r="C17" s="19" t="s">
        <v>29</v>
      </c>
      <c r="D17" s="21" t="s">
        <v>30</v>
      </c>
      <c r="E17" s="71"/>
      <c r="F17" s="71">
        <v>6254.7</v>
      </c>
      <c r="G17" s="71">
        <v>975.9</v>
      </c>
      <c r="H17" s="71">
        <v>78.24191</v>
      </c>
      <c r="I17" s="17">
        <f t="shared" si="0"/>
        <v>-897.65809</v>
      </c>
      <c r="J17" s="15">
        <f t="shared" si="1"/>
        <v>8.017410595347885</v>
      </c>
    </row>
    <row r="18" spans="1:10" s="29" customFormat="1" ht="15.75">
      <c r="A18" s="104"/>
      <c r="B18" s="106"/>
      <c r="C18" s="25"/>
      <c r="D18" s="26" t="s">
        <v>31</v>
      </c>
      <c r="E18" s="48">
        <f>SUM(E6:E11,E12:E17)</f>
        <v>366044.14831</v>
      </c>
      <c r="F18" s="48">
        <f>SUM(F6:F11,F12:F17)</f>
        <v>1668266.9</v>
      </c>
      <c r="G18" s="48">
        <f>SUM(G6:G11,G12:G17)</f>
        <v>339856.9</v>
      </c>
      <c r="H18" s="48">
        <f>SUM(H6:H17)</f>
        <v>367113.43603000004</v>
      </c>
      <c r="I18" s="27">
        <f t="shared" si="0"/>
        <v>27256.536030000017</v>
      </c>
      <c r="J18" s="28">
        <f t="shared" si="1"/>
        <v>108.02000372215484</v>
      </c>
    </row>
    <row r="19" spans="1:10" ht="15.75">
      <c r="A19" s="107" t="s">
        <v>32</v>
      </c>
      <c r="B19" s="108" t="s">
        <v>33</v>
      </c>
      <c r="C19" s="19" t="s">
        <v>34</v>
      </c>
      <c r="D19" s="21" t="s">
        <v>35</v>
      </c>
      <c r="E19" s="71">
        <v>768917.86074</v>
      </c>
      <c r="F19" s="71">
        <v>5074213.7</v>
      </c>
      <c r="G19" s="71">
        <v>959180.8</v>
      </c>
      <c r="H19" s="71">
        <v>1134996.78281</v>
      </c>
      <c r="I19" s="17">
        <f t="shared" si="0"/>
        <v>175815.98280999996</v>
      </c>
      <c r="J19" s="15">
        <f t="shared" si="1"/>
        <v>118.32980631076018</v>
      </c>
    </row>
    <row r="20" spans="1:10" ht="15.75">
      <c r="A20" s="106"/>
      <c r="B20" s="108"/>
      <c r="C20" s="19" t="s">
        <v>36</v>
      </c>
      <c r="D20" s="21" t="s">
        <v>37</v>
      </c>
      <c r="E20" s="71">
        <v>95818.38465</v>
      </c>
      <c r="F20" s="71">
        <v>431806</v>
      </c>
      <c r="G20" s="71">
        <v>98021</v>
      </c>
      <c r="H20" s="71">
        <v>95853.42754</v>
      </c>
      <c r="I20" s="17">
        <f t="shared" si="0"/>
        <v>-2167.5724599999958</v>
      </c>
      <c r="J20" s="15">
        <f t="shared" si="1"/>
        <v>97.78866522479878</v>
      </c>
    </row>
    <row r="21" spans="1:10" ht="15.75">
      <c r="A21" s="106"/>
      <c r="B21" s="108"/>
      <c r="C21" s="19" t="s">
        <v>38</v>
      </c>
      <c r="D21" s="21" t="s">
        <v>39</v>
      </c>
      <c r="E21" s="71">
        <v>2.53891</v>
      </c>
      <c r="F21" s="71">
        <v>1208</v>
      </c>
      <c r="G21" s="71">
        <v>590.02</v>
      </c>
      <c r="H21" s="71">
        <v>28.9845</v>
      </c>
      <c r="I21" s="17">
        <f t="shared" si="0"/>
        <v>-561.0355</v>
      </c>
      <c r="J21" s="15">
        <f t="shared" si="1"/>
        <v>4.9124605945561175</v>
      </c>
    </row>
    <row r="22" spans="1:10" ht="15.75">
      <c r="A22" s="106"/>
      <c r="B22" s="108"/>
      <c r="C22" s="19" t="s">
        <v>40</v>
      </c>
      <c r="D22" s="21" t="s">
        <v>41</v>
      </c>
      <c r="E22" s="71">
        <v>7720.91574</v>
      </c>
      <c r="F22" s="71">
        <v>84074</v>
      </c>
      <c r="G22" s="71">
        <v>6178</v>
      </c>
      <c r="H22" s="71">
        <v>16279.62915</v>
      </c>
      <c r="I22" s="17">
        <f t="shared" si="0"/>
        <v>10101.62915</v>
      </c>
      <c r="J22" s="15">
        <f t="shared" si="1"/>
        <v>263.50969812236974</v>
      </c>
    </row>
    <row r="23" spans="1:10" ht="15.75">
      <c r="A23" s="106"/>
      <c r="B23" s="108"/>
      <c r="C23" s="19" t="s">
        <v>42</v>
      </c>
      <c r="D23" s="21" t="s">
        <v>43</v>
      </c>
      <c r="E23" s="71">
        <v>672728.3696</v>
      </c>
      <c r="F23" s="71">
        <v>2131261</v>
      </c>
      <c r="G23" s="71">
        <f>7352.9+463264</f>
        <v>470616.9</v>
      </c>
      <c r="H23" s="71">
        <v>371908.42492</v>
      </c>
      <c r="I23" s="17">
        <f t="shared" si="0"/>
        <v>-98708.47508</v>
      </c>
      <c r="J23" s="15">
        <f t="shared" si="1"/>
        <v>79.02572664092598</v>
      </c>
    </row>
    <row r="24" spans="1:10" ht="15.75">
      <c r="A24" s="106"/>
      <c r="B24" s="108"/>
      <c r="C24" s="19" t="s">
        <v>44</v>
      </c>
      <c r="D24" s="21" t="s">
        <v>45</v>
      </c>
      <c r="E24" s="71">
        <v>7277.98316</v>
      </c>
      <c r="F24" s="71">
        <v>35895</v>
      </c>
      <c r="G24" s="71">
        <v>7116</v>
      </c>
      <c r="H24" s="71">
        <v>9320.90299</v>
      </c>
      <c r="I24" s="17">
        <f t="shared" si="0"/>
        <v>2204.9029900000005</v>
      </c>
      <c r="J24" s="15">
        <f t="shared" si="1"/>
        <v>130.98514600899384</v>
      </c>
    </row>
    <row r="25" spans="1:10" ht="15.75">
      <c r="A25" s="106"/>
      <c r="B25" s="108"/>
      <c r="C25" s="19" t="s">
        <v>46</v>
      </c>
      <c r="D25" s="21" t="s">
        <v>47</v>
      </c>
      <c r="E25" s="71">
        <v>-1397.33336</v>
      </c>
      <c r="F25" s="71"/>
      <c r="G25" s="71"/>
      <c r="H25" s="71">
        <v>25994.19374</v>
      </c>
      <c r="I25" s="17">
        <f t="shared" si="0"/>
        <v>25994.19374</v>
      </c>
      <c r="J25" s="15"/>
    </row>
    <row r="26" spans="1:10" ht="15.75">
      <c r="A26" s="106"/>
      <c r="B26" s="108"/>
      <c r="C26" s="19" t="s">
        <v>23</v>
      </c>
      <c r="D26" s="21" t="s">
        <v>24</v>
      </c>
      <c r="E26" s="72">
        <v>2777.69238</v>
      </c>
      <c r="F26" s="71">
        <v>10841</v>
      </c>
      <c r="G26" s="71">
        <v>2020.44</v>
      </c>
      <c r="H26" s="71">
        <v>3558.86058</v>
      </c>
      <c r="I26" s="17">
        <f t="shared" si="0"/>
        <v>1538.42058</v>
      </c>
      <c r="J26" s="15">
        <f t="shared" si="1"/>
        <v>176.1428490823781</v>
      </c>
    </row>
    <row r="27" spans="1:10" s="29" customFormat="1" ht="15.75">
      <c r="A27" s="106"/>
      <c r="B27" s="108"/>
      <c r="C27" s="32"/>
      <c r="D27" s="26" t="s">
        <v>31</v>
      </c>
      <c r="E27" s="48">
        <f>SUM(E19:E26)</f>
        <v>1553846.4118199998</v>
      </c>
      <c r="F27" s="48">
        <f>SUM(F19:F26)</f>
        <v>7769298.7</v>
      </c>
      <c r="G27" s="48">
        <f>SUM(G19:G26)</f>
        <v>1543723.1600000001</v>
      </c>
      <c r="H27" s="48">
        <f>SUM(H19:H26)</f>
        <v>1657941.2062300004</v>
      </c>
      <c r="I27" s="27">
        <f t="shared" si="0"/>
        <v>114218.04623000021</v>
      </c>
      <c r="J27" s="28">
        <f t="shared" si="1"/>
        <v>107.39886847522584</v>
      </c>
    </row>
    <row r="28" spans="1:10" ht="15.75">
      <c r="A28" s="109" t="s">
        <v>48</v>
      </c>
      <c r="B28" s="108" t="s">
        <v>49</v>
      </c>
      <c r="C28" s="19" t="s">
        <v>50</v>
      </c>
      <c r="D28" s="21" t="s">
        <v>51</v>
      </c>
      <c r="E28" s="71">
        <f>17305.03254+251.585</f>
        <v>17556.61754</v>
      </c>
      <c r="F28" s="71">
        <v>107932</v>
      </c>
      <c r="G28" s="71">
        <v>18234</v>
      </c>
      <c r="H28" s="71">
        <f>20930.82401+16.84+263.235</f>
        <v>21210.89901</v>
      </c>
      <c r="I28" s="17">
        <f t="shared" si="0"/>
        <v>2976.899010000001</v>
      </c>
      <c r="J28" s="15">
        <f t="shared" si="1"/>
        <v>116.32608868048702</v>
      </c>
    </row>
    <row r="29" spans="1:10" ht="31.5">
      <c r="A29" s="109"/>
      <c r="B29" s="108"/>
      <c r="C29" s="19" t="s">
        <v>17</v>
      </c>
      <c r="D29" s="24" t="s">
        <v>18</v>
      </c>
      <c r="E29" s="72"/>
      <c r="F29" s="71"/>
      <c r="G29" s="71"/>
      <c r="H29" s="71">
        <v>10.29263</v>
      </c>
      <c r="I29" s="17">
        <f t="shared" si="0"/>
        <v>10.29263</v>
      </c>
      <c r="J29" s="15"/>
    </row>
    <row r="30" spans="1:10" ht="15.75">
      <c r="A30" s="109"/>
      <c r="B30" s="108"/>
      <c r="C30" s="19" t="s">
        <v>23</v>
      </c>
      <c r="D30" s="21" t="s">
        <v>24</v>
      </c>
      <c r="E30" s="72">
        <v>7392.40286</v>
      </c>
      <c r="F30" s="71">
        <v>66043.5</v>
      </c>
      <c r="G30" s="71">
        <v>10491.925</v>
      </c>
      <c r="H30" s="71">
        <v>13791.23773</v>
      </c>
      <c r="I30" s="17">
        <f t="shared" si="0"/>
        <v>3299.3127300000015</v>
      </c>
      <c r="J30" s="15">
        <f t="shared" si="1"/>
        <v>131.4462096326461</v>
      </c>
    </row>
    <row r="31" spans="1:10" ht="15.75" hidden="1">
      <c r="A31" s="109"/>
      <c r="B31" s="108"/>
      <c r="C31" s="19" t="s">
        <v>27</v>
      </c>
      <c r="D31" s="21" t="s">
        <v>28</v>
      </c>
      <c r="E31" s="72"/>
      <c r="F31" s="71"/>
      <c r="G31" s="71"/>
      <c r="H31" s="71"/>
      <c r="I31" s="17">
        <f t="shared" si="0"/>
        <v>0</v>
      </c>
      <c r="J31" s="15" t="e">
        <f t="shared" si="1"/>
        <v>#DIV/0!</v>
      </c>
    </row>
    <row r="32" spans="1:10" ht="15.75">
      <c r="A32" s="109"/>
      <c r="B32" s="108"/>
      <c r="C32" s="19" t="s">
        <v>52</v>
      </c>
      <c r="D32" s="23" t="s">
        <v>53</v>
      </c>
      <c r="E32" s="72"/>
      <c r="F32" s="71">
        <v>205783.6</v>
      </c>
      <c r="G32" s="71">
        <f>44100+9340.498</f>
        <v>53440.498</v>
      </c>
      <c r="H32" s="71"/>
      <c r="I32" s="17">
        <f t="shared" si="0"/>
        <v>-53440.498</v>
      </c>
      <c r="J32" s="15">
        <f t="shared" si="1"/>
        <v>0</v>
      </c>
    </row>
    <row r="33" spans="1:10" ht="15.75" hidden="1">
      <c r="A33" s="109"/>
      <c r="B33" s="108"/>
      <c r="C33" s="19" t="s">
        <v>29</v>
      </c>
      <c r="D33" s="21" t="s">
        <v>30</v>
      </c>
      <c r="E33" s="71"/>
      <c r="F33" s="71"/>
      <c r="G33" s="71"/>
      <c r="H33" s="71"/>
      <c r="I33" s="17">
        <f t="shared" si="0"/>
        <v>0</v>
      </c>
      <c r="J33" s="15" t="e">
        <f t="shared" si="1"/>
        <v>#DIV/0!</v>
      </c>
    </row>
    <row r="34" spans="1:10" s="29" customFormat="1" ht="15.75">
      <c r="A34" s="110"/>
      <c r="B34" s="110"/>
      <c r="C34" s="11"/>
      <c r="D34" s="26" t="s">
        <v>31</v>
      </c>
      <c r="E34" s="48">
        <f>SUM(E28:E33)</f>
        <v>24949.0204</v>
      </c>
      <c r="F34" s="48">
        <f>SUM(F28:F33)</f>
        <v>379759.1</v>
      </c>
      <c r="G34" s="48">
        <f>SUM(G28:G33)</f>
        <v>82166.423</v>
      </c>
      <c r="H34" s="48">
        <f>SUM(H28:H33)</f>
        <v>35012.42937</v>
      </c>
      <c r="I34" s="27">
        <f t="shared" si="0"/>
        <v>-47153.99363</v>
      </c>
      <c r="J34" s="28">
        <f t="shared" si="1"/>
        <v>42.61160227213494</v>
      </c>
    </row>
    <row r="35" spans="1:10" ht="31.5">
      <c r="A35" s="109" t="s">
        <v>54</v>
      </c>
      <c r="B35" s="108" t="s">
        <v>55</v>
      </c>
      <c r="C35" s="19" t="s">
        <v>56</v>
      </c>
      <c r="D35" s="21" t="s">
        <v>57</v>
      </c>
      <c r="E35" s="71">
        <v>75.98</v>
      </c>
      <c r="F35" s="71">
        <v>198</v>
      </c>
      <c r="G35" s="71">
        <v>23</v>
      </c>
      <c r="H35" s="71">
        <v>52.71734</v>
      </c>
      <c r="I35" s="17">
        <f t="shared" si="0"/>
        <v>29.71734</v>
      </c>
      <c r="J35" s="15">
        <f t="shared" si="1"/>
        <v>229.20582608695653</v>
      </c>
    </row>
    <row r="36" spans="1:10" ht="15.75">
      <c r="A36" s="109"/>
      <c r="B36" s="108"/>
      <c r="C36" s="19" t="s">
        <v>23</v>
      </c>
      <c r="D36" s="21" t="s">
        <v>24</v>
      </c>
      <c r="E36" s="72">
        <v>27.2</v>
      </c>
      <c r="F36" s="71">
        <v>80</v>
      </c>
      <c r="G36" s="71">
        <v>13.6</v>
      </c>
      <c r="H36" s="71">
        <v>25.8</v>
      </c>
      <c r="I36" s="17">
        <f t="shared" si="0"/>
        <v>12.200000000000001</v>
      </c>
      <c r="J36" s="15">
        <f t="shared" si="1"/>
        <v>189.7058823529412</v>
      </c>
    </row>
    <row r="37" spans="1:10" s="29" customFormat="1" ht="15.75">
      <c r="A37" s="110"/>
      <c r="B37" s="110"/>
      <c r="C37" s="11"/>
      <c r="D37" s="26" t="s">
        <v>31</v>
      </c>
      <c r="E37" s="48">
        <f>SUM(E35:E36)</f>
        <v>103.18</v>
      </c>
      <c r="F37" s="48">
        <f>SUM(F35:F36)</f>
        <v>278</v>
      </c>
      <c r="G37" s="48">
        <f>SUM(G35:G36)</f>
        <v>36.6</v>
      </c>
      <c r="H37" s="48">
        <f>SUM(H35:H36)</f>
        <v>78.51734</v>
      </c>
      <c r="I37" s="27">
        <f t="shared" si="0"/>
        <v>41.91734</v>
      </c>
      <c r="J37" s="28">
        <f t="shared" si="1"/>
        <v>214.52825136612023</v>
      </c>
    </row>
    <row r="38" spans="1:11" ht="15.75">
      <c r="A38" s="107" t="s">
        <v>58</v>
      </c>
      <c r="B38" s="108" t="s">
        <v>59</v>
      </c>
      <c r="C38" s="19" t="s">
        <v>60</v>
      </c>
      <c r="D38" s="21" t="s">
        <v>61</v>
      </c>
      <c r="E38" s="72">
        <v>5537.86516</v>
      </c>
      <c r="F38" s="71">
        <v>18726.9</v>
      </c>
      <c r="G38" s="71">
        <v>5093.7</v>
      </c>
      <c r="H38" s="71">
        <v>6049.4922</v>
      </c>
      <c r="I38" s="17">
        <f t="shared" si="0"/>
        <v>955.7921999999999</v>
      </c>
      <c r="J38" s="15">
        <f t="shared" si="1"/>
        <v>118.76420283880087</v>
      </c>
      <c r="K38" s="33"/>
    </row>
    <row r="39" spans="1:11" ht="15.75">
      <c r="A39" s="107"/>
      <c r="B39" s="108"/>
      <c r="C39" s="19" t="s">
        <v>23</v>
      </c>
      <c r="D39" s="21" t="s">
        <v>24</v>
      </c>
      <c r="E39" s="72">
        <v>793.07</v>
      </c>
      <c r="F39" s="71">
        <v>825</v>
      </c>
      <c r="G39" s="71"/>
      <c r="H39" s="71">
        <v>1915.24933</v>
      </c>
      <c r="I39" s="17">
        <f t="shared" si="0"/>
        <v>1915.24933</v>
      </c>
      <c r="J39" s="15"/>
      <c r="K39" s="33"/>
    </row>
    <row r="40" spans="1:10" s="29" customFormat="1" ht="15.75">
      <c r="A40" s="107"/>
      <c r="B40" s="106"/>
      <c r="C40" s="25"/>
      <c r="D40" s="26" t="s">
        <v>31</v>
      </c>
      <c r="E40" s="48">
        <f>SUM(E38:E39)</f>
        <v>6330.93516</v>
      </c>
      <c r="F40" s="48">
        <f>SUM(F38:F39)</f>
        <v>19551.9</v>
      </c>
      <c r="G40" s="48">
        <f>SUM(G38:G39)</f>
        <v>5093.7</v>
      </c>
      <c r="H40" s="48">
        <f>SUM(H38:H39)</f>
        <v>7964.741529999999</v>
      </c>
      <c r="I40" s="27">
        <f t="shared" si="0"/>
        <v>2871.0415299999995</v>
      </c>
      <c r="J40" s="28">
        <f t="shared" si="1"/>
        <v>156.36455876867504</v>
      </c>
    </row>
    <row r="41" spans="1:10" ht="31.5" hidden="1">
      <c r="A41" s="107" t="s">
        <v>62</v>
      </c>
      <c r="B41" s="108" t="s">
        <v>63</v>
      </c>
      <c r="C41" s="19" t="s">
        <v>64</v>
      </c>
      <c r="D41" s="21" t="s">
        <v>65</v>
      </c>
      <c r="E41" s="71"/>
      <c r="F41" s="71"/>
      <c r="G41" s="71"/>
      <c r="H41" s="71"/>
      <c r="I41" s="17">
        <f t="shared" si="0"/>
        <v>0</v>
      </c>
      <c r="J41" s="15" t="e">
        <f t="shared" si="1"/>
        <v>#DIV/0!</v>
      </c>
    </row>
    <row r="42" spans="1:10" ht="31.5">
      <c r="A42" s="107"/>
      <c r="B42" s="108"/>
      <c r="C42" s="19" t="s">
        <v>17</v>
      </c>
      <c r="D42" s="24" t="s">
        <v>18</v>
      </c>
      <c r="E42" s="71">
        <v>28.28326</v>
      </c>
      <c r="F42" s="71"/>
      <c r="G42" s="71"/>
      <c r="H42" s="71">
        <v>0.13</v>
      </c>
      <c r="I42" s="17">
        <f t="shared" si="0"/>
        <v>0.13</v>
      </c>
      <c r="J42" s="15"/>
    </row>
    <row r="43" spans="1:10" ht="15.75">
      <c r="A43" s="107"/>
      <c r="B43" s="108"/>
      <c r="C43" s="19" t="s">
        <v>23</v>
      </c>
      <c r="D43" s="21" t="s">
        <v>24</v>
      </c>
      <c r="E43" s="71">
        <v>319.95772</v>
      </c>
      <c r="F43" s="71">
        <v>3000</v>
      </c>
      <c r="G43" s="71">
        <v>500</v>
      </c>
      <c r="H43" s="71">
        <v>555.03278</v>
      </c>
      <c r="I43" s="17">
        <f t="shared" si="0"/>
        <v>55.03278</v>
      </c>
      <c r="J43" s="15">
        <f t="shared" si="1"/>
        <v>111.006556</v>
      </c>
    </row>
    <row r="44" spans="1:10" ht="15.75">
      <c r="A44" s="107"/>
      <c r="B44" s="108"/>
      <c r="C44" s="19" t="s">
        <v>25</v>
      </c>
      <c r="D44" s="21" t="s">
        <v>26</v>
      </c>
      <c r="E44" s="71">
        <v>1020.65575</v>
      </c>
      <c r="F44" s="71"/>
      <c r="G44" s="71"/>
      <c r="H44" s="71">
        <v>2859.78481</v>
      </c>
      <c r="I44" s="17">
        <f t="shared" si="0"/>
        <v>2859.78481</v>
      </c>
      <c r="J44" s="15"/>
    </row>
    <row r="45" spans="1:10" ht="15.75">
      <c r="A45" s="107"/>
      <c r="B45" s="108"/>
      <c r="C45" s="19" t="s">
        <v>27</v>
      </c>
      <c r="D45" s="21" t="s">
        <v>28</v>
      </c>
      <c r="E45" s="71">
        <v>-19.96265</v>
      </c>
      <c r="F45" s="71"/>
      <c r="G45" s="71"/>
      <c r="H45" s="71"/>
      <c r="I45" s="17">
        <f t="shared" si="0"/>
        <v>0</v>
      </c>
      <c r="J45" s="15"/>
    </row>
    <row r="46" spans="1:10" ht="31.5" hidden="1">
      <c r="A46" s="106"/>
      <c r="B46" s="106"/>
      <c r="C46" s="19" t="s">
        <v>66</v>
      </c>
      <c r="D46" s="21" t="s">
        <v>67</v>
      </c>
      <c r="E46" s="71"/>
      <c r="F46" s="71"/>
      <c r="G46" s="71"/>
      <c r="H46" s="71"/>
      <c r="I46" s="17">
        <f t="shared" si="0"/>
        <v>0</v>
      </c>
      <c r="J46" s="15"/>
    </row>
    <row r="47" spans="1:10" ht="15.75">
      <c r="A47" s="106"/>
      <c r="B47" s="106"/>
      <c r="C47" s="19" t="s">
        <v>68</v>
      </c>
      <c r="D47" s="21" t="s">
        <v>69</v>
      </c>
      <c r="E47" s="71"/>
      <c r="F47" s="71"/>
      <c r="G47" s="71"/>
      <c r="H47" s="71">
        <v>-1696</v>
      </c>
      <c r="I47" s="17">
        <f t="shared" si="0"/>
        <v>-1696</v>
      </c>
      <c r="J47" s="15"/>
    </row>
    <row r="48" spans="1:10" ht="32.25" customHeight="1">
      <c r="A48" s="110"/>
      <c r="B48" s="110"/>
      <c r="C48" s="19" t="s">
        <v>70</v>
      </c>
      <c r="D48" s="21" t="s">
        <v>71</v>
      </c>
      <c r="E48" s="71">
        <v>7390.89</v>
      </c>
      <c r="F48" s="71">
        <v>67236</v>
      </c>
      <c r="G48" s="71">
        <v>20170.8</v>
      </c>
      <c r="H48" s="71">
        <v>20170.8</v>
      </c>
      <c r="I48" s="17">
        <f t="shared" si="0"/>
        <v>0</v>
      </c>
      <c r="J48" s="15">
        <f t="shared" si="1"/>
        <v>100</v>
      </c>
    </row>
    <row r="49" spans="1:10" ht="31.5" hidden="1">
      <c r="A49" s="110"/>
      <c r="B49" s="110"/>
      <c r="C49" s="19" t="s">
        <v>72</v>
      </c>
      <c r="D49" s="21" t="s">
        <v>73</v>
      </c>
      <c r="E49" s="71"/>
      <c r="F49" s="71"/>
      <c r="G49" s="71"/>
      <c r="H49" s="71"/>
      <c r="I49" s="17">
        <f t="shared" si="0"/>
        <v>0</v>
      </c>
      <c r="J49" s="15" t="e">
        <f t="shared" si="1"/>
        <v>#DIV/0!</v>
      </c>
    </row>
    <row r="50" spans="1:10" ht="15.75" hidden="1">
      <c r="A50" s="110"/>
      <c r="B50" s="110"/>
      <c r="C50" s="19" t="s">
        <v>74</v>
      </c>
      <c r="D50" s="21" t="s">
        <v>75</v>
      </c>
      <c r="E50" s="71"/>
      <c r="F50" s="71"/>
      <c r="G50" s="71"/>
      <c r="H50" s="71"/>
      <c r="I50" s="17">
        <f t="shared" si="0"/>
        <v>0</v>
      </c>
      <c r="J50" s="15" t="e">
        <f t="shared" si="1"/>
        <v>#DIV/0!</v>
      </c>
    </row>
    <row r="51" spans="1:10" ht="31.5" hidden="1">
      <c r="A51" s="110"/>
      <c r="B51" s="110"/>
      <c r="C51" s="19" t="s">
        <v>76</v>
      </c>
      <c r="D51" s="34" t="s">
        <v>77</v>
      </c>
      <c r="E51" s="71"/>
      <c r="F51" s="71"/>
      <c r="G51" s="71"/>
      <c r="H51" s="71"/>
      <c r="I51" s="17">
        <f t="shared" si="0"/>
        <v>0</v>
      </c>
      <c r="J51" s="15" t="e">
        <f t="shared" si="1"/>
        <v>#DIV/0!</v>
      </c>
    </row>
    <row r="52" spans="1:10" s="29" customFormat="1" ht="15.75">
      <c r="A52" s="110"/>
      <c r="B52" s="110"/>
      <c r="C52" s="32"/>
      <c r="D52" s="26" t="s">
        <v>31</v>
      </c>
      <c r="E52" s="48">
        <f>SUM(E41:E51)</f>
        <v>8739.82408</v>
      </c>
      <c r="F52" s="48">
        <f>SUM(F41:F51)</f>
        <v>70236</v>
      </c>
      <c r="G52" s="48">
        <f>SUM(G41:G51)</f>
        <v>20670.8</v>
      </c>
      <c r="H52" s="48">
        <f>SUM(H41:H51)</f>
        <v>21889.74759</v>
      </c>
      <c r="I52" s="27">
        <f t="shared" si="0"/>
        <v>1218.9475899999998</v>
      </c>
      <c r="J52" s="28">
        <f t="shared" si="1"/>
        <v>105.89695410917817</v>
      </c>
    </row>
    <row r="53" spans="1:10" ht="63">
      <c r="A53" s="107" t="s">
        <v>78</v>
      </c>
      <c r="B53" s="108" t="s">
        <v>152</v>
      </c>
      <c r="C53" s="22" t="s">
        <v>79</v>
      </c>
      <c r="D53" s="35" t="s">
        <v>80</v>
      </c>
      <c r="E53" s="71">
        <f>2148.5+20000</f>
        <v>22148.5</v>
      </c>
      <c r="F53" s="71">
        <v>461956</v>
      </c>
      <c r="G53" s="72">
        <v>228624.8</v>
      </c>
      <c r="H53" s="72">
        <v>245064.79999</v>
      </c>
      <c r="I53" s="17">
        <f t="shared" si="0"/>
        <v>16439.99999000001</v>
      </c>
      <c r="J53" s="15">
        <f t="shared" si="1"/>
        <v>107.19082093893577</v>
      </c>
    </row>
    <row r="54" spans="1:10" ht="31.5" hidden="1">
      <c r="A54" s="107"/>
      <c r="B54" s="106"/>
      <c r="C54" s="19" t="s">
        <v>17</v>
      </c>
      <c r="D54" s="24" t="s">
        <v>18</v>
      </c>
      <c r="E54" s="72"/>
      <c r="F54" s="72"/>
      <c r="G54" s="72"/>
      <c r="H54" s="72"/>
      <c r="I54" s="17">
        <f t="shared" si="0"/>
        <v>0</v>
      </c>
      <c r="J54" s="15" t="e">
        <f t="shared" si="1"/>
        <v>#DIV/0!</v>
      </c>
    </row>
    <row r="55" spans="1:10" ht="56.25" customHeight="1">
      <c r="A55" s="107"/>
      <c r="B55" s="106"/>
      <c r="C55" s="22" t="s">
        <v>81</v>
      </c>
      <c r="D55" s="23" t="s">
        <v>82</v>
      </c>
      <c r="E55" s="72"/>
      <c r="F55" s="72">
        <v>283980</v>
      </c>
      <c r="G55" s="72">
        <v>42214.4</v>
      </c>
      <c r="H55" s="72">
        <v>53519.87992</v>
      </c>
      <c r="I55" s="17">
        <f t="shared" si="0"/>
        <v>11305.479919999998</v>
      </c>
      <c r="J55" s="15">
        <f t="shared" si="1"/>
        <v>126.78109820345665</v>
      </c>
    </row>
    <row r="56" spans="1:10" ht="15.75">
      <c r="A56" s="107"/>
      <c r="B56" s="106"/>
      <c r="C56" s="19" t="s">
        <v>25</v>
      </c>
      <c r="D56" s="21" t="s">
        <v>26</v>
      </c>
      <c r="E56" s="72">
        <v>3996.15</v>
      </c>
      <c r="F56" s="72"/>
      <c r="G56" s="72"/>
      <c r="H56" s="72">
        <v>0.3</v>
      </c>
      <c r="I56" s="17">
        <f t="shared" si="0"/>
        <v>0.3</v>
      </c>
      <c r="J56" s="15"/>
    </row>
    <row r="57" spans="1:10" ht="15.75">
      <c r="A57" s="107"/>
      <c r="B57" s="106"/>
      <c r="C57" s="19" t="s">
        <v>83</v>
      </c>
      <c r="D57" s="21" t="s">
        <v>84</v>
      </c>
      <c r="E57" s="72">
        <v>1582.513</v>
      </c>
      <c r="F57" s="72"/>
      <c r="G57" s="71"/>
      <c r="H57" s="71"/>
      <c r="I57" s="17">
        <f t="shared" si="0"/>
        <v>0</v>
      </c>
      <c r="J57" s="15"/>
    </row>
    <row r="58" spans="1:10" ht="15.75">
      <c r="A58" s="107"/>
      <c r="B58" s="106"/>
      <c r="C58" s="19" t="s">
        <v>29</v>
      </c>
      <c r="D58" s="21" t="s">
        <v>30</v>
      </c>
      <c r="E58" s="72"/>
      <c r="F58" s="72">
        <v>4455</v>
      </c>
      <c r="G58" s="71">
        <v>800</v>
      </c>
      <c r="H58" s="71">
        <v>907.54867</v>
      </c>
      <c r="I58" s="17">
        <f t="shared" si="0"/>
        <v>107.54867000000002</v>
      </c>
      <c r="J58" s="15">
        <f t="shared" si="1"/>
        <v>113.44358375000002</v>
      </c>
    </row>
    <row r="59" spans="1:10" s="29" customFormat="1" ht="15.75">
      <c r="A59" s="106"/>
      <c r="B59" s="106"/>
      <c r="C59" s="36"/>
      <c r="D59" s="26" t="s">
        <v>31</v>
      </c>
      <c r="E59" s="48">
        <f>SUM(E53:E53,E54:E58)</f>
        <v>27727.163</v>
      </c>
      <c r="F59" s="48">
        <f>SUM(F53:F53,F54:F58)</f>
        <v>750391</v>
      </c>
      <c r="G59" s="48">
        <f>SUM(G53:G53,G54:G58)</f>
        <v>271639.2</v>
      </c>
      <c r="H59" s="48">
        <f>SUM(H53:H53,H54:H58)</f>
        <v>299492.52858</v>
      </c>
      <c r="I59" s="27">
        <f t="shared" si="0"/>
        <v>27853.328579999972</v>
      </c>
      <c r="J59" s="28">
        <f t="shared" si="1"/>
        <v>110.25379568928196</v>
      </c>
    </row>
    <row r="60" spans="1:10" ht="31.5">
      <c r="A60" s="109" t="s">
        <v>85</v>
      </c>
      <c r="B60" s="108" t="s">
        <v>161</v>
      </c>
      <c r="C60" s="19" t="s">
        <v>17</v>
      </c>
      <c r="D60" s="24" t="s">
        <v>18</v>
      </c>
      <c r="E60" s="72"/>
      <c r="F60" s="71"/>
      <c r="G60" s="71"/>
      <c r="H60" s="71">
        <v>1.45142</v>
      </c>
      <c r="I60" s="17">
        <f t="shared" si="0"/>
        <v>1.45142</v>
      </c>
      <c r="J60" s="15"/>
    </row>
    <row r="61" spans="1:10" ht="15.75">
      <c r="A61" s="110"/>
      <c r="B61" s="110"/>
      <c r="C61" s="19" t="s">
        <v>23</v>
      </c>
      <c r="D61" s="21" t="s">
        <v>24</v>
      </c>
      <c r="E61" s="72">
        <v>4.3095</v>
      </c>
      <c r="F61" s="71"/>
      <c r="G61" s="71"/>
      <c r="H61" s="71">
        <v>33.983</v>
      </c>
      <c r="I61" s="17">
        <f t="shared" si="0"/>
        <v>33.983</v>
      </c>
      <c r="J61" s="15"/>
    </row>
    <row r="62" spans="1:10" ht="15.75" hidden="1">
      <c r="A62" s="110"/>
      <c r="B62" s="110"/>
      <c r="C62" s="19" t="s">
        <v>25</v>
      </c>
      <c r="D62" s="21" t="s">
        <v>26</v>
      </c>
      <c r="E62" s="72"/>
      <c r="F62" s="71"/>
      <c r="G62" s="71"/>
      <c r="H62" s="71"/>
      <c r="I62" s="17">
        <f t="shared" si="0"/>
        <v>0</v>
      </c>
      <c r="J62" s="15" t="e">
        <f t="shared" si="1"/>
        <v>#DIV/0!</v>
      </c>
    </row>
    <row r="63" spans="1:10" ht="15.75">
      <c r="A63" s="110"/>
      <c r="B63" s="110"/>
      <c r="C63" s="19" t="s">
        <v>29</v>
      </c>
      <c r="D63" s="21" t="s">
        <v>30</v>
      </c>
      <c r="E63" s="72">
        <v>34.72122</v>
      </c>
      <c r="F63" s="71">
        <v>500</v>
      </c>
      <c r="G63" s="71">
        <v>100</v>
      </c>
      <c r="H63" s="71">
        <v>6.79913</v>
      </c>
      <c r="I63" s="17">
        <f t="shared" si="0"/>
        <v>-93.20087</v>
      </c>
      <c r="J63" s="15">
        <f t="shared" si="1"/>
        <v>6.799130000000001</v>
      </c>
    </row>
    <row r="64" spans="1:10" s="29" customFormat="1" ht="15.75">
      <c r="A64" s="110"/>
      <c r="B64" s="110"/>
      <c r="C64" s="11"/>
      <c r="D64" s="26" t="s">
        <v>31</v>
      </c>
      <c r="E64" s="48">
        <f>SUM(E60:E63)</f>
        <v>39.03072</v>
      </c>
      <c r="F64" s="48">
        <f>SUM(F60:F63)</f>
        <v>500</v>
      </c>
      <c r="G64" s="48">
        <f>SUM(G60:G63)</f>
        <v>100</v>
      </c>
      <c r="H64" s="48">
        <f>SUM(H60:H63)</f>
        <v>42.233549999999994</v>
      </c>
      <c r="I64" s="27">
        <f t="shared" si="0"/>
        <v>-57.766450000000006</v>
      </c>
      <c r="J64" s="28">
        <f t="shared" si="1"/>
        <v>42.233549999999994</v>
      </c>
    </row>
    <row r="65" spans="1:10" ht="31.5" customHeight="1">
      <c r="A65" s="109" t="s">
        <v>86</v>
      </c>
      <c r="B65" s="108" t="s">
        <v>163</v>
      </c>
      <c r="C65" s="19" t="s">
        <v>17</v>
      </c>
      <c r="D65" s="24" t="s">
        <v>18</v>
      </c>
      <c r="E65" s="72">
        <v>0.01257</v>
      </c>
      <c r="F65" s="72"/>
      <c r="G65" s="72"/>
      <c r="H65" s="72">
        <v>119.66896</v>
      </c>
      <c r="I65" s="17">
        <f t="shared" si="0"/>
        <v>119.66896</v>
      </c>
      <c r="J65" s="15"/>
    </row>
    <row r="66" spans="1:10" ht="48.75" customHeight="1">
      <c r="A66" s="109"/>
      <c r="B66" s="108"/>
      <c r="C66" s="19" t="s">
        <v>87</v>
      </c>
      <c r="D66" s="21" t="s">
        <v>88</v>
      </c>
      <c r="E66" s="72">
        <v>38.9959</v>
      </c>
      <c r="F66" s="72"/>
      <c r="G66" s="72"/>
      <c r="H66" s="72">
        <v>14.13269</v>
      </c>
      <c r="I66" s="17">
        <f t="shared" si="0"/>
        <v>14.13269</v>
      </c>
      <c r="J66" s="15"/>
    </row>
    <row r="67" spans="1:10" ht="15.75">
      <c r="A67" s="109"/>
      <c r="B67" s="108"/>
      <c r="C67" s="19" t="s">
        <v>23</v>
      </c>
      <c r="D67" s="21" t="s">
        <v>24</v>
      </c>
      <c r="E67" s="72">
        <v>11.51933</v>
      </c>
      <c r="F67" s="72"/>
      <c r="G67" s="72"/>
      <c r="H67" s="72">
        <v>4.98511</v>
      </c>
      <c r="I67" s="17">
        <f t="shared" si="0"/>
        <v>4.98511</v>
      </c>
      <c r="J67" s="15"/>
    </row>
    <row r="68" spans="1:10" ht="15.75">
      <c r="A68" s="109"/>
      <c r="B68" s="108"/>
      <c r="C68" s="19" t="s">
        <v>25</v>
      </c>
      <c r="D68" s="21" t="s">
        <v>26</v>
      </c>
      <c r="E68" s="72">
        <v>-345.78083</v>
      </c>
      <c r="F68" s="72"/>
      <c r="G68" s="72"/>
      <c r="H68" s="72">
        <v>1162.75186</v>
      </c>
      <c r="I68" s="17">
        <f t="shared" si="0"/>
        <v>1162.75186</v>
      </c>
      <c r="J68" s="15"/>
    </row>
    <row r="69" spans="1:10" ht="15.75" hidden="1">
      <c r="A69" s="109"/>
      <c r="B69" s="108"/>
      <c r="C69" s="19" t="s">
        <v>27</v>
      </c>
      <c r="D69" s="21" t="s">
        <v>28</v>
      </c>
      <c r="E69" s="72"/>
      <c r="F69" s="72"/>
      <c r="G69" s="72"/>
      <c r="H69" s="72"/>
      <c r="I69" s="17">
        <f t="shared" si="0"/>
        <v>0</v>
      </c>
      <c r="J69" s="15" t="e">
        <f t="shared" si="1"/>
        <v>#DIV/0!</v>
      </c>
    </row>
    <row r="70" spans="1:10" ht="15.75">
      <c r="A70" s="109"/>
      <c r="B70" s="108"/>
      <c r="C70" s="19" t="s">
        <v>68</v>
      </c>
      <c r="D70" s="21" t="s">
        <v>69</v>
      </c>
      <c r="E70" s="72"/>
      <c r="F70" s="72">
        <v>-2172.5318</v>
      </c>
      <c r="G70" s="72">
        <v>-2172.5318</v>
      </c>
      <c r="H70" s="72">
        <v>-2172.53127</v>
      </c>
      <c r="I70" s="17"/>
      <c r="J70" s="15">
        <f t="shared" si="1"/>
        <v>99.99997560449977</v>
      </c>
    </row>
    <row r="71" spans="1:10" ht="15.75">
      <c r="A71" s="109"/>
      <c r="B71" s="108"/>
      <c r="C71" s="19" t="s">
        <v>72</v>
      </c>
      <c r="D71" s="21" t="s">
        <v>89</v>
      </c>
      <c r="E71" s="72"/>
      <c r="F71" s="72">
        <f>81901.5+233374.19</f>
        <v>315275.69</v>
      </c>
      <c r="G71" s="72">
        <v>20475.375</v>
      </c>
      <c r="H71" s="72">
        <v>16480</v>
      </c>
      <c r="I71" s="17">
        <f aca="true" t="shared" si="2" ref="I71:I134">H71-G71</f>
        <v>-3995.375</v>
      </c>
      <c r="J71" s="15">
        <f aca="true" t="shared" si="3" ref="J71:J133">H71/G71*100</f>
        <v>80.48692636886993</v>
      </c>
    </row>
    <row r="72" spans="1:10" ht="15.75">
      <c r="A72" s="109"/>
      <c r="B72" s="108"/>
      <c r="C72" s="19" t="s">
        <v>74</v>
      </c>
      <c r="D72" s="21" t="s">
        <v>90</v>
      </c>
      <c r="E72" s="72"/>
      <c r="F72" s="72">
        <v>16114.9</v>
      </c>
      <c r="G72" s="72">
        <v>3397.3</v>
      </c>
      <c r="H72" s="72">
        <v>3260.7</v>
      </c>
      <c r="I72" s="17">
        <f t="shared" si="2"/>
        <v>-136.60000000000036</v>
      </c>
      <c r="J72" s="15">
        <f t="shared" si="3"/>
        <v>95.9791599211138</v>
      </c>
    </row>
    <row r="73" spans="1:10" ht="15.75" hidden="1">
      <c r="A73" s="109"/>
      <c r="B73" s="108"/>
      <c r="C73" s="19" t="s">
        <v>83</v>
      </c>
      <c r="D73" s="21" t="s">
        <v>91</v>
      </c>
      <c r="E73" s="72"/>
      <c r="F73" s="72"/>
      <c r="G73" s="72"/>
      <c r="H73" s="72"/>
      <c r="I73" s="17">
        <f t="shared" si="2"/>
        <v>0</v>
      </c>
      <c r="J73" s="15" t="e">
        <f t="shared" si="3"/>
        <v>#DIV/0!</v>
      </c>
    </row>
    <row r="74" spans="1:10" ht="15.75">
      <c r="A74" s="109"/>
      <c r="B74" s="108"/>
      <c r="C74" s="19" t="s">
        <v>29</v>
      </c>
      <c r="D74" s="21" t="s">
        <v>30</v>
      </c>
      <c r="E74" s="72">
        <v>92991.61955</v>
      </c>
      <c r="F74" s="72">
        <v>468953</v>
      </c>
      <c r="G74" s="72">
        <v>117238.25</v>
      </c>
      <c r="H74" s="72">
        <v>107741.97069</v>
      </c>
      <c r="I74" s="17">
        <f t="shared" si="2"/>
        <v>-9496.279309999998</v>
      </c>
      <c r="J74" s="15">
        <f t="shared" si="3"/>
        <v>91.90001615513708</v>
      </c>
    </row>
    <row r="75" spans="1:10" s="29" customFormat="1" ht="15.75">
      <c r="A75" s="109"/>
      <c r="B75" s="106"/>
      <c r="C75" s="36"/>
      <c r="D75" s="26" t="s">
        <v>31</v>
      </c>
      <c r="E75" s="48">
        <f>SUM(E65:E74)</f>
        <v>92696.36652</v>
      </c>
      <c r="F75" s="48">
        <f>SUM(F65:F74)</f>
        <v>798171.0582000001</v>
      </c>
      <c r="G75" s="48">
        <f>SUM(G65:G74)</f>
        <v>138938.3932</v>
      </c>
      <c r="H75" s="48">
        <f>SUM(H65:H74)</f>
        <v>126611.67804</v>
      </c>
      <c r="I75" s="27">
        <f t="shared" si="2"/>
        <v>-12326.715159999992</v>
      </c>
      <c r="J75" s="28">
        <f t="shared" si="3"/>
        <v>91.12792736687558</v>
      </c>
    </row>
    <row r="76" spans="1:10" ht="15.75">
      <c r="A76" s="109" t="s">
        <v>92</v>
      </c>
      <c r="B76" s="108" t="s">
        <v>160</v>
      </c>
      <c r="C76" s="19" t="s">
        <v>23</v>
      </c>
      <c r="D76" s="21" t="s">
        <v>24</v>
      </c>
      <c r="E76" s="72"/>
      <c r="F76" s="71"/>
      <c r="G76" s="71"/>
      <c r="H76" s="71">
        <v>13.43046</v>
      </c>
      <c r="I76" s="17">
        <f t="shared" si="2"/>
        <v>13.43046</v>
      </c>
      <c r="J76" s="15"/>
    </row>
    <row r="77" spans="1:10" ht="15.75">
      <c r="A77" s="109"/>
      <c r="B77" s="108"/>
      <c r="C77" s="19" t="s">
        <v>25</v>
      </c>
      <c r="D77" s="21" t="s">
        <v>26</v>
      </c>
      <c r="E77" s="72">
        <v>303.5732</v>
      </c>
      <c r="F77" s="71"/>
      <c r="G77" s="71"/>
      <c r="H77" s="71">
        <v>-409.788</v>
      </c>
      <c r="I77" s="17">
        <f t="shared" si="2"/>
        <v>-409.788</v>
      </c>
      <c r="J77" s="15"/>
    </row>
    <row r="78" spans="1:10" ht="15.75">
      <c r="A78" s="109"/>
      <c r="B78" s="108"/>
      <c r="C78" s="19" t="s">
        <v>68</v>
      </c>
      <c r="D78" s="21" t="s">
        <v>69</v>
      </c>
      <c r="E78" s="72"/>
      <c r="F78" s="71">
        <v>-1.176</v>
      </c>
      <c r="G78" s="71">
        <v>-1.176</v>
      </c>
      <c r="H78" s="71">
        <v>-1.176</v>
      </c>
      <c r="I78" s="17"/>
      <c r="J78" s="15">
        <f t="shared" si="3"/>
        <v>100</v>
      </c>
    </row>
    <row r="79" spans="1:10" ht="15.75">
      <c r="A79" s="109"/>
      <c r="B79" s="108"/>
      <c r="C79" s="19" t="s">
        <v>29</v>
      </c>
      <c r="D79" s="21" t="s">
        <v>30</v>
      </c>
      <c r="E79" s="72">
        <v>10368.88823</v>
      </c>
      <c r="F79" s="71">
        <v>72715.2</v>
      </c>
      <c r="G79" s="71">
        <v>13840.7</v>
      </c>
      <c r="H79" s="71">
        <v>10741.81714</v>
      </c>
      <c r="I79" s="17">
        <f t="shared" si="2"/>
        <v>-3098.8828600000015</v>
      </c>
      <c r="J79" s="15">
        <f t="shared" si="3"/>
        <v>77.61036031414595</v>
      </c>
    </row>
    <row r="80" spans="1:10" s="29" customFormat="1" ht="15.75">
      <c r="A80" s="109"/>
      <c r="B80" s="108"/>
      <c r="C80" s="11"/>
      <c r="D80" s="26" t="s">
        <v>31</v>
      </c>
      <c r="E80" s="48">
        <f>SUM(E76:E79)</f>
        <v>10672.461430000001</v>
      </c>
      <c r="F80" s="48">
        <f>SUM(F76:F79)</f>
        <v>72714.02399999999</v>
      </c>
      <c r="G80" s="48">
        <f>SUM(G76:G79)</f>
        <v>13839.524000000001</v>
      </c>
      <c r="H80" s="48">
        <f>SUM(H76:H79)</f>
        <v>10344.283599999999</v>
      </c>
      <c r="I80" s="27">
        <f t="shared" si="2"/>
        <v>-3495.2404000000024</v>
      </c>
      <c r="J80" s="28">
        <f t="shared" si="3"/>
        <v>74.74450421849768</v>
      </c>
    </row>
    <row r="81" spans="1:10" ht="31.5">
      <c r="A81" s="109" t="s">
        <v>93</v>
      </c>
      <c r="B81" s="108" t="s">
        <v>94</v>
      </c>
      <c r="C81" s="19" t="s">
        <v>17</v>
      </c>
      <c r="D81" s="24" t="s">
        <v>18</v>
      </c>
      <c r="E81" s="72">
        <v>312.85631</v>
      </c>
      <c r="F81" s="72"/>
      <c r="G81" s="72"/>
      <c r="H81" s="72">
        <v>934.12247</v>
      </c>
      <c r="I81" s="17">
        <f t="shared" si="2"/>
        <v>934.12247</v>
      </c>
      <c r="J81" s="15"/>
    </row>
    <row r="82" spans="1:10" ht="15.75" hidden="1">
      <c r="A82" s="109"/>
      <c r="B82" s="108"/>
      <c r="C82" s="19" t="s">
        <v>23</v>
      </c>
      <c r="D82" s="21" t="s">
        <v>24</v>
      </c>
      <c r="E82" s="72"/>
      <c r="F82" s="72"/>
      <c r="G82" s="72"/>
      <c r="H82" s="72"/>
      <c r="I82" s="17">
        <f t="shared" si="2"/>
        <v>0</v>
      </c>
      <c r="J82" s="15"/>
    </row>
    <row r="83" spans="1:10" ht="15.75">
      <c r="A83" s="109"/>
      <c r="B83" s="108"/>
      <c r="C83" s="19" t="s">
        <v>25</v>
      </c>
      <c r="D83" s="21" t="s">
        <v>26</v>
      </c>
      <c r="E83" s="72">
        <v>229.77189</v>
      </c>
      <c r="F83" s="72"/>
      <c r="G83" s="72"/>
      <c r="H83" s="72">
        <v>280.14286</v>
      </c>
      <c r="I83" s="17">
        <f t="shared" si="2"/>
        <v>280.14286</v>
      </c>
      <c r="J83" s="15"/>
    </row>
    <row r="84" spans="1:10" ht="15.75" hidden="1">
      <c r="A84" s="109"/>
      <c r="B84" s="108"/>
      <c r="C84" s="19" t="s">
        <v>27</v>
      </c>
      <c r="D84" s="21" t="s">
        <v>28</v>
      </c>
      <c r="E84" s="72"/>
      <c r="F84" s="72"/>
      <c r="G84" s="72"/>
      <c r="H84" s="72"/>
      <c r="I84" s="17">
        <f t="shared" si="2"/>
        <v>0</v>
      </c>
      <c r="J84" s="15" t="e">
        <f t="shared" si="3"/>
        <v>#DIV/0!</v>
      </c>
    </row>
    <row r="85" spans="1:10" ht="15.75">
      <c r="A85" s="109"/>
      <c r="B85" s="108"/>
      <c r="C85" s="19" t="s">
        <v>68</v>
      </c>
      <c r="D85" s="21" t="s">
        <v>69</v>
      </c>
      <c r="E85" s="72"/>
      <c r="F85" s="72">
        <v>-2252.731</v>
      </c>
      <c r="G85" s="72">
        <v>-2252.731</v>
      </c>
      <c r="H85" s="72">
        <v>-2252.73171</v>
      </c>
      <c r="I85" s="17"/>
      <c r="J85" s="15">
        <f t="shared" si="3"/>
        <v>100.00003151730054</v>
      </c>
    </row>
    <row r="86" spans="1:10" ht="15.75">
      <c r="A86" s="109"/>
      <c r="B86" s="108"/>
      <c r="C86" s="19" t="s">
        <v>72</v>
      </c>
      <c r="D86" s="21" t="s">
        <v>89</v>
      </c>
      <c r="E86" s="72"/>
      <c r="F86" s="72">
        <v>588019.07</v>
      </c>
      <c r="G86" s="72">
        <v>359019.07</v>
      </c>
      <c r="H86" s="72"/>
      <c r="I86" s="17"/>
      <c r="J86" s="15">
        <f t="shared" si="3"/>
        <v>0</v>
      </c>
    </row>
    <row r="87" spans="1:10" ht="15.75">
      <c r="A87" s="109"/>
      <c r="B87" s="108"/>
      <c r="C87" s="19" t="s">
        <v>74</v>
      </c>
      <c r="D87" s="21" t="s">
        <v>90</v>
      </c>
      <c r="E87" s="72"/>
      <c r="F87" s="72">
        <v>1619072.7</v>
      </c>
      <c r="G87" s="72">
        <v>342841.912</v>
      </c>
      <c r="H87" s="72">
        <v>345749.8</v>
      </c>
      <c r="I87" s="17">
        <f t="shared" si="2"/>
        <v>2907.887999999977</v>
      </c>
      <c r="J87" s="15">
        <f t="shared" si="3"/>
        <v>100.8481716786132</v>
      </c>
    </row>
    <row r="88" spans="1:10" ht="15.75" hidden="1">
      <c r="A88" s="109"/>
      <c r="B88" s="108"/>
      <c r="C88" s="19" t="s">
        <v>83</v>
      </c>
      <c r="D88" s="21" t="s">
        <v>95</v>
      </c>
      <c r="E88" s="72"/>
      <c r="F88" s="72"/>
      <c r="G88" s="72"/>
      <c r="H88" s="72"/>
      <c r="I88" s="17">
        <f t="shared" si="2"/>
        <v>0</v>
      </c>
      <c r="J88" s="15" t="e">
        <f t="shared" si="3"/>
        <v>#DIV/0!</v>
      </c>
    </row>
    <row r="89" spans="1:10" ht="15.75">
      <c r="A89" s="109"/>
      <c r="B89" s="108"/>
      <c r="C89" s="19" t="s">
        <v>29</v>
      </c>
      <c r="D89" s="21" t="s">
        <v>30</v>
      </c>
      <c r="E89" s="72">
        <v>112937.12005</v>
      </c>
      <c r="F89" s="72">
        <v>540670.1</v>
      </c>
      <c r="G89" s="72">
        <v>126451.7</v>
      </c>
      <c r="H89" s="72">
        <v>125761.55097</v>
      </c>
      <c r="I89" s="17">
        <f t="shared" si="2"/>
        <v>-690.1490300000005</v>
      </c>
      <c r="J89" s="15">
        <f t="shared" si="3"/>
        <v>99.45421925525714</v>
      </c>
    </row>
    <row r="90" spans="1:10" s="29" customFormat="1" ht="15.75">
      <c r="A90" s="109"/>
      <c r="B90" s="108"/>
      <c r="C90" s="11"/>
      <c r="D90" s="26" t="s">
        <v>31</v>
      </c>
      <c r="E90" s="48">
        <f>SUM(E81:E89)</f>
        <v>113479.74825</v>
      </c>
      <c r="F90" s="48">
        <f>SUM(F81:F89)</f>
        <v>2745509.139</v>
      </c>
      <c r="G90" s="48">
        <f>SUM(G81:G89)</f>
        <v>826059.9509999999</v>
      </c>
      <c r="H90" s="48">
        <f>SUM(H81:H89)</f>
        <v>470472.88459</v>
      </c>
      <c r="I90" s="27">
        <f t="shared" si="2"/>
        <v>-355587.0664099999</v>
      </c>
      <c r="J90" s="28">
        <f t="shared" si="3"/>
        <v>56.953842638232445</v>
      </c>
    </row>
    <row r="91" spans="1:10" ht="31.5">
      <c r="A91" s="107" t="s">
        <v>96</v>
      </c>
      <c r="B91" s="108" t="s">
        <v>97</v>
      </c>
      <c r="C91" s="19" t="s">
        <v>17</v>
      </c>
      <c r="D91" s="24" t="s">
        <v>18</v>
      </c>
      <c r="E91" s="72">
        <v>11.83627</v>
      </c>
      <c r="F91" s="71"/>
      <c r="G91" s="71"/>
      <c r="H91" s="71">
        <v>15.64293</v>
      </c>
      <c r="I91" s="17">
        <f t="shared" si="2"/>
        <v>15.64293</v>
      </c>
      <c r="J91" s="15"/>
    </row>
    <row r="92" spans="1:10" ht="15.75">
      <c r="A92" s="110"/>
      <c r="B92" s="111"/>
      <c r="C92" s="19" t="s">
        <v>98</v>
      </c>
      <c r="D92" s="21" t="s">
        <v>99</v>
      </c>
      <c r="E92" s="72">
        <v>1062.9083</v>
      </c>
      <c r="F92" s="71">
        <v>1460</v>
      </c>
      <c r="G92" s="71"/>
      <c r="H92" s="71"/>
      <c r="I92" s="17">
        <f t="shared" si="2"/>
        <v>0</v>
      </c>
      <c r="J92" s="15"/>
    </row>
    <row r="93" spans="1:10" ht="15.75">
      <c r="A93" s="110"/>
      <c r="B93" s="111"/>
      <c r="C93" s="19" t="s">
        <v>23</v>
      </c>
      <c r="D93" s="21" t="s">
        <v>24</v>
      </c>
      <c r="E93" s="72">
        <v>151.37712</v>
      </c>
      <c r="F93" s="71">
        <f>427+206.7+350+195.3+119+50+220</f>
        <v>1568</v>
      </c>
      <c r="G93" s="71">
        <v>308.475</v>
      </c>
      <c r="H93" s="71">
        <v>642.54621</v>
      </c>
      <c r="I93" s="17">
        <f t="shared" si="2"/>
        <v>334.07120999999995</v>
      </c>
      <c r="J93" s="15">
        <f t="shared" si="3"/>
        <v>208.29766107464133</v>
      </c>
    </row>
    <row r="94" spans="1:10" ht="15.75">
      <c r="A94" s="110"/>
      <c r="B94" s="111"/>
      <c r="C94" s="19" t="s">
        <v>25</v>
      </c>
      <c r="D94" s="21" t="s">
        <v>26</v>
      </c>
      <c r="E94" s="72">
        <v>106.62193</v>
      </c>
      <c r="F94" s="71"/>
      <c r="G94" s="71"/>
      <c r="H94" s="71">
        <v>180.22162</v>
      </c>
      <c r="I94" s="17">
        <f t="shared" si="2"/>
        <v>180.22162</v>
      </c>
      <c r="J94" s="15"/>
    </row>
    <row r="95" spans="1:10" ht="15.75">
      <c r="A95" s="110"/>
      <c r="B95" s="111"/>
      <c r="C95" s="19" t="s">
        <v>27</v>
      </c>
      <c r="D95" s="21" t="s">
        <v>28</v>
      </c>
      <c r="E95" s="72"/>
      <c r="F95" s="71"/>
      <c r="G95" s="71"/>
      <c r="H95" s="71">
        <v>3643.22897</v>
      </c>
      <c r="I95" s="17">
        <f t="shared" si="2"/>
        <v>3643.22897</v>
      </c>
      <c r="J95" s="15"/>
    </row>
    <row r="96" spans="1:10" ht="15.75">
      <c r="A96" s="110"/>
      <c r="B96" s="111"/>
      <c r="C96" s="19" t="s">
        <v>68</v>
      </c>
      <c r="D96" s="21" t="s">
        <v>69</v>
      </c>
      <c r="E96" s="72"/>
      <c r="F96" s="71">
        <v>-10.685</v>
      </c>
      <c r="G96" s="71">
        <v>-10.685</v>
      </c>
      <c r="H96" s="71">
        <v>-10.6851</v>
      </c>
      <c r="I96" s="17"/>
      <c r="J96" s="15">
        <f t="shared" si="3"/>
        <v>100.0009358914366</v>
      </c>
    </row>
    <row r="97" spans="1:10" ht="15.75">
      <c r="A97" s="110"/>
      <c r="B97" s="111"/>
      <c r="C97" s="19" t="s">
        <v>72</v>
      </c>
      <c r="D97" s="21" t="s">
        <v>89</v>
      </c>
      <c r="E97" s="72"/>
      <c r="F97" s="71">
        <v>34147.433</v>
      </c>
      <c r="G97" s="71">
        <v>34020.433</v>
      </c>
      <c r="H97" s="71">
        <v>13982.433</v>
      </c>
      <c r="I97" s="17">
        <f t="shared" si="2"/>
        <v>-20037.999999999996</v>
      </c>
      <c r="J97" s="15">
        <f t="shared" si="3"/>
        <v>41.10010298810718</v>
      </c>
    </row>
    <row r="98" spans="1:10" ht="15.75">
      <c r="A98" s="110"/>
      <c r="B98" s="111"/>
      <c r="C98" s="19" t="s">
        <v>74</v>
      </c>
      <c r="D98" s="21" t="s">
        <v>90</v>
      </c>
      <c r="E98" s="72"/>
      <c r="F98" s="71">
        <v>137078.928</v>
      </c>
      <c r="G98" s="71">
        <v>77233.51</v>
      </c>
      <c r="H98" s="71">
        <f>5753.2+8566.542</f>
        <v>14319.741999999998</v>
      </c>
      <c r="I98" s="17">
        <f t="shared" si="2"/>
        <v>-62913.768</v>
      </c>
      <c r="J98" s="15">
        <f t="shared" si="3"/>
        <v>18.54084062733909</v>
      </c>
    </row>
    <row r="99" spans="1:10" s="29" customFormat="1" ht="15.75">
      <c r="A99" s="110"/>
      <c r="B99" s="111"/>
      <c r="C99" s="37"/>
      <c r="D99" s="26" t="s">
        <v>31</v>
      </c>
      <c r="E99" s="73">
        <f>SUM(E91:E98)</f>
        <v>1332.74362</v>
      </c>
      <c r="F99" s="73">
        <v>174243.676</v>
      </c>
      <c r="G99" s="73">
        <f>SUM(G91:G98)</f>
        <v>111551.733</v>
      </c>
      <c r="H99" s="73">
        <f>SUM(H91:H98)</f>
        <v>32773.129629999996</v>
      </c>
      <c r="I99" s="27">
        <f t="shared" si="2"/>
        <v>-78778.60337</v>
      </c>
      <c r="J99" s="28">
        <f t="shared" si="3"/>
        <v>29.3793101627565</v>
      </c>
    </row>
    <row r="100" spans="1:10" ht="15.75">
      <c r="A100" s="107" t="s">
        <v>100</v>
      </c>
      <c r="B100" s="108" t="s">
        <v>162</v>
      </c>
      <c r="C100" s="19" t="s">
        <v>9</v>
      </c>
      <c r="D100" s="20" t="s">
        <v>101</v>
      </c>
      <c r="E100" s="72">
        <v>6456.77043</v>
      </c>
      <c r="F100" s="71"/>
      <c r="G100" s="71"/>
      <c r="H100" s="71"/>
      <c r="I100" s="17">
        <f t="shared" si="2"/>
        <v>0</v>
      </c>
      <c r="J100" s="15"/>
    </row>
    <row r="101" spans="1:10" ht="31.5" hidden="1">
      <c r="A101" s="107"/>
      <c r="B101" s="108"/>
      <c r="C101" s="19" t="s">
        <v>17</v>
      </c>
      <c r="D101" s="24" t="s">
        <v>18</v>
      </c>
      <c r="E101" s="72"/>
      <c r="F101" s="71"/>
      <c r="G101" s="71"/>
      <c r="H101" s="71"/>
      <c r="I101" s="17">
        <f t="shared" si="2"/>
        <v>0</v>
      </c>
      <c r="J101" s="15" t="e">
        <f t="shared" si="3"/>
        <v>#DIV/0!</v>
      </c>
    </row>
    <row r="102" spans="1:10" ht="78.75">
      <c r="A102" s="107"/>
      <c r="B102" s="108"/>
      <c r="C102" s="22" t="s">
        <v>15</v>
      </c>
      <c r="D102" s="23" t="s">
        <v>102</v>
      </c>
      <c r="E102" s="72"/>
      <c r="F102" s="71">
        <v>23545.8</v>
      </c>
      <c r="G102" s="71">
        <v>6359.464</v>
      </c>
      <c r="H102" s="71">
        <v>1725.87783</v>
      </c>
      <c r="I102" s="17">
        <f t="shared" si="2"/>
        <v>-4633.5861700000005</v>
      </c>
      <c r="J102" s="15">
        <f t="shared" si="3"/>
        <v>27.138731031420253</v>
      </c>
    </row>
    <row r="103" spans="1:10" ht="15.75">
      <c r="A103" s="107"/>
      <c r="B103" s="108"/>
      <c r="C103" s="19" t="s">
        <v>23</v>
      </c>
      <c r="D103" s="21" t="s">
        <v>24</v>
      </c>
      <c r="E103" s="72">
        <v>118.985</v>
      </c>
      <c r="F103" s="71"/>
      <c r="G103" s="71"/>
      <c r="H103" s="71"/>
      <c r="I103" s="17">
        <f t="shared" si="2"/>
        <v>0</v>
      </c>
      <c r="J103" s="15"/>
    </row>
    <row r="104" spans="1:10" ht="15.75">
      <c r="A104" s="107"/>
      <c r="B104" s="108"/>
      <c r="C104" s="19" t="s">
        <v>25</v>
      </c>
      <c r="D104" s="21" t="s">
        <v>26</v>
      </c>
      <c r="E104" s="72">
        <v>631.49929</v>
      </c>
      <c r="F104" s="71"/>
      <c r="G104" s="71"/>
      <c r="H104" s="71">
        <v>3016.40386</v>
      </c>
      <c r="I104" s="17">
        <f t="shared" si="2"/>
        <v>3016.40386</v>
      </c>
      <c r="J104" s="15"/>
    </row>
    <row r="105" spans="1:10" ht="15.75">
      <c r="A105" s="107"/>
      <c r="B105" s="108"/>
      <c r="C105" s="19" t="s">
        <v>72</v>
      </c>
      <c r="D105" s="21" t="s">
        <v>89</v>
      </c>
      <c r="E105" s="72"/>
      <c r="F105" s="72">
        <v>136616.68</v>
      </c>
      <c r="G105" s="71"/>
      <c r="H105" s="71"/>
      <c r="I105" s="17"/>
      <c r="J105" s="15"/>
    </row>
    <row r="106" spans="1:10" ht="15.75" hidden="1">
      <c r="A106" s="107"/>
      <c r="B106" s="108"/>
      <c r="C106" s="19" t="s">
        <v>29</v>
      </c>
      <c r="D106" s="21" t="s">
        <v>30</v>
      </c>
      <c r="E106" s="72"/>
      <c r="F106" s="71"/>
      <c r="G106" s="71"/>
      <c r="H106" s="71"/>
      <c r="I106" s="17">
        <f t="shared" si="2"/>
        <v>0</v>
      </c>
      <c r="J106" s="15" t="e">
        <f t="shared" si="3"/>
        <v>#DIV/0!</v>
      </c>
    </row>
    <row r="107" spans="1:10" s="29" customFormat="1" ht="15.75">
      <c r="A107" s="106"/>
      <c r="B107" s="106"/>
      <c r="C107" s="36"/>
      <c r="D107" s="26" t="s">
        <v>31</v>
      </c>
      <c r="E107" s="73">
        <f>SUM(E100:E106)</f>
        <v>7207.254719999999</v>
      </c>
      <c r="F107" s="73">
        <f>SUM(F100:F106)</f>
        <v>160162.47999999998</v>
      </c>
      <c r="G107" s="73">
        <f>SUM(G100:G106)</f>
        <v>6359.464</v>
      </c>
      <c r="H107" s="73">
        <f>SUM(H100:H106)</f>
        <v>4742.28169</v>
      </c>
      <c r="I107" s="27">
        <f t="shared" si="2"/>
        <v>-1617.1823100000001</v>
      </c>
      <c r="J107" s="28">
        <f t="shared" si="3"/>
        <v>74.57046207038832</v>
      </c>
    </row>
    <row r="108" spans="1:10" ht="31.5" hidden="1">
      <c r="A108" s="109" t="s">
        <v>103</v>
      </c>
      <c r="B108" s="108" t="s">
        <v>104</v>
      </c>
      <c r="C108" s="19" t="s">
        <v>17</v>
      </c>
      <c r="D108" s="24" t="s">
        <v>18</v>
      </c>
      <c r="E108" s="72"/>
      <c r="F108" s="71"/>
      <c r="G108" s="71"/>
      <c r="H108" s="71"/>
      <c r="I108" s="17">
        <f t="shared" si="2"/>
        <v>0</v>
      </c>
      <c r="J108" s="15" t="e">
        <f t="shared" si="3"/>
        <v>#DIV/0!</v>
      </c>
    </row>
    <row r="109" spans="1:10" ht="15.75">
      <c r="A109" s="109"/>
      <c r="B109" s="108"/>
      <c r="C109" s="19" t="s">
        <v>23</v>
      </c>
      <c r="D109" s="21" t="s">
        <v>24</v>
      </c>
      <c r="E109" s="72">
        <v>6.9542</v>
      </c>
      <c r="F109" s="71">
        <v>7734</v>
      </c>
      <c r="G109" s="71"/>
      <c r="H109" s="71">
        <v>159.19935</v>
      </c>
      <c r="I109" s="17">
        <f t="shared" si="2"/>
        <v>159.19935</v>
      </c>
      <c r="J109" s="15"/>
    </row>
    <row r="110" spans="1:10" ht="15.75" hidden="1">
      <c r="A110" s="109"/>
      <c r="B110" s="108"/>
      <c r="C110" s="19" t="s">
        <v>27</v>
      </c>
      <c r="D110" s="21" t="s">
        <v>28</v>
      </c>
      <c r="E110" s="72"/>
      <c r="F110" s="71"/>
      <c r="G110" s="71"/>
      <c r="H110" s="71"/>
      <c r="I110" s="17">
        <f t="shared" si="2"/>
        <v>0</v>
      </c>
      <c r="J110" s="15" t="e">
        <f t="shared" si="3"/>
        <v>#DIV/0!</v>
      </c>
    </row>
    <row r="111" spans="1:10" ht="15.75">
      <c r="A111" s="109"/>
      <c r="B111" s="108"/>
      <c r="C111" s="19" t="s">
        <v>68</v>
      </c>
      <c r="D111" s="21" t="s">
        <v>69</v>
      </c>
      <c r="E111" s="72"/>
      <c r="F111" s="71">
        <v>-0.00062</v>
      </c>
      <c r="G111" s="71">
        <v>-0.00062</v>
      </c>
      <c r="H111" s="71">
        <v>-0.00062</v>
      </c>
      <c r="I111" s="17"/>
      <c r="J111" s="15">
        <f t="shared" si="3"/>
        <v>100</v>
      </c>
    </row>
    <row r="112" spans="1:10" ht="15.75">
      <c r="A112" s="109"/>
      <c r="B112" s="108"/>
      <c r="C112" s="19" t="s">
        <v>72</v>
      </c>
      <c r="D112" s="21" t="s">
        <v>105</v>
      </c>
      <c r="E112" s="72"/>
      <c r="F112" s="71">
        <f>970199-101199</f>
        <v>869000</v>
      </c>
      <c r="G112" s="71">
        <v>162549.75</v>
      </c>
      <c r="H112" s="71"/>
      <c r="I112" s="17">
        <f t="shared" si="2"/>
        <v>-162549.75</v>
      </c>
      <c r="J112" s="15">
        <f t="shared" si="3"/>
        <v>0</v>
      </c>
    </row>
    <row r="113" spans="1:10" ht="15.75" hidden="1">
      <c r="A113" s="109"/>
      <c r="B113" s="108"/>
      <c r="C113" s="19" t="s">
        <v>29</v>
      </c>
      <c r="D113" s="21" t="s">
        <v>30</v>
      </c>
      <c r="E113" s="72"/>
      <c r="F113" s="71"/>
      <c r="G113" s="71"/>
      <c r="H113" s="71"/>
      <c r="I113" s="17">
        <f t="shared" si="2"/>
        <v>0</v>
      </c>
      <c r="J113" s="15" t="e">
        <f t="shared" si="3"/>
        <v>#DIV/0!</v>
      </c>
    </row>
    <row r="114" spans="1:10" s="29" customFormat="1" ht="15.75">
      <c r="A114" s="110"/>
      <c r="B114" s="110"/>
      <c r="C114" s="11"/>
      <c r="D114" s="26" t="s">
        <v>31</v>
      </c>
      <c r="E114" s="73">
        <f>SUM(E108:E113)</f>
        <v>6.9542</v>
      </c>
      <c r="F114" s="73">
        <f>SUM(F108:F113)</f>
        <v>876733.99938</v>
      </c>
      <c r="G114" s="73">
        <f>SUM(G108:G113)</f>
        <v>162549.74938</v>
      </c>
      <c r="H114" s="73">
        <f>SUM(H108:H113)</f>
        <v>159.19873</v>
      </c>
      <c r="I114" s="27">
        <f t="shared" si="2"/>
        <v>-162390.55065</v>
      </c>
      <c r="J114" s="28">
        <f t="shared" si="3"/>
        <v>0.09793846536658377</v>
      </c>
    </row>
    <row r="115" spans="1:10" ht="15.75">
      <c r="A115" s="109" t="s">
        <v>106</v>
      </c>
      <c r="B115" s="108" t="s">
        <v>158</v>
      </c>
      <c r="C115" s="19" t="s">
        <v>23</v>
      </c>
      <c r="D115" s="21" t="s">
        <v>24</v>
      </c>
      <c r="E115" s="72"/>
      <c r="F115" s="71">
        <v>160</v>
      </c>
      <c r="G115" s="71">
        <v>20</v>
      </c>
      <c r="H115" s="71"/>
      <c r="I115" s="17">
        <f t="shared" si="2"/>
        <v>-20</v>
      </c>
      <c r="J115" s="15">
        <f t="shared" si="3"/>
        <v>0</v>
      </c>
    </row>
    <row r="116" spans="1:10" ht="15.75">
      <c r="A116" s="109"/>
      <c r="B116" s="108"/>
      <c r="C116" s="19" t="s">
        <v>25</v>
      </c>
      <c r="D116" s="21" t="s">
        <v>26</v>
      </c>
      <c r="E116" s="72"/>
      <c r="F116" s="71"/>
      <c r="G116" s="71"/>
      <c r="H116" s="71">
        <v>8.5</v>
      </c>
      <c r="I116" s="17">
        <f t="shared" si="2"/>
        <v>8.5</v>
      </c>
      <c r="J116" s="15"/>
    </row>
    <row r="117" spans="1:10" ht="15.75" hidden="1">
      <c r="A117" s="109"/>
      <c r="B117" s="108"/>
      <c r="C117" s="19" t="s">
        <v>27</v>
      </c>
      <c r="D117" s="21" t="s">
        <v>28</v>
      </c>
      <c r="E117" s="72"/>
      <c r="F117" s="71"/>
      <c r="G117" s="71"/>
      <c r="H117" s="71"/>
      <c r="I117" s="17">
        <f t="shared" si="2"/>
        <v>0</v>
      </c>
      <c r="J117" s="15" t="e">
        <f t="shared" si="3"/>
        <v>#DIV/0!</v>
      </c>
    </row>
    <row r="118" spans="1:10" ht="15.75">
      <c r="A118" s="109"/>
      <c r="B118" s="108"/>
      <c r="C118" s="19" t="s">
        <v>68</v>
      </c>
      <c r="D118" s="21" t="s">
        <v>69</v>
      </c>
      <c r="E118" s="72"/>
      <c r="F118" s="71">
        <v>-1696</v>
      </c>
      <c r="G118" s="71">
        <v>-1696</v>
      </c>
      <c r="H118" s="71"/>
      <c r="I118" s="17"/>
      <c r="J118" s="15">
        <f t="shared" si="3"/>
        <v>0</v>
      </c>
    </row>
    <row r="119" spans="1:10" ht="15.75">
      <c r="A119" s="109"/>
      <c r="B119" s="108"/>
      <c r="C119" s="19" t="s">
        <v>74</v>
      </c>
      <c r="D119" s="21" t="s">
        <v>90</v>
      </c>
      <c r="E119" s="72"/>
      <c r="F119" s="71">
        <v>477.7</v>
      </c>
      <c r="G119" s="71">
        <v>167.5</v>
      </c>
      <c r="H119" s="71">
        <v>564</v>
      </c>
      <c r="I119" s="17">
        <f t="shared" si="2"/>
        <v>396.5</v>
      </c>
      <c r="J119" s="15">
        <f t="shared" si="3"/>
        <v>336.7164179104478</v>
      </c>
    </row>
    <row r="120" spans="1:10" ht="15.75">
      <c r="A120" s="109"/>
      <c r="B120" s="108"/>
      <c r="C120" s="19" t="s">
        <v>52</v>
      </c>
      <c r="D120" s="23" t="s">
        <v>53</v>
      </c>
      <c r="E120" s="72"/>
      <c r="F120" s="71"/>
      <c r="G120" s="71"/>
      <c r="H120" s="71">
        <v>54667.892</v>
      </c>
      <c r="I120" s="17">
        <f t="shared" si="2"/>
        <v>54667.892</v>
      </c>
      <c r="J120" s="15"/>
    </row>
    <row r="121" spans="1:10" ht="15.75">
      <c r="A121" s="109"/>
      <c r="B121" s="108"/>
      <c r="C121" s="19" t="s">
        <v>29</v>
      </c>
      <c r="D121" s="21" t="s">
        <v>30</v>
      </c>
      <c r="E121" s="72">
        <v>12.84</v>
      </c>
      <c r="F121" s="71">
        <v>400</v>
      </c>
      <c r="G121" s="71">
        <v>73</v>
      </c>
      <c r="H121" s="71">
        <v>28</v>
      </c>
      <c r="I121" s="17">
        <f t="shared" si="2"/>
        <v>-45</v>
      </c>
      <c r="J121" s="15">
        <f t="shared" si="3"/>
        <v>38.35616438356164</v>
      </c>
    </row>
    <row r="122" spans="1:10" s="38" customFormat="1" ht="15.75">
      <c r="A122" s="109"/>
      <c r="B122" s="108"/>
      <c r="C122" s="11"/>
      <c r="D122" s="26" t="s">
        <v>31</v>
      </c>
      <c r="E122" s="73">
        <f>SUM(E115:E121)</f>
        <v>12.84</v>
      </c>
      <c r="F122" s="73">
        <f>SUM(F115:F121)</f>
        <v>-658.3</v>
      </c>
      <c r="G122" s="73">
        <f>SUM(G115:G121)</f>
        <v>-1435.5</v>
      </c>
      <c r="H122" s="73">
        <f>SUM(H115:H121)</f>
        <v>55268.392</v>
      </c>
      <c r="I122" s="27">
        <f t="shared" si="2"/>
        <v>56703.892</v>
      </c>
      <c r="J122" s="28">
        <f t="shared" si="3"/>
        <v>-3850.114385231627</v>
      </c>
    </row>
    <row r="123" spans="1:12" ht="31.5">
      <c r="A123" s="108" t="s">
        <v>107</v>
      </c>
      <c r="B123" s="108" t="s">
        <v>108</v>
      </c>
      <c r="C123" s="19" t="s">
        <v>109</v>
      </c>
      <c r="D123" s="21" t="s">
        <v>110</v>
      </c>
      <c r="E123" s="72">
        <v>1336.5</v>
      </c>
      <c r="F123" s="71">
        <v>300</v>
      </c>
      <c r="G123" s="71">
        <v>75</v>
      </c>
      <c r="H123" s="71">
        <v>1201.5</v>
      </c>
      <c r="I123" s="17">
        <f t="shared" si="2"/>
        <v>1126.5</v>
      </c>
      <c r="J123" s="15">
        <f t="shared" si="3"/>
        <v>1602</v>
      </c>
      <c r="K123" s="10"/>
      <c r="L123" s="10"/>
    </row>
    <row r="124" spans="1:12" ht="15.75">
      <c r="A124" s="108"/>
      <c r="B124" s="108"/>
      <c r="C124" s="19" t="s">
        <v>9</v>
      </c>
      <c r="D124" s="20" t="s">
        <v>111</v>
      </c>
      <c r="E124" s="72"/>
      <c r="F124" s="71"/>
      <c r="G124" s="71"/>
      <c r="H124" s="71">
        <v>1.34418</v>
      </c>
      <c r="I124" s="17">
        <f t="shared" si="2"/>
        <v>1.34418</v>
      </c>
      <c r="J124" s="15"/>
      <c r="K124" s="10"/>
      <c r="L124" s="10"/>
    </row>
    <row r="125" spans="1:12" ht="32.25" customHeight="1">
      <c r="A125" s="108"/>
      <c r="B125" s="108"/>
      <c r="C125" s="19" t="s">
        <v>13</v>
      </c>
      <c r="D125" s="21" t="s">
        <v>112</v>
      </c>
      <c r="E125" s="72">
        <v>6116.40136</v>
      </c>
      <c r="F125" s="71"/>
      <c r="G125" s="71"/>
      <c r="H125" s="71"/>
      <c r="I125" s="17">
        <f t="shared" si="2"/>
        <v>0</v>
      </c>
      <c r="J125" s="15"/>
      <c r="K125" s="10"/>
      <c r="L125" s="10"/>
    </row>
    <row r="126" spans="1:12" ht="31.5">
      <c r="A126" s="108"/>
      <c r="B126" s="108"/>
      <c r="C126" s="22" t="s">
        <v>15</v>
      </c>
      <c r="D126" s="23" t="s">
        <v>16</v>
      </c>
      <c r="E126" s="72"/>
      <c r="F126" s="71">
        <v>64330.2</v>
      </c>
      <c r="G126" s="71">
        <v>13000</v>
      </c>
      <c r="H126" s="71">
        <v>5243.48129</v>
      </c>
      <c r="I126" s="17">
        <f t="shared" si="2"/>
        <v>-7756.51871</v>
      </c>
      <c r="J126" s="15">
        <f t="shared" si="3"/>
        <v>40.334471461538456</v>
      </c>
      <c r="K126" s="10"/>
      <c r="L126" s="10"/>
    </row>
    <row r="127" spans="1:12" ht="31.5">
      <c r="A127" s="108"/>
      <c r="B127" s="108"/>
      <c r="C127" s="19" t="s">
        <v>17</v>
      </c>
      <c r="D127" s="24" t="s">
        <v>18</v>
      </c>
      <c r="E127" s="72"/>
      <c r="F127" s="71"/>
      <c r="G127" s="71"/>
      <c r="H127" s="71"/>
      <c r="I127" s="17">
        <f t="shared" si="2"/>
        <v>0</v>
      </c>
      <c r="J127" s="15"/>
      <c r="K127" s="10"/>
      <c r="L127" s="10"/>
    </row>
    <row r="128" spans="1:12" ht="15.75">
      <c r="A128" s="108"/>
      <c r="B128" s="108"/>
      <c r="C128" s="19" t="s">
        <v>23</v>
      </c>
      <c r="D128" s="21" t="s">
        <v>24</v>
      </c>
      <c r="E128" s="72">
        <v>89.66252</v>
      </c>
      <c r="F128" s="71"/>
      <c r="G128" s="71"/>
      <c r="H128" s="71"/>
      <c r="I128" s="17">
        <f t="shared" si="2"/>
        <v>0</v>
      </c>
      <c r="J128" s="15"/>
      <c r="K128" s="10"/>
      <c r="L128" s="10"/>
    </row>
    <row r="129" spans="1:12" ht="15.75">
      <c r="A129" s="108"/>
      <c r="B129" s="108"/>
      <c r="C129" s="19" t="s">
        <v>25</v>
      </c>
      <c r="D129" s="21" t="s">
        <v>26</v>
      </c>
      <c r="E129" s="72">
        <v>-342.3174</v>
      </c>
      <c r="F129" s="71"/>
      <c r="G129" s="71"/>
      <c r="H129" s="71">
        <v>1666.92703</v>
      </c>
      <c r="I129" s="17">
        <f t="shared" si="2"/>
        <v>1666.92703</v>
      </c>
      <c r="J129" s="15"/>
      <c r="K129" s="10"/>
      <c r="L129" s="10"/>
    </row>
    <row r="130" spans="1:12" ht="15.75">
      <c r="A130" s="108"/>
      <c r="B130" s="108"/>
      <c r="C130" s="19" t="s">
        <v>27</v>
      </c>
      <c r="D130" s="21" t="s">
        <v>28</v>
      </c>
      <c r="E130" s="72">
        <v>0.05508</v>
      </c>
      <c r="F130" s="71"/>
      <c r="G130" s="71"/>
      <c r="H130" s="71"/>
      <c r="I130" s="17"/>
      <c r="J130" s="15"/>
      <c r="K130" s="10"/>
      <c r="L130" s="10"/>
    </row>
    <row r="131" spans="1:12" ht="15.75">
      <c r="A131" s="108"/>
      <c r="B131" s="108"/>
      <c r="C131" s="19" t="s">
        <v>68</v>
      </c>
      <c r="D131" s="21" t="s">
        <v>69</v>
      </c>
      <c r="E131" s="72"/>
      <c r="F131" s="71">
        <v>-5.6</v>
      </c>
      <c r="G131" s="71">
        <v>-5.6</v>
      </c>
      <c r="H131" s="71">
        <v>-5.59951</v>
      </c>
      <c r="I131" s="17"/>
      <c r="J131" s="15">
        <f t="shared" si="3"/>
        <v>99.99125000000001</v>
      </c>
      <c r="K131" s="10"/>
      <c r="L131" s="10"/>
    </row>
    <row r="132" spans="1:12" ht="15.75">
      <c r="A132" s="108"/>
      <c r="B132" s="108"/>
      <c r="C132" s="19" t="s">
        <v>74</v>
      </c>
      <c r="D132" s="21" t="s">
        <v>75</v>
      </c>
      <c r="E132" s="72"/>
      <c r="F132" s="71">
        <v>275.4</v>
      </c>
      <c r="G132" s="71">
        <v>66.41</v>
      </c>
      <c r="H132" s="71">
        <v>68.85</v>
      </c>
      <c r="I132" s="17">
        <f t="shared" si="2"/>
        <v>2.4399999999999977</v>
      </c>
      <c r="J132" s="15">
        <f t="shared" si="3"/>
        <v>103.67414546002107</v>
      </c>
      <c r="K132" s="10"/>
      <c r="L132" s="10"/>
    </row>
    <row r="133" spans="1:12" s="38" customFormat="1" ht="15.75">
      <c r="A133" s="108"/>
      <c r="B133" s="108"/>
      <c r="C133" s="25"/>
      <c r="D133" s="26" t="s">
        <v>31</v>
      </c>
      <c r="E133" s="73">
        <f>SUM(E123:E132)</f>
        <v>7200.30156</v>
      </c>
      <c r="F133" s="73">
        <f>SUM(F123:F132)</f>
        <v>64900</v>
      </c>
      <c r="G133" s="73">
        <f>SUM(G123:G132)</f>
        <v>13135.81</v>
      </c>
      <c r="H133" s="73">
        <f>SUM(H123:H132)</f>
        <v>8176.50299</v>
      </c>
      <c r="I133" s="27">
        <f t="shared" si="2"/>
        <v>-4959.3070099999995</v>
      </c>
      <c r="J133" s="28">
        <f t="shared" si="3"/>
        <v>62.24589873026483</v>
      </c>
      <c r="K133" s="39"/>
      <c r="L133" s="39"/>
    </row>
    <row r="134" spans="1:12" ht="31.5">
      <c r="A134" s="109" t="s">
        <v>113</v>
      </c>
      <c r="B134" s="108" t="s">
        <v>114</v>
      </c>
      <c r="C134" s="19" t="s">
        <v>17</v>
      </c>
      <c r="D134" s="24" t="s">
        <v>18</v>
      </c>
      <c r="E134" s="72">
        <v>2</v>
      </c>
      <c r="F134" s="71"/>
      <c r="G134" s="71"/>
      <c r="H134" s="71"/>
      <c r="I134" s="17">
        <f t="shared" si="2"/>
        <v>0</v>
      </c>
      <c r="J134" s="15"/>
      <c r="K134" s="10"/>
      <c r="L134" s="10"/>
    </row>
    <row r="135" spans="1:12" ht="15.75">
      <c r="A135" s="109"/>
      <c r="B135" s="108"/>
      <c r="C135" s="19" t="s">
        <v>23</v>
      </c>
      <c r="D135" s="21" t="s">
        <v>24</v>
      </c>
      <c r="E135" s="72">
        <v>3</v>
      </c>
      <c r="F135" s="71"/>
      <c r="G135" s="71"/>
      <c r="H135" s="71"/>
      <c r="I135" s="17">
        <f aca="true" t="shared" si="4" ref="I135:I168">H135-G135</f>
        <v>0</v>
      </c>
      <c r="J135" s="15"/>
      <c r="K135" s="10"/>
      <c r="L135" s="10"/>
    </row>
    <row r="136" spans="1:12" ht="15.75" hidden="1">
      <c r="A136" s="109"/>
      <c r="B136" s="108"/>
      <c r="C136" s="19" t="s">
        <v>25</v>
      </c>
      <c r="D136" s="21" t="s">
        <v>26</v>
      </c>
      <c r="E136" s="72"/>
      <c r="F136" s="71"/>
      <c r="G136" s="71"/>
      <c r="H136" s="71"/>
      <c r="I136" s="17">
        <f t="shared" si="4"/>
        <v>0</v>
      </c>
      <c r="J136" s="15" t="e">
        <f aca="true" t="shared" si="5" ref="J136:J163">H136/G136*100</f>
        <v>#DIV/0!</v>
      </c>
      <c r="K136" s="10"/>
      <c r="L136" s="10"/>
    </row>
    <row r="137" spans="1:12" ht="15.75">
      <c r="A137" s="109"/>
      <c r="B137" s="108"/>
      <c r="C137" s="19" t="s">
        <v>74</v>
      </c>
      <c r="D137" s="21" t="s">
        <v>75</v>
      </c>
      <c r="E137" s="72"/>
      <c r="F137" s="71">
        <v>3498.1</v>
      </c>
      <c r="G137" s="71">
        <v>1373.9</v>
      </c>
      <c r="H137" s="71">
        <v>1807.6</v>
      </c>
      <c r="I137" s="17">
        <f t="shared" si="4"/>
        <v>433.6999999999998</v>
      </c>
      <c r="J137" s="15">
        <f t="shared" si="5"/>
        <v>131.56707183928958</v>
      </c>
      <c r="K137" s="10"/>
      <c r="L137" s="10"/>
    </row>
    <row r="138" spans="1:12" ht="15.75">
      <c r="A138" s="109"/>
      <c r="B138" s="108"/>
      <c r="C138" s="19" t="s">
        <v>29</v>
      </c>
      <c r="D138" s="21" t="s">
        <v>30</v>
      </c>
      <c r="E138" s="72">
        <v>52.2</v>
      </c>
      <c r="F138" s="71">
        <v>430.8</v>
      </c>
      <c r="G138" s="71">
        <v>53</v>
      </c>
      <c r="H138" s="71">
        <v>331.351</v>
      </c>
      <c r="I138" s="17">
        <f t="shared" si="4"/>
        <v>278.351</v>
      </c>
      <c r="J138" s="15">
        <f t="shared" si="5"/>
        <v>625.1905660377358</v>
      </c>
      <c r="K138" s="10"/>
      <c r="L138" s="10"/>
    </row>
    <row r="139" spans="1:12" s="38" customFormat="1" ht="15.75">
      <c r="A139" s="109"/>
      <c r="B139" s="108"/>
      <c r="C139" s="11"/>
      <c r="D139" s="26" t="s">
        <v>31</v>
      </c>
      <c r="E139" s="73">
        <f>SUM(E134:E138)</f>
        <v>57.2</v>
      </c>
      <c r="F139" s="73">
        <f>SUM(F134:F138)</f>
        <v>3928.9</v>
      </c>
      <c r="G139" s="73">
        <f>SUM(G134:G138)</f>
        <v>1426.9</v>
      </c>
      <c r="H139" s="73">
        <f>SUM(H134:H138)</f>
        <v>2138.951</v>
      </c>
      <c r="I139" s="27">
        <f t="shared" si="4"/>
        <v>712.0509999999999</v>
      </c>
      <c r="J139" s="28">
        <f t="shared" si="5"/>
        <v>149.9019552876866</v>
      </c>
      <c r="K139" s="39"/>
      <c r="L139" s="39"/>
    </row>
    <row r="140" spans="1:12" ht="28.5" customHeight="1">
      <c r="A140" s="109" t="s">
        <v>115</v>
      </c>
      <c r="B140" s="108" t="s">
        <v>159</v>
      </c>
      <c r="C140" s="19" t="s">
        <v>29</v>
      </c>
      <c r="D140" s="21" t="s">
        <v>30</v>
      </c>
      <c r="E140" s="72">
        <v>52.17</v>
      </c>
      <c r="F140" s="71">
        <v>3551.2</v>
      </c>
      <c r="G140" s="71">
        <v>473.15</v>
      </c>
      <c r="H140" s="71">
        <v>1010.6522</v>
      </c>
      <c r="I140" s="17">
        <f t="shared" si="4"/>
        <v>537.5022</v>
      </c>
      <c r="J140" s="15">
        <f t="shared" si="5"/>
        <v>213.60080312797209</v>
      </c>
      <c r="K140" s="10"/>
      <c r="L140" s="10"/>
    </row>
    <row r="141" spans="1:12" s="38" customFormat="1" ht="42" customHeight="1">
      <c r="A141" s="109"/>
      <c r="B141" s="108"/>
      <c r="C141" s="11"/>
      <c r="D141" s="26" t="s">
        <v>31</v>
      </c>
      <c r="E141" s="73">
        <f>SUM(E140)</f>
        <v>52.17</v>
      </c>
      <c r="F141" s="73">
        <f>SUM(F140)</f>
        <v>3551.2</v>
      </c>
      <c r="G141" s="73">
        <f>SUM(G140)</f>
        <v>473.15</v>
      </c>
      <c r="H141" s="73">
        <f>SUM(H140)</f>
        <v>1010.6522</v>
      </c>
      <c r="I141" s="27">
        <f t="shared" si="4"/>
        <v>537.5022</v>
      </c>
      <c r="J141" s="28">
        <f t="shared" si="5"/>
        <v>213.60080312797209</v>
      </c>
      <c r="K141" s="39"/>
      <c r="L141" s="39"/>
    </row>
    <row r="142" spans="1:12" ht="65.25" customHeight="1">
      <c r="A142" s="107" t="s">
        <v>116</v>
      </c>
      <c r="B142" s="108" t="s">
        <v>165</v>
      </c>
      <c r="C142" s="22" t="s">
        <v>79</v>
      </c>
      <c r="D142" s="35" t="s">
        <v>80</v>
      </c>
      <c r="E142" s="71">
        <f>23178.3827+3849.96927+12147.68097</f>
        <v>39176.03294</v>
      </c>
      <c r="F142" s="71">
        <v>725775</v>
      </c>
      <c r="G142" s="71">
        <v>43546.5</v>
      </c>
      <c r="H142" s="71">
        <f>48999.34185-861.91984</f>
        <v>48137.422009999995</v>
      </c>
      <c r="I142" s="17">
        <f t="shared" si="4"/>
        <v>4590.922009999995</v>
      </c>
      <c r="J142" s="15">
        <f t="shared" si="5"/>
        <v>110.54257405302377</v>
      </c>
      <c r="K142" s="10"/>
      <c r="L142" s="10"/>
    </row>
    <row r="143" spans="1:12" ht="63">
      <c r="A143" s="107"/>
      <c r="B143" s="108"/>
      <c r="C143" s="19" t="s">
        <v>117</v>
      </c>
      <c r="D143" s="21" t="s">
        <v>118</v>
      </c>
      <c r="E143" s="71"/>
      <c r="F143" s="71"/>
      <c r="G143" s="71"/>
      <c r="H143" s="71"/>
      <c r="I143" s="17">
        <f t="shared" si="4"/>
        <v>0</v>
      </c>
      <c r="J143" s="15"/>
      <c r="K143" s="10"/>
      <c r="L143" s="10"/>
    </row>
    <row r="144" spans="1:12" ht="31.5">
      <c r="A144" s="107"/>
      <c r="B144" s="106"/>
      <c r="C144" s="19" t="s">
        <v>119</v>
      </c>
      <c r="D144" s="21" t="s">
        <v>120</v>
      </c>
      <c r="E144" s="71"/>
      <c r="F144" s="71">
        <v>13857</v>
      </c>
      <c r="G144" s="71"/>
      <c r="H144" s="71"/>
      <c r="I144" s="17">
        <f t="shared" si="4"/>
        <v>0</v>
      </c>
      <c r="J144" s="15"/>
      <c r="K144" s="10"/>
      <c r="L144" s="10"/>
    </row>
    <row r="145" spans="1:12" ht="31.5">
      <c r="A145" s="107"/>
      <c r="B145" s="106"/>
      <c r="C145" s="19" t="s">
        <v>17</v>
      </c>
      <c r="D145" s="24" t="s">
        <v>18</v>
      </c>
      <c r="E145" s="71"/>
      <c r="F145" s="71"/>
      <c r="G145" s="71"/>
      <c r="H145" s="71">
        <v>8.408</v>
      </c>
      <c r="I145" s="17">
        <f t="shared" si="4"/>
        <v>8.408</v>
      </c>
      <c r="J145" s="15"/>
      <c r="K145" s="10"/>
      <c r="L145" s="10"/>
    </row>
    <row r="146" spans="1:12" ht="47.25">
      <c r="A146" s="107"/>
      <c r="B146" s="106"/>
      <c r="C146" s="22" t="s">
        <v>81</v>
      </c>
      <c r="D146" s="23" t="s">
        <v>82</v>
      </c>
      <c r="E146" s="71"/>
      <c r="F146" s="71">
        <v>244382.8</v>
      </c>
      <c r="G146" s="71">
        <v>63539.528</v>
      </c>
      <c r="H146" s="71">
        <v>75985.29388</v>
      </c>
      <c r="I146" s="17">
        <f t="shared" si="4"/>
        <v>12445.765879999999</v>
      </c>
      <c r="J146" s="15">
        <f t="shared" si="5"/>
        <v>119.58743835805643</v>
      </c>
      <c r="K146" s="10"/>
      <c r="L146" s="10"/>
    </row>
    <row r="147" spans="1:12" ht="15.75">
      <c r="A147" s="107"/>
      <c r="B147" s="106"/>
      <c r="C147" s="19" t="s">
        <v>25</v>
      </c>
      <c r="D147" s="21" t="s">
        <v>26</v>
      </c>
      <c r="E147" s="71">
        <v>554.86324</v>
      </c>
      <c r="F147" s="71"/>
      <c r="G147" s="71"/>
      <c r="H147" s="71">
        <v>2221.54187</v>
      </c>
      <c r="I147" s="17">
        <f t="shared" si="4"/>
        <v>2221.54187</v>
      </c>
      <c r="J147" s="15"/>
      <c r="K147" s="10"/>
      <c r="L147" s="10"/>
    </row>
    <row r="148" spans="1:12" s="29" customFormat="1" ht="15.75">
      <c r="A148" s="106"/>
      <c r="B148" s="106"/>
      <c r="C148" s="36"/>
      <c r="D148" s="26" t="s">
        <v>31</v>
      </c>
      <c r="E148" s="73">
        <f>SUM(E142:E147)</f>
        <v>39730.896179999996</v>
      </c>
      <c r="F148" s="73">
        <f>SUM(F142:F147)</f>
        <v>984014.8</v>
      </c>
      <c r="G148" s="73">
        <f>SUM(G142:G147)</f>
        <v>107086.02799999999</v>
      </c>
      <c r="H148" s="73">
        <f>SUM(H142:H147)</f>
        <v>126352.66575999999</v>
      </c>
      <c r="I148" s="27">
        <f t="shared" si="4"/>
        <v>19266.637759999998</v>
      </c>
      <c r="J148" s="28">
        <f t="shared" si="5"/>
        <v>117.99173815654083</v>
      </c>
      <c r="K148" s="39"/>
      <c r="L148" s="39"/>
    </row>
    <row r="149" spans="1:12" ht="31.5">
      <c r="A149" s="108"/>
      <c r="B149" s="108" t="s">
        <v>121</v>
      </c>
      <c r="C149" s="19" t="s">
        <v>17</v>
      </c>
      <c r="D149" s="24" t="s">
        <v>18</v>
      </c>
      <c r="E149" s="72">
        <v>25.795</v>
      </c>
      <c r="F149" s="71"/>
      <c r="G149" s="71"/>
      <c r="H149" s="71"/>
      <c r="I149" s="17">
        <f t="shared" si="4"/>
        <v>0</v>
      </c>
      <c r="J149" s="15"/>
      <c r="K149" s="10"/>
      <c r="L149" s="10"/>
    </row>
    <row r="150" spans="1:12" ht="15.75">
      <c r="A150" s="108"/>
      <c r="B150" s="108"/>
      <c r="C150" s="19" t="s">
        <v>23</v>
      </c>
      <c r="D150" s="21" t="s">
        <v>24</v>
      </c>
      <c r="E150" s="72">
        <f>55+40+55.6+141.535+48.4845+79.5+2091.59175+982.37084+2151.20612+0.6+2.7+241</f>
        <v>5889.588210000001</v>
      </c>
      <c r="F150" s="71">
        <f>452.5+217+1500+5+8000+13200+1610+1300+8880.6</f>
        <v>35165.1</v>
      </c>
      <c r="G150" s="71">
        <v>7206.49</v>
      </c>
      <c r="H150" s="71">
        <f>3309.85877+11.8+5119.74691+14.1+1036+629.77349</f>
        <v>10121.27917</v>
      </c>
      <c r="I150" s="17">
        <f t="shared" si="4"/>
        <v>2914.78917</v>
      </c>
      <c r="J150" s="15">
        <f t="shared" si="5"/>
        <v>140.44672468844055</v>
      </c>
      <c r="K150" s="10"/>
      <c r="L150" s="10"/>
    </row>
    <row r="151" spans="1:12" ht="15.75">
      <c r="A151" s="108"/>
      <c r="B151" s="108"/>
      <c r="C151" s="19" t="s">
        <v>25</v>
      </c>
      <c r="D151" s="21" t="s">
        <v>26</v>
      </c>
      <c r="E151" s="72">
        <v>190.49067</v>
      </c>
      <c r="F151" s="71"/>
      <c r="G151" s="71"/>
      <c r="H151" s="71"/>
      <c r="I151" s="17">
        <f t="shared" si="4"/>
        <v>0</v>
      </c>
      <c r="J151" s="15"/>
      <c r="K151" s="10"/>
      <c r="L151" s="10"/>
    </row>
    <row r="152" spans="1:12" ht="15.75">
      <c r="A152" s="110"/>
      <c r="B152" s="110"/>
      <c r="C152" s="19" t="s">
        <v>27</v>
      </c>
      <c r="D152" s="21" t="s">
        <v>122</v>
      </c>
      <c r="E152" s="72"/>
      <c r="F152" s="71"/>
      <c r="G152" s="71"/>
      <c r="H152" s="71">
        <v>112.896</v>
      </c>
      <c r="I152" s="17">
        <f t="shared" si="4"/>
        <v>112.896</v>
      </c>
      <c r="J152" s="15"/>
      <c r="K152" s="10"/>
      <c r="L152" s="10"/>
    </row>
    <row r="153" spans="1:12" ht="15.75">
      <c r="A153" s="110"/>
      <c r="B153" s="110"/>
      <c r="C153" s="19" t="s">
        <v>68</v>
      </c>
      <c r="D153" s="21" t="s">
        <v>69</v>
      </c>
      <c r="E153" s="72"/>
      <c r="F153" s="71">
        <v>-798.82451</v>
      </c>
      <c r="G153" s="71">
        <v>-798.82451</v>
      </c>
      <c r="H153" s="71">
        <v>-798.82455</v>
      </c>
      <c r="I153" s="17"/>
      <c r="J153" s="15">
        <f t="shared" si="5"/>
        <v>100.00000500735761</v>
      </c>
      <c r="K153" s="10"/>
      <c r="L153" s="10"/>
    </row>
    <row r="154" spans="1:12" ht="31.5">
      <c r="A154" s="110"/>
      <c r="B154" s="110"/>
      <c r="C154" s="19" t="s">
        <v>123</v>
      </c>
      <c r="D154" s="40" t="s">
        <v>124</v>
      </c>
      <c r="E154" s="72"/>
      <c r="F154" s="71"/>
      <c r="G154" s="71"/>
      <c r="H154" s="71"/>
      <c r="I154" s="17"/>
      <c r="J154" s="15"/>
      <c r="K154" s="10"/>
      <c r="L154" s="10"/>
    </row>
    <row r="155" spans="1:12" ht="15.75">
      <c r="A155" s="110"/>
      <c r="B155" s="110"/>
      <c r="C155" s="19" t="s">
        <v>72</v>
      </c>
      <c r="D155" s="21" t="s">
        <v>89</v>
      </c>
      <c r="E155" s="72">
        <v>35545</v>
      </c>
      <c r="F155" s="71">
        <v>12870</v>
      </c>
      <c r="G155" s="71"/>
      <c r="H155" s="71"/>
      <c r="I155" s="17">
        <f t="shared" si="4"/>
        <v>0</v>
      </c>
      <c r="J155" s="15"/>
      <c r="K155" s="10"/>
      <c r="L155" s="10"/>
    </row>
    <row r="156" spans="1:12" ht="15.75">
      <c r="A156" s="110"/>
      <c r="B156" s="110"/>
      <c r="C156" s="19" t="s">
        <v>74</v>
      </c>
      <c r="D156" s="21" t="s">
        <v>75</v>
      </c>
      <c r="E156" s="72">
        <f>3173+577+24097.972+13208.77452+16350.1+329846.2+35559.584+32472.7+1081+1943.657</f>
        <v>458309.98752</v>
      </c>
      <c r="F156" s="71">
        <f>32753.2+7811</f>
        <v>40564.2</v>
      </c>
      <c r="G156" s="71">
        <v>10100.825</v>
      </c>
      <c r="H156" s="71">
        <v>1918.8</v>
      </c>
      <c r="I156" s="17">
        <f t="shared" si="4"/>
        <v>-8182.025000000001</v>
      </c>
      <c r="J156" s="15">
        <f t="shared" si="5"/>
        <v>18.99646811027812</v>
      </c>
      <c r="K156" s="10"/>
      <c r="L156" s="10"/>
    </row>
    <row r="157" spans="1:12" ht="15.75" hidden="1">
      <c r="A157" s="110"/>
      <c r="B157" s="110"/>
      <c r="C157" s="19" t="s">
        <v>29</v>
      </c>
      <c r="D157" s="21" t="s">
        <v>30</v>
      </c>
      <c r="E157" s="72"/>
      <c r="F157" s="71"/>
      <c r="G157" s="73"/>
      <c r="H157" s="71"/>
      <c r="I157" s="17">
        <f t="shared" si="4"/>
        <v>0</v>
      </c>
      <c r="J157" s="15" t="e">
        <f t="shared" si="5"/>
        <v>#DIV/0!</v>
      </c>
      <c r="K157" s="10"/>
      <c r="L157" s="10"/>
    </row>
    <row r="158" spans="1:12" s="29" customFormat="1" ht="15.75">
      <c r="A158" s="110"/>
      <c r="B158" s="110"/>
      <c r="C158" s="36"/>
      <c r="D158" s="26" t="s">
        <v>31</v>
      </c>
      <c r="E158" s="73">
        <f>SUM(E149:E157)</f>
        <v>499960.86140000005</v>
      </c>
      <c r="F158" s="73">
        <f>SUM(F149:F157)</f>
        <v>87800.47549</v>
      </c>
      <c r="G158" s="73">
        <f>SUM(G149:G157)</f>
        <v>16508.49049</v>
      </c>
      <c r="H158" s="73">
        <f>SUM(H149:H157)</f>
        <v>11354.15062</v>
      </c>
      <c r="I158" s="27">
        <f t="shared" si="4"/>
        <v>-5154.33987</v>
      </c>
      <c r="J158" s="28">
        <f t="shared" si="5"/>
        <v>68.77764279464415</v>
      </c>
      <c r="K158" s="39"/>
      <c r="L158" s="39"/>
    </row>
    <row r="159" spans="1:12" s="29" customFormat="1" ht="24" customHeight="1">
      <c r="A159" s="112" t="s">
        <v>125</v>
      </c>
      <c r="B159" s="113"/>
      <c r="C159" s="113"/>
      <c r="D159" s="114"/>
      <c r="E159" s="73">
        <f>E18+E27+E34+E37+E40+E52+E59+E64+E75+E80+E90+E99+E107+E114+E122+E133+E139+E141+E148+E158</f>
        <v>2760189.5113699995</v>
      </c>
      <c r="F159" s="73">
        <f>F18+F27+F34+F37+F40+F52+F59+F64+F75+F80+F90+F99+F107+F114+F122+F133+F139+F141+F148+F158</f>
        <v>16629353.052070001</v>
      </c>
      <c r="G159" s="73">
        <f>G18+G27+G34+G37+G40+G52+G59+G64+G75+G80+G90+G99+G107+G114+G122+G133+G139+G141+G148+G158</f>
        <v>3659780.4760700003</v>
      </c>
      <c r="H159" s="73">
        <f>H18+H27+H34+H37+H40+H52+H59+H64+H75+H80+H90+H99+H107+H114+H122+H133+H139+H141+H148+H158</f>
        <v>3238939.61107</v>
      </c>
      <c r="I159" s="27">
        <f t="shared" si="4"/>
        <v>-420840.8650000002</v>
      </c>
      <c r="J159" s="28">
        <f t="shared" si="5"/>
        <v>88.50092600494132</v>
      </c>
      <c r="K159" s="39"/>
      <c r="L159" s="39"/>
    </row>
    <row r="160" spans="1:12" s="82" customFormat="1" ht="24" customHeight="1">
      <c r="A160" s="77"/>
      <c r="B160" s="86" t="s">
        <v>154</v>
      </c>
      <c r="C160" s="43"/>
      <c r="D160" s="85" t="s">
        <v>153</v>
      </c>
      <c r="E160" s="80">
        <f>E172+E183</f>
        <v>2040911.5617999998</v>
      </c>
      <c r="F160" s="80">
        <f>F172+F183</f>
        <v>11485392.651069999</v>
      </c>
      <c r="G160" s="80">
        <f>G172+G183</f>
        <v>2314917.49307</v>
      </c>
      <c r="H160" s="80">
        <f>H172+H183</f>
        <v>2519341.0623600003</v>
      </c>
      <c r="I160" s="80">
        <f>I172+I183</f>
        <v>204423.56929000013</v>
      </c>
      <c r="J160" s="80">
        <f t="shared" si="5"/>
        <v>108.83070648962516</v>
      </c>
      <c r="K160" s="81"/>
      <c r="L160" s="81"/>
    </row>
    <row r="161" spans="1:12" s="82" customFormat="1" ht="19.5" customHeight="1">
      <c r="A161" s="77"/>
      <c r="B161" s="77"/>
      <c r="C161" s="43"/>
      <c r="D161" s="85" t="s">
        <v>156</v>
      </c>
      <c r="E161" s="87">
        <f>E206+E209+E210+E211</f>
        <v>8973.403</v>
      </c>
      <c r="F161" s="87">
        <f>F206+F209+F210+F211</f>
        <v>273019.6</v>
      </c>
      <c r="G161" s="87">
        <f>G206+G209+G210+G211</f>
        <v>73611.298</v>
      </c>
      <c r="H161" s="87">
        <f>H206+H209+H210+H211</f>
        <v>74838.692</v>
      </c>
      <c r="I161" s="17">
        <f t="shared" si="4"/>
        <v>1227.3940000000002</v>
      </c>
      <c r="J161" s="80">
        <f>H161/G161*100</f>
        <v>101.66739893650565</v>
      </c>
      <c r="K161" s="81"/>
      <c r="L161" s="81"/>
    </row>
    <row r="162" spans="1:12" s="82" customFormat="1" ht="21.75" customHeight="1">
      <c r="A162" s="77"/>
      <c r="B162" s="77"/>
      <c r="C162" s="43"/>
      <c r="D162" s="85" t="s">
        <v>157</v>
      </c>
      <c r="E162" s="87">
        <f>E207+E208</f>
        <v>493854.98752</v>
      </c>
      <c r="F162" s="87">
        <f>F207+F208</f>
        <v>3773010.801</v>
      </c>
      <c r="G162" s="87">
        <f>G207+G208</f>
        <v>1011245.9850000001</v>
      </c>
      <c r="H162" s="87">
        <f>H207+H208</f>
        <v>398151.92499999993</v>
      </c>
      <c r="I162" s="17">
        <f t="shared" si="4"/>
        <v>-613094.0600000002</v>
      </c>
      <c r="J162" s="80">
        <f t="shared" si="5"/>
        <v>39.37241095696413</v>
      </c>
      <c r="K162" s="81"/>
      <c r="L162" s="81"/>
    </row>
    <row r="163" spans="1:12" s="82" customFormat="1" ht="33" customHeight="1">
      <c r="A163" s="77"/>
      <c r="B163" s="77"/>
      <c r="C163" s="43"/>
      <c r="D163" s="85" t="s">
        <v>155</v>
      </c>
      <c r="E163" s="80">
        <f>E212</f>
        <v>216449.55905000004</v>
      </c>
      <c r="F163" s="80">
        <f>F212</f>
        <v>1097930</v>
      </c>
      <c r="G163" s="80">
        <f>G212</f>
        <v>260005.69999999998</v>
      </c>
      <c r="H163" s="80">
        <f>H212</f>
        <v>246607.93171</v>
      </c>
      <c r="I163" s="17">
        <f t="shared" si="4"/>
        <v>-13397.768289999978</v>
      </c>
      <c r="J163" s="80">
        <f t="shared" si="5"/>
        <v>94.84712516302528</v>
      </c>
      <c r="K163" s="81"/>
      <c r="L163" s="81"/>
    </row>
    <row r="164" spans="1:12" s="82" customFormat="1" ht="10.5" customHeight="1">
      <c r="A164" s="77"/>
      <c r="B164" s="77"/>
      <c r="C164" s="43"/>
      <c r="D164" s="78"/>
      <c r="E164" s="79"/>
      <c r="F164" s="79"/>
      <c r="G164" s="79"/>
      <c r="H164" s="79"/>
      <c r="I164" s="84"/>
      <c r="J164" s="83"/>
      <c r="K164" s="81"/>
      <c r="L164" s="81"/>
    </row>
    <row r="165" spans="1:12" s="82" customFormat="1" ht="10.5" customHeight="1">
      <c r="A165" s="77"/>
      <c r="B165" s="77"/>
      <c r="C165" s="43"/>
      <c r="D165" s="78"/>
      <c r="E165" s="79"/>
      <c r="F165" s="83"/>
      <c r="G165" s="84"/>
      <c r="H165" s="83"/>
      <c r="I165" s="84"/>
      <c r="J165" s="83"/>
      <c r="K165" s="81"/>
      <c r="L165" s="81"/>
    </row>
    <row r="166" spans="1:12" s="29" customFormat="1" ht="31.5">
      <c r="A166" s="30"/>
      <c r="B166" s="31"/>
      <c r="C166" s="32"/>
      <c r="D166" s="45" t="s">
        <v>126</v>
      </c>
      <c r="E166" s="75">
        <f>E168</f>
        <v>0</v>
      </c>
      <c r="F166" s="75">
        <f>F168</f>
        <v>1598.9</v>
      </c>
      <c r="G166" s="75"/>
      <c r="H166" s="75">
        <f>H168</f>
        <v>27500</v>
      </c>
      <c r="I166" s="75">
        <f t="shared" si="4"/>
        <v>27500</v>
      </c>
      <c r="J166" s="48">
        <v>0</v>
      </c>
      <c r="K166" s="39"/>
      <c r="L166" s="39"/>
    </row>
    <row r="167" spans="1:12" ht="31.5">
      <c r="A167" s="102" t="s">
        <v>5</v>
      </c>
      <c r="B167" s="88" t="s">
        <v>6</v>
      </c>
      <c r="C167" s="22" t="s">
        <v>127</v>
      </c>
      <c r="D167" s="23" t="s">
        <v>128</v>
      </c>
      <c r="E167" s="76"/>
      <c r="F167" s="76">
        <v>1598.9</v>
      </c>
      <c r="G167" s="76">
        <f>SUM(G166:G166)</f>
        <v>0</v>
      </c>
      <c r="H167" s="76">
        <v>27500</v>
      </c>
      <c r="I167" s="76">
        <f t="shared" si="4"/>
        <v>27500</v>
      </c>
      <c r="J167" s="71">
        <v>0</v>
      </c>
      <c r="K167" s="10"/>
      <c r="L167" s="10"/>
    </row>
    <row r="168" spans="1:12" s="29" customFormat="1" ht="15.75">
      <c r="A168" s="115"/>
      <c r="B168" s="115"/>
      <c r="C168" s="32"/>
      <c r="D168" s="26" t="s">
        <v>31</v>
      </c>
      <c r="E168" s="75">
        <f>SUM(E167:E167)</f>
        <v>0</v>
      </c>
      <c r="F168" s="75">
        <f>SUM(F167:F167)</f>
        <v>1598.9</v>
      </c>
      <c r="G168" s="75">
        <f>SUM(G167:G167)</f>
        <v>0</v>
      </c>
      <c r="H168" s="75">
        <f>SUM(H167:H167)</f>
        <v>27500</v>
      </c>
      <c r="I168" s="27">
        <f t="shared" si="4"/>
        <v>27500</v>
      </c>
      <c r="J168" s="28">
        <v>0</v>
      </c>
      <c r="K168" s="39"/>
      <c r="L168" s="39"/>
    </row>
    <row r="169" spans="1:12" ht="24" customHeight="1">
      <c r="A169" s="42"/>
      <c r="B169" s="42"/>
      <c r="C169" s="43"/>
      <c r="D169" s="44"/>
      <c r="E169" s="74"/>
      <c r="F169" s="47"/>
      <c r="G169" s="47"/>
      <c r="H169" s="47"/>
      <c r="I169" s="47"/>
      <c r="J169" s="47"/>
      <c r="K169" s="10"/>
      <c r="L169" s="10"/>
    </row>
    <row r="170" spans="1:12" ht="24" customHeight="1">
      <c r="A170" s="42"/>
      <c r="B170" s="42"/>
      <c r="C170" s="43"/>
      <c r="D170" s="44" t="s">
        <v>129</v>
      </c>
      <c r="E170" s="74"/>
      <c r="F170" s="47"/>
      <c r="G170" s="47"/>
      <c r="H170" s="47"/>
      <c r="I170" s="47"/>
      <c r="J170" s="47"/>
      <c r="K170" s="10"/>
      <c r="L170" s="10"/>
    </row>
    <row r="171" spans="1:12" ht="18" customHeight="1">
      <c r="A171" s="42"/>
      <c r="B171" s="42"/>
      <c r="C171" s="43"/>
      <c r="D171" s="44"/>
      <c r="E171" s="74"/>
      <c r="F171" s="47"/>
      <c r="G171" s="47"/>
      <c r="H171" s="47"/>
      <c r="I171" s="47"/>
      <c r="J171" s="10" t="s">
        <v>0</v>
      </c>
      <c r="K171" s="10"/>
      <c r="L171" s="10"/>
    </row>
    <row r="172" spans="1:12" s="29" customFormat="1" ht="15.75">
      <c r="A172" s="18"/>
      <c r="B172" s="18"/>
      <c r="C172" s="36"/>
      <c r="D172" s="45" t="s">
        <v>130</v>
      </c>
      <c r="E172" s="73">
        <f>SUM(E173:E182)</f>
        <v>1570037.81698</v>
      </c>
      <c r="F172" s="73">
        <f>SUM(F173:F182)</f>
        <v>7866887.7</v>
      </c>
      <c r="G172" s="73">
        <f>SUM(G173:G182)</f>
        <v>1560034.7200000002</v>
      </c>
      <c r="H172" s="73">
        <f>SUM(H173:H182)</f>
        <v>1676847.4620000003</v>
      </c>
      <c r="I172" s="75">
        <f>H172-G172</f>
        <v>116812.74200000009</v>
      </c>
      <c r="J172" s="48">
        <f>H172/G172*100</f>
        <v>107.4878296298431</v>
      </c>
      <c r="K172" s="39"/>
      <c r="L172" s="39"/>
    </row>
    <row r="173" spans="1:12" ht="15.75">
      <c r="A173" s="18"/>
      <c r="B173" s="18"/>
      <c r="C173" s="19" t="s">
        <v>34</v>
      </c>
      <c r="D173" s="21" t="s">
        <v>35</v>
      </c>
      <c r="E173" s="72">
        <f aca="true" t="shared" si="6" ref="E173:H182">SUMIF($C$6:$C$167,$C173,E$6:E$167)</f>
        <v>768917.86074</v>
      </c>
      <c r="F173" s="72">
        <f t="shared" si="6"/>
        <v>5074213.7</v>
      </c>
      <c r="G173" s="72">
        <f t="shared" si="6"/>
        <v>959180.8</v>
      </c>
      <c r="H173" s="72">
        <f t="shared" si="6"/>
        <v>1134996.78281</v>
      </c>
      <c r="I173" s="17">
        <f aca="true" t="shared" si="7" ref="I173:I216">H173-G173</f>
        <v>175815.98280999996</v>
      </c>
      <c r="J173" s="15">
        <f aca="true" t="shared" si="8" ref="J173:J213">H173/G173*100</f>
        <v>118.32980631076018</v>
      </c>
      <c r="K173" s="10"/>
      <c r="L173" s="10"/>
    </row>
    <row r="174" spans="1:12" ht="15.75">
      <c r="A174" s="18"/>
      <c r="B174" s="18"/>
      <c r="C174" s="19" t="s">
        <v>36</v>
      </c>
      <c r="D174" s="21" t="s">
        <v>37</v>
      </c>
      <c r="E174" s="72">
        <f t="shared" si="6"/>
        <v>95818.38465</v>
      </c>
      <c r="F174" s="72">
        <f t="shared" si="6"/>
        <v>431806</v>
      </c>
      <c r="G174" s="72">
        <f t="shared" si="6"/>
        <v>98021</v>
      </c>
      <c r="H174" s="72">
        <f t="shared" si="6"/>
        <v>95853.42754</v>
      </c>
      <c r="I174" s="17">
        <f t="shared" si="7"/>
        <v>-2167.5724599999958</v>
      </c>
      <c r="J174" s="15">
        <f t="shared" si="8"/>
        <v>97.78866522479878</v>
      </c>
      <c r="K174" s="10"/>
      <c r="L174" s="10"/>
    </row>
    <row r="175" spans="1:12" ht="15.75">
      <c r="A175" s="18"/>
      <c r="B175" s="18"/>
      <c r="C175" s="19" t="s">
        <v>38</v>
      </c>
      <c r="D175" s="21" t="s">
        <v>39</v>
      </c>
      <c r="E175" s="72">
        <f t="shared" si="6"/>
        <v>2.53891</v>
      </c>
      <c r="F175" s="72">
        <f t="shared" si="6"/>
        <v>1208</v>
      </c>
      <c r="G175" s="72">
        <f t="shared" si="6"/>
        <v>590.02</v>
      </c>
      <c r="H175" s="72">
        <f t="shared" si="6"/>
        <v>28.9845</v>
      </c>
      <c r="I175" s="17">
        <f t="shared" si="7"/>
        <v>-561.0355</v>
      </c>
      <c r="J175" s="15">
        <f t="shared" si="8"/>
        <v>4.9124605945561175</v>
      </c>
      <c r="K175" s="10"/>
      <c r="L175" s="10"/>
    </row>
    <row r="176" spans="1:12" ht="15.75">
      <c r="A176" s="18"/>
      <c r="B176" s="18"/>
      <c r="C176" s="19" t="s">
        <v>40</v>
      </c>
      <c r="D176" s="21" t="s">
        <v>41</v>
      </c>
      <c r="E176" s="72">
        <f t="shared" si="6"/>
        <v>7720.91574</v>
      </c>
      <c r="F176" s="72">
        <f t="shared" si="6"/>
        <v>84074</v>
      </c>
      <c r="G176" s="72">
        <f t="shared" si="6"/>
        <v>6178</v>
      </c>
      <c r="H176" s="72">
        <f t="shared" si="6"/>
        <v>16279.62915</v>
      </c>
      <c r="I176" s="17">
        <f t="shared" si="7"/>
        <v>10101.62915</v>
      </c>
      <c r="J176" s="15">
        <f t="shared" si="8"/>
        <v>263.50969812236974</v>
      </c>
      <c r="K176" s="10"/>
      <c r="L176" s="10"/>
    </row>
    <row r="177" spans="1:12" ht="15.75">
      <c r="A177" s="18"/>
      <c r="B177" s="18"/>
      <c r="C177" s="19" t="s">
        <v>42</v>
      </c>
      <c r="D177" s="21" t="s">
        <v>43</v>
      </c>
      <c r="E177" s="72">
        <f t="shared" si="6"/>
        <v>672728.3696</v>
      </c>
      <c r="F177" s="72">
        <f t="shared" si="6"/>
        <v>2131261</v>
      </c>
      <c r="G177" s="72">
        <f t="shared" si="6"/>
        <v>470616.9</v>
      </c>
      <c r="H177" s="72">
        <f t="shared" si="6"/>
        <v>371908.42492</v>
      </c>
      <c r="I177" s="17">
        <f t="shared" si="7"/>
        <v>-98708.47508</v>
      </c>
      <c r="J177" s="15">
        <f t="shared" si="8"/>
        <v>79.02572664092598</v>
      </c>
      <c r="K177" s="10"/>
      <c r="L177" s="10"/>
    </row>
    <row r="178" spans="1:12" ht="15.75">
      <c r="A178" s="18"/>
      <c r="B178" s="18"/>
      <c r="C178" s="19" t="s">
        <v>44</v>
      </c>
      <c r="D178" s="21" t="s">
        <v>45</v>
      </c>
      <c r="E178" s="72">
        <f t="shared" si="6"/>
        <v>7277.98316</v>
      </c>
      <c r="F178" s="72">
        <f t="shared" si="6"/>
        <v>35895</v>
      </c>
      <c r="G178" s="72">
        <f t="shared" si="6"/>
        <v>7116</v>
      </c>
      <c r="H178" s="72">
        <f t="shared" si="6"/>
        <v>9320.90299</v>
      </c>
      <c r="I178" s="17">
        <f t="shared" si="7"/>
        <v>2204.9029900000005</v>
      </c>
      <c r="J178" s="15">
        <f t="shared" si="8"/>
        <v>130.98514600899384</v>
      </c>
      <c r="K178" s="10"/>
      <c r="L178" s="10"/>
    </row>
    <row r="179" spans="1:12" ht="31.5">
      <c r="A179" s="18"/>
      <c r="B179" s="18"/>
      <c r="C179" s="19" t="s">
        <v>56</v>
      </c>
      <c r="D179" s="21" t="s">
        <v>57</v>
      </c>
      <c r="E179" s="72">
        <f t="shared" si="6"/>
        <v>75.98</v>
      </c>
      <c r="F179" s="72">
        <f t="shared" si="6"/>
        <v>198</v>
      </c>
      <c r="G179" s="72">
        <f t="shared" si="6"/>
        <v>23</v>
      </c>
      <c r="H179" s="72">
        <f t="shared" si="6"/>
        <v>52.71734</v>
      </c>
      <c r="I179" s="17">
        <f t="shared" si="7"/>
        <v>29.71734</v>
      </c>
      <c r="J179" s="15">
        <f t="shared" si="8"/>
        <v>229.20582608695653</v>
      </c>
      <c r="K179" s="10"/>
      <c r="L179" s="10"/>
    </row>
    <row r="180" spans="1:12" ht="15.75">
      <c r="A180" s="18"/>
      <c r="B180" s="18"/>
      <c r="C180" s="19" t="s">
        <v>50</v>
      </c>
      <c r="D180" s="21" t="s">
        <v>51</v>
      </c>
      <c r="E180" s="72">
        <f t="shared" si="6"/>
        <v>17556.61754</v>
      </c>
      <c r="F180" s="72">
        <f t="shared" si="6"/>
        <v>107932</v>
      </c>
      <c r="G180" s="72">
        <f t="shared" si="6"/>
        <v>18234</v>
      </c>
      <c r="H180" s="72">
        <f t="shared" si="6"/>
        <v>21210.89901</v>
      </c>
      <c r="I180" s="17">
        <f t="shared" si="7"/>
        <v>2976.899010000001</v>
      </c>
      <c r="J180" s="15">
        <f t="shared" si="8"/>
        <v>116.32608868048702</v>
      </c>
      <c r="K180" s="10"/>
      <c r="L180" s="10"/>
    </row>
    <row r="181" spans="1:12" ht="31.5">
      <c r="A181" s="18"/>
      <c r="B181" s="18"/>
      <c r="C181" s="19" t="s">
        <v>109</v>
      </c>
      <c r="D181" s="21" t="s">
        <v>110</v>
      </c>
      <c r="E181" s="72">
        <f t="shared" si="6"/>
        <v>1336.5</v>
      </c>
      <c r="F181" s="72">
        <f t="shared" si="6"/>
        <v>300</v>
      </c>
      <c r="G181" s="72">
        <f t="shared" si="6"/>
        <v>75</v>
      </c>
      <c r="H181" s="72">
        <f t="shared" si="6"/>
        <v>1201.5</v>
      </c>
      <c r="I181" s="17">
        <f t="shared" si="7"/>
        <v>1126.5</v>
      </c>
      <c r="J181" s="15">
        <f t="shared" si="8"/>
        <v>1602</v>
      </c>
      <c r="K181" s="10"/>
      <c r="L181" s="10"/>
    </row>
    <row r="182" spans="1:12" ht="15.75">
      <c r="A182" s="18"/>
      <c r="B182" s="18"/>
      <c r="C182" s="19" t="s">
        <v>46</v>
      </c>
      <c r="D182" s="21" t="s">
        <v>47</v>
      </c>
      <c r="E182" s="72">
        <f t="shared" si="6"/>
        <v>-1397.33336</v>
      </c>
      <c r="F182" s="72">
        <f t="shared" si="6"/>
        <v>0</v>
      </c>
      <c r="G182" s="72">
        <f t="shared" si="6"/>
        <v>0</v>
      </c>
      <c r="H182" s="72">
        <f t="shared" si="6"/>
        <v>25994.19374</v>
      </c>
      <c r="I182" s="17">
        <f t="shared" si="7"/>
        <v>25994.19374</v>
      </c>
      <c r="J182" s="15"/>
      <c r="K182" s="10"/>
      <c r="L182" s="10"/>
    </row>
    <row r="183" spans="1:12" s="29" customFormat="1" ht="15.75">
      <c r="A183" s="18"/>
      <c r="B183" s="18"/>
      <c r="C183" s="36"/>
      <c r="D183" s="45" t="s">
        <v>131</v>
      </c>
      <c r="E183" s="73">
        <f>SUM(E184:E204)</f>
        <v>470873.74482</v>
      </c>
      <c r="F183" s="73">
        <f>SUM(F184:F204)</f>
        <v>3618504.9510699995</v>
      </c>
      <c r="G183" s="73">
        <f>SUM(G184:G204)</f>
        <v>754882.7730699999</v>
      </c>
      <c r="H183" s="73">
        <f>SUM(H184:H204)</f>
        <v>842493.6003599999</v>
      </c>
      <c r="I183" s="17">
        <f t="shared" si="7"/>
        <v>87610.82729000004</v>
      </c>
      <c r="J183" s="15">
        <f t="shared" si="8"/>
        <v>111.60588510103355</v>
      </c>
      <c r="K183" s="39"/>
      <c r="L183" s="39"/>
    </row>
    <row r="184" spans="1:12" ht="15.75">
      <c r="A184" s="18"/>
      <c r="B184" s="18"/>
      <c r="C184" s="19" t="s">
        <v>7</v>
      </c>
      <c r="D184" s="21" t="s">
        <v>8</v>
      </c>
      <c r="E184" s="72">
        <f aca="true" t="shared" si="9" ref="E184:H204">SUMIF($C$6:$C$167,$C184,E$6:E$167)</f>
        <v>0</v>
      </c>
      <c r="F184" s="72">
        <f t="shared" si="9"/>
        <v>0</v>
      </c>
      <c r="G184" s="72">
        <f t="shared" si="9"/>
        <v>0</v>
      </c>
      <c r="H184" s="72">
        <f t="shared" si="9"/>
        <v>0</v>
      </c>
      <c r="I184" s="17">
        <f t="shared" si="7"/>
        <v>0</v>
      </c>
      <c r="J184" s="15"/>
      <c r="K184" s="10"/>
      <c r="L184" s="10"/>
    </row>
    <row r="185" spans="1:12" ht="31.5">
      <c r="A185" s="18"/>
      <c r="B185" s="18"/>
      <c r="C185" s="19" t="s">
        <v>64</v>
      </c>
      <c r="D185" s="21" t="s">
        <v>65</v>
      </c>
      <c r="E185" s="72">
        <f t="shared" si="9"/>
        <v>0</v>
      </c>
      <c r="F185" s="72">
        <f t="shared" si="9"/>
        <v>0</v>
      </c>
      <c r="G185" s="72">
        <f t="shared" si="9"/>
        <v>0</v>
      </c>
      <c r="H185" s="72">
        <f t="shared" si="9"/>
        <v>0</v>
      </c>
      <c r="I185" s="17">
        <f t="shared" si="7"/>
        <v>0</v>
      </c>
      <c r="J185" s="15"/>
      <c r="K185" s="10"/>
      <c r="L185" s="10"/>
    </row>
    <row r="186" spans="1:12" ht="94.5">
      <c r="A186" s="18"/>
      <c r="B186" s="18"/>
      <c r="C186" s="22" t="s">
        <v>79</v>
      </c>
      <c r="D186" s="35" t="s">
        <v>132</v>
      </c>
      <c r="E186" s="72">
        <f t="shared" si="9"/>
        <v>61324.53294</v>
      </c>
      <c r="F186" s="72">
        <f t="shared" si="9"/>
        <v>1187731</v>
      </c>
      <c r="G186" s="72">
        <f t="shared" si="9"/>
        <v>272171.3</v>
      </c>
      <c r="H186" s="72">
        <f t="shared" si="9"/>
        <v>293202.222</v>
      </c>
      <c r="I186" s="17">
        <f t="shared" si="7"/>
        <v>21030.92200000002</v>
      </c>
      <c r="J186" s="15">
        <f t="shared" si="8"/>
        <v>107.72709025529143</v>
      </c>
      <c r="K186" s="10"/>
      <c r="L186" s="10"/>
    </row>
    <row r="187" spans="1:12" ht="31.5">
      <c r="A187" s="18"/>
      <c r="B187" s="18"/>
      <c r="C187" s="19" t="s">
        <v>119</v>
      </c>
      <c r="D187" s="21" t="s">
        <v>120</v>
      </c>
      <c r="E187" s="72">
        <f t="shared" si="9"/>
        <v>0</v>
      </c>
      <c r="F187" s="72">
        <f t="shared" si="9"/>
        <v>13857</v>
      </c>
      <c r="G187" s="72">
        <f t="shared" si="9"/>
        <v>0</v>
      </c>
      <c r="H187" s="72">
        <f t="shared" si="9"/>
        <v>0</v>
      </c>
      <c r="I187" s="17">
        <f t="shared" si="7"/>
        <v>0</v>
      </c>
      <c r="J187" s="15"/>
      <c r="K187" s="10"/>
      <c r="L187" s="10"/>
    </row>
    <row r="188" spans="1:12" ht="15.75">
      <c r="A188" s="18"/>
      <c r="B188" s="18"/>
      <c r="C188" s="19" t="s">
        <v>9</v>
      </c>
      <c r="D188" s="20" t="s">
        <v>111</v>
      </c>
      <c r="E188" s="72">
        <f t="shared" si="9"/>
        <v>141454.64932</v>
      </c>
      <c r="F188" s="72">
        <f t="shared" si="9"/>
        <v>535769</v>
      </c>
      <c r="G188" s="72">
        <f t="shared" si="9"/>
        <v>140000</v>
      </c>
      <c r="H188" s="72">
        <f t="shared" si="9"/>
        <v>150436.31261999998</v>
      </c>
      <c r="I188" s="17">
        <f t="shared" si="7"/>
        <v>10436.312619999982</v>
      </c>
      <c r="J188" s="15">
        <f t="shared" si="8"/>
        <v>107.4545090142857</v>
      </c>
      <c r="K188" s="10"/>
      <c r="L188" s="10"/>
    </row>
    <row r="189" spans="1:12" ht="31.5">
      <c r="A189" s="18"/>
      <c r="B189" s="18"/>
      <c r="C189" s="19" t="s">
        <v>11</v>
      </c>
      <c r="D189" s="21" t="s">
        <v>12</v>
      </c>
      <c r="E189" s="72">
        <f t="shared" si="9"/>
        <v>120.50644</v>
      </c>
      <c r="F189" s="72">
        <f t="shared" si="9"/>
        <v>3792.7</v>
      </c>
      <c r="G189" s="72">
        <f t="shared" si="9"/>
        <v>0</v>
      </c>
      <c r="H189" s="72">
        <f t="shared" si="9"/>
        <v>1206.37865</v>
      </c>
      <c r="I189" s="17">
        <f t="shared" si="7"/>
        <v>1206.37865</v>
      </c>
      <c r="J189" s="15"/>
      <c r="K189" s="10"/>
      <c r="L189" s="10"/>
    </row>
    <row r="190" spans="1:12" ht="15.75">
      <c r="A190" s="18"/>
      <c r="B190" s="18"/>
      <c r="C190" s="19" t="s">
        <v>13</v>
      </c>
      <c r="D190" s="21" t="s">
        <v>14</v>
      </c>
      <c r="E190" s="72">
        <f t="shared" si="9"/>
        <v>6116.40136</v>
      </c>
      <c r="F190" s="72">
        <f t="shared" si="9"/>
        <v>0</v>
      </c>
      <c r="G190" s="72">
        <f t="shared" si="9"/>
        <v>0</v>
      </c>
      <c r="H190" s="72">
        <f t="shared" si="9"/>
        <v>0</v>
      </c>
      <c r="I190" s="17">
        <f t="shared" si="7"/>
        <v>0</v>
      </c>
      <c r="J190" s="15"/>
      <c r="K190" s="10"/>
      <c r="L190" s="10"/>
    </row>
    <row r="191" spans="1:12" ht="78.75">
      <c r="A191" s="18"/>
      <c r="B191" s="18"/>
      <c r="C191" s="22" t="s">
        <v>15</v>
      </c>
      <c r="D191" s="23" t="s">
        <v>102</v>
      </c>
      <c r="E191" s="72">
        <f t="shared" si="9"/>
        <v>5932.63498</v>
      </c>
      <c r="F191" s="72">
        <f t="shared" si="9"/>
        <v>87876</v>
      </c>
      <c r="G191" s="72">
        <f t="shared" si="9"/>
        <v>19359.464</v>
      </c>
      <c r="H191" s="72">
        <f t="shared" si="9"/>
        <v>13124.27501</v>
      </c>
      <c r="I191" s="17">
        <f t="shared" si="7"/>
        <v>-6235.188990000001</v>
      </c>
      <c r="J191" s="15">
        <f t="shared" si="8"/>
        <v>67.79255360582297</v>
      </c>
      <c r="K191" s="10"/>
      <c r="L191" s="10"/>
    </row>
    <row r="192" spans="1:12" ht="15.75">
      <c r="A192" s="18"/>
      <c r="B192" s="18"/>
      <c r="C192" s="19" t="s">
        <v>60</v>
      </c>
      <c r="D192" s="21" t="s">
        <v>61</v>
      </c>
      <c r="E192" s="72">
        <f t="shared" si="9"/>
        <v>5537.86516</v>
      </c>
      <c r="F192" s="72">
        <f t="shared" si="9"/>
        <v>18726.9</v>
      </c>
      <c r="G192" s="72">
        <f t="shared" si="9"/>
        <v>5093.7</v>
      </c>
      <c r="H192" s="72">
        <f t="shared" si="9"/>
        <v>6049.4922</v>
      </c>
      <c r="I192" s="17">
        <f t="shared" si="7"/>
        <v>955.7921999999999</v>
      </c>
      <c r="J192" s="15">
        <f t="shared" si="8"/>
        <v>118.76420283880087</v>
      </c>
      <c r="K192" s="10"/>
      <c r="L192" s="10"/>
    </row>
    <row r="193" spans="1:12" ht="31.5">
      <c r="A193" s="18"/>
      <c r="B193" s="18"/>
      <c r="C193" s="19" t="s">
        <v>17</v>
      </c>
      <c r="D193" s="24" t="s">
        <v>18</v>
      </c>
      <c r="E193" s="72">
        <f t="shared" si="9"/>
        <v>383.36488</v>
      </c>
      <c r="F193" s="72">
        <f t="shared" si="9"/>
        <v>0</v>
      </c>
      <c r="G193" s="72">
        <f t="shared" si="9"/>
        <v>0</v>
      </c>
      <c r="H193" s="72">
        <f t="shared" si="9"/>
        <v>1101.44679</v>
      </c>
      <c r="I193" s="17">
        <f t="shared" si="7"/>
        <v>1101.44679</v>
      </c>
      <c r="J193" s="15"/>
      <c r="K193" s="10"/>
      <c r="L193" s="10"/>
    </row>
    <row r="194" spans="1:12" ht="15.75">
      <c r="A194" s="18"/>
      <c r="B194" s="18"/>
      <c r="C194" s="19" t="s">
        <v>98</v>
      </c>
      <c r="D194" s="21" t="s">
        <v>99</v>
      </c>
      <c r="E194" s="72">
        <f t="shared" si="9"/>
        <v>1062.9083</v>
      </c>
      <c r="F194" s="72">
        <f t="shared" si="9"/>
        <v>1460</v>
      </c>
      <c r="G194" s="72">
        <f t="shared" si="9"/>
        <v>0</v>
      </c>
      <c r="H194" s="72">
        <f t="shared" si="9"/>
        <v>0</v>
      </c>
      <c r="I194" s="17">
        <f t="shared" si="7"/>
        <v>0</v>
      </c>
      <c r="J194" s="15"/>
      <c r="K194" s="10"/>
      <c r="L194" s="10"/>
    </row>
    <row r="195" spans="1:12" ht="31.5">
      <c r="A195" s="18"/>
      <c r="B195" s="18"/>
      <c r="C195" s="19" t="s">
        <v>133</v>
      </c>
      <c r="D195" s="21" t="s">
        <v>134</v>
      </c>
      <c r="E195" s="72">
        <f t="shared" si="9"/>
        <v>0</v>
      </c>
      <c r="F195" s="72">
        <f t="shared" si="9"/>
        <v>0</v>
      </c>
      <c r="G195" s="72">
        <f t="shared" si="9"/>
        <v>0</v>
      </c>
      <c r="H195" s="72">
        <f t="shared" si="9"/>
        <v>0</v>
      </c>
      <c r="I195" s="17">
        <f t="shared" si="7"/>
        <v>0</v>
      </c>
      <c r="J195" s="15"/>
      <c r="K195" s="10"/>
      <c r="L195" s="10"/>
    </row>
    <row r="196" spans="1:12" ht="47.25">
      <c r="A196" s="18"/>
      <c r="B196" s="18"/>
      <c r="C196" s="19" t="s">
        <v>87</v>
      </c>
      <c r="D196" s="21" t="s">
        <v>135</v>
      </c>
      <c r="E196" s="72">
        <f t="shared" si="9"/>
        <v>38.9959</v>
      </c>
      <c r="F196" s="72">
        <f t="shared" si="9"/>
        <v>0</v>
      </c>
      <c r="G196" s="72">
        <f t="shared" si="9"/>
        <v>0</v>
      </c>
      <c r="H196" s="72">
        <f t="shared" si="9"/>
        <v>14.13269</v>
      </c>
      <c r="I196" s="17">
        <f t="shared" si="7"/>
        <v>14.13269</v>
      </c>
      <c r="J196" s="15"/>
      <c r="K196" s="10"/>
      <c r="L196" s="10"/>
    </row>
    <row r="197" spans="1:12" ht="94.5">
      <c r="A197" s="18"/>
      <c r="B197" s="18"/>
      <c r="C197" s="22" t="s">
        <v>19</v>
      </c>
      <c r="D197" s="23" t="s">
        <v>136</v>
      </c>
      <c r="E197" s="72">
        <f t="shared" si="9"/>
        <v>220612.00145</v>
      </c>
      <c r="F197" s="72">
        <f t="shared" si="9"/>
        <v>1122450.5</v>
      </c>
      <c r="G197" s="72">
        <f t="shared" si="9"/>
        <v>198881</v>
      </c>
      <c r="H197" s="72">
        <f t="shared" si="9"/>
        <v>208632.011</v>
      </c>
      <c r="I197" s="17">
        <f t="shared" si="7"/>
        <v>9751.010999999999</v>
      </c>
      <c r="J197" s="15">
        <f t="shared" si="8"/>
        <v>104.90293743494854</v>
      </c>
      <c r="K197" s="10"/>
      <c r="L197" s="10"/>
    </row>
    <row r="198" spans="1:12" ht="47.25">
      <c r="A198" s="18"/>
      <c r="B198" s="18"/>
      <c r="C198" s="22" t="s">
        <v>81</v>
      </c>
      <c r="D198" s="23" t="s">
        <v>82</v>
      </c>
      <c r="E198" s="72">
        <f t="shared" si="9"/>
        <v>0</v>
      </c>
      <c r="F198" s="72">
        <f t="shared" si="9"/>
        <v>528362.8</v>
      </c>
      <c r="G198" s="72">
        <f t="shared" si="9"/>
        <v>105753.928</v>
      </c>
      <c r="H198" s="72">
        <f t="shared" si="9"/>
        <v>129505.17379999999</v>
      </c>
      <c r="I198" s="17">
        <f t="shared" si="7"/>
        <v>23751.24579999999</v>
      </c>
      <c r="J198" s="15">
        <f t="shared" si="8"/>
        <v>122.45897268231964</v>
      </c>
      <c r="K198" s="10"/>
      <c r="L198" s="10"/>
    </row>
    <row r="199" spans="1:12" ht="78.75">
      <c r="A199" s="18"/>
      <c r="B199" s="18"/>
      <c r="C199" s="22" t="s">
        <v>21</v>
      </c>
      <c r="D199" s="23" t="s">
        <v>137</v>
      </c>
      <c r="E199" s="72">
        <f t="shared" si="9"/>
        <v>0</v>
      </c>
      <c r="F199" s="72">
        <f t="shared" si="9"/>
        <v>0</v>
      </c>
      <c r="G199" s="72">
        <f t="shared" si="9"/>
        <v>0</v>
      </c>
      <c r="H199" s="72">
        <f t="shared" si="9"/>
        <v>0</v>
      </c>
      <c r="I199" s="17">
        <f t="shared" si="7"/>
        <v>0</v>
      </c>
      <c r="J199" s="15"/>
      <c r="K199" s="10"/>
      <c r="L199" s="10"/>
    </row>
    <row r="200" spans="1:12" ht="15.75">
      <c r="A200" s="18"/>
      <c r="B200" s="18"/>
      <c r="C200" s="19" t="s">
        <v>23</v>
      </c>
      <c r="D200" s="21" t="s">
        <v>24</v>
      </c>
      <c r="E200" s="72">
        <f t="shared" si="9"/>
        <v>17585.71884</v>
      </c>
      <c r="F200" s="72">
        <f t="shared" si="9"/>
        <v>125416.6</v>
      </c>
      <c r="G200" s="72">
        <f t="shared" si="9"/>
        <v>20560.93</v>
      </c>
      <c r="H200" s="72">
        <f t="shared" si="9"/>
        <v>31281.835489999998</v>
      </c>
      <c r="I200" s="17">
        <f t="shared" si="7"/>
        <v>10720.905489999997</v>
      </c>
      <c r="J200" s="15">
        <f t="shared" si="8"/>
        <v>152.14212338644214</v>
      </c>
      <c r="K200" s="10"/>
      <c r="L200" s="10"/>
    </row>
    <row r="201" spans="1:12" ht="15.75">
      <c r="A201" s="18"/>
      <c r="B201" s="18"/>
      <c r="C201" s="19" t="s">
        <v>25</v>
      </c>
      <c r="D201" s="21" t="s">
        <v>26</v>
      </c>
      <c r="E201" s="72">
        <f t="shared" si="9"/>
        <v>10724.07282</v>
      </c>
      <c r="F201" s="72">
        <f t="shared" si="9"/>
        <v>0</v>
      </c>
      <c r="G201" s="72">
        <f t="shared" si="9"/>
        <v>0</v>
      </c>
      <c r="H201" s="72">
        <f t="shared" si="9"/>
        <v>11018.369730000002</v>
      </c>
      <c r="I201" s="17">
        <f t="shared" si="7"/>
        <v>11018.369730000002</v>
      </c>
      <c r="J201" s="15"/>
      <c r="K201" s="10"/>
      <c r="L201" s="10"/>
    </row>
    <row r="202" spans="1:12" ht="15.75">
      <c r="A202" s="18"/>
      <c r="B202" s="18"/>
      <c r="C202" s="19" t="s">
        <v>27</v>
      </c>
      <c r="D202" s="21" t="s">
        <v>122</v>
      </c>
      <c r="E202" s="72">
        <f t="shared" si="9"/>
        <v>-19.90757</v>
      </c>
      <c r="F202" s="72">
        <f t="shared" si="9"/>
        <v>0</v>
      </c>
      <c r="G202" s="72">
        <f t="shared" si="9"/>
        <v>0</v>
      </c>
      <c r="H202" s="72">
        <f t="shared" si="9"/>
        <v>3859.4991400000004</v>
      </c>
      <c r="I202" s="17">
        <f t="shared" si="7"/>
        <v>3859.4991400000004</v>
      </c>
      <c r="J202" s="15"/>
      <c r="K202" s="10"/>
      <c r="L202" s="10"/>
    </row>
    <row r="203" spans="1:12" ht="31.5">
      <c r="A203" s="18"/>
      <c r="B203" s="18"/>
      <c r="C203" s="19" t="s">
        <v>66</v>
      </c>
      <c r="D203" s="21" t="s">
        <v>67</v>
      </c>
      <c r="E203" s="72">
        <f t="shared" si="9"/>
        <v>0</v>
      </c>
      <c r="F203" s="72">
        <f t="shared" si="9"/>
        <v>0</v>
      </c>
      <c r="G203" s="72">
        <f t="shared" si="9"/>
        <v>0</v>
      </c>
      <c r="H203" s="72">
        <f t="shared" si="9"/>
        <v>0</v>
      </c>
      <c r="I203" s="17">
        <f t="shared" si="7"/>
        <v>0</v>
      </c>
      <c r="J203" s="15"/>
      <c r="K203" s="10"/>
      <c r="L203" s="10"/>
    </row>
    <row r="204" spans="1:12" ht="15.75">
      <c r="A204" s="18"/>
      <c r="B204" s="18"/>
      <c r="C204" s="19" t="s">
        <v>68</v>
      </c>
      <c r="D204" s="21" t="s">
        <v>69</v>
      </c>
      <c r="E204" s="72">
        <f t="shared" si="9"/>
        <v>0</v>
      </c>
      <c r="F204" s="72">
        <f t="shared" si="9"/>
        <v>-6937.548930000001</v>
      </c>
      <c r="G204" s="72">
        <f t="shared" si="9"/>
        <v>-6937.548930000001</v>
      </c>
      <c r="H204" s="72">
        <f t="shared" si="9"/>
        <v>-6937.54876</v>
      </c>
      <c r="I204" s="17">
        <f t="shared" si="7"/>
        <v>0.000170000001162407</v>
      </c>
      <c r="J204" s="15"/>
      <c r="K204" s="10"/>
      <c r="L204" s="10"/>
    </row>
    <row r="205" spans="1:12" s="29" customFormat="1" ht="27.75" customHeight="1">
      <c r="A205" s="18"/>
      <c r="B205" s="18"/>
      <c r="C205" s="32" t="s">
        <v>138</v>
      </c>
      <c r="D205" s="45" t="s">
        <v>139</v>
      </c>
      <c r="E205" s="73">
        <f>SUM(E206:E211)</f>
        <v>502828.39052</v>
      </c>
      <c r="F205" s="73">
        <f>SUM(F206:F211)</f>
        <v>4046030.401</v>
      </c>
      <c r="G205" s="73">
        <f>SUM(G206:G211)</f>
        <v>1084857.283</v>
      </c>
      <c r="H205" s="73">
        <f>SUM(H206:H211)</f>
        <v>472990.6169999999</v>
      </c>
      <c r="I205" s="17">
        <f t="shared" si="7"/>
        <v>-611866.6660000002</v>
      </c>
      <c r="J205" s="15">
        <f t="shared" si="8"/>
        <v>43.59934015394354</v>
      </c>
      <c r="K205" s="39"/>
      <c r="L205" s="39"/>
    </row>
    <row r="206" spans="1:12" ht="31.5">
      <c r="A206" s="18"/>
      <c r="B206" s="18"/>
      <c r="C206" s="19" t="s">
        <v>70</v>
      </c>
      <c r="D206" s="21" t="s">
        <v>71</v>
      </c>
      <c r="E206" s="72">
        <f aca="true" t="shared" si="10" ref="E206:H212">SUMIF($C$6:$C$158,$C206,E$6:E$158)</f>
        <v>7390.89</v>
      </c>
      <c r="F206" s="72">
        <f t="shared" si="10"/>
        <v>67236</v>
      </c>
      <c r="G206" s="72">
        <f t="shared" si="10"/>
        <v>20170.8</v>
      </c>
      <c r="H206" s="72">
        <f t="shared" si="10"/>
        <v>20170.8</v>
      </c>
      <c r="I206" s="17">
        <f t="shared" si="7"/>
        <v>0</v>
      </c>
      <c r="J206" s="15">
        <f t="shared" si="8"/>
        <v>100</v>
      </c>
      <c r="K206" s="10"/>
      <c r="L206" s="10"/>
    </row>
    <row r="207" spans="1:12" ht="15.75">
      <c r="A207" s="18"/>
      <c r="B207" s="18"/>
      <c r="C207" s="19" t="s">
        <v>72</v>
      </c>
      <c r="D207" s="21" t="s">
        <v>140</v>
      </c>
      <c r="E207" s="72">
        <f t="shared" si="10"/>
        <v>35545</v>
      </c>
      <c r="F207" s="72">
        <f t="shared" si="10"/>
        <v>1955928.873</v>
      </c>
      <c r="G207" s="72">
        <f t="shared" si="10"/>
        <v>576064.628</v>
      </c>
      <c r="H207" s="72">
        <f t="shared" si="10"/>
        <v>30462.433</v>
      </c>
      <c r="I207" s="17">
        <f t="shared" si="7"/>
        <v>-545602.1950000001</v>
      </c>
      <c r="J207" s="15">
        <f t="shared" si="8"/>
        <v>5.288023516694727</v>
      </c>
      <c r="K207" s="10"/>
      <c r="L207" s="10"/>
    </row>
    <row r="208" spans="1:12" ht="15.75">
      <c r="A208" s="18"/>
      <c r="B208" s="18"/>
      <c r="C208" s="19" t="s">
        <v>74</v>
      </c>
      <c r="D208" s="21" t="s">
        <v>90</v>
      </c>
      <c r="E208" s="72">
        <f t="shared" si="10"/>
        <v>458309.98752</v>
      </c>
      <c r="F208" s="72">
        <f t="shared" si="10"/>
        <v>1817081.9279999998</v>
      </c>
      <c r="G208" s="72">
        <f t="shared" si="10"/>
        <v>435181.357</v>
      </c>
      <c r="H208" s="72">
        <f t="shared" si="10"/>
        <v>367689.4919999999</v>
      </c>
      <c r="I208" s="17">
        <f t="shared" si="7"/>
        <v>-67491.8650000001</v>
      </c>
      <c r="J208" s="15">
        <f t="shared" si="8"/>
        <v>84.49109459438537</v>
      </c>
      <c r="K208" s="10"/>
      <c r="L208" s="10"/>
    </row>
    <row r="209" spans="1:12" ht="15.75">
      <c r="A209" s="18"/>
      <c r="B209" s="18"/>
      <c r="C209" s="19" t="s">
        <v>52</v>
      </c>
      <c r="D209" s="23" t="s">
        <v>53</v>
      </c>
      <c r="E209" s="72">
        <f t="shared" si="10"/>
        <v>0</v>
      </c>
      <c r="F209" s="72">
        <f t="shared" si="10"/>
        <v>205783.6</v>
      </c>
      <c r="G209" s="72">
        <f t="shared" si="10"/>
        <v>53440.498</v>
      </c>
      <c r="H209" s="72">
        <f t="shared" si="10"/>
        <v>54667.892</v>
      </c>
      <c r="I209" s="17">
        <f t="shared" si="7"/>
        <v>1227.3940000000002</v>
      </c>
      <c r="J209" s="15">
        <f t="shared" si="8"/>
        <v>102.29674880649502</v>
      </c>
      <c r="K209" s="10"/>
      <c r="L209" s="10"/>
    </row>
    <row r="210" spans="1:12" ht="31.5">
      <c r="A210" s="18"/>
      <c r="B210" s="18"/>
      <c r="C210" s="19" t="s">
        <v>76</v>
      </c>
      <c r="D210" s="20" t="s">
        <v>141</v>
      </c>
      <c r="E210" s="72">
        <f t="shared" si="10"/>
        <v>0</v>
      </c>
      <c r="F210" s="72">
        <f t="shared" si="10"/>
        <v>0</v>
      </c>
      <c r="G210" s="72">
        <f t="shared" si="10"/>
        <v>0</v>
      </c>
      <c r="H210" s="72">
        <f t="shared" si="10"/>
        <v>0</v>
      </c>
      <c r="I210" s="17">
        <f t="shared" si="7"/>
        <v>0</v>
      </c>
      <c r="J210" s="15"/>
      <c r="K210" s="10"/>
      <c r="L210" s="10"/>
    </row>
    <row r="211" spans="1:12" ht="15.75">
      <c r="A211" s="18"/>
      <c r="B211" s="18"/>
      <c r="C211" s="19" t="s">
        <v>83</v>
      </c>
      <c r="D211" s="21" t="s">
        <v>84</v>
      </c>
      <c r="E211" s="72">
        <f t="shared" si="10"/>
        <v>1582.513</v>
      </c>
      <c r="F211" s="72">
        <f t="shared" si="10"/>
        <v>0</v>
      </c>
      <c r="G211" s="72">
        <f t="shared" si="10"/>
        <v>0</v>
      </c>
      <c r="H211" s="72">
        <f t="shared" si="10"/>
        <v>0</v>
      </c>
      <c r="I211" s="17">
        <f t="shared" si="7"/>
        <v>0</v>
      </c>
      <c r="J211" s="15"/>
      <c r="K211" s="10"/>
      <c r="L211" s="10"/>
    </row>
    <row r="212" spans="1:12" s="29" customFormat="1" ht="31.5">
      <c r="A212" s="18"/>
      <c r="B212" s="18"/>
      <c r="C212" s="32" t="s">
        <v>29</v>
      </c>
      <c r="D212" s="45" t="s">
        <v>142</v>
      </c>
      <c r="E212" s="73">
        <f t="shared" si="10"/>
        <v>216449.55905000004</v>
      </c>
      <c r="F212" s="73">
        <f t="shared" si="10"/>
        <v>1097930</v>
      </c>
      <c r="G212" s="73">
        <f t="shared" si="10"/>
        <v>260005.69999999998</v>
      </c>
      <c r="H212" s="73">
        <f t="shared" si="10"/>
        <v>246607.93171</v>
      </c>
      <c r="I212" s="17">
        <f t="shared" si="7"/>
        <v>-13397.768289999978</v>
      </c>
      <c r="J212" s="15">
        <f t="shared" si="8"/>
        <v>94.84712516302528</v>
      </c>
      <c r="K212" s="39"/>
      <c r="L212" s="39"/>
    </row>
    <row r="213" spans="1:12" s="29" customFormat="1" ht="33" customHeight="1">
      <c r="A213" s="18"/>
      <c r="B213" s="18"/>
      <c r="C213" s="36"/>
      <c r="D213" s="41" t="s">
        <v>125</v>
      </c>
      <c r="E213" s="73">
        <f>SUM(E172,E183,E205,E212)</f>
        <v>2760189.5113699995</v>
      </c>
      <c r="F213" s="73">
        <f>SUM(F172,F183,F205,F212)</f>
        <v>16629353.05207</v>
      </c>
      <c r="G213" s="73">
        <f>SUM(G172,G183,G205,G212)</f>
        <v>3659780.47607</v>
      </c>
      <c r="H213" s="73">
        <f>SUM(H172,H183,H205,H212)</f>
        <v>3238939.6110700006</v>
      </c>
      <c r="I213" s="17">
        <f t="shared" si="7"/>
        <v>-420840.8649999993</v>
      </c>
      <c r="J213" s="15">
        <f t="shared" si="8"/>
        <v>88.50092600494133</v>
      </c>
      <c r="K213" s="39"/>
      <c r="L213" s="39"/>
    </row>
    <row r="214" spans="1:12" s="29" customFormat="1" ht="31.5">
      <c r="A214" s="30"/>
      <c r="B214" s="31"/>
      <c r="C214" s="32"/>
      <c r="D214" s="45" t="s">
        <v>126</v>
      </c>
      <c r="E214" s="75">
        <f>E216</f>
        <v>0</v>
      </c>
      <c r="F214" s="75">
        <f>F216</f>
        <v>1598.9</v>
      </c>
      <c r="G214" s="76"/>
      <c r="H214" s="75">
        <f>H216</f>
        <v>27500</v>
      </c>
      <c r="I214" s="17">
        <f t="shared" si="7"/>
        <v>27500</v>
      </c>
      <c r="J214" s="15"/>
      <c r="K214" s="39"/>
      <c r="L214" s="39"/>
    </row>
    <row r="215" spans="1:12" ht="31.5">
      <c r="A215" s="102"/>
      <c r="B215" s="88"/>
      <c r="C215" s="22" t="s">
        <v>127</v>
      </c>
      <c r="D215" s="23" t="s">
        <v>128</v>
      </c>
      <c r="E215" s="76"/>
      <c r="F215" s="76">
        <v>1598.9</v>
      </c>
      <c r="G215" s="75">
        <f>SUM(G214:G214)</f>
        <v>0</v>
      </c>
      <c r="H215" s="76">
        <v>27500</v>
      </c>
      <c r="I215" s="17">
        <f t="shared" si="7"/>
        <v>27500</v>
      </c>
      <c r="J215" s="15"/>
      <c r="K215" s="10"/>
      <c r="L215" s="10"/>
    </row>
    <row r="216" spans="1:12" s="29" customFormat="1" ht="15.75">
      <c r="A216" s="115"/>
      <c r="B216" s="115"/>
      <c r="C216" s="32"/>
      <c r="D216" s="26" t="s">
        <v>31</v>
      </c>
      <c r="E216" s="75">
        <f>SUM(E215:E215)</f>
        <v>0</v>
      </c>
      <c r="F216" s="75">
        <f>SUM(F215:F215)</f>
        <v>1598.9</v>
      </c>
      <c r="G216" s="75">
        <f>SUM(G215:G215)</f>
        <v>0</v>
      </c>
      <c r="H216" s="75">
        <f>SUM(H215:H215)</f>
        <v>27500</v>
      </c>
      <c r="I216" s="17">
        <f t="shared" si="7"/>
        <v>27500</v>
      </c>
      <c r="J216" s="15"/>
      <c r="K216" s="39"/>
      <c r="L216" s="39"/>
    </row>
    <row r="217" spans="1:12" ht="13.5" customHeight="1">
      <c r="A217" s="49"/>
      <c r="B217" s="50"/>
      <c r="C217" s="51"/>
      <c r="D217" s="52"/>
      <c r="E217" s="53"/>
      <c r="F217" s="54"/>
      <c r="G217" s="46"/>
      <c r="H217" s="55"/>
      <c r="I217" s="56"/>
      <c r="J217" s="57"/>
      <c r="K217" s="58"/>
      <c r="L217" s="10"/>
    </row>
    <row r="218" spans="1:12" ht="15" customHeight="1">
      <c r="A218" s="89"/>
      <c r="B218" s="90"/>
      <c r="C218" s="90"/>
      <c r="D218" s="90"/>
      <c r="E218" s="90"/>
      <c r="F218" s="90"/>
      <c r="G218" s="90"/>
      <c r="H218" s="90"/>
      <c r="I218" s="56"/>
      <c r="J218" s="57"/>
      <c r="K218" s="58"/>
      <c r="L218" s="10"/>
    </row>
    <row r="219" spans="1:12" ht="15.75" customHeight="1">
      <c r="A219" s="89"/>
      <c r="B219" s="90"/>
      <c r="C219" s="90"/>
      <c r="D219" s="90"/>
      <c r="E219" s="90"/>
      <c r="F219" s="90"/>
      <c r="G219" s="90"/>
      <c r="H219" s="90"/>
      <c r="I219" s="90"/>
      <c r="J219" s="57"/>
      <c r="K219" s="58"/>
      <c r="L219" s="10"/>
    </row>
    <row r="220" spans="1:12" ht="30.75" customHeight="1">
      <c r="A220" s="42"/>
      <c r="B220" s="42"/>
      <c r="C220" s="43"/>
      <c r="D220" s="44"/>
      <c r="E220" s="59"/>
      <c r="F220" s="60"/>
      <c r="G220" s="59"/>
      <c r="H220" s="57"/>
      <c r="I220" s="60"/>
      <c r="J220" s="57"/>
      <c r="K220" s="58"/>
      <c r="L220" s="10"/>
    </row>
    <row r="221" spans="1:12" ht="30.75" customHeight="1">
      <c r="A221" s="42"/>
      <c r="B221" s="42"/>
      <c r="C221" s="43"/>
      <c r="D221" s="44"/>
      <c r="E221" s="59"/>
      <c r="F221" s="60"/>
      <c r="G221" s="59"/>
      <c r="H221" s="57"/>
      <c r="I221" s="60"/>
      <c r="J221" s="57"/>
      <c r="K221" s="58"/>
      <c r="L221" s="10"/>
    </row>
    <row r="222" spans="1:12" ht="30.75" customHeight="1">
      <c r="A222" s="42"/>
      <c r="B222" s="42"/>
      <c r="C222" s="43"/>
      <c r="D222" s="44"/>
      <c r="E222" s="59"/>
      <c r="F222" s="60"/>
      <c r="G222" s="59"/>
      <c r="H222" s="57"/>
      <c r="I222" s="57"/>
      <c r="J222" s="57"/>
      <c r="K222" s="58"/>
      <c r="L222" s="10"/>
    </row>
    <row r="223" spans="1:12" ht="30.75" customHeight="1">
      <c r="A223" s="42"/>
      <c r="B223" s="42"/>
      <c r="C223" s="43"/>
      <c r="D223" s="44"/>
      <c r="E223" s="59"/>
      <c r="F223" s="60"/>
      <c r="G223" s="59"/>
      <c r="H223" s="57"/>
      <c r="I223" s="57"/>
      <c r="J223" s="57"/>
      <c r="K223" s="58"/>
      <c r="L223" s="10"/>
    </row>
    <row r="224" spans="1:11" ht="15.75">
      <c r="A224" s="49"/>
      <c r="B224" s="50"/>
      <c r="C224" s="51"/>
      <c r="D224" s="46"/>
      <c r="E224" s="52"/>
      <c r="F224" s="54"/>
      <c r="G224" s="46"/>
      <c r="H224" s="55"/>
      <c r="I224" s="56"/>
      <c r="J224" s="56"/>
      <c r="K224" s="61"/>
    </row>
    <row r="225" spans="1:11" ht="15.75">
      <c r="A225" s="49"/>
      <c r="B225" s="50"/>
      <c r="C225" s="51"/>
      <c r="D225" s="46"/>
      <c r="E225" s="52"/>
      <c r="F225" s="54"/>
      <c r="G225" s="46"/>
      <c r="H225" s="55"/>
      <c r="I225" s="56"/>
      <c r="J225" s="56"/>
      <c r="K225" s="61"/>
    </row>
    <row r="226" spans="1:11" ht="15.75">
      <c r="A226" s="49"/>
      <c r="B226" s="50"/>
      <c r="C226" s="51"/>
      <c r="D226" s="46"/>
      <c r="E226" s="52"/>
      <c r="F226" s="54"/>
      <c r="G226" s="46"/>
      <c r="H226" s="55"/>
      <c r="I226" s="56"/>
      <c r="J226" s="56"/>
      <c r="K226" s="61"/>
    </row>
    <row r="227" spans="1:11" ht="15.75">
      <c r="A227" s="49"/>
      <c r="B227" s="50"/>
      <c r="C227" s="51"/>
      <c r="D227" s="46"/>
      <c r="E227" s="52"/>
      <c r="F227" s="54"/>
      <c r="G227" s="46"/>
      <c r="H227" s="55"/>
      <c r="I227" s="56"/>
      <c r="J227" s="56"/>
      <c r="K227" s="61"/>
    </row>
    <row r="228" spans="1:11" ht="15.75">
      <c r="A228" s="49"/>
      <c r="B228" s="50"/>
      <c r="C228" s="51"/>
      <c r="D228" s="46"/>
      <c r="E228" s="52"/>
      <c r="F228" s="54"/>
      <c r="G228" s="46"/>
      <c r="H228" s="55"/>
      <c r="I228" s="56"/>
      <c r="J228" s="56"/>
      <c r="K228" s="61"/>
    </row>
    <row r="229" spans="1:10" ht="15.75">
      <c r="A229" s="62"/>
      <c r="B229" s="50"/>
      <c r="C229" s="51"/>
      <c r="D229" s="46"/>
      <c r="E229" s="52"/>
      <c r="F229" s="54"/>
      <c r="G229" s="46"/>
      <c r="H229" s="55"/>
      <c r="I229" s="56"/>
      <c r="J229" s="56"/>
    </row>
    <row r="230" spans="1:10" ht="15.75">
      <c r="A230" s="62"/>
      <c r="B230" s="50"/>
      <c r="C230" s="51"/>
      <c r="D230" s="46"/>
      <c r="E230" s="52"/>
      <c r="F230" s="54"/>
      <c r="G230" s="46"/>
      <c r="H230" s="55"/>
      <c r="I230" s="56"/>
      <c r="J230" s="56"/>
    </row>
    <row r="231" spans="1:10" ht="15.75">
      <c r="A231" s="62"/>
      <c r="B231" s="50"/>
      <c r="C231" s="51"/>
      <c r="D231" s="46"/>
      <c r="E231" s="52"/>
      <c r="F231" s="54"/>
      <c r="G231" s="46"/>
      <c r="H231" s="55"/>
      <c r="I231" s="56"/>
      <c r="J231" s="56"/>
    </row>
    <row r="232" spans="1:10" ht="15.75">
      <c r="A232" s="62"/>
      <c r="B232" s="50"/>
      <c r="C232" s="51"/>
      <c r="D232" s="46"/>
      <c r="E232" s="52"/>
      <c r="F232" s="54"/>
      <c r="G232" s="46"/>
      <c r="H232" s="55"/>
      <c r="I232" s="56"/>
      <c r="J232" s="56"/>
    </row>
    <row r="233" spans="1:10" ht="15.75">
      <c r="A233" s="62"/>
      <c r="B233" s="50"/>
      <c r="C233" s="51"/>
      <c r="D233" s="46"/>
      <c r="E233" s="52"/>
      <c r="F233" s="54"/>
      <c r="G233" s="46"/>
      <c r="H233" s="55"/>
      <c r="I233" s="56"/>
      <c r="J233" s="56"/>
    </row>
    <row r="234" spans="1:10" ht="15.75">
      <c r="A234" s="62"/>
      <c r="B234" s="50"/>
      <c r="C234" s="51"/>
      <c r="D234" s="46"/>
      <c r="E234" s="52"/>
      <c r="F234" s="54"/>
      <c r="G234" s="46"/>
      <c r="H234" s="55"/>
      <c r="I234" s="56"/>
      <c r="J234" s="56"/>
    </row>
    <row r="235" spans="1:10" ht="15.75">
      <c r="A235" s="62"/>
      <c r="B235" s="50"/>
      <c r="C235" s="51"/>
      <c r="D235" s="46"/>
      <c r="E235" s="52"/>
      <c r="F235" s="54"/>
      <c r="G235" s="46"/>
      <c r="H235" s="55"/>
      <c r="I235" s="56"/>
      <c r="J235" s="56"/>
    </row>
    <row r="236" spans="1:10" ht="15.75">
      <c r="A236" s="62"/>
      <c r="B236" s="50"/>
      <c r="C236" s="51"/>
      <c r="D236" s="46"/>
      <c r="E236" s="52"/>
      <c r="F236" s="54"/>
      <c r="G236" s="46"/>
      <c r="H236" s="55"/>
      <c r="I236" s="56"/>
      <c r="J236" s="56"/>
    </row>
    <row r="237" spans="1:10" ht="15.75">
      <c r="A237" s="62"/>
      <c r="B237" s="50"/>
      <c r="C237" s="51"/>
      <c r="D237" s="46"/>
      <c r="E237" s="52"/>
      <c r="F237" s="54"/>
      <c r="G237" s="46"/>
      <c r="H237" s="55"/>
      <c r="I237" s="56"/>
      <c r="J237" s="56"/>
    </row>
    <row r="238" spans="1:10" ht="15.75">
      <c r="A238" s="62"/>
      <c r="B238" s="50"/>
      <c r="C238" s="51"/>
      <c r="D238" s="46"/>
      <c r="E238" s="52"/>
      <c r="F238" s="54"/>
      <c r="G238" s="46"/>
      <c r="H238" s="55"/>
      <c r="I238" s="56"/>
      <c r="J238" s="56"/>
    </row>
    <row r="239" spans="1:10" ht="15.75">
      <c r="A239" s="62"/>
      <c r="B239" s="50"/>
      <c r="C239" s="51"/>
      <c r="D239" s="46"/>
      <c r="E239" s="52"/>
      <c r="F239" s="54"/>
      <c r="G239" s="46"/>
      <c r="H239" s="55"/>
      <c r="I239" s="56"/>
      <c r="J239" s="56"/>
    </row>
    <row r="240" spans="1:10" ht="15.75">
      <c r="A240" s="62"/>
      <c r="B240" s="50"/>
      <c r="C240" s="51"/>
      <c r="D240" s="52"/>
      <c r="E240" s="52"/>
      <c r="F240" s="54"/>
      <c r="G240" s="46"/>
      <c r="H240" s="55"/>
      <c r="I240" s="56"/>
      <c r="J240" s="56"/>
    </row>
    <row r="241" spans="1:10" ht="15.75">
      <c r="A241" s="62"/>
      <c r="B241" s="50"/>
      <c r="C241" s="51"/>
      <c r="D241" s="52"/>
      <c r="E241" s="52"/>
      <c r="F241" s="54"/>
      <c r="G241" s="46"/>
      <c r="H241" s="55"/>
      <c r="I241" s="56"/>
      <c r="J241" s="56"/>
    </row>
    <row r="242" spans="1:10" ht="15.75">
      <c r="A242" s="62"/>
      <c r="B242" s="50"/>
      <c r="C242" s="51"/>
      <c r="D242" s="52"/>
      <c r="E242" s="52"/>
      <c r="F242" s="54"/>
      <c r="G242" s="46"/>
      <c r="H242" s="55"/>
      <c r="I242" s="56"/>
      <c r="J242" s="56"/>
    </row>
    <row r="243" spans="1:10" ht="19.5" customHeight="1">
      <c r="A243" s="62"/>
      <c r="B243" s="50"/>
      <c r="C243" s="51"/>
      <c r="D243" s="52"/>
      <c r="E243" s="52"/>
      <c r="F243" s="54"/>
      <c r="G243" s="46"/>
      <c r="H243" s="55"/>
      <c r="I243" s="56"/>
      <c r="J243" s="56"/>
    </row>
    <row r="244" spans="1:10" ht="15.75">
      <c r="A244" s="62"/>
      <c r="B244" s="50"/>
      <c r="C244" s="51"/>
      <c r="D244" s="52"/>
      <c r="E244" s="52"/>
      <c r="F244" s="54"/>
      <c r="G244" s="46"/>
      <c r="H244" s="55"/>
      <c r="I244" s="56"/>
      <c r="J244" s="56"/>
    </row>
    <row r="245" spans="1:10" ht="15.75">
      <c r="A245" s="62"/>
      <c r="B245" s="50"/>
      <c r="C245" s="51"/>
      <c r="D245" s="52"/>
      <c r="E245" s="52"/>
      <c r="F245" s="54"/>
      <c r="G245" s="46"/>
      <c r="H245" s="55"/>
      <c r="I245" s="56"/>
      <c r="J245" s="56"/>
    </row>
    <row r="246" spans="1:10" ht="15.75">
      <c r="A246" s="62"/>
      <c r="B246" s="50"/>
      <c r="C246" s="51"/>
      <c r="D246" s="52"/>
      <c r="E246" s="52"/>
      <c r="F246" s="54"/>
      <c r="G246" s="46"/>
      <c r="H246" s="55"/>
      <c r="I246" s="56"/>
      <c r="J246" s="56"/>
    </row>
    <row r="247" spans="1:10" ht="15.75">
      <c r="A247" s="62"/>
      <c r="B247" s="50"/>
      <c r="C247" s="51"/>
      <c r="D247" s="52"/>
      <c r="E247" s="52"/>
      <c r="F247" s="54"/>
      <c r="G247" s="46"/>
      <c r="H247" s="55"/>
      <c r="I247" s="56"/>
      <c r="J247" s="56"/>
    </row>
    <row r="248" spans="1:10" ht="15.75">
      <c r="A248" s="62"/>
      <c r="B248" s="50"/>
      <c r="C248" s="51"/>
      <c r="D248" s="52"/>
      <c r="E248" s="52"/>
      <c r="F248" s="54"/>
      <c r="G248" s="46"/>
      <c r="H248" s="55"/>
      <c r="I248" s="56"/>
      <c r="J248" s="56"/>
    </row>
    <row r="249" spans="1:10" ht="15.75">
      <c r="A249" s="62"/>
      <c r="B249" s="50"/>
      <c r="C249" s="51"/>
      <c r="D249" s="52"/>
      <c r="E249" s="52"/>
      <c r="F249" s="54"/>
      <c r="G249" s="46"/>
      <c r="H249" s="55"/>
      <c r="I249" s="56"/>
      <c r="J249" s="56"/>
    </row>
    <row r="250" spans="1:10" ht="15.75">
      <c r="A250" s="62"/>
      <c r="B250" s="50"/>
      <c r="C250" s="51"/>
      <c r="D250" s="52"/>
      <c r="E250" s="52"/>
      <c r="F250" s="54"/>
      <c r="G250" s="46"/>
      <c r="H250" s="55"/>
      <c r="I250" s="56"/>
      <c r="J250" s="56"/>
    </row>
    <row r="251" spans="1:10" ht="15.75">
      <c r="A251" s="62"/>
      <c r="B251" s="50"/>
      <c r="C251" s="51"/>
      <c r="D251" s="52"/>
      <c r="E251" s="52"/>
      <c r="F251" s="54"/>
      <c r="G251" s="46"/>
      <c r="H251" s="55"/>
      <c r="I251" s="56"/>
      <c r="J251" s="56"/>
    </row>
    <row r="252" spans="1:10" ht="15.75">
      <c r="A252" s="62"/>
      <c r="B252" s="50"/>
      <c r="C252" s="51"/>
      <c r="D252" s="52"/>
      <c r="E252" s="52"/>
      <c r="F252" s="54"/>
      <c r="G252" s="46"/>
      <c r="H252" s="55"/>
      <c r="I252" s="56"/>
      <c r="J252" s="56"/>
    </row>
    <row r="253" spans="2:10" ht="15.75">
      <c r="B253" s="63"/>
      <c r="C253" s="51"/>
      <c r="D253" s="52"/>
      <c r="E253" s="52"/>
      <c r="F253" s="54"/>
      <c r="G253" s="46"/>
      <c r="H253" s="55"/>
      <c r="I253" s="56"/>
      <c r="J253" s="56"/>
    </row>
    <row r="254" spans="2:10" ht="15.75">
      <c r="B254" s="63"/>
      <c r="C254" s="51"/>
      <c r="D254" s="52"/>
      <c r="E254" s="52"/>
      <c r="F254" s="54"/>
      <c r="G254" s="46"/>
      <c r="H254" s="55"/>
      <c r="I254" s="56"/>
      <c r="J254" s="56"/>
    </row>
    <row r="255" spans="2:10" ht="15.75">
      <c r="B255" s="63"/>
      <c r="C255" s="51"/>
      <c r="D255" s="52"/>
      <c r="E255" s="52"/>
      <c r="F255" s="54"/>
      <c r="G255" s="46"/>
      <c r="H255" s="55"/>
      <c r="I255" s="56"/>
      <c r="J255" s="56"/>
    </row>
    <row r="256" spans="2:10" ht="15.75">
      <c r="B256" s="63"/>
      <c r="C256" s="51"/>
      <c r="D256" s="52"/>
      <c r="E256" s="52"/>
      <c r="F256" s="54"/>
      <c r="G256" s="46"/>
      <c r="H256" s="55"/>
      <c r="I256" s="56"/>
      <c r="J256" s="56"/>
    </row>
    <row r="257" spans="2:10" ht="15.75">
      <c r="B257" s="63"/>
      <c r="C257" s="51"/>
      <c r="D257" s="52"/>
      <c r="E257" s="52"/>
      <c r="F257" s="54"/>
      <c r="G257" s="46"/>
      <c r="H257" s="55"/>
      <c r="I257" s="56"/>
      <c r="J257" s="56"/>
    </row>
    <row r="258" spans="2:10" ht="15.75">
      <c r="B258" s="63"/>
      <c r="C258" s="51"/>
      <c r="D258" s="52"/>
      <c r="E258" s="52"/>
      <c r="F258" s="54"/>
      <c r="G258" s="46"/>
      <c r="H258" s="55"/>
      <c r="I258" s="56"/>
      <c r="J258" s="56"/>
    </row>
    <row r="259" spans="2:10" ht="15.75">
      <c r="B259" s="63"/>
      <c r="C259" s="51"/>
      <c r="D259" s="52"/>
      <c r="E259" s="52"/>
      <c r="F259" s="54"/>
      <c r="G259" s="46"/>
      <c r="H259" s="55"/>
      <c r="I259" s="56"/>
      <c r="J259" s="56"/>
    </row>
    <row r="260" spans="2:10" ht="15.75">
      <c r="B260" s="63"/>
      <c r="C260" s="51"/>
      <c r="D260" s="52"/>
      <c r="E260" s="52"/>
      <c r="F260" s="54"/>
      <c r="G260" s="46"/>
      <c r="H260" s="55"/>
      <c r="I260" s="56"/>
      <c r="J260" s="56"/>
    </row>
    <row r="261" spans="2:10" ht="15.75">
      <c r="B261" s="63"/>
      <c r="C261" s="51"/>
      <c r="D261" s="52"/>
      <c r="E261" s="52"/>
      <c r="F261" s="54"/>
      <c r="G261" s="46"/>
      <c r="H261" s="55"/>
      <c r="I261" s="56"/>
      <c r="J261" s="56"/>
    </row>
    <row r="262" spans="2:10" ht="15.75">
      <c r="B262" s="63"/>
      <c r="C262" s="51"/>
      <c r="D262" s="52"/>
      <c r="E262" s="52"/>
      <c r="F262" s="54"/>
      <c r="G262" s="46"/>
      <c r="H262" s="55"/>
      <c r="I262" s="56"/>
      <c r="J262" s="56"/>
    </row>
    <row r="263" spans="2:10" ht="15.75">
      <c r="B263" s="63"/>
      <c r="C263" s="51"/>
      <c r="D263" s="52"/>
      <c r="E263" s="52"/>
      <c r="F263" s="54"/>
      <c r="G263" s="46"/>
      <c r="H263" s="55"/>
      <c r="I263" s="56"/>
      <c r="J263" s="56"/>
    </row>
    <row r="264" spans="2:10" ht="15.75">
      <c r="B264" s="63"/>
      <c r="C264" s="51"/>
      <c r="D264" s="52"/>
      <c r="E264" s="52"/>
      <c r="F264" s="54"/>
      <c r="G264" s="46"/>
      <c r="H264" s="55"/>
      <c r="I264" s="56"/>
      <c r="J264" s="56"/>
    </row>
    <row r="265" spans="2:10" ht="15.75">
      <c r="B265" s="63"/>
      <c r="C265" s="51"/>
      <c r="D265" s="52"/>
      <c r="E265" s="52"/>
      <c r="F265" s="54"/>
      <c r="G265" s="46"/>
      <c r="H265" s="55"/>
      <c r="I265" s="56"/>
      <c r="J265" s="56"/>
    </row>
    <row r="266" spans="2:10" ht="15.75">
      <c r="B266" s="63"/>
      <c r="C266" s="51"/>
      <c r="D266" s="52"/>
      <c r="E266" s="52"/>
      <c r="F266" s="54"/>
      <c r="G266" s="46"/>
      <c r="H266" s="55"/>
      <c r="I266" s="56"/>
      <c r="J266" s="56"/>
    </row>
    <row r="267" spans="2:10" ht="15.75">
      <c r="B267" s="63"/>
      <c r="C267" s="51"/>
      <c r="D267" s="52"/>
      <c r="E267" s="52"/>
      <c r="F267" s="54"/>
      <c r="G267" s="46"/>
      <c r="H267" s="55"/>
      <c r="I267" s="56"/>
      <c r="J267" s="56"/>
    </row>
    <row r="268" spans="2:10" ht="15.75">
      <c r="B268" s="63"/>
      <c r="C268" s="51"/>
      <c r="D268" s="52"/>
      <c r="E268" s="52"/>
      <c r="F268" s="54"/>
      <c r="G268" s="46"/>
      <c r="H268" s="55"/>
      <c r="I268" s="56"/>
      <c r="J268" s="56"/>
    </row>
    <row r="269" spans="2:10" ht="15.75">
      <c r="B269" s="63"/>
      <c r="C269" s="51"/>
      <c r="D269" s="52"/>
      <c r="E269" s="52"/>
      <c r="F269" s="54"/>
      <c r="G269" s="46"/>
      <c r="H269" s="55"/>
      <c r="I269" s="56"/>
      <c r="J269" s="56"/>
    </row>
    <row r="270" spans="2:10" ht="15.75">
      <c r="B270" s="63"/>
      <c r="C270" s="51"/>
      <c r="D270" s="52"/>
      <c r="E270" s="52"/>
      <c r="F270" s="54"/>
      <c r="G270" s="46"/>
      <c r="H270" s="55"/>
      <c r="I270" s="56"/>
      <c r="J270" s="56"/>
    </row>
    <row r="271" spans="2:10" ht="15.75">
      <c r="B271" s="63"/>
      <c r="C271" s="51"/>
      <c r="D271" s="52"/>
      <c r="E271" s="52"/>
      <c r="F271" s="54"/>
      <c r="G271" s="46"/>
      <c r="H271" s="55"/>
      <c r="I271" s="56"/>
      <c r="J271" s="56"/>
    </row>
    <row r="272" spans="2:10" ht="15.75">
      <c r="B272" s="63"/>
      <c r="C272" s="51"/>
      <c r="D272" s="52"/>
      <c r="E272" s="52"/>
      <c r="F272" s="54"/>
      <c r="G272" s="46"/>
      <c r="H272" s="55"/>
      <c r="I272" s="56"/>
      <c r="J272" s="56"/>
    </row>
    <row r="273" spans="2:10" ht="15.75">
      <c r="B273" s="63"/>
      <c r="C273" s="51"/>
      <c r="D273" s="52"/>
      <c r="E273" s="52"/>
      <c r="F273" s="54"/>
      <c r="G273" s="46"/>
      <c r="H273" s="55"/>
      <c r="I273" s="56"/>
      <c r="J273" s="56"/>
    </row>
    <row r="274" spans="2:10" ht="15.75">
      <c r="B274" s="63"/>
      <c r="C274" s="51"/>
      <c r="D274" s="52"/>
      <c r="E274" s="52"/>
      <c r="F274" s="54"/>
      <c r="G274" s="46"/>
      <c r="H274" s="55"/>
      <c r="I274" s="56"/>
      <c r="J274" s="56"/>
    </row>
    <row r="275" spans="2:10" ht="15.75">
      <c r="B275" s="63"/>
      <c r="C275" s="51"/>
      <c r="D275" s="52"/>
      <c r="E275" s="52"/>
      <c r="F275" s="54"/>
      <c r="G275" s="46"/>
      <c r="H275" s="55"/>
      <c r="I275" s="56"/>
      <c r="J275" s="56"/>
    </row>
    <row r="276" spans="2:10" ht="15.75">
      <c r="B276" s="63"/>
      <c r="C276" s="51"/>
      <c r="D276" s="52"/>
      <c r="E276" s="52"/>
      <c r="F276" s="54"/>
      <c r="G276" s="46"/>
      <c r="H276" s="55"/>
      <c r="I276" s="56"/>
      <c r="J276" s="56"/>
    </row>
    <row r="277" spans="2:10" ht="15.75">
      <c r="B277" s="63"/>
      <c r="C277" s="51"/>
      <c r="D277" s="52"/>
      <c r="E277" s="52"/>
      <c r="F277" s="54"/>
      <c r="G277" s="46"/>
      <c r="H277" s="55"/>
      <c r="I277" s="56"/>
      <c r="J277" s="56"/>
    </row>
    <row r="278" spans="2:10" ht="15.75">
      <c r="B278" s="63"/>
      <c r="C278" s="51"/>
      <c r="D278" s="52"/>
      <c r="E278" s="52"/>
      <c r="F278" s="54"/>
      <c r="G278" s="46"/>
      <c r="H278" s="55"/>
      <c r="I278" s="56"/>
      <c r="J278" s="56"/>
    </row>
    <row r="279" spans="2:10" ht="15.75">
      <c r="B279" s="63"/>
      <c r="C279" s="51"/>
      <c r="D279" s="52"/>
      <c r="E279" s="52"/>
      <c r="F279" s="54"/>
      <c r="G279" s="46"/>
      <c r="H279" s="55"/>
      <c r="I279" s="56"/>
      <c r="J279" s="56"/>
    </row>
    <row r="280" spans="2:10" ht="15.75">
      <c r="B280" s="63"/>
      <c r="C280" s="51"/>
      <c r="D280" s="52"/>
      <c r="E280" s="52"/>
      <c r="F280" s="54"/>
      <c r="G280" s="46"/>
      <c r="H280" s="55"/>
      <c r="I280" s="56"/>
      <c r="J280" s="56"/>
    </row>
    <row r="281" spans="2:10" ht="15.75">
      <c r="B281" s="63"/>
      <c r="C281" s="51"/>
      <c r="D281" s="52"/>
      <c r="E281" s="52"/>
      <c r="F281" s="54"/>
      <c r="G281" s="46"/>
      <c r="H281" s="55"/>
      <c r="I281" s="56"/>
      <c r="J281" s="56"/>
    </row>
    <row r="282" spans="2:10" ht="15.75">
      <c r="B282" s="63"/>
      <c r="C282" s="51"/>
      <c r="D282" s="52"/>
      <c r="E282" s="52"/>
      <c r="F282" s="54"/>
      <c r="G282" s="46"/>
      <c r="H282" s="55"/>
      <c r="I282" s="56"/>
      <c r="J282" s="56"/>
    </row>
    <row r="283" spans="2:10" ht="15.75">
      <c r="B283" s="63"/>
      <c r="C283" s="51"/>
      <c r="D283" s="52"/>
      <c r="E283" s="52"/>
      <c r="F283" s="54"/>
      <c r="G283" s="46"/>
      <c r="H283" s="55"/>
      <c r="I283" s="56"/>
      <c r="J283" s="56"/>
    </row>
    <row r="284" spans="2:10" ht="15.75">
      <c r="B284" s="63"/>
      <c r="C284" s="51"/>
      <c r="D284" s="52"/>
      <c r="E284" s="52"/>
      <c r="F284" s="54"/>
      <c r="G284" s="46"/>
      <c r="H284" s="55"/>
      <c r="I284" s="56"/>
      <c r="J284" s="56"/>
    </row>
    <row r="285" spans="2:10" ht="15.75">
      <c r="B285" s="63"/>
      <c r="C285" s="51"/>
      <c r="D285" s="52"/>
      <c r="E285" s="52"/>
      <c r="F285" s="54"/>
      <c r="G285" s="46"/>
      <c r="H285" s="55"/>
      <c r="I285" s="56"/>
      <c r="J285" s="56"/>
    </row>
    <row r="286" spans="2:10" ht="15.75">
      <c r="B286" s="63"/>
      <c r="C286" s="51"/>
      <c r="D286" s="52"/>
      <c r="E286" s="52"/>
      <c r="F286" s="54"/>
      <c r="G286" s="46"/>
      <c r="H286" s="55"/>
      <c r="I286" s="56"/>
      <c r="J286" s="56"/>
    </row>
    <row r="287" spans="2:10" ht="15.75">
      <c r="B287" s="63"/>
      <c r="C287" s="51"/>
      <c r="D287" s="52"/>
      <c r="E287" s="52"/>
      <c r="F287" s="54"/>
      <c r="G287" s="46"/>
      <c r="H287" s="55"/>
      <c r="I287" s="56"/>
      <c r="J287" s="56"/>
    </row>
    <row r="288" spans="2:10" ht="15.75">
      <c r="B288" s="63"/>
      <c r="C288" s="51"/>
      <c r="D288" s="52"/>
      <c r="E288" s="52"/>
      <c r="F288" s="54"/>
      <c r="G288" s="46"/>
      <c r="H288" s="55"/>
      <c r="I288" s="56"/>
      <c r="J288" s="56"/>
    </row>
    <row r="289" spans="2:10" ht="15.75">
      <c r="B289" s="63"/>
      <c r="C289" s="51"/>
      <c r="D289" s="52"/>
      <c r="E289" s="52"/>
      <c r="F289" s="54"/>
      <c r="G289" s="46"/>
      <c r="H289" s="55"/>
      <c r="I289" s="56"/>
      <c r="J289" s="56"/>
    </row>
    <row r="290" spans="2:10" ht="15.75">
      <c r="B290" s="63"/>
      <c r="C290" s="51"/>
      <c r="D290" s="52"/>
      <c r="E290" s="52"/>
      <c r="F290" s="54"/>
      <c r="G290" s="46"/>
      <c r="H290" s="55"/>
      <c r="I290" s="56"/>
      <c r="J290" s="56"/>
    </row>
    <row r="291" spans="2:10" ht="15.75">
      <c r="B291" s="63"/>
      <c r="C291" s="51"/>
      <c r="D291" s="52"/>
      <c r="E291" s="52"/>
      <c r="F291" s="54"/>
      <c r="G291" s="46"/>
      <c r="H291" s="55"/>
      <c r="I291" s="56"/>
      <c r="J291" s="56"/>
    </row>
    <row r="292" spans="2:10" ht="15.75">
      <c r="B292" s="63"/>
      <c r="C292" s="51"/>
      <c r="D292" s="52"/>
      <c r="E292" s="52"/>
      <c r="F292" s="54"/>
      <c r="G292" s="46"/>
      <c r="H292" s="55"/>
      <c r="I292" s="56"/>
      <c r="J292" s="56"/>
    </row>
    <row r="293" spans="2:10" ht="15.75">
      <c r="B293" s="63"/>
      <c r="C293" s="51"/>
      <c r="D293" s="52"/>
      <c r="E293" s="52"/>
      <c r="F293" s="54"/>
      <c r="G293" s="46"/>
      <c r="H293" s="55"/>
      <c r="I293" s="56"/>
      <c r="J293" s="56"/>
    </row>
    <row r="294" spans="2:10" ht="15.75">
      <c r="B294" s="63"/>
      <c r="C294" s="51"/>
      <c r="D294" s="52"/>
      <c r="E294" s="52"/>
      <c r="F294" s="54"/>
      <c r="G294" s="46"/>
      <c r="H294" s="55"/>
      <c r="I294" s="56"/>
      <c r="J294" s="56"/>
    </row>
    <row r="295" spans="2:10" ht="15.75">
      <c r="B295" s="63"/>
      <c r="C295" s="51"/>
      <c r="D295" s="52"/>
      <c r="E295" s="52"/>
      <c r="F295" s="54"/>
      <c r="G295" s="46"/>
      <c r="H295" s="55"/>
      <c r="I295" s="56"/>
      <c r="J295" s="56"/>
    </row>
    <row r="296" spans="2:10" ht="15.75">
      <c r="B296" s="63"/>
      <c r="C296" s="51"/>
      <c r="D296" s="52"/>
      <c r="E296" s="52"/>
      <c r="F296" s="54"/>
      <c r="G296" s="46"/>
      <c r="H296" s="55"/>
      <c r="I296" s="56"/>
      <c r="J296" s="56"/>
    </row>
    <row r="297" spans="2:10" ht="15.75">
      <c r="B297" s="63"/>
      <c r="C297" s="51"/>
      <c r="D297" s="52"/>
      <c r="E297" s="52"/>
      <c r="F297" s="54"/>
      <c r="G297" s="46"/>
      <c r="H297" s="55"/>
      <c r="I297" s="56"/>
      <c r="J297" s="56"/>
    </row>
    <row r="298" spans="2:10" ht="15.75">
      <c r="B298" s="63"/>
      <c r="C298" s="51"/>
      <c r="D298" s="52"/>
      <c r="E298" s="52"/>
      <c r="F298" s="54"/>
      <c r="G298" s="46"/>
      <c r="H298" s="55"/>
      <c r="I298" s="56"/>
      <c r="J298" s="56"/>
    </row>
    <row r="299" spans="2:10" ht="15.75">
      <c r="B299" s="63"/>
      <c r="C299" s="51"/>
      <c r="D299" s="52"/>
      <c r="E299" s="52"/>
      <c r="F299" s="54"/>
      <c r="G299" s="46"/>
      <c r="H299" s="55"/>
      <c r="I299" s="56"/>
      <c r="J299" s="56"/>
    </row>
    <row r="300" spans="2:10" ht="15.75">
      <c r="B300" s="63"/>
      <c r="C300" s="51"/>
      <c r="D300" s="52"/>
      <c r="E300" s="52"/>
      <c r="F300" s="54"/>
      <c r="G300" s="46"/>
      <c r="H300" s="55"/>
      <c r="I300" s="56"/>
      <c r="J300" s="56"/>
    </row>
    <row r="301" spans="2:10" ht="15.75">
      <c r="B301" s="63"/>
      <c r="C301" s="51"/>
      <c r="D301" s="52"/>
      <c r="E301" s="52"/>
      <c r="F301" s="54"/>
      <c r="G301" s="46"/>
      <c r="H301" s="55"/>
      <c r="I301" s="56"/>
      <c r="J301" s="56"/>
    </row>
    <row r="302" spans="2:10" ht="15.75">
      <c r="B302" s="63"/>
      <c r="C302" s="51"/>
      <c r="D302" s="52"/>
      <c r="E302" s="52"/>
      <c r="F302" s="54"/>
      <c r="G302" s="46"/>
      <c r="H302" s="55"/>
      <c r="I302" s="56"/>
      <c r="J302" s="56"/>
    </row>
    <row r="303" spans="2:10" ht="15.75">
      <c r="B303" s="63"/>
      <c r="C303" s="51"/>
      <c r="D303" s="52"/>
      <c r="E303" s="52"/>
      <c r="F303" s="54"/>
      <c r="G303" s="46"/>
      <c r="H303" s="55"/>
      <c r="I303" s="56"/>
      <c r="J303" s="56"/>
    </row>
    <row r="304" spans="2:10" ht="15.75">
      <c r="B304" s="63"/>
      <c r="C304" s="51"/>
      <c r="D304" s="64"/>
      <c r="E304" s="64"/>
      <c r="F304" s="65"/>
      <c r="G304" s="66"/>
      <c r="H304" s="67"/>
      <c r="I304" s="68"/>
      <c r="J304" s="68"/>
    </row>
    <row r="305" spans="2:10" ht="15.75">
      <c r="B305" s="63"/>
      <c r="C305" s="51"/>
      <c r="D305" s="64"/>
      <c r="E305" s="64"/>
      <c r="F305" s="65"/>
      <c r="G305" s="66"/>
      <c r="H305" s="67"/>
      <c r="I305" s="68"/>
      <c r="J305" s="68"/>
    </row>
    <row r="306" spans="2:10" ht="15.75">
      <c r="B306" s="63"/>
      <c r="C306" s="51"/>
      <c r="D306" s="64"/>
      <c r="E306" s="64"/>
      <c r="F306" s="65"/>
      <c r="G306" s="66"/>
      <c r="H306" s="67"/>
      <c r="I306" s="68"/>
      <c r="J306" s="68"/>
    </row>
    <row r="307" spans="2:10" ht="15.75">
      <c r="B307" s="63"/>
      <c r="C307" s="51"/>
      <c r="D307" s="64"/>
      <c r="E307" s="64"/>
      <c r="F307" s="65"/>
      <c r="G307" s="66"/>
      <c r="H307" s="67"/>
      <c r="I307" s="68"/>
      <c r="J307" s="68"/>
    </row>
    <row r="308" spans="2:10" ht="15.75">
      <c r="B308" s="63"/>
      <c r="C308" s="51"/>
      <c r="D308" s="64"/>
      <c r="E308" s="64"/>
      <c r="F308" s="65"/>
      <c r="G308" s="66"/>
      <c r="H308" s="67"/>
      <c r="I308" s="68"/>
      <c r="J308" s="68"/>
    </row>
    <row r="309" spans="2:10" ht="15.75">
      <c r="B309" s="63"/>
      <c r="C309" s="51"/>
      <c r="D309" s="64"/>
      <c r="E309" s="64"/>
      <c r="F309" s="65"/>
      <c r="G309" s="66"/>
      <c r="H309" s="67"/>
      <c r="I309" s="68"/>
      <c r="J309" s="68"/>
    </row>
    <row r="310" spans="2:10" ht="15.75">
      <c r="B310" s="63"/>
      <c r="C310" s="51"/>
      <c r="D310" s="64"/>
      <c r="E310" s="64"/>
      <c r="F310" s="65"/>
      <c r="G310" s="66"/>
      <c r="H310" s="67"/>
      <c r="I310" s="68"/>
      <c r="J310" s="68"/>
    </row>
    <row r="311" spans="2:10" ht="15.75">
      <c r="B311" s="63"/>
      <c r="C311" s="51"/>
      <c r="D311" s="64"/>
      <c r="E311" s="64"/>
      <c r="F311" s="65"/>
      <c r="G311" s="66"/>
      <c r="H311" s="67"/>
      <c r="I311" s="68"/>
      <c r="J311" s="68"/>
    </row>
    <row r="312" spans="2:10" ht="15.75">
      <c r="B312" s="63"/>
      <c r="C312" s="51"/>
      <c r="D312" s="64"/>
      <c r="E312" s="64"/>
      <c r="F312" s="65"/>
      <c r="G312" s="66"/>
      <c r="H312" s="67"/>
      <c r="I312" s="68"/>
      <c r="J312" s="68"/>
    </row>
    <row r="313" spans="2:10" ht="15.75">
      <c r="B313" s="63"/>
      <c r="C313" s="51"/>
      <c r="D313" s="64"/>
      <c r="E313" s="64"/>
      <c r="F313" s="65"/>
      <c r="G313" s="66"/>
      <c r="H313" s="67"/>
      <c r="I313" s="68"/>
      <c r="J313" s="68"/>
    </row>
    <row r="314" spans="2:10" ht="15.75">
      <c r="B314" s="63"/>
      <c r="C314" s="51"/>
      <c r="D314" s="64"/>
      <c r="E314" s="64"/>
      <c r="F314" s="65"/>
      <c r="G314" s="66"/>
      <c r="H314" s="67"/>
      <c r="I314" s="68"/>
      <c r="J314" s="68"/>
    </row>
    <row r="315" spans="2:10" ht="15.75">
      <c r="B315" s="63"/>
      <c r="C315" s="51"/>
      <c r="D315" s="64"/>
      <c r="E315" s="64"/>
      <c r="F315" s="65"/>
      <c r="G315" s="66"/>
      <c r="H315" s="67"/>
      <c r="I315" s="68"/>
      <c r="J315" s="68"/>
    </row>
    <row r="316" spans="2:10" ht="15.75">
      <c r="B316" s="63"/>
      <c r="C316" s="51"/>
      <c r="D316" s="64"/>
      <c r="E316" s="64"/>
      <c r="F316" s="65"/>
      <c r="G316" s="66"/>
      <c r="H316" s="67"/>
      <c r="I316" s="68"/>
      <c r="J316" s="68"/>
    </row>
    <row r="317" spans="2:10" ht="15.75">
      <c r="B317" s="63"/>
      <c r="C317" s="51"/>
      <c r="D317" s="64"/>
      <c r="E317" s="64"/>
      <c r="F317" s="65"/>
      <c r="G317" s="66"/>
      <c r="H317" s="67"/>
      <c r="I317" s="68"/>
      <c r="J317" s="68"/>
    </row>
    <row r="318" spans="2:10" ht="15.75">
      <c r="B318" s="63"/>
      <c r="C318" s="51"/>
      <c r="D318" s="64"/>
      <c r="E318" s="64"/>
      <c r="F318" s="65"/>
      <c r="G318" s="66"/>
      <c r="H318" s="67"/>
      <c r="I318" s="68"/>
      <c r="J318" s="68"/>
    </row>
    <row r="319" spans="2:10" ht="15.75">
      <c r="B319" s="63"/>
      <c r="C319" s="51"/>
      <c r="D319" s="64"/>
      <c r="E319" s="64"/>
      <c r="F319" s="65"/>
      <c r="G319" s="66"/>
      <c r="H319" s="67"/>
      <c r="I319" s="68"/>
      <c r="J319" s="68"/>
    </row>
    <row r="320" spans="2:10" ht="15.75">
      <c r="B320" s="63"/>
      <c r="C320" s="51"/>
      <c r="D320" s="64"/>
      <c r="E320" s="64"/>
      <c r="F320" s="65"/>
      <c r="G320" s="66"/>
      <c r="H320" s="67"/>
      <c r="I320" s="68"/>
      <c r="J320" s="68"/>
    </row>
    <row r="321" spans="2:10" ht="15.75">
      <c r="B321" s="63"/>
      <c r="C321" s="51"/>
      <c r="D321" s="64"/>
      <c r="E321" s="64"/>
      <c r="F321" s="65"/>
      <c r="G321" s="66"/>
      <c r="H321" s="67"/>
      <c r="I321" s="68"/>
      <c r="J321" s="68"/>
    </row>
    <row r="322" spans="2:10" ht="15.75">
      <c r="B322" s="63"/>
      <c r="C322" s="51"/>
      <c r="D322" s="64"/>
      <c r="E322" s="64"/>
      <c r="F322" s="65"/>
      <c r="G322" s="66"/>
      <c r="H322" s="67"/>
      <c r="I322" s="68"/>
      <c r="J322" s="68"/>
    </row>
    <row r="323" spans="2:10" ht="15.75">
      <c r="B323" s="63"/>
      <c r="C323" s="51"/>
      <c r="D323" s="64"/>
      <c r="E323" s="64"/>
      <c r="F323" s="65"/>
      <c r="G323" s="66"/>
      <c r="H323" s="67"/>
      <c r="I323" s="68"/>
      <c r="J323" s="68"/>
    </row>
    <row r="324" spans="2:10" ht="15.75">
      <c r="B324" s="63"/>
      <c r="C324" s="51"/>
      <c r="D324" s="64"/>
      <c r="E324" s="64"/>
      <c r="F324" s="65"/>
      <c r="G324" s="66"/>
      <c r="H324" s="67"/>
      <c r="I324" s="68"/>
      <c r="J324" s="68"/>
    </row>
    <row r="325" spans="2:10" ht="15.75">
      <c r="B325" s="63"/>
      <c r="C325" s="51"/>
      <c r="D325" s="64"/>
      <c r="E325" s="64"/>
      <c r="F325" s="65"/>
      <c r="G325" s="66"/>
      <c r="H325" s="67"/>
      <c r="I325" s="68"/>
      <c r="J325" s="68"/>
    </row>
    <row r="326" spans="2:10" ht="15.75">
      <c r="B326" s="63"/>
      <c r="C326" s="51"/>
      <c r="D326" s="64"/>
      <c r="E326" s="64"/>
      <c r="F326" s="65"/>
      <c r="G326" s="66"/>
      <c r="H326" s="67"/>
      <c r="I326" s="68"/>
      <c r="J326" s="68"/>
    </row>
    <row r="327" spans="2:10" ht="15.75">
      <c r="B327" s="63"/>
      <c r="C327" s="51"/>
      <c r="D327" s="64"/>
      <c r="E327" s="64"/>
      <c r="F327" s="65"/>
      <c r="G327" s="66"/>
      <c r="H327" s="67"/>
      <c r="I327" s="68"/>
      <c r="J327" s="68"/>
    </row>
    <row r="328" spans="2:10" ht="15.75">
      <c r="B328" s="63"/>
      <c r="C328" s="51"/>
      <c r="D328" s="64"/>
      <c r="E328" s="64"/>
      <c r="F328" s="65"/>
      <c r="G328" s="66"/>
      <c r="H328" s="67"/>
      <c r="I328" s="68"/>
      <c r="J328" s="68"/>
    </row>
    <row r="329" spans="2:10" ht="15.75">
      <c r="B329" s="63"/>
      <c r="C329" s="51"/>
      <c r="D329" s="64"/>
      <c r="E329" s="64"/>
      <c r="F329" s="65"/>
      <c r="G329" s="66"/>
      <c r="H329" s="67"/>
      <c r="I329" s="68"/>
      <c r="J329" s="68"/>
    </row>
    <row r="330" spans="2:10" ht="15.75">
      <c r="B330" s="63"/>
      <c r="C330" s="51"/>
      <c r="D330" s="64"/>
      <c r="E330" s="64"/>
      <c r="F330" s="65"/>
      <c r="G330" s="66"/>
      <c r="H330" s="67"/>
      <c r="I330" s="68"/>
      <c r="J330" s="68"/>
    </row>
    <row r="331" spans="2:10" ht="15.75">
      <c r="B331" s="63"/>
      <c r="C331" s="51"/>
      <c r="D331" s="64"/>
      <c r="E331" s="64"/>
      <c r="F331" s="65"/>
      <c r="G331" s="66"/>
      <c r="H331" s="67"/>
      <c r="I331" s="68"/>
      <c r="J331" s="68"/>
    </row>
    <row r="332" spans="2:10" ht="15.75">
      <c r="B332" s="63"/>
      <c r="C332" s="51"/>
      <c r="D332" s="64"/>
      <c r="E332" s="64"/>
      <c r="F332" s="65"/>
      <c r="G332" s="66"/>
      <c r="H332" s="67"/>
      <c r="I332" s="68"/>
      <c r="J332" s="68"/>
    </row>
    <row r="333" spans="2:10" ht="15.75">
      <c r="B333" s="63"/>
      <c r="C333" s="51"/>
      <c r="D333" s="64"/>
      <c r="E333" s="64"/>
      <c r="F333" s="65"/>
      <c r="G333" s="66"/>
      <c r="H333" s="67"/>
      <c r="I333" s="68"/>
      <c r="J333" s="68"/>
    </row>
    <row r="334" spans="2:10" ht="15.75">
      <c r="B334" s="63"/>
      <c r="C334" s="51"/>
      <c r="D334" s="64"/>
      <c r="E334" s="64"/>
      <c r="F334" s="65"/>
      <c r="G334" s="66"/>
      <c r="H334" s="67"/>
      <c r="I334" s="68"/>
      <c r="J334" s="68"/>
    </row>
    <row r="335" spans="2:10" ht="15.75">
      <c r="B335" s="63"/>
      <c r="C335" s="51"/>
      <c r="D335" s="64"/>
      <c r="E335" s="64"/>
      <c r="F335" s="65"/>
      <c r="G335" s="66"/>
      <c r="H335" s="67"/>
      <c r="I335" s="68"/>
      <c r="J335" s="68"/>
    </row>
    <row r="336" spans="2:10" ht="15.75">
      <c r="B336" s="63"/>
      <c r="C336" s="51"/>
      <c r="D336" s="64"/>
      <c r="E336" s="64"/>
      <c r="F336" s="65"/>
      <c r="G336" s="66"/>
      <c r="H336" s="67"/>
      <c r="I336" s="68"/>
      <c r="J336" s="68"/>
    </row>
    <row r="337" spans="2:10" ht="15.75">
      <c r="B337" s="63"/>
      <c r="C337" s="51"/>
      <c r="D337" s="64"/>
      <c r="E337" s="64"/>
      <c r="F337" s="65"/>
      <c r="G337" s="66"/>
      <c r="H337" s="67"/>
      <c r="I337" s="68"/>
      <c r="J337" s="68"/>
    </row>
    <row r="338" spans="2:10" ht="15.75">
      <c r="B338" s="63"/>
      <c r="C338" s="51"/>
      <c r="D338" s="64"/>
      <c r="E338" s="64"/>
      <c r="F338" s="65"/>
      <c r="G338" s="66"/>
      <c r="H338" s="67"/>
      <c r="I338" s="68"/>
      <c r="J338" s="68"/>
    </row>
    <row r="339" spans="2:10" ht="15.75">
      <c r="B339" s="63"/>
      <c r="C339" s="51"/>
      <c r="D339" s="64"/>
      <c r="E339" s="64"/>
      <c r="F339" s="65"/>
      <c r="G339" s="66"/>
      <c r="H339" s="67"/>
      <c r="I339" s="68"/>
      <c r="J339" s="68"/>
    </row>
    <row r="340" spans="2:10" ht="15.75">
      <c r="B340" s="63"/>
      <c r="C340" s="51"/>
      <c r="D340" s="64"/>
      <c r="E340" s="64"/>
      <c r="F340" s="65"/>
      <c r="G340" s="66"/>
      <c r="H340" s="67"/>
      <c r="I340" s="68"/>
      <c r="J340" s="68"/>
    </row>
    <row r="341" spans="2:10" ht="15.75">
      <c r="B341" s="63"/>
      <c r="C341" s="51"/>
      <c r="D341" s="64"/>
      <c r="E341" s="64"/>
      <c r="F341" s="65"/>
      <c r="G341" s="66"/>
      <c r="H341" s="67"/>
      <c r="I341" s="68"/>
      <c r="J341" s="68"/>
    </row>
    <row r="342" spans="2:10" ht="15.75">
      <c r="B342" s="63"/>
      <c r="C342" s="51"/>
      <c r="D342" s="64"/>
      <c r="E342" s="64"/>
      <c r="F342" s="65"/>
      <c r="G342" s="66"/>
      <c r="H342" s="67"/>
      <c r="I342" s="68"/>
      <c r="J342" s="68"/>
    </row>
    <row r="343" spans="2:10" ht="15.75">
      <c r="B343" s="63"/>
      <c r="C343" s="51"/>
      <c r="D343" s="64"/>
      <c r="E343" s="64"/>
      <c r="F343" s="65"/>
      <c r="G343" s="66"/>
      <c r="H343" s="67"/>
      <c r="I343" s="68"/>
      <c r="J343" s="68"/>
    </row>
    <row r="344" spans="2:10" ht="15.75">
      <c r="B344" s="63"/>
      <c r="C344" s="51"/>
      <c r="D344" s="64"/>
      <c r="E344" s="64"/>
      <c r="F344" s="65"/>
      <c r="G344" s="66"/>
      <c r="H344" s="67"/>
      <c r="I344" s="68"/>
      <c r="J344" s="68"/>
    </row>
    <row r="345" spans="2:10" ht="15.75">
      <c r="B345" s="63"/>
      <c r="C345" s="51"/>
      <c r="D345" s="64"/>
      <c r="E345" s="64"/>
      <c r="F345" s="65"/>
      <c r="G345" s="66"/>
      <c r="H345" s="67"/>
      <c r="I345" s="68"/>
      <c r="J345" s="68"/>
    </row>
    <row r="346" spans="2:10" ht="15.75">
      <c r="B346" s="63"/>
      <c r="C346" s="51"/>
      <c r="D346" s="64"/>
      <c r="E346" s="64"/>
      <c r="F346" s="65"/>
      <c r="G346" s="66"/>
      <c r="H346" s="67"/>
      <c r="I346" s="68"/>
      <c r="J346" s="68"/>
    </row>
    <row r="347" spans="2:10" ht="15.75">
      <c r="B347" s="63"/>
      <c r="C347" s="51"/>
      <c r="D347" s="64"/>
      <c r="E347" s="64"/>
      <c r="F347" s="65"/>
      <c r="G347" s="66"/>
      <c r="H347" s="67"/>
      <c r="I347" s="68"/>
      <c r="J347" s="68"/>
    </row>
    <row r="348" spans="2:10" ht="15.75">
      <c r="B348" s="63"/>
      <c r="C348" s="51"/>
      <c r="D348" s="64"/>
      <c r="E348" s="64"/>
      <c r="F348" s="65"/>
      <c r="G348" s="66"/>
      <c r="H348" s="67"/>
      <c r="I348" s="68"/>
      <c r="J348" s="68"/>
    </row>
    <row r="349" spans="2:10" ht="15.75">
      <c r="B349" s="63"/>
      <c r="C349" s="51"/>
      <c r="D349" s="64"/>
      <c r="E349" s="64"/>
      <c r="F349" s="65"/>
      <c r="G349" s="66"/>
      <c r="H349" s="67"/>
      <c r="I349" s="68"/>
      <c r="J349" s="68"/>
    </row>
    <row r="350" spans="2:10" ht="15.75">
      <c r="B350" s="63"/>
      <c r="C350" s="51"/>
      <c r="D350" s="64"/>
      <c r="E350" s="64"/>
      <c r="F350" s="65"/>
      <c r="G350" s="66"/>
      <c r="H350" s="67"/>
      <c r="I350" s="68"/>
      <c r="J350" s="68"/>
    </row>
    <row r="351" spans="2:10" ht="15.75">
      <c r="B351" s="63"/>
      <c r="C351" s="51"/>
      <c r="D351" s="64"/>
      <c r="E351" s="64"/>
      <c r="F351" s="65"/>
      <c r="G351" s="66"/>
      <c r="H351" s="67"/>
      <c r="I351" s="68"/>
      <c r="J351" s="68"/>
    </row>
    <row r="352" spans="2:10" ht="15.75">
      <c r="B352" s="63"/>
      <c r="C352" s="51"/>
      <c r="D352" s="64"/>
      <c r="E352" s="64"/>
      <c r="F352" s="65"/>
      <c r="G352" s="66"/>
      <c r="H352" s="67"/>
      <c r="I352" s="68"/>
      <c r="J352" s="68"/>
    </row>
    <row r="353" spans="2:10" ht="15.75">
      <c r="B353" s="63"/>
      <c r="C353" s="51"/>
      <c r="D353" s="64"/>
      <c r="E353" s="64"/>
      <c r="F353" s="65"/>
      <c r="G353" s="66"/>
      <c r="H353" s="67"/>
      <c r="I353" s="68"/>
      <c r="J353" s="68"/>
    </row>
    <row r="354" spans="2:10" ht="15.75">
      <c r="B354" s="63"/>
      <c r="C354" s="51"/>
      <c r="D354" s="64"/>
      <c r="E354" s="64"/>
      <c r="F354" s="65"/>
      <c r="G354" s="66"/>
      <c r="H354" s="67"/>
      <c r="I354" s="68"/>
      <c r="J354" s="68"/>
    </row>
    <row r="355" spans="2:10" ht="15.75">
      <c r="B355" s="63"/>
      <c r="C355" s="51"/>
      <c r="D355" s="64"/>
      <c r="E355" s="64"/>
      <c r="F355" s="65"/>
      <c r="G355" s="66"/>
      <c r="H355" s="67"/>
      <c r="I355" s="68"/>
      <c r="J355" s="68"/>
    </row>
    <row r="356" spans="2:10" ht="15.75">
      <c r="B356" s="63"/>
      <c r="C356" s="51"/>
      <c r="D356" s="64"/>
      <c r="E356" s="64"/>
      <c r="F356" s="65"/>
      <c r="G356" s="66"/>
      <c r="H356" s="67"/>
      <c r="I356" s="68"/>
      <c r="J356" s="68"/>
    </row>
    <row r="357" spans="2:10" ht="15.75">
      <c r="B357" s="63"/>
      <c r="C357" s="51"/>
      <c r="D357" s="64"/>
      <c r="E357" s="64"/>
      <c r="F357" s="65"/>
      <c r="G357" s="66"/>
      <c r="H357" s="67"/>
      <c r="I357" s="68"/>
      <c r="J357" s="68"/>
    </row>
    <row r="358" spans="2:10" ht="15.75">
      <c r="B358" s="63"/>
      <c r="C358" s="51"/>
      <c r="D358" s="64"/>
      <c r="E358" s="64"/>
      <c r="F358" s="65"/>
      <c r="G358" s="66"/>
      <c r="H358" s="67"/>
      <c r="I358" s="68"/>
      <c r="J358" s="68"/>
    </row>
    <row r="359" spans="2:10" ht="15.75">
      <c r="B359" s="63"/>
      <c r="C359" s="51"/>
      <c r="D359" s="64"/>
      <c r="E359" s="64"/>
      <c r="F359" s="65"/>
      <c r="G359" s="66"/>
      <c r="H359" s="67"/>
      <c r="I359" s="68"/>
      <c r="J359" s="68"/>
    </row>
    <row r="360" spans="2:10" ht="15.75">
      <c r="B360" s="63"/>
      <c r="C360" s="51"/>
      <c r="D360" s="64"/>
      <c r="E360" s="64"/>
      <c r="F360" s="65"/>
      <c r="G360" s="66"/>
      <c r="H360" s="67"/>
      <c r="I360" s="68"/>
      <c r="J360" s="68"/>
    </row>
    <row r="361" spans="2:10" ht="15.75">
      <c r="B361" s="63"/>
      <c r="C361" s="51"/>
      <c r="D361" s="64"/>
      <c r="E361" s="64"/>
      <c r="F361" s="65"/>
      <c r="G361" s="66"/>
      <c r="H361" s="67"/>
      <c r="I361" s="68"/>
      <c r="J361" s="68"/>
    </row>
    <row r="362" spans="2:10" ht="15.75">
      <c r="B362" s="63"/>
      <c r="C362" s="51"/>
      <c r="D362" s="64"/>
      <c r="E362" s="64"/>
      <c r="F362" s="65"/>
      <c r="G362" s="66"/>
      <c r="H362" s="67"/>
      <c r="I362" s="68"/>
      <c r="J362" s="68"/>
    </row>
    <row r="363" spans="2:10" ht="15.75">
      <c r="B363" s="63"/>
      <c r="C363" s="51"/>
      <c r="D363" s="64"/>
      <c r="E363" s="64"/>
      <c r="F363" s="65"/>
      <c r="G363" s="66"/>
      <c r="H363" s="67"/>
      <c r="I363" s="68"/>
      <c r="J363" s="68"/>
    </row>
    <row r="364" spans="2:10" ht="15.75">
      <c r="B364" s="63"/>
      <c r="C364" s="51"/>
      <c r="D364" s="64"/>
      <c r="E364" s="64"/>
      <c r="F364" s="65"/>
      <c r="G364" s="66"/>
      <c r="H364" s="67"/>
      <c r="I364" s="68"/>
      <c r="J364" s="68"/>
    </row>
    <row r="365" spans="2:10" ht="15.75">
      <c r="B365" s="63"/>
      <c r="C365" s="51"/>
      <c r="D365" s="64"/>
      <c r="E365" s="64"/>
      <c r="F365" s="65"/>
      <c r="G365" s="66"/>
      <c r="H365" s="67"/>
      <c r="I365" s="68"/>
      <c r="J365" s="68"/>
    </row>
    <row r="366" spans="2:10" ht="15.75">
      <c r="B366" s="63"/>
      <c r="C366" s="51"/>
      <c r="D366" s="64"/>
      <c r="E366" s="64"/>
      <c r="F366" s="65"/>
      <c r="G366" s="66"/>
      <c r="H366" s="67"/>
      <c r="I366" s="68"/>
      <c r="J366" s="68"/>
    </row>
    <row r="367" spans="2:10" ht="15.75">
      <c r="B367" s="63"/>
      <c r="C367" s="51"/>
      <c r="D367" s="64"/>
      <c r="E367" s="64"/>
      <c r="F367" s="65"/>
      <c r="G367" s="66"/>
      <c r="H367" s="67"/>
      <c r="I367" s="68"/>
      <c r="J367" s="68"/>
    </row>
    <row r="368" spans="2:10" ht="15.75">
      <c r="B368" s="63"/>
      <c r="C368" s="51"/>
      <c r="D368" s="64"/>
      <c r="E368" s="64"/>
      <c r="F368" s="65"/>
      <c r="G368" s="66"/>
      <c r="H368" s="67"/>
      <c r="I368" s="68"/>
      <c r="J368" s="68"/>
    </row>
    <row r="369" spans="2:10" ht="15.75">
      <c r="B369" s="63"/>
      <c r="C369" s="51"/>
      <c r="D369" s="64"/>
      <c r="E369" s="64"/>
      <c r="F369" s="65"/>
      <c r="G369" s="66"/>
      <c r="H369" s="67"/>
      <c r="I369" s="68"/>
      <c r="J369" s="68"/>
    </row>
    <row r="370" spans="2:10" ht="15.75">
      <c r="B370" s="63"/>
      <c r="C370" s="51"/>
      <c r="D370" s="64"/>
      <c r="E370" s="64"/>
      <c r="F370" s="65"/>
      <c r="G370" s="66"/>
      <c r="H370" s="67"/>
      <c r="I370" s="68"/>
      <c r="J370" s="68"/>
    </row>
    <row r="371" spans="2:10" ht="15.75">
      <c r="B371" s="63"/>
      <c r="C371" s="51"/>
      <c r="D371" s="64"/>
      <c r="E371" s="64"/>
      <c r="F371" s="65"/>
      <c r="G371" s="66"/>
      <c r="H371" s="67"/>
      <c r="I371" s="68"/>
      <c r="J371" s="68"/>
    </row>
    <row r="372" spans="2:10" ht="15.75">
      <c r="B372" s="63"/>
      <c r="C372" s="51"/>
      <c r="D372" s="64"/>
      <c r="E372" s="64"/>
      <c r="F372" s="65"/>
      <c r="G372" s="66"/>
      <c r="H372" s="67"/>
      <c r="I372" s="68"/>
      <c r="J372" s="68"/>
    </row>
    <row r="373" spans="2:10" ht="15.75">
      <c r="B373" s="63"/>
      <c r="C373" s="51"/>
      <c r="D373" s="64"/>
      <c r="E373" s="64"/>
      <c r="F373" s="65"/>
      <c r="G373" s="66"/>
      <c r="H373" s="67"/>
      <c r="I373" s="68"/>
      <c r="J373" s="68"/>
    </row>
    <row r="374" spans="2:10" ht="15.75">
      <c r="B374" s="63"/>
      <c r="C374" s="51"/>
      <c r="D374" s="64"/>
      <c r="E374" s="64"/>
      <c r="F374" s="65"/>
      <c r="G374" s="66"/>
      <c r="H374" s="67"/>
      <c r="I374" s="68"/>
      <c r="J374" s="68"/>
    </row>
    <row r="375" spans="2:10" ht="15.75">
      <c r="B375" s="63"/>
      <c r="C375" s="51"/>
      <c r="D375" s="64"/>
      <c r="E375" s="64"/>
      <c r="F375" s="65"/>
      <c r="G375" s="66"/>
      <c r="H375" s="67"/>
      <c r="I375" s="68"/>
      <c r="J375" s="68"/>
    </row>
    <row r="376" spans="2:10" ht="15.75">
      <c r="B376" s="63"/>
      <c r="C376" s="51"/>
      <c r="D376" s="64"/>
      <c r="E376" s="64"/>
      <c r="F376" s="65"/>
      <c r="G376" s="66"/>
      <c r="H376" s="67"/>
      <c r="I376" s="68"/>
      <c r="J376" s="68"/>
    </row>
    <row r="377" spans="2:10" ht="15.75">
      <c r="B377" s="63"/>
      <c r="C377" s="51"/>
      <c r="D377" s="64"/>
      <c r="E377" s="64"/>
      <c r="F377" s="65"/>
      <c r="G377" s="66"/>
      <c r="H377" s="67"/>
      <c r="I377" s="68"/>
      <c r="J377" s="68"/>
    </row>
    <row r="378" spans="2:10" ht="15.75">
      <c r="B378" s="63"/>
      <c r="C378" s="51"/>
      <c r="D378" s="64"/>
      <c r="E378" s="64"/>
      <c r="F378" s="65"/>
      <c r="G378" s="66"/>
      <c r="H378" s="67"/>
      <c r="I378" s="68"/>
      <c r="J378" s="68"/>
    </row>
    <row r="379" spans="2:10" ht="15.75">
      <c r="B379" s="63"/>
      <c r="C379" s="51"/>
      <c r="D379" s="64"/>
      <c r="E379" s="64"/>
      <c r="F379" s="65"/>
      <c r="G379" s="66"/>
      <c r="H379" s="67"/>
      <c r="I379" s="68"/>
      <c r="J379" s="68"/>
    </row>
    <row r="380" spans="2:10" ht="15.75">
      <c r="B380" s="63"/>
      <c r="C380" s="51"/>
      <c r="D380" s="64"/>
      <c r="E380" s="64"/>
      <c r="F380" s="65"/>
      <c r="G380" s="66"/>
      <c r="H380" s="67"/>
      <c r="I380" s="68"/>
      <c r="J380" s="68"/>
    </row>
    <row r="381" spans="2:10" ht="15.75">
      <c r="B381" s="63"/>
      <c r="C381" s="51"/>
      <c r="D381" s="64"/>
      <c r="E381" s="64"/>
      <c r="F381" s="65"/>
      <c r="G381" s="66"/>
      <c r="H381" s="67"/>
      <c r="I381" s="68"/>
      <c r="J381" s="68"/>
    </row>
    <row r="382" spans="2:10" ht="15.75">
      <c r="B382" s="63"/>
      <c r="C382" s="51"/>
      <c r="D382" s="64"/>
      <c r="E382" s="64"/>
      <c r="F382" s="65"/>
      <c r="G382" s="66"/>
      <c r="H382" s="67"/>
      <c r="I382" s="68"/>
      <c r="J382" s="68"/>
    </row>
    <row r="383" spans="2:10" ht="15.75">
      <c r="B383" s="63"/>
      <c r="C383" s="51"/>
      <c r="D383" s="64"/>
      <c r="E383" s="64"/>
      <c r="F383" s="65"/>
      <c r="G383" s="66"/>
      <c r="H383" s="67"/>
      <c r="I383" s="68"/>
      <c r="J383" s="68"/>
    </row>
    <row r="384" spans="2:10" ht="15.75">
      <c r="B384" s="63"/>
      <c r="C384" s="51"/>
      <c r="D384" s="64"/>
      <c r="E384" s="64"/>
      <c r="F384" s="65"/>
      <c r="G384" s="66"/>
      <c r="H384" s="67"/>
      <c r="I384" s="68"/>
      <c r="J384" s="68"/>
    </row>
    <row r="385" spans="2:10" ht="15.75">
      <c r="B385" s="63"/>
      <c r="C385" s="51"/>
      <c r="D385" s="64"/>
      <c r="E385" s="64"/>
      <c r="F385" s="65"/>
      <c r="G385" s="66"/>
      <c r="H385" s="67"/>
      <c r="I385" s="68"/>
      <c r="J385" s="68"/>
    </row>
    <row r="386" spans="2:10" ht="15.75">
      <c r="B386" s="63"/>
      <c r="C386" s="51"/>
      <c r="D386" s="64"/>
      <c r="E386" s="64"/>
      <c r="F386" s="65"/>
      <c r="G386" s="66"/>
      <c r="H386" s="67"/>
      <c r="I386" s="68"/>
      <c r="J386" s="68"/>
    </row>
    <row r="387" spans="2:10" ht="15.75">
      <c r="B387" s="63"/>
      <c r="C387" s="51"/>
      <c r="D387" s="64"/>
      <c r="E387" s="64"/>
      <c r="F387" s="65"/>
      <c r="G387" s="66"/>
      <c r="H387" s="67"/>
      <c r="I387" s="68"/>
      <c r="J387" s="68"/>
    </row>
    <row r="388" spans="2:10" ht="15.75">
      <c r="B388" s="63"/>
      <c r="C388" s="51"/>
      <c r="D388" s="64"/>
      <c r="E388" s="64"/>
      <c r="F388" s="65"/>
      <c r="G388" s="66"/>
      <c r="H388" s="67"/>
      <c r="I388" s="68"/>
      <c r="J388" s="68"/>
    </row>
    <row r="389" spans="2:10" ht="15.75">
      <c r="B389" s="63"/>
      <c r="C389" s="51"/>
      <c r="D389" s="64"/>
      <c r="E389" s="64"/>
      <c r="F389" s="65"/>
      <c r="G389" s="66"/>
      <c r="H389" s="67"/>
      <c r="I389" s="68"/>
      <c r="J389" s="68"/>
    </row>
    <row r="390" spans="2:10" ht="15.75">
      <c r="B390" s="63"/>
      <c r="C390" s="51"/>
      <c r="D390" s="64"/>
      <c r="E390" s="64"/>
      <c r="F390" s="65"/>
      <c r="G390" s="66"/>
      <c r="H390" s="67"/>
      <c r="I390" s="68"/>
      <c r="J390" s="68"/>
    </row>
    <row r="391" spans="2:10" ht="15.75">
      <c r="B391" s="63"/>
      <c r="C391" s="51"/>
      <c r="D391" s="64"/>
      <c r="E391" s="64"/>
      <c r="F391" s="65"/>
      <c r="G391" s="66"/>
      <c r="H391" s="67"/>
      <c r="I391" s="68"/>
      <c r="J391" s="68"/>
    </row>
    <row r="392" spans="2:10" ht="15.75">
      <c r="B392" s="63"/>
      <c r="C392" s="51"/>
      <c r="D392" s="64"/>
      <c r="E392" s="64"/>
      <c r="F392" s="65"/>
      <c r="G392" s="66"/>
      <c r="H392" s="67"/>
      <c r="I392" s="68"/>
      <c r="J392" s="68"/>
    </row>
    <row r="393" spans="2:10" ht="15.75">
      <c r="B393" s="63"/>
      <c r="C393" s="51"/>
      <c r="D393" s="64"/>
      <c r="E393" s="64"/>
      <c r="F393" s="65"/>
      <c r="G393" s="66"/>
      <c r="H393" s="67"/>
      <c r="I393" s="68"/>
      <c r="J393" s="68"/>
    </row>
    <row r="394" spans="2:10" ht="15.75">
      <c r="B394" s="63"/>
      <c r="C394" s="51"/>
      <c r="D394" s="64"/>
      <c r="E394" s="64"/>
      <c r="F394" s="65"/>
      <c r="G394" s="66"/>
      <c r="H394" s="67"/>
      <c r="I394" s="68"/>
      <c r="J394" s="68"/>
    </row>
    <row r="395" spans="2:10" ht="15.75">
      <c r="B395" s="63"/>
      <c r="C395" s="51"/>
      <c r="D395" s="64"/>
      <c r="E395" s="64"/>
      <c r="F395" s="65"/>
      <c r="G395" s="66"/>
      <c r="H395" s="67"/>
      <c r="I395" s="68"/>
      <c r="J395" s="68"/>
    </row>
    <row r="396" spans="2:10" ht="15.75">
      <c r="B396" s="63"/>
      <c r="C396" s="51"/>
      <c r="D396" s="64"/>
      <c r="E396" s="64"/>
      <c r="F396" s="65"/>
      <c r="G396" s="66"/>
      <c r="H396" s="67"/>
      <c r="I396" s="68"/>
      <c r="J396" s="68"/>
    </row>
    <row r="397" spans="2:10" ht="15.75">
      <c r="B397" s="63"/>
      <c r="C397" s="51"/>
      <c r="D397" s="64"/>
      <c r="E397" s="64"/>
      <c r="F397" s="65"/>
      <c r="G397" s="66"/>
      <c r="H397" s="67"/>
      <c r="I397" s="68"/>
      <c r="J397" s="68"/>
    </row>
    <row r="398" spans="2:10" ht="15.75">
      <c r="B398" s="63"/>
      <c r="C398" s="51"/>
      <c r="D398" s="64"/>
      <c r="E398" s="64"/>
      <c r="F398" s="65"/>
      <c r="G398" s="66"/>
      <c r="H398" s="67"/>
      <c r="I398" s="68"/>
      <c r="J398" s="68"/>
    </row>
    <row r="399" spans="2:10" ht="15.75">
      <c r="B399" s="63"/>
      <c r="C399" s="51"/>
      <c r="D399" s="64"/>
      <c r="E399" s="64"/>
      <c r="F399" s="65"/>
      <c r="G399" s="66"/>
      <c r="H399" s="67"/>
      <c r="I399" s="68"/>
      <c r="J399" s="68"/>
    </row>
    <row r="400" spans="2:10" ht="15.75">
      <c r="B400" s="63"/>
      <c r="C400" s="51"/>
      <c r="D400" s="64"/>
      <c r="E400" s="64"/>
      <c r="F400" s="65"/>
      <c r="G400" s="66"/>
      <c r="H400" s="67"/>
      <c r="I400" s="68"/>
      <c r="J400" s="68"/>
    </row>
    <row r="401" spans="2:10" ht="15.75">
      <c r="B401" s="63"/>
      <c r="C401" s="51"/>
      <c r="D401" s="64"/>
      <c r="E401" s="64"/>
      <c r="F401" s="65"/>
      <c r="G401" s="66"/>
      <c r="H401" s="67"/>
      <c r="I401" s="68"/>
      <c r="J401" s="68"/>
    </row>
    <row r="402" spans="2:10" ht="15.75">
      <c r="B402" s="63"/>
      <c r="C402" s="51"/>
      <c r="D402" s="64"/>
      <c r="E402" s="64"/>
      <c r="F402" s="65"/>
      <c r="G402" s="66"/>
      <c r="H402" s="67"/>
      <c r="I402" s="68"/>
      <c r="J402" s="68"/>
    </row>
    <row r="403" spans="2:10" ht="15.75">
      <c r="B403" s="63"/>
      <c r="C403" s="51"/>
      <c r="D403" s="64"/>
      <c r="E403" s="64"/>
      <c r="F403" s="65"/>
      <c r="G403" s="66"/>
      <c r="H403" s="67"/>
      <c r="I403" s="68"/>
      <c r="J403" s="68"/>
    </row>
    <row r="404" spans="2:10" ht="15.75">
      <c r="B404" s="63"/>
      <c r="C404" s="51"/>
      <c r="D404" s="64"/>
      <c r="E404" s="64"/>
      <c r="F404" s="65"/>
      <c r="G404" s="66"/>
      <c r="H404" s="67"/>
      <c r="I404" s="68"/>
      <c r="J404" s="68"/>
    </row>
    <row r="405" spans="2:10" ht="15.75">
      <c r="B405" s="63"/>
      <c r="C405" s="51"/>
      <c r="D405" s="64"/>
      <c r="E405" s="64"/>
      <c r="F405" s="65"/>
      <c r="G405" s="66"/>
      <c r="H405" s="67"/>
      <c r="I405" s="68"/>
      <c r="J405" s="68"/>
    </row>
    <row r="406" spans="2:10" ht="15.75">
      <c r="B406" s="63"/>
      <c r="C406" s="51"/>
      <c r="D406" s="64"/>
      <c r="E406" s="64"/>
      <c r="F406" s="65"/>
      <c r="G406" s="66"/>
      <c r="H406" s="67"/>
      <c r="I406" s="68"/>
      <c r="J406" s="68"/>
    </row>
    <row r="407" spans="2:10" ht="15.75">
      <c r="B407" s="63"/>
      <c r="C407" s="51"/>
      <c r="D407" s="64"/>
      <c r="E407" s="64"/>
      <c r="F407" s="65"/>
      <c r="G407" s="66"/>
      <c r="H407" s="67"/>
      <c r="I407" s="68"/>
      <c r="J407" s="68"/>
    </row>
    <row r="408" spans="2:10" ht="15.75">
      <c r="B408" s="63"/>
      <c r="C408" s="51"/>
      <c r="D408" s="64"/>
      <c r="E408" s="64"/>
      <c r="F408" s="65"/>
      <c r="G408" s="66"/>
      <c r="H408" s="67"/>
      <c r="I408" s="68"/>
      <c r="J408" s="68"/>
    </row>
    <row r="409" spans="2:10" ht="15.75">
      <c r="B409" s="63"/>
      <c r="C409" s="51"/>
      <c r="D409" s="64"/>
      <c r="E409" s="64"/>
      <c r="F409" s="65"/>
      <c r="G409" s="66"/>
      <c r="H409" s="67"/>
      <c r="I409" s="68"/>
      <c r="J409" s="68"/>
    </row>
    <row r="410" spans="2:10" ht="15.75">
      <c r="B410" s="63"/>
      <c r="C410" s="51"/>
      <c r="D410" s="64"/>
      <c r="E410" s="64"/>
      <c r="F410" s="65"/>
      <c r="G410" s="66"/>
      <c r="H410" s="67"/>
      <c r="I410" s="68"/>
      <c r="J410" s="68"/>
    </row>
    <row r="411" spans="2:10" ht="15.75">
      <c r="B411" s="63"/>
      <c r="C411" s="51"/>
      <c r="D411" s="64"/>
      <c r="E411" s="64"/>
      <c r="F411" s="65"/>
      <c r="G411" s="66"/>
      <c r="H411" s="67"/>
      <c r="I411" s="68"/>
      <c r="J411" s="68"/>
    </row>
    <row r="412" spans="2:10" ht="15.75">
      <c r="B412" s="63"/>
      <c r="C412" s="51"/>
      <c r="D412" s="64"/>
      <c r="E412" s="64"/>
      <c r="F412" s="65"/>
      <c r="G412" s="66"/>
      <c r="H412" s="67"/>
      <c r="I412" s="68"/>
      <c r="J412" s="68"/>
    </row>
    <row r="413" spans="2:10" ht="15.75">
      <c r="B413" s="63"/>
      <c r="C413" s="51"/>
      <c r="D413" s="64"/>
      <c r="E413" s="64"/>
      <c r="F413" s="65"/>
      <c r="G413" s="66"/>
      <c r="H413" s="67"/>
      <c r="I413" s="68"/>
      <c r="J413" s="68"/>
    </row>
    <row r="414" spans="2:10" ht="15.75">
      <c r="B414" s="63"/>
      <c r="C414" s="51"/>
      <c r="D414" s="64"/>
      <c r="E414" s="64"/>
      <c r="F414" s="65"/>
      <c r="G414" s="66"/>
      <c r="H414" s="67"/>
      <c r="I414" s="68"/>
      <c r="J414" s="68"/>
    </row>
    <row r="415" spans="2:10" ht="15.75">
      <c r="B415" s="63"/>
      <c r="C415" s="51"/>
      <c r="D415" s="64"/>
      <c r="E415" s="64"/>
      <c r="F415" s="65"/>
      <c r="G415" s="66"/>
      <c r="H415" s="67"/>
      <c r="I415" s="68"/>
      <c r="J415" s="68"/>
    </row>
    <row r="416" spans="2:10" ht="15.75">
      <c r="B416" s="63"/>
      <c r="C416" s="51"/>
      <c r="D416" s="64"/>
      <c r="E416" s="64"/>
      <c r="F416" s="65"/>
      <c r="G416" s="66"/>
      <c r="H416" s="67"/>
      <c r="I416" s="68"/>
      <c r="J416" s="68"/>
    </row>
    <row r="417" spans="2:10" ht="15.75">
      <c r="B417" s="63"/>
      <c r="C417" s="51"/>
      <c r="D417" s="64"/>
      <c r="E417" s="64"/>
      <c r="F417" s="65"/>
      <c r="G417" s="66"/>
      <c r="H417" s="67"/>
      <c r="I417" s="68"/>
      <c r="J417" s="68"/>
    </row>
    <row r="418" spans="2:10" ht="15.75">
      <c r="B418" s="63"/>
      <c r="C418" s="51"/>
      <c r="D418" s="64"/>
      <c r="E418" s="64"/>
      <c r="F418" s="65"/>
      <c r="G418" s="66"/>
      <c r="H418" s="67"/>
      <c r="I418" s="68"/>
      <c r="J418" s="68"/>
    </row>
    <row r="419" spans="2:10" ht="15.75">
      <c r="B419" s="63"/>
      <c r="C419" s="51"/>
      <c r="D419" s="64"/>
      <c r="E419" s="64"/>
      <c r="F419" s="65"/>
      <c r="G419" s="66"/>
      <c r="H419" s="67"/>
      <c r="I419" s="68"/>
      <c r="J419" s="68"/>
    </row>
    <row r="420" spans="2:10" ht="15.75">
      <c r="B420" s="63"/>
      <c r="C420" s="51"/>
      <c r="D420" s="64"/>
      <c r="E420" s="64"/>
      <c r="F420" s="65"/>
      <c r="G420" s="66"/>
      <c r="H420" s="67"/>
      <c r="I420" s="68"/>
      <c r="J420" s="68"/>
    </row>
    <row r="421" spans="2:10" ht="15.75">
      <c r="B421" s="63"/>
      <c r="C421" s="51"/>
      <c r="D421" s="64"/>
      <c r="E421" s="64"/>
      <c r="F421" s="65"/>
      <c r="G421" s="66"/>
      <c r="H421" s="67"/>
      <c r="I421" s="68"/>
      <c r="J421" s="68"/>
    </row>
    <row r="422" spans="2:10" ht="15.75">
      <c r="B422" s="63"/>
      <c r="C422" s="51"/>
      <c r="D422" s="64"/>
      <c r="E422" s="64"/>
      <c r="F422" s="65"/>
      <c r="G422" s="66"/>
      <c r="H422" s="67"/>
      <c r="I422" s="68"/>
      <c r="J422" s="68"/>
    </row>
    <row r="423" spans="2:10" ht="15.75">
      <c r="B423" s="63"/>
      <c r="C423" s="51"/>
      <c r="D423" s="64"/>
      <c r="E423" s="64"/>
      <c r="F423" s="65"/>
      <c r="G423" s="66"/>
      <c r="H423" s="67"/>
      <c r="I423" s="68"/>
      <c r="J423" s="68"/>
    </row>
    <row r="424" spans="2:10" ht="15.75">
      <c r="B424" s="63"/>
      <c r="C424" s="51"/>
      <c r="D424" s="64"/>
      <c r="E424" s="64"/>
      <c r="F424" s="65"/>
      <c r="G424" s="66"/>
      <c r="H424" s="67"/>
      <c r="I424" s="68"/>
      <c r="J424" s="68"/>
    </row>
    <row r="425" spans="2:10" ht="15.75">
      <c r="B425" s="63"/>
      <c r="C425" s="51"/>
      <c r="D425" s="64"/>
      <c r="E425" s="64"/>
      <c r="F425" s="65"/>
      <c r="G425" s="66"/>
      <c r="H425" s="67"/>
      <c r="I425" s="68"/>
      <c r="J425" s="68"/>
    </row>
    <row r="426" spans="2:10" ht="15.75">
      <c r="B426" s="63"/>
      <c r="C426" s="51"/>
      <c r="D426" s="64"/>
      <c r="E426" s="64"/>
      <c r="F426" s="65"/>
      <c r="G426" s="66"/>
      <c r="H426" s="67"/>
      <c r="I426" s="68"/>
      <c r="J426" s="68"/>
    </row>
    <row r="427" spans="2:10" ht="15.75">
      <c r="B427" s="63"/>
      <c r="C427" s="51"/>
      <c r="D427" s="64"/>
      <c r="E427" s="64"/>
      <c r="F427" s="65"/>
      <c r="G427" s="66"/>
      <c r="H427" s="67"/>
      <c r="I427" s="68"/>
      <c r="J427" s="68"/>
    </row>
    <row r="428" spans="2:10" ht="15.75">
      <c r="B428" s="63"/>
      <c r="C428" s="51"/>
      <c r="D428" s="64"/>
      <c r="E428" s="64"/>
      <c r="F428" s="65"/>
      <c r="G428" s="66"/>
      <c r="H428" s="67"/>
      <c r="I428" s="68"/>
      <c r="J428" s="68"/>
    </row>
    <row r="429" spans="2:10" ht="15.75">
      <c r="B429" s="63"/>
      <c r="C429" s="51"/>
      <c r="D429" s="64"/>
      <c r="E429" s="64"/>
      <c r="F429" s="65"/>
      <c r="G429" s="66"/>
      <c r="H429" s="67"/>
      <c r="I429" s="68"/>
      <c r="J429" s="68"/>
    </row>
    <row r="430" spans="2:10" ht="15.75">
      <c r="B430" s="63"/>
      <c r="C430" s="51"/>
      <c r="D430" s="64"/>
      <c r="E430" s="64"/>
      <c r="F430" s="65"/>
      <c r="G430" s="66"/>
      <c r="H430" s="67"/>
      <c r="I430" s="68"/>
      <c r="J430" s="68"/>
    </row>
    <row r="431" spans="2:10" ht="15.75">
      <c r="B431" s="63"/>
      <c r="C431" s="51"/>
      <c r="D431" s="64"/>
      <c r="E431" s="64"/>
      <c r="F431" s="65"/>
      <c r="G431" s="66"/>
      <c r="H431" s="67"/>
      <c r="I431" s="68"/>
      <c r="J431" s="68"/>
    </row>
    <row r="432" spans="2:10" ht="15.75">
      <c r="B432" s="63"/>
      <c r="C432" s="51"/>
      <c r="D432" s="64"/>
      <c r="E432" s="64"/>
      <c r="F432" s="65"/>
      <c r="G432" s="66"/>
      <c r="H432" s="67"/>
      <c r="I432" s="68"/>
      <c r="J432" s="68"/>
    </row>
    <row r="433" spans="2:10" ht="15.75">
      <c r="B433" s="63"/>
      <c r="C433" s="51"/>
      <c r="D433" s="64"/>
      <c r="E433" s="64"/>
      <c r="F433" s="65"/>
      <c r="G433" s="66"/>
      <c r="H433" s="67"/>
      <c r="I433" s="68"/>
      <c r="J433" s="68"/>
    </row>
  </sheetData>
  <mergeCells count="57">
    <mergeCell ref="A218:H218"/>
    <mergeCell ref="A219:I219"/>
    <mergeCell ref="A167:A168"/>
    <mergeCell ref="B167:B168"/>
    <mergeCell ref="A159:D159"/>
    <mergeCell ref="A215:A216"/>
    <mergeCell ref="B215:B216"/>
    <mergeCell ref="A142:A148"/>
    <mergeCell ref="B142:B148"/>
    <mergeCell ref="A149:A158"/>
    <mergeCell ref="B149:B158"/>
    <mergeCell ref="A134:A139"/>
    <mergeCell ref="B134:B139"/>
    <mergeCell ref="A140:A141"/>
    <mergeCell ref="B140:B141"/>
    <mergeCell ref="A115:A122"/>
    <mergeCell ref="B115:B122"/>
    <mergeCell ref="A123:A133"/>
    <mergeCell ref="B123:B133"/>
    <mergeCell ref="A100:A107"/>
    <mergeCell ref="B100:B107"/>
    <mergeCell ref="A108:A114"/>
    <mergeCell ref="B108:B114"/>
    <mergeCell ref="A81:A90"/>
    <mergeCell ref="B81:B90"/>
    <mergeCell ref="A91:A99"/>
    <mergeCell ref="B91:B99"/>
    <mergeCell ref="A65:A75"/>
    <mergeCell ref="B65:B75"/>
    <mergeCell ref="A76:A80"/>
    <mergeCell ref="B76:B80"/>
    <mergeCell ref="A53:A59"/>
    <mergeCell ref="B53:B59"/>
    <mergeCell ref="A60:A64"/>
    <mergeCell ref="B60:B64"/>
    <mergeCell ref="A38:A40"/>
    <mergeCell ref="B38:B40"/>
    <mergeCell ref="A41:A52"/>
    <mergeCell ref="B41:B52"/>
    <mergeCell ref="A28:A34"/>
    <mergeCell ref="B28:B34"/>
    <mergeCell ref="A35:A37"/>
    <mergeCell ref="B35:B37"/>
    <mergeCell ref="A6:A18"/>
    <mergeCell ref="B6:B18"/>
    <mergeCell ref="A19:A27"/>
    <mergeCell ref="B19:B27"/>
    <mergeCell ref="E4:E5"/>
    <mergeCell ref="F4:G4"/>
    <mergeCell ref="H4:H5"/>
    <mergeCell ref="B2:J2"/>
    <mergeCell ref="I4:I5"/>
    <mergeCell ref="J4:J5"/>
    <mergeCell ref="A4:A5"/>
    <mergeCell ref="B4:B5"/>
    <mergeCell ref="C4:C5"/>
    <mergeCell ref="D4:D5"/>
  </mergeCells>
  <printOptions/>
  <pageMargins left="0.27" right="0.27" top="0.97" bottom="0.22" header="0.79" footer="0.5"/>
  <pageSetup fitToHeight="0" fitToWidth="1" horizontalDpi="600" verticalDpi="600" orientation="landscape" paperSize="9" scale="67" r:id="rId1"/>
  <rowBreaks count="4" manualBreakCount="4">
    <brk id="126" max="9" man="1"/>
    <brk id="148" max="9" man="1"/>
    <brk id="163" max="255" man="1"/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tabSelected="1" view="pageBreakPreview" zoomScale="60" workbookViewId="0" topLeftCell="A119">
      <selection activeCell="H136" sqref="H136"/>
    </sheetView>
  </sheetViews>
  <sheetFormatPr defaultColWidth="9.00390625" defaultRowHeight="12.75"/>
  <cols>
    <col min="1" max="1" width="6.375" style="0" customWidth="1"/>
    <col min="2" max="2" width="18.00390625" style="0" customWidth="1"/>
    <col min="3" max="3" width="25.875" style="0" customWidth="1"/>
    <col min="4" max="4" width="42.75390625" style="0" customWidth="1"/>
    <col min="5" max="5" width="14.75390625" style="0" customWidth="1"/>
    <col min="6" max="6" width="15.00390625" style="0" customWidth="1"/>
    <col min="7" max="7" width="14.625" style="0" customWidth="1"/>
    <col min="8" max="8" width="14.375" style="0" customWidth="1"/>
    <col min="9" max="9" width="12.625" style="0" customWidth="1"/>
    <col min="10" max="10" width="11.625" style="0" customWidth="1"/>
  </cols>
  <sheetData>
    <row r="1" spans="1:10" ht="15.75">
      <c r="A1" s="1"/>
      <c r="B1" s="3"/>
      <c r="C1" s="4"/>
      <c r="D1" s="5"/>
      <c r="E1" s="5"/>
      <c r="F1" s="6"/>
      <c r="G1" s="7"/>
      <c r="H1" s="69"/>
      <c r="I1" s="9" t="s">
        <v>164</v>
      </c>
      <c r="J1" s="70"/>
    </row>
    <row r="2" spans="1:10" ht="20.25">
      <c r="A2" s="1"/>
      <c r="B2" s="98" t="s">
        <v>151</v>
      </c>
      <c r="C2" s="98"/>
      <c r="D2" s="98"/>
      <c r="E2" s="98"/>
      <c r="F2" s="98"/>
      <c r="G2" s="98"/>
      <c r="H2" s="98"/>
      <c r="I2" s="98"/>
      <c r="J2" s="98"/>
    </row>
    <row r="3" spans="1:10" ht="15.75">
      <c r="A3" s="1"/>
      <c r="B3" s="3"/>
      <c r="C3" s="4"/>
      <c r="D3" s="5"/>
      <c r="E3" s="5"/>
      <c r="F3" s="6"/>
      <c r="G3" s="7"/>
      <c r="H3" s="8"/>
      <c r="I3" s="9"/>
      <c r="J3" s="10" t="s">
        <v>145</v>
      </c>
    </row>
    <row r="4" spans="1:10" ht="15.75">
      <c r="A4" s="91" t="s">
        <v>1</v>
      </c>
      <c r="B4" s="92" t="s">
        <v>143</v>
      </c>
      <c r="C4" s="91" t="s">
        <v>2</v>
      </c>
      <c r="D4" s="92" t="s">
        <v>144</v>
      </c>
      <c r="E4" s="93" t="s">
        <v>3</v>
      </c>
      <c r="F4" s="94" t="s">
        <v>146</v>
      </c>
      <c r="G4" s="95"/>
      <c r="H4" s="96" t="s">
        <v>149</v>
      </c>
      <c r="I4" s="99" t="s">
        <v>4</v>
      </c>
      <c r="J4" s="101" t="s">
        <v>150</v>
      </c>
    </row>
    <row r="5" spans="1:10" ht="47.25">
      <c r="A5" s="91"/>
      <c r="B5" s="92"/>
      <c r="C5" s="91"/>
      <c r="D5" s="92"/>
      <c r="E5" s="93"/>
      <c r="F5" s="12" t="s">
        <v>147</v>
      </c>
      <c r="G5" s="12" t="s">
        <v>148</v>
      </c>
      <c r="H5" s="97"/>
      <c r="I5" s="100"/>
      <c r="J5" s="100"/>
    </row>
    <row r="6" spans="1:10" ht="31.5">
      <c r="A6" s="116" t="s">
        <v>5</v>
      </c>
      <c r="B6" s="117" t="s">
        <v>6</v>
      </c>
      <c r="C6" s="19" t="s">
        <v>9</v>
      </c>
      <c r="D6" s="20" t="s">
        <v>10</v>
      </c>
      <c r="E6" s="71">
        <v>134997.87889</v>
      </c>
      <c r="F6" s="71">
        <v>535769</v>
      </c>
      <c r="G6" s="71">
        <v>140000</v>
      </c>
      <c r="H6" s="71">
        <v>150434.96844</v>
      </c>
      <c r="I6" s="17">
        <f aca="true" t="shared" si="0" ref="I6:I56">H6-G6</f>
        <v>10434.968439999997</v>
      </c>
      <c r="J6" s="15">
        <f aca="true" t="shared" si="1" ref="J6:J57">H6/G6*100</f>
        <v>107.45354888571428</v>
      </c>
    </row>
    <row r="7" spans="1:10" ht="47.25">
      <c r="A7" s="118"/>
      <c r="B7" s="119"/>
      <c r="C7" s="19" t="s">
        <v>11</v>
      </c>
      <c r="D7" s="21" t="s">
        <v>12</v>
      </c>
      <c r="E7" s="71">
        <v>120.50644</v>
      </c>
      <c r="F7" s="71">
        <v>3792.7</v>
      </c>
      <c r="G7" s="71"/>
      <c r="H7" s="71">
        <v>1206.37865</v>
      </c>
      <c r="I7" s="17">
        <f t="shared" si="0"/>
        <v>1206.37865</v>
      </c>
      <c r="J7" s="15"/>
    </row>
    <row r="8" spans="1:10" ht="47.25">
      <c r="A8" s="118"/>
      <c r="B8" s="119"/>
      <c r="C8" s="22" t="s">
        <v>15</v>
      </c>
      <c r="D8" s="23" t="s">
        <v>16</v>
      </c>
      <c r="E8" s="71">
        <v>5932.63498</v>
      </c>
      <c r="F8" s="71"/>
      <c r="G8" s="71"/>
      <c r="H8" s="71">
        <v>6154.91589</v>
      </c>
      <c r="I8" s="17">
        <f t="shared" si="0"/>
        <v>6154.91589</v>
      </c>
      <c r="J8" s="15"/>
    </row>
    <row r="9" spans="1:10" ht="47.25">
      <c r="A9" s="118"/>
      <c r="B9" s="119"/>
      <c r="C9" s="19" t="s">
        <v>17</v>
      </c>
      <c r="D9" s="24" t="s">
        <v>18</v>
      </c>
      <c r="E9" s="71">
        <v>2.58147</v>
      </c>
      <c r="F9" s="71"/>
      <c r="G9" s="71"/>
      <c r="H9" s="71">
        <v>11.73038</v>
      </c>
      <c r="I9" s="17">
        <f t="shared" si="0"/>
        <v>11.73038</v>
      </c>
      <c r="J9" s="15"/>
    </row>
    <row r="10" spans="1:10" ht="78.75">
      <c r="A10" s="118"/>
      <c r="B10" s="119"/>
      <c r="C10" s="22" t="s">
        <v>19</v>
      </c>
      <c r="D10" s="23" t="s">
        <v>20</v>
      </c>
      <c r="E10" s="71">
        <v>220612.00145</v>
      </c>
      <c r="F10" s="71">
        <v>1122450.5</v>
      </c>
      <c r="G10" s="71">
        <v>198881</v>
      </c>
      <c r="H10" s="71">
        <v>208632.011</v>
      </c>
      <c r="I10" s="17">
        <f t="shared" si="0"/>
        <v>9751.010999999999</v>
      </c>
      <c r="J10" s="15">
        <f t="shared" si="1"/>
        <v>104.90293743494854</v>
      </c>
    </row>
    <row r="11" spans="1:10" ht="15.75">
      <c r="A11" s="118"/>
      <c r="B11" s="119"/>
      <c r="C11" s="19" t="s">
        <v>23</v>
      </c>
      <c r="D11" s="21" t="s">
        <v>24</v>
      </c>
      <c r="E11" s="71"/>
      <c r="F11" s="71"/>
      <c r="G11" s="71"/>
      <c r="H11" s="71">
        <v>460.23177</v>
      </c>
      <c r="I11" s="17">
        <f t="shared" si="0"/>
        <v>460.23177</v>
      </c>
      <c r="J11" s="15"/>
    </row>
    <row r="12" spans="1:10" ht="15.75">
      <c r="A12" s="118"/>
      <c r="B12" s="119"/>
      <c r="C12" s="19" t="s">
        <v>25</v>
      </c>
      <c r="D12" s="21" t="s">
        <v>26</v>
      </c>
      <c r="E12" s="71">
        <v>4378.54508</v>
      </c>
      <c r="F12" s="71"/>
      <c r="G12" s="71"/>
      <c r="H12" s="71">
        <v>31.58382</v>
      </c>
      <c r="I12" s="17">
        <f t="shared" si="0"/>
        <v>31.58382</v>
      </c>
      <c r="J12" s="15"/>
    </row>
    <row r="13" spans="1:10" ht="31.5">
      <c r="A13" s="118"/>
      <c r="B13" s="119"/>
      <c r="C13" s="19" t="s">
        <v>27</v>
      </c>
      <c r="D13" s="21" t="s">
        <v>28</v>
      </c>
      <c r="E13" s="71"/>
      <c r="F13" s="71"/>
      <c r="G13" s="71"/>
      <c r="H13" s="71">
        <v>103.37417</v>
      </c>
      <c r="I13" s="17">
        <f t="shared" si="0"/>
        <v>103.37417</v>
      </c>
      <c r="J13" s="15"/>
    </row>
    <row r="14" spans="1:10" ht="31.5">
      <c r="A14" s="118"/>
      <c r="B14" s="119"/>
      <c r="C14" s="19" t="s">
        <v>29</v>
      </c>
      <c r="D14" s="21" t="s">
        <v>30</v>
      </c>
      <c r="E14" s="71"/>
      <c r="F14" s="71">
        <v>6254.7</v>
      </c>
      <c r="G14" s="71">
        <v>975.9</v>
      </c>
      <c r="H14" s="71">
        <v>78.24191</v>
      </c>
      <c r="I14" s="17">
        <f t="shared" si="0"/>
        <v>-897.65809</v>
      </c>
      <c r="J14" s="15">
        <f t="shared" si="1"/>
        <v>8.017410595347885</v>
      </c>
    </row>
    <row r="15" spans="1:10" ht="15.75">
      <c r="A15" s="120"/>
      <c r="B15" s="121"/>
      <c r="C15" s="25"/>
      <c r="D15" s="26" t="s">
        <v>31</v>
      </c>
      <c r="E15" s="48">
        <f>SUM(E6:E9,E10:E14)</f>
        <v>366044.14831</v>
      </c>
      <c r="F15" s="48">
        <f>SUM(F6:F9,F10:F14)</f>
        <v>1668266.9</v>
      </c>
      <c r="G15" s="48">
        <f>SUM(G6:G9,G10:G14)</f>
        <v>339856.9</v>
      </c>
      <c r="H15" s="48">
        <f>SUM(H6:H14)</f>
        <v>367113.43603000004</v>
      </c>
      <c r="I15" s="27">
        <f t="shared" si="0"/>
        <v>27256.536030000017</v>
      </c>
      <c r="J15" s="28">
        <f t="shared" si="1"/>
        <v>108.02000372215484</v>
      </c>
    </row>
    <row r="16" spans="1:10" ht="15.75">
      <c r="A16" s="107" t="s">
        <v>32</v>
      </c>
      <c r="B16" s="108" t="s">
        <v>33</v>
      </c>
      <c r="C16" s="19" t="s">
        <v>34</v>
      </c>
      <c r="D16" s="21" t="s">
        <v>35</v>
      </c>
      <c r="E16" s="71">
        <v>768917.86074</v>
      </c>
      <c r="F16" s="71">
        <v>5074213.7</v>
      </c>
      <c r="G16" s="71">
        <v>959180.8</v>
      </c>
      <c r="H16" s="71">
        <v>1134996.78281</v>
      </c>
      <c r="I16" s="17">
        <f t="shared" si="0"/>
        <v>175815.98280999996</v>
      </c>
      <c r="J16" s="15">
        <f t="shared" si="1"/>
        <v>118.32980631076018</v>
      </c>
    </row>
    <row r="17" spans="1:10" ht="15.75">
      <c r="A17" s="106"/>
      <c r="B17" s="108"/>
      <c r="C17" s="19" t="s">
        <v>36</v>
      </c>
      <c r="D17" s="21" t="s">
        <v>37</v>
      </c>
      <c r="E17" s="71">
        <v>95818.38465</v>
      </c>
      <c r="F17" s="71">
        <v>431806</v>
      </c>
      <c r="G17" s="71">
        <v>98021</v>
      </c>
      <c r="H17" s="71">
        <v>95853.42754</v>
      </c>
      <c r="I17" s="17">
        <f t="shared" si="0"/>
        <v>-2167.5724599999958</v>
      </c>
      <c r="J17" s="15">
        <f t="shared" si="1"/>
        <v>97.78866522479878</v>
      </c>
    </row>
    <row r="18" spans="1:10" ht="15.75">
      <c r="A18" s="106"/>
      <c r="B18" s="108"/>
      <c r="C18" s="19" t="s">
        <v>38</v>
      </c>
      <c r="D18" s="21" t="s">
        <v>39</v>
      </c>
      <c r="E18" s="71">
        <v>2.53891</v>
      </c>
      <c r="F18" s="71">
        <v>1208</v>
      </c>
      <c r="G18" s="71">
        <v>590.02</v>
      </c>
      <c r="H18" s="71">
        <v>28.9845</v>
      </c>
      <c r="I18" s="17">
        <f t="shared" si="0"/>
        <v>-561.0355</v>
      </c>
      <c r="J18" s="15">
        <f t="shared" si="1"/>
        <v>4.9124605945561175</v>
      </c>
    </row>
    <row r="19" spans="1:10" ht="15.75">
      <c r="A19" s="106"/>
      <c r="B19" s="108"/>
      <c r="C19" s="19" t="s">
        <v>40</v>
      </c>
      <c r="D19" s="21" t="s">
        <v>41</v>
      </c>
      <c r="E19" s="71">
        <v>7720.91574</v>
      </c>
      <c r="F19" s="71">
        <v>84074</v>
      </c>
      <c r="G19" s="71">
        <v>6178</v>
      </c>
      <c r="H19" s="71">
        <v>16279.62915</v>
      </c>
      <c r="I19" s="17">
        <f t="shared" si="0"/>
        <v>10101.62915</v>
      </c>
      <c r="J19" s="15">
        <f t="shared" si="1"/>
        <v>263.50969812236974</v>
      </c>
    </row>
    <row r="20" spans="1:10" ht="15.75">
      <c r="A20" s="106"/>
      <c r="B20" s="108"/>
      <c r="C20" s="19" t="s">
        <v>42</v>
      </c>
      <c r="D20" s="21" t="s">
        <v>43</v>
      </c>
      <c r="E20" s="71">
        <v>672728.3696</v>
      </c>
      <c r="F20" s="71">
        <v>2131261</v>
      </c>
      <c r="G20" s="71">
        <f>7352.9+463264</f>
        <v>470616.9</v>
      </c>
      <c r="H20" s="71">
        <v>371908.42492</v>
      </c>
      <c r="I20" s="17">
        <f t="shared" si="0"/>
        <v>-98708.47508</v>
      </c>
      <c r="J20" s="15">
        <f t="shared" si="1"/>
        <v>79.02572664092598</v>
      </c>
    </row>
    <row r="21" spans="1:10" ht="31.5">
      <c r="A21" s="106"/>
      <c r="B21" s="108"/>
      <c r="C21" s="19" t="s">
        <v>44</v>
      </c>
      <c r="D21" s="21" t="s">
        <v>45</v>
      </c>
      <c r="E21" s="71">
        <v>7277.98316</v>
      </c>
      <c r="F21" s="71">
        <v>35895</v>
      </c>
      <c r="G21" s="71">
        <v>7116</v>
      </c>
      <c r="H21" s="71">
        <v>9320.90299</v>
      </c>
      <c r="I21" s="17">
        <f t="shared" si="0"/>
        <v>2204.9029900000005</v>
      </c>
      <c r="J21" s="15">
        <f t="shared" si="1"/>
        <v>130.98514600899384</v>
      </c>
    </row>
    <row r="22" spans="1:10" ht="15.75">
      <c r="A22" s="106"/>
      <c r="B22" s="108"/>
      <c r="C22" s="19" t="s">
        <v>46</v>
      </c>
      <c r="D22" s="21" t="s">
        <v>47</v>
      </c>
      <c r="E22" s="71">
        <v>-1397.33336</v>
      </c>
      <c r="F22" s="71"/>
      <c r="G22" s="71"/>
      <c r="H22" s="71">
        <v>25994.19374</v>
      </c>
      <c r="I22" s="17">
        <f t="shared" si="0"/>
        <v>25994.19374</v>
      </c>
      <c r="J22" s="15"/>
    </row>
    <row r="23" spans="1:10" ht="15.75">
      <c r="A23" s="106"/>
      <c r="B23" s="108"/>
      <c r="C23" s="19" t="s">
        <v>23</v>
      </c>
      <c r="D23" s="21" t="s">
        <v>24</v>
      </c>
      <c r="E23" s="72">
        <v>2777.69238</v>
      </c>
      <c r="F23" s="71">
        <v>10841</v>
      </c>
      <c r="G23" s="71">
        <v>2020.44</v>
      </c>
      <c r="H23" s="71">
        <v>3558.86058</v>
      </c>
      <c r="I23" s="17">
        <f t="shared" si="0"/>
        <v>1538.42058</v>
      </c>
      <c r="J23" s="15">
        <f t="shared" si="1"/>
        <v>176.1428490823781</v>
      </c>
    </row>
    <row r="24" spans="1:10" ht="15.75">
      <c r="A24" s="106"/>
      <c r="B24" s="108"/>
      <c r="C24" s="32"/>
      <c r="D24" s="26" t="s">
        <v>31</v>
      </c>
      <c r="E24" s="48">
        <f>SUM(E16:E23)</f>
        <v>1553846.4118199998</v>
      </c>
      <c r="F24" s="48">
        <f>SUM(F16:F23)</f>
        <v>7769298.7</v>
      </c>
      <c r="G24" s="48">
        <f>SUM(G16:G23)</f>
        <v>1543723.1600000001</v>
      </c>
      <c r="H24" s="48">
        <f>SUM(H16:H23)</f>
        <v>1657941.2062300004</v>
      </c>
      <c r="I24" s="27">
        <f t="shared" si="0"/>
        <v>114218.04623000021</v>
      </c>
      <c r="J24" s="28">
        <f t="shared" si="1"/>
        <v>107.39886847522584</v>
      </c>
    </row>
    <row r="25" spans="1:10" ht="31.5">
      <c r="A25" s="109" t="s">
        <v>48</v>
      </c>
      <c r="B25" s="108" t="s">
        <v>49</v>
      </c>
      <c r="C25" s="19" t="s">
        <v>50</v>
      </c>
      <c r="D25" s="21" t="s">
        <v>51</v>
      </c>
      <c r="E25" s="71">
        <f>17305.03254+251.585</f>
        <v>17556.61754</v>
      </c>
      <c r="F25" s="71">
        <v>107932</v>
      </c>
      <c r="G25" s="71">
        <v>18234</v>
      </c>
      <c r="H25" s="71">
        <f>20930.82401+16.84+263.235</f>
        <v>21210.89901</v>
      </c>
      <c r="I25" s="17">
        <f t="shared" si="0"/>
        <v>2976.899010000001</v>
      </c>
      <c r="J25" s="15">
        <f t="shared" si="1"/>
        <v>116.32608868048702</v>
      </c>
    </row>
    <row r="26" spans="1:10" ht="47.25">
      <c r="A26" s="109"/>
      <c r="B26" s="108"/>
      <c r="C26" s="19" t="s">
        <v>17</v>
      </c>
      <c r="D26" s="24" t="s">
        <v>18</v>
      </c>
      <c r="E26" s="72"/>
      <c r="F26" s="71"/>
      <c r="G26" s="71"/>
      <c r="H26" s="71">
        <v>10.29263</v>
      </c>
      <c r="I26" s="17">
        <f t="shared" si="0"/>
        <v>10.29263</v>
      </c>
      <c r="J26" s="15"/>
    </row>
    <row r="27" spans="1:10" ht="15.75">
      <c r="A27" s="109"/>
      <c r="B27" s="108"/>
      <c r="C27" s="19" t="s">
        <v>23</v>
      </c>
      <c r="D27" s="21" t="s">
        <v>24</v>
      </c>
      <c r="E27" s="72">
        <v>7392.40286</v>
      </c>
      <c r="F27" s="71">
        <v>66043.5</v>
      </c>
      <c r="G27" s="71">
        <v>10491.925</v>
      </c>
      <c r="H27" s="71">
        <v>13791.23773</v>
      </c>
      <c r="I27" s="17">
        <f t="shared" si="0"/>
        <v>3299.3127300000015</v>
      </c>
      <c r="J27" s="15">
        <f t="shared" si="1"/>
        <v>131.4462096326461</v>
      </c>
    </row>
    <row r="28" spans="1:10" ht="15.75">
      <c r="A28" s="109"/>
      <c r="B28" s="108"/>
      <c r="C28" s="19" t="s">
        <v>52</v>
      </c>
      <c r="D28" s="23" t="s">
        <v>53</v>
      </c>
      <c r="E28" s="72"/>
      <c r="F28" s="71">
        <v>205783.6</v>
      </c>
      <c r="G28" s="71">
        <f>44100+9340.498</f>
        <v>53440.498</v>
      </c>
      <c r="H28" s="71"/>
      <c r="I28" s="17">
        <f t="shared" si="0"/>
        <v>-53440.498</v>
      </c>
      <c r="J28" s="15">
        <f t="shared" si="1"/>
        <v>0</v>
      </c>
    </row>
    <row r="29" spans="1:10" ht="15.75">
      <c r="A29" s="110"/>
      <c r="B29" s="110"/>
      <c r="C29" s="11"/>
      <c r="D29" s="26" t="s">
        <v>31</v>
      </c>
      <c r="E29" s="48">
        <f>SUM(E25:E28)</f>
        <v>24949.0204</v>
      </c>
      <c r="F29" s="48">
        <f>SUM(F25:F28)</f>
        <v>379759.1</v>
      </c>
      <c r="G29" s="48">
        <f>SUM(G25:G28)</f>
        <v>82166.423</v>
      </c>
      <c r="H29" s="48">
        <f>SUM(H25:H28)</f>
        <v>35012.42937</v>
      </c>
      <c r="I29" s="27">
        <f t="shared" si="0"/>
        <v>-47153.99363</v>
      </c>
      <c r="J29" s="28">
        <f t="shared" si="1"/>
        <v>42.61160227213494</v>
      </c>
    </row>
    <row r="30" spans="1:10" ht="47.25">
      <c r="A30" s="109" t="s">
        <v>54</v>
      </c>
      <c r="B30" s="108" t="s">
        <v>55</v>
      </c>
      <c r="C30" s="19" t="s">
        <v>56</v>
      </c>
      <c r="D30" s="21" t="s">
        <v>57</v>
      </c>
      <c r="E30" s="71">
        <v>75.98</v>
      </c>
      <c r="F30" s="71">
        <v>198</v>
      </c>
      <c r="G30" s="71">
        <v>23</v>
      </c>
      <c r="H30" s="71">
        <v>52.71734</v>
      </c>
      <c r="I30" s="17">
        <f t="shared" si="0"/>
        <v>29.71734</v>
      </c>
      <c r="J30" s="15">
        <f t="shared" si="1"/>
        <v>229.20582608695653</v>
      </c>
    </row>
    <row r="31" spans="1:10" ht="15.75">
      <c r="A31" s="109"/>
      <c r="B31" s="108"/>
      <c r="C31" s="19" t="s">
        <v>23</v>
      </c>
      <c r="D31" s="21" t="s">
        <v>24</v>
      </c>
      <c r="E31" s="72">
        <v>27.2</v>
      </c>
      <c r="F31" s="71">
        <v>80</v>
      </c>
      <c r="G31" s="71">
        <v>13.6</v>
      </c>
      <c r="H31" s="71">
        <v>25.8</v>
      </c>
      <c r="I31" s="17">
        <f t="shared" si="0"/>
        <v>12.200000000000001</v>
      </c>
      <c r="J31" s="15">
        <f t="shared" si="1"/>
        <v>189.7058823529412</v>
      </c>
    </row>
    <row r="32" spans="1:10" ht="15.75">
      <c r="A32" s="110"/>
      <c r="B32" s="110"/>
      <c r="C32" s="11"/>
      <c r="D32" s="26" t="s">
        <v>31</v>
      </c>
      <c r="E32" s="48">
        <f>SUM(E30:E31)</f>
        <v>103.18</v>
      </c>
      <c r="F32" s="48">
        <f>SUM(F30:F31)</f>
        <v>278</v>
      </c>
      <c r="G32" s="48">
        <f>SUM(G30:G31)</f>
        <v>36.6</v>
      </c>
      <c r="H32" s="48">
        <f>SUM(H30:H31)</f>
        <v>78.51734</v>
      </c>
      <c r="I32" s="27">
        <f t="shared" si="0"/>
        <v>41.91734</v>
      </c>
      <c r="J32" s="28">
        <f t="shared" si="1"/>
        <v>214.52825136612023</v>
      </c>
    </row>
    <row r="33" spans="1:10" ht="31.5">
      <c r="A33" s="107" t="s">
        <v>58</v>
      </c>
      <c r="B33" s="108" t="s">
        <v>59</v>
      </c>
      <c r="C33" s="19" t="s">
        <v>60</v>
      </c>
      <c r="D33" s="21" t="s">
        <v>61</v>
      </c>
      <c r="E33" s="72">
        <v>5537.86516</v>
      </c>
      <c r="F33" s="71">
        <v>18726.9</v>
      </c>
      <c r="G33" s="71">
        <v>5093.7</v>
      </c>
      <c r="H33" s="71">
        <v>6049.4922</v>
      </c>
      <c r="I33" s="17">
        <f t="shared" si="0"/>
        <v>955.7921999999999</v>
      </c>
      <c r="J33" s="15">
        <f t="shared" si="1"/>
        <v>118.76420283880087</v>
      </c>
    </row>
    <row r="34" spans="1:10" ht="15.75">
      <c r="A34" s="107"/>
      <c r="B34" s="108"/>
      <c r="C34" s="19" t="s">
        <v>23</v>
      </c>
      <c r="D34" s="21" t="s">
        <v>24</v>
      </c>
      <c r="E34" s="72">
        <v>793.07</v>
      </c>
      <c r="F34" s="71">
        <v>825</v>
      </c>
      <c r="G34" s="71"/>
      <c r="H34" s="71">
        <v>1915.24933</v>
      </c>
      <c r="I34" s="17">
        <f t="shared" si="0"/>
        <v>1915.24933</v>
      </c>
      <c r="J34" s="15"/>
    </row>
    <row r="35" spans="1:10" ht="15.75">
      <c r="A35" s="107"/>
      <c r="B35" s="106"/>
      <c r="C35" s="25"/>
      <c r="D35" s="26" t="s">
        <v>31</v>
      </c>
      <c r="E35" s="48">
        <f>SUM(E33:E34)</f>
        <v>6330.93516</v>
      </c>
      <c r="F35" s="48">
        <f>SUM(F33:F34)</f>
        <v>19551.9</v>
      </c>
      <c r="G35" s="48">
        <f>SUM(G33:G34)</f>
        <v>5093.7</v>
      </c>
      <c r="H35" s="48">
        <f>SUM(H33:H34)</f>
        <v>7964.741529999999</v>
      </c>
      <c r="I35" s="27">
        <f t="shared" si="0"/>
        <v>2871.0415299999995</v>
      </c>
      <c r="J35" s="28">
        <f t="shared" si="1"/>
        <v>156.36455876867504</v>
      </c>
    </row>
    <row r="36" spans="1:10" ht="47.25">
      <c r="A36" s="116" t="s">
        <v>62</v>
      </c>
      <c r="B36" s="117" t="s">
        <v>63</v>
      </c>
      <c r="C36" s="19" t="s">
        <v>17</v>
      </c>
      <c r="D36" s="24" t="s">
        <v>18</v>
      </c>
      <c r="E36" s="71">
        <v>28.28326</v>
      </c>
      <c r="F36" s="71"/>
      <c r="G36" s="71"/>
      <c r="H36" s="71">
        <v>0.13</v>
      </c>
      <c r="I36" s="17">
        <f t="shared" si="0"/>
        <v>0.13</v>
      </c>
      <c r="J36" s="15"/>
    </row>
    <row r="37" spans="1:10" ht="15.75">
      <c r="A37" s="123"/>
      <c r="B37" s="124"/>
      <c r="C37" s="19" t="s">
        <v>23</v>
      </c>
      <c r="D37" s="21" t="s">
        <v>24</v>
      </c>
      <c r="E37" s="71">
        <v>319.95772</v>
      </c>
      <c r="F37" s="71">
        <v>3000</v>
      </c>
      <c r="G37" s="71">
        <v>500</v>
      </c>
      <c r="H37" s="71">
        <v>555.03278</v>
      </c>
      <c r="I37" s="17">
        <f t="shared" si="0"/>
        <v>55.03278</v>
      </c>
      <c r="J37" s="15">
        <f t="shared" si="1"/>
        <v>111.006556</v>
      </c>
    </row>
    <row r="38" spans="1:10" ht="15.75">
      <c r="A38" s="123"/>
      <c r="B38" s="124"/>
      <c r="C38" s="19" t="s">
        <v>25</v>
      </c>
      <c r="D38" s="21" t="s">
        <v>26</v>
      </c>
      <c r="E38" s="71">
        <v>1020.65575</v>
      </c>
      <c r="F38" s="71"/>
      <c r="G38" s="71"/>
      <c r="H38" s="71">
        <v>2859.78481</v>
      </c>
      <c r="I38" s="17">
        <f t="shared" si="0"/>
        <v>2859.78481</v>
      </c>
      <c r="J38" s="15"/>
    </row>
    <row r="39" spans="1:10" ht="31.5">
      <c r="A39" s="123"/>
      <c r="B39" s="124"/>
      <c r="C39" s="19" t="s">
        <v>27</v>
      </c>
      <c r="D39" s="21" t="s">
        <v>28</v>
      </c>
      <c r="E39" s="71">
        <v>-19.96265</v>
      </c>
      <c r="F39" s="71"/>
      <c r="G39" s="71"/>
      <c r="H39" s="71"/>
      <c r="I39" s="17">
        <f t="shared" si="0"/>
        <v>0</v>
      </c>
      <c r="J39" s="15"/>
    </row>
    <row r="40" spans="1:10" ht="31.5">
      <c r="A40" s="119"/>
      <c r="B40" s="119"/>
      <c r="C40" s="19" t="s">
        <v>68</v>
      </c>
      <c r="D40" s="21" t="s">
        <v>69</v>
      </c>
      <c r="E40" s="71"/>
      <c r="F40" s="71"/>
      <c r="G40" s="71"/>
      <c r="H40" s="71">
        <v>-1696</v>
      </c>
      <c r="I40" s="17">
        <f t="shared" si="0"/>
        <v>-1696</v>
      </c>
      <c r="J40" s="15"/>
    </row>
    <row r="41" spans="1:10" ht="47.25">
      <c r="A41" s="125"/>
      <c r="B41" s="125"/>
      <c r="C41" s="19" t="s">
        <v>70</v>
      </c>
      <c r="D41" s="21" t="s">
        <v>71</v>
      </c>
      <c r="E41" s="71">
        <v>7390.89</v>
      </c>
      <c r="F41" s="71">
        <v>67236</v>
      </c>
      <c r="G41" s="71">
        <v>20170.8</v>
      </c>
      <c r="H41" s="71">
        <v>20170.8</v>
      </c>
      <c r="I41" s="17">
        <f t="shared" si="0"/>
        <v>0</v>
      </c>
      <c r="J41" s="15">
        <f t="shared" si="1"/>
        <v>100</v>
      </c>
    </row>
    <row r="42" spans="1:10" ht="15.75">
      <c r="A42" s="126"/>
      <c r="B42" s="126"/>
      <c r="C42" s="32"/>
      <c r="D42" s="26" t="s">
        <v>31</v>
      </c>
      <c r="E42" s="48">
        <f>SUM(E36:E41)</f>
        <v>8739.82408</v>
      </c>
      <c r="F42" s="48">
        <f>SUM(F36:F41)</f>
        <v>70236</v>
      </c>
      <c r="G42" s="48">
        <f>SUM(G36:G41)</f>
        <v>20670.8</v>
      </c>
      <c r="H42" s="48">
        <f>SUM(H36:H41)</f>
        <v>21889.74759</v>
      </c>
      <c r="I42" s="27">
        <f t="shared" si="0"/>
        <v>1218.9475899999998</v>
      </c>
      <c r="J42" s="28">
        <f t="shared" si="1"/>
        <v>105.89695410917817</v>
      </c>
    </row>
    <row r="43" spans="1:10" ht="110.25">
      <c r="A43" s="107" t="s">
        <v>78</v>
      </c>
      <c r="B43" s="108" t="s">
        <v>152</v>
      </c>
      <c r="C43" s="22" t="s">
        <v>79</v>
      </c>
      <c r="D43" s="35" t="s">
        <v>80</v>
      </c>
      <c r="E43" s="71">
        <f>2148.5+20000</f>
        <v>22148.5</v>
      </c>
      <c r="F43" s="71">
        <v>461956</v>
      </c>
      <c r="G43" s="72">
        <v>228624.8</v>
      </c>
      <c r="H43" s="72">
        <v>245064.79999</v>
      </c>
      <c r="I43" s="17">
        <f t="shared" si="0"/>
        <v>16439.99999000001</v>
      </c>
      <c r="J43" s="15">
        <f t="shared" si="1"/>
        <v>107.19082093893577</v>
      </c>
    </row>
    <row r="44" spans="1:10" ht="78.75">
      <c r="A44" s="107"/>
      <c r="B44" s="106"/>
      <c r="C44" s="22" t="s">
        <v>81</v>
      </c>
      <c r="D44" s="23" t="s">
        <v>82</v>
      </c>
      <c r="E44" s="72"/>
      <c r="F44" s="72">
        <v>283980</v>
      </c>
      <c r="G44" s="72">
        <v>42214.4</v>
      </c>
      <c r="H44" s="72">
        <v>53519.87992</v>
      </c>
      <c r="I44" s="17">
        <f t="shared" si="0"/>
        <v>11305.479919999998</v>
      </c>
      <c r="J44" s="15">
        <f t="shared" si="1"/>
        <v>126.78109820345665</v>
      </c>
    </row>
    <row r="45" spans="1:10" ht="15.75">
      <c r="A45" s="107"/>
      <c r="B45" s="106"/>
      <c r="C45" s="19" t="s">
        <v>25</v>
      </c>
      <c r="D45" s="21" t="s">
        <v>26</v>
      </c>
      <c r="E45" s="72">
        <v>3996.15</v>
      </c>
      <c r="F45" s="72"/>
      <c r="G45" s="72"/>
      <c r="H45" s="72">
        <v>0.3</v>
      </c>
      <c r="I45" s="17">
        <f t="shared" si="0"/>
        <v>0.3</v>
      </c>
      <c r="J45" s="15"/>
    </row>
    <row r="46" spans="1:10" ht="31.5">
      <c r="A46" s="107"/>
      <c r="B46" s="106"/>
      <c r="C46" s="19" t="s">
        <v>83</v>
      </c>
      <c r="D46" s="21" t="s">
        <v>84</v>
      </c>
      <c r="E46" s="72">
        <v>1582.513</v>
      </c>
      <c r="F46" s="72"/>
      <c r="G46" s="71"/>
      <c r="H46" s="71"/>
      <c r="I46" s="17">
        <f t="shared" si="0"/>
        <v>0</v>
      </c>
      <c r="J46" s="15"/>
    </row>
    <row r="47" spans="1:10" ht="31.5">
      <c r="A47" s="107"/>
      <c r="B47" s="106"/>
      <c r="C47" s="19" t="s">
        <v>29</v>
      </c>
      <c r="D47" s="21" t="s">
        <v>30</v>
      </c>
      <c r="E47" s="72"/>
      <c r="F47" s="72">
        <v>4455</v>
      </c>
      <c r="G47" s="71">
        <v>800</v>
      </c>
      <c r="H47" s="71">
        <v>907.54867</v>
      </c>
      <c r="I47" s="17">
        <f t="shared" si="0"/>
        <v>107.54867000000002</v>
      </c>
      <c r="J47" s="15">
        <f t="shared" si="1"/>
        <v>113.44358375000002</v>
      </c>
    </row>
    <row r="48" spans="1:10" ht="15.75">
      <c r="A48" s="106"/>
      <c r="B48" s="106"/>
      <c r="C48" s="36"/>
      <c r="D48" s="26" t="s">
        <v>31</v>
      </c>
      <c r="E48" s="48">
        <f>SUM(E43:E43,E44:E47)</f>
        <v>27727.163</v>
      </c>
      <c r="F48" s="48">
        <f>SUM(F43:F43,F44:F47)</f>
        <v>750391</v>
      </c>
      <c r="G48" s="48">
        <f>SUM(G43:G43,G44:G47)</f>
        <v>271639.2</v>
      </c>
      <c r="H48" s="48">
        <f>SUM(H43:H43,H44:H47)</f>
        <v>299492.52858</v>
      </c>
      <c r="I48" s="27">
        <f t="shared" si="0"/>
        <v>27853.328579999972</v>
      </c>
      <c r="J48" s="28">
        <f t="shared" si="1"/>
        <v>110.25379568928196</v>
      </c>
    </row>
    <row r="49" spans="1:10" ht="47.25">
      <c r="A49" s="109" t="s">
        <v>85</v>
      </c>
      <c r="B49" s="108" t="s">
        <v>161</v>
      </c>
      <c r="C49" s="19" t="s">
        <v>17</v>
      </c>
      <c r="D49" s="24" t="s">
        <v>18</v>
      </c>
      <c r="E49" s="72"/>
      <c r="F49" s="71"/>
      <c r="G49" s="71"/>
      <c r="H49" s="71">
        <v>1.45142</v>
      </c>
      <c r="I49" s="17">
        <f t="shared" si="0"/>
        <v>1.45142</v>
      </c>
      <c r="J49" s="15"/>
    </row>
    <row r="50" spans="1:10" ht="15.75">
      <c r="A50" s="110"/>
      <c r="B50" s="110"/>
      <c r="C50" s="19" t="s">
        <v>23</v>
      </c>
      <c r="D50" s="21" t="s">
        <v>24</v>
      </c>
      <c r="E50" s="72">
        <v>4.3095</v>
      </c>
      <c r="F50" s="71"/>
      <c r="G50" s="71"/>
      <c r="H50" s="71">
        <v>33.983</v>
      </c>
      <c r="I50" s="17">
        <f t="shared" si="0"/>
        <v>33.983</v>
      </c>
      <c r="J50" s="15"/>
    </row>
    <row r="51" spans="1:10" ht="31.5">
      <c r="A51" s="110"/>
      <c r="B51" s="110"/>
      <c r="C51" s="19" t="s">
        <v>29</v>
      </c>
      <c r="D51" s="21" t="s">
        <v>30</v>
      </c>
      <c r="E51" s="72">
        <v>34.72122</v>
      </c>
      <c r="F51" s="71">
        <v>500</v>
      </c>
      <c r="G51" s="71">
        <v>100</v>
      </c>
      <c r="H51" s="71">
        <v>6.79913</v>
      </c>
      <c r="I51" s="17">
        <f t="shared" si="0"/>
        <v>-93.20087</v>
      </c>
      <c r="J51" s="15">
        <f t="shared" si="1"/>
        <v>6.799130000000001</v>
      </c>
    </row>
    <row r="52" spans="1:10" ht="15.75">
      <c r="A52" s="110"/>
      <c r="B52" s="110"/>
      <c r="C52" s="11"/>
      <c r="D52" s="26" t="s">
        <v>31</v>
      </c>
      <c r="E52" s="48">
        <f>SUM(E49:E51)</f>
        <v>39.03072</v>
      </c>
      <c r="F52" s="48">
        <f>SUM(F49:F51)</f>
        <v>500</v>
      </c>
      <c r="G52" s="48">
        <f>SUM(G49:G51)</f>
        <v>100</v>
      </c>
      <c r="H52" s="48">
        <f>SUM(H49:H51)</f>
        <v>42.233549999999994</v>
      </c>
      <c r="I52" s="27">
        <f t="shared" si="0"/>
        <v>-57.766450000000006</v>
      </c>
      <c r="J52" s="28">
        <f t="shared" si="1"/>
        <v>42.233549999999994</v>
      </c>
    </row>
    <row r="53" spans="1:10" ht="47.25">
      <c r="A53" s="109" t="s">
        <v>86</v>
      </c>
      <c r="B53" s="108" t="s">
        <v>163</v>
      </c>
      <c r="C53" s="19" t="s">
        <v>17</v>
      </c>
      <c r="D53" s="24" t="s">
        <v>18</v>
      </c>
      <c r="E53" s="72">
        <v>0.01257</v>
      </c>
      <c r="F53" s="72"/>
      <c r="G53" s="72"/>
      <c r="H53" s="72">
        <v>119.66896</v>
      </c>
      <c r="I53" s="17">
        <f t="shared" si="0"/>
        <v>119.66896</v>
      </c>
      <c r="J53" s="15"/>
    </row>
    <row r="54" spans="1:10" ht="94.5">
      <c r="A54" s="109"/>
      <c r="B54" s="108"/>
      <c r="C54" s="19" t="s">
        <v>87</v>
      </c>
      <c r="D54" s="21" t="s">
        <v>88</v>
      </c>
      <c r="E54" s="72">
        <v>38.9959</v>
      </c>
      <c r="F54" s="72"/>
      <c r="G54" s="72"/>
      <c r="H54" s="72">
        <v>14.13269</v>
      </c>
      <c r="I54" s="17">
        <f t="shared" si="0"/>
        <v>14.13269</v>
      </c>
      <c r="J54" s="15"/>
    </row>
    <row r="55" spans="1:10" ht="15.75">
      <c r="A55" s="109"/>
      <c r="B55" s="108"/>
      <c r="C55" s="19" t="s">
        <v>23</v>
      </c>
      <c r="D55" s="21" t="s">
        <v>24</v>
      </c>
      <c r="E55" s="72">
        <v>11.51933</v>
      </c>
      <c r="F55" s="72"/>
      <c r="G55" s="72"/>
      <c r="H55" s="72">
        <v>4.98511</v>
      </c>
      <c r="I55" s="17">
        <f t="shared" si="0"/>
        <v>4.98511</v>
      </c>
      <c r="J55" s="15"/>
    </row>
    <row r="56" spans="1:10" ht="15.75">
      <c r="A56" s="109"/>
      <c r="B56" s="108"/>
      <c r="C56" s="19" t="s">
        <v>25</v>
      </c>
      <c r="D56" s="21" t="s">
        <v>26</v>
      </c>
      <c r="E56" s="72">
        <v>-345.78083</v>
      </c>
      <c r="F56" s="72"/>
      <c r="G56" s="72"/>
      <c r="H56" s="72">
        <v>1162.75186</v>
      </c>
      <c r="I56" s="17">
        <f t="shared" si="0"/>
        <v>1162.75186</v>
      </c>
      <c r="J56" s="15"/>
    </row>
    <row r="57" spans="1:10" ht="31.5">
      <c r="A57" s="109"/>
      <c r="B57" s="108"/>
      <c r="C57" s="19" t="s">
        <v>68</v>
      </c>
      <c r="D57" s="21" t="s">
        <v>69</v>
      </c>
      <c r="E57" s="72"/>
      <c r="F57" s="72">
        <v>-2172.5318</v>
      </c>
      <c r="G57" s="72">
        <v>-2172.5318</v>
      </c>
      <c r="H57" s="72">
        <v>-2172.53127</v>
      </c>
      <c r="I57" s="17"/>
      <c r="J57" s="15">
        <f t="shared" si="1"/>
        <v>99.99997560449977</v>
      </c>
    </row>
    <row r="58" spans="1:10" ht="31.5">
      <c r="A58" s="109"/>
      <c r="B58" s="108"/>
      <c r="C58" s="19" t="s">
        <v>72</v>
      </c>
      <c r="D58" s="21" t="s">
        <v>89</v>
      </c>
      <c r="E58" s="72"/>
      <c r="F58" s="72">
        <f>81901.5+233374.19</f>
        <v>315275.69</v>
      </c>
      <c r="G58" s="72">
        <v>20475.375</v>
      </c>
      <c r="H58" s="72">
        <v>16480</v>
      </c>
      <c r="I58" s="17">
        <f aca="true" t="shared" si="2" ref="I58:I110">H58-G58</f>
        <v>-3995.375</v>
      </c>
      <c r="J58" s="15">
        <f aca="true" t="shared" si="3" ref="J58:J109">H58/G58*100</f>
        <v>80.48692636886993</v>
      </c>
    </row>
    <row r="59" spans="1:10" ht="31.5">
      <c r="A59" s="109"/>
      <c r="B59" s="108"/>
      <c r="C59" s="19" t="s">
        <v>74</v>
      </c>
      <c r="D59" s="21" t="s">
        <v>90</v>
      </c>
      <c r="E59" s="72"/>
      <c r="F59" s="72">
        <v>16114.9</v>
      </c>
      <c r="G59" s="72">
        <v>3397.3</v>
      </c>
      <c r="H59" s="72">
        <v>3260.7</v>
      </c>
      <c r="I59" s="17">
        <f t="shared" si="2"/>
        <v>-136.60000000000036</v>
      </c>
      <c r="J59" s="15">
        <f t="shared" si="3"/>
        <v>95.9791599211138</v>
      </c>
    </row>
    <row r="60" spans="1:10" ht="31.5">
      <c r="A60" s="109"/>
      <c r="B60" s="108"/>
      <c r="C60" s="19" t="s">
        <v>29</v>
      </c>
      <c r="D60" s="21" t="s">
        <v>30</v>
      </c>
      <c r="E60" s="72">
        <v>92991.61955</v>
      </c>
      <c r="F60" s="72">
        <v>468953</v>
      </c>
      <c r="G60" s="72">
        <v>117238.25</v>
      </c>
      <c r="H60" s="72">
        <v>107741.97069</v>
      </c>
      <c r="I60" s="17">
        <f t="shared" si="2"/>
        <v>-9496.279309999998</v>
      </c>
      <c r="J60" s="15">
        <f t="shared" si="3"/>
        <v>91.90001615513708</v>
      </c>
    </row>
    <row r="61" spans="1:10" ht="15.75">
      <c r="A61" s="109"/>
      <c r="B61" s="106"/>
      <c r="C61" s="36"/>
      <c r="D61" s="26" t="s">
        <v>31</v>
      </c>
      <c r="E61" s="48">
        <f>SUM(E53:E60)</f>
        <v>92696.36652</v>
      </c>
      <c r="F61" s="48">
        <f>SUM(F53:F60)</f>
        <v>798171.0582000001</v>
      </c>
      <c r="G61" s="48">
        <f>SUM(G53:G60)</f>
        <v>138938.3932</v>
      </c>
      <c r="H61" s="48">
        <f>SUM(H53:H60)</f>
        <v>126611.67804</v>
      </c>
      <c r="I61" s="27">
        <f t="shared" si="2"/>
        <v>-12326.715159999992</v>
      </c>
      <c r="J61" s="28">
        <f t="shared" si="3"/>
        <v>91.12792736687558</v>
      </c>
    </row>
    <row r="62" spans="1:10" ht="15.75">
      <c r="A62" s="109" t="s">
        <v>92</v>
      </c>
      <c r="B62" s="108" t="s">
        <v>160</v>
      </c>
      <c r="C62" s="19" t="s">
        <v>23</v>
      </c>
      <c r="D62" s="21" t="s">
        <v>24</v>
      </c>
      <c r="E62" s="72"/>
      <c r="F62" s="71"/>
      <c r="G62" s="71"/>
      <c r="H62" s="71">
        <v>13.43046</v>
      </c>
      <c r="I62" s="17">
        <f t="shared" si="2"/>
        <v>13.43046</v>
      </c>
      <c r="J62" s="15"/>
    </row>
    <row r="63" spans="1:10" ht="15.75">
      <c r="A63" s="109"/>
      <c r="B63" s="108"/>
      <c r="C63" s="19" t="s">
        <v>25</v>
      </c>
      <c r="D63" s="21" t="s">
        <v>26</v>
      </c>
      <c r="E63" s="72">
        <v>303.5732</v>
      </c>
      <c r="F63" s="71"/>
      <c r="G63" s="71"/>
      <c r="H63" s="71">
        <v>-409.788</v>
      </c>
      <c r="I63" s="17">
        <f t="shared" si="2"/>
        <v>-409.788</v>
      </c>
      <c r="J63" s="15"/>
    </row>
    <row r="64" spans="1:10" ht="31.5">
      <c r="A64" s="109"/>
      <c r="B64" s="108"/>
      <c r="C64" s="19" t="s">
        <v>68</v>
      </c>
      <c r="D64" s="21" t="s">
        <v>69</v>
      </c>
      <c r="E64" s="72"/>
      <c r="F64" s="71">
        <v>-1.176</v>
      </c>
      <c r="G64" s="71">
        <v>-1.176</v>
      </c>
      <c r="H64" s="71">
        <v>-1.176</v>
      </c>
      <c r="I64" s="17"/>
      <c r="J64" s="15">
        <f t="shared" si="3"/>
        <v>100</v>
      </c>
    </row>
    <row r="65" spans="1:10" ht="31.5">
      <c r="A65" s="109"/>
      <c r="B65" s="108"/>
      <c r="C65" s="19" t="s">
        <v>29</v>
      </c>
      <c r="D65" s="21" t="s">
        <v>30</v>
      </c>
      <c r="E65" s="72">
        <v>10368.88823</v>
      </c>
      <c r="F65" s="71">
        <v>72715.2</v>
      </c>
      <c r="G65" s="71">
        <v>13840.7</v>
      </c>
      <c r="H65" s="71">
        <v>10741.81714</v>
      </c>
      <c r="I65" s="17">
        <f t="shared" si="2"/>
        <v>-3098.8828600000015</v>
      </c>
      <c r="J65" s="15">
        <f t="shared" si="3"/>
        <v>77.61036031414595</v>
      </c>
    </row>
    <row r="66" spans="1:10" ht="15.75">
      <c r="A66" s="109"/>
      <c r="B66" s="108"/>
      <c r="C66" s="11"/>
      <c r="D66" s="26" t="s">
        <v>31</v>
      </c>
      <c r="E66" s="48">
        <f>SUM(E62:E65)</f>
        <v>10672.461430000001</v>
      </c>
      <c r="F66" s="48">
        <f>SUM(F62:F65)</f>
        <v>72714.02399999999</v>
      </c>
      <c r="G66" s="48">
        <f>SUM(G62:G65)</f>
        <v>13839.524000000001</v>
      </c>
      <c r="H66" s="48">
        <f>SUM(H62:H65)</f>
        <v>10344.283599999999</v>
      </c>
      <c r="I66" s="27">
        <f t="shared" si="2"/>
        <v>-3495.2404000000024</v>
      </c>
      <c r="J66" s="28">
        <f t="shared" si="3"/>
        <v>74.74450421849768</v>
      </c>
    </row>
    <row r="67" spans="1:10" ht="47.25">
      <c r="A67" s="109" t="s">
        <v>93</v>
      </c>
      <c r="B67" s="108" t="s">
        <v>94</v>
      </c>
      <c r="C67" s="19" t="s">
        <v>17</v>
      </c>
      <c r="D67" s="24" t="s">
        <v>18</v>
      </c>
      <c r="E67" s="72">
        <v>312.85631</v>
      </c>
      <c r="F67" s="72"/>
      <c r="G67" s="72"/>
      <c r="H67" s="72">
        <v>934.12247</v>
      </c>
      <c r="I67" s="17">
        <f t="shared" si="2"/>
        <v>934.12247</v>
      </c>
      <c r="J67" s="15"/>
    </row>
    <row r="68" spans="1:10" ht="15.75">
      <c r="A68" s="109"/>
      <c r="B68" s="108"/>
      <c r="C68" s="19" t="s">
        <v>25</v>
      </c>
      <c r="D68" s="21" t="s">
        <v>26</v>
      </c>
      <c r="E68" s="72">
        <v>229.77189</v>
      </c>
      <c r="F68" s="72"/>
      <c r="G68" s="72"/>
      <c r="H68" s="72">
        <v>280.14286</v>
      </c>
      <c r="I68" s="17">
        <f t="shared" si="2"/>
        <v>280.14286</v>
      </c>
      <c r="J68" s="15"/>
    </row>
    <row r="69" spans="1:10" ht="31.5">
      <c r="A69" s="109"/>
      <c r="B69" s="108"/>
      <c r="C69" s="19" t="s">
        <v>68</v>
      </c>
      <c r="D69" s="21" t="s">
        <v>69</v>
      </c>
      <c r="E69" s="72"/>
      <c r="F69" s="72">
        <v>-2252.731</v>
      </c>
      <c r="G69" s="72">
        <v>-2252.731</v>
      </c>
      <c r="H69" s="72">
        <v>-2252.73171</v>
      </c>
      <c r="I69" s="17"/>
      <c r="J69" s="15">
        <f t="shared" si="3"/>
        <v>100.00003151730054</v>
      </c>
    </row>
    <row r="70" spans="1:10" ht="31.5">
      <c r="A70" s="109"/>
      <c r="B70" s="108"/>
      <c r="C70" s="19" t="s">
        <v>72</v>
      </c>
      <c r="D70" s="21" t="s">
        <v>89</v>
      </c>
      <c r="E70" s="72"/>
      <c r="F70" s="72">
        <v>588019.07</v>
      </c>
      <c r="G70" s="72">
        <v>359019.07</v>
      </c>
      <c r="H70" s="72"/>
      <c r="I70" s="17"/>
      <c r="J70" s="15">
        <f t="shared" si="3"/>
        <v>0</v>
      </c>
    </row>
    <row r="71" spans="1:10" ht="31.5">
      <c r="A71" s="109"/>
      <c r="B71" s="108"/>
      <c r="C71" s="19" t="s">
        <v>74</v>
      </c>
      <c r="D71" s="21" t="s">
        <v>90</v>
      </c>
      <c r="E71" s="72"/>
      <c r="F71" s="72">
        <v>1619072.7</v>
      </c>
      <c r="G71" s="72">
        <v>342841.912</v>
      </c>
      <c r="H71" s="72">
        <v>345749.8</v>
      </c>
      <c r="I71" s="17">
        <f t="shared" si="2"/>
        <v>2907.887999999977</v>
      </c>
      <c r="J71" s="15">
        <f t="shared" si="3"/>
        <v>100.8481716786132</v>
      </c>
    </row>
    <row r="72" spans="1:10" ht="31.5">
      <c r="A72" s="109"/>
      <c r="B72" s="108"/>
      <c r="C72" s="19" t="s">
        <v>29</v>
      </c>
      <c r="D72" s="21" t="s">
        <v>30</v>
      </c>
      <c r="E72" s="72">
        <v>112937.12005</v>
      </c>
      <c r="F72" s="72">
        <v>540670.1</v>
      </c>
      <c r="G72" s="72">
        <v>126451.7</v>
      </c>
      <c r="H72" s="72">
        <v>125761.55097</v>
      </c>
      <c r="I72" s="17">
        <f t="shared" si="2"/>
        <v>-690.1490300000005</v>
      </c>
      <c r="J72" s="15">
        <f t="shared" si="3"/>
        <v>99.45421925525714</v>
      </c>
    </row>
    <row r="73" spans="1:10" ht="15.75">
      <c r="A73" s="109"/>
      <c r="B73" s="108"/>
      <c r="C73" s="11"/>
      <c r="D73" s="26" t="s">
        <v>31</v>
      </c>
      <c r="E73" s="48">
        <f>SUM(E67:E72)</f>
        <v>113479.74825</v>
      </c>
      <c r="F73" s="48">
        <f>SUM(F67:F72)</f>
        <v>2745509.139</v>
      </c>
      <c r="G73" s="48">
        <f>SUM(G67:G72)</f>
        <v>826059.9509999999</v>
      </c>
      <c r="H73" s="48">
        <f>SUM(H67:H72)</f>
        <v>470472.88459</v>
      </c>
      <c r="I73" s="27">
        <f t="shared" si="2"/>
        <v>-355587.0664099999</v>
      </c>
      <c r="J73" s="28">
        <f t="shared" si="3"/>
        <v>56.953842638232445</v>
      </c>
    </row>
    <row r="74" spans="1:10" ht="47.25">
      <c r="A74" s="107" t="s">
        <v>96</v>
      </c>
      <c r="B74" s="108" t="s">
        <v>97</v>
      </c>
      <c r="C74" s="19" t="s">
        <v>17</v>
      </c>
      <c r="D74" s="24" t="s">
        <v>18</v>
      </c>
      <c r="E74" s="72">
        <v>11.83627</v>
      </c>
      <c r="F74" s="71"/>
      <c r="G74" s="71"/>
      <c r="H74" s="71">
        <v>15.64293</v>
      </c>
      <c r="I74" s="17">
        <f t="shared" si="2"/>
        <v>15.64293</v>
      </c>
      <c r="J74" s="15"/>
    </row>
    <row r="75" spans="1:10" ht="15.75">
      <c r="A75" s="110"/>
      <c r="B75" s="111"/>
      <c r="C75" s="19" t="s">
        <v>98</v>
      </c>
      <c r="D75" s="21" t="s">
        <v>99</v>
      </c>
      <c r="E75" s="72">
        <v>1062.9083</v>
      </c>
      <c r="F75" s="71">
        <v>1460</v>
      </c>
      <c r="G75" s="71"/>
      <c r="H75" s="71"/>
      <c r="I75" s="17">
        <f t="shared" si="2"/>
        <v>0</v>
      </c>
      <c r="J75" s="15"/>
    </row>
    <row r="76" spans="1:10" ht="15.75">
      <c r="A76" s="110"/>
      <c r="B76" s="111"/>
      <c r="C76" s="19" t="s">
        <v>23</v>
      </c>
      <c r="D76" s="21" t="s">
        <v>24</v>
      </c>
      <c r="E76" s="72">
        <v>151.37712</v>
      </c>
      <c r="F76" s="71">
        <f>427+206.7+350+195.3+119+50+220</f>
        <v>1568</v>
      </c>
      <c r="G76" s="71">
        <v>308.475</v>
      </c>
      <c r="H76" s="71">
        <v>642.54621</v>
      </c>
      <c r="I76" s="17">
        <f t="shared" si="2"/>
        <v>334.07120999999995</v>
      </c>
      <c r="J76" s="15">
        <f t="shared" si="3"/>
        <v>208.29766107464133</v>
      </c>
    </row>
    <row r="77" spans="1:10" ht="15.75">
      <c r="A77" s="110"/>
      <c r="B77" s="111"/>
      <c r="C77" s="19" t="s">
        <v>25</v>
      </c>
      <c r="D77" s="21" t="s">
        <v>26</v>
      </c>
      <c r="E77" s="72">
        <v>106.62193</v>
      </c>
      <c r="F77" s="71"/>
      <c r="G77" s="71"/>
      <c r="H77" s="71">
        <v>180.22162</v>
      </c>
      <c r="I77" s="17">
        <f t="shared" si="2"/>
        <v>180.22162</v>
      </c>
      <c r="J77" s="15"/>
    </row>
    <row r="78" spans="1:10" ht="31.5">
      <c r="A78" s="110"/>
      <c r="B78" s="111"/>
      <c r="C78" s="19" t="s">
        <v>27</v>
      </c>
      <c r="D78" s="21" t="s">
        <v>28</v>
      </c>
      <c r="E78" s="72"/>
      <c r="F78" s="71"/>
      <c r="G78" s="71"/>
      <c r="H78" s="71">
        <v>3643.22897</v>
      </c>
      <c r="I78" s="17">
        <f t="shared" si="2"/>
        <v>3643.22897</v>
      </c>
      <c r="J78" s="15"/>
    </row>
    <row r="79" spans="1:10" ht="31.5">
      <c r="A79" s="110"/>
      <c r="B79" s="111"/>
      <c r="C79" s="19" t="s">
        <v>68</v>
      </c>
      <c r="D79" s="21" t="s">
        <v>69</v>
      </c>
      <c r="E79" s="72"/>
      <c r="F79" s="71">
        <v>-10.685</v>
      </c>
      <c r="G79" s="71">
        <v>-10.685</v>
      </c>
      <c r="H79" s="71">
        <v>-10.6851</v>
      </c>
      <c r="I79" s="17"/>
      <c r="J79" s="15">
        <f t="shared" si="3"/>
        <v>100.0009358914366</v>
      </c>
    </row>
    <row r="80" spans="1:10" ht="31.5">
      <c r="A80" s="110"/>
      <c r="B80" s="111"/>
      <c r="C80" s="19" t="s">
        <v>72</v>
      </c>
      <c r="D80" s="21" t="s">
        <v>89</v>
      </c>
      <c r="E80" s="72"/>
      <c r="F80" s="71">
        <v>34147.433</v>
      </c>
      <c r="G80" s="71">
        <v>34020.433</v>
      </c>
      <c r="H80" s="71">
        <v>13982.433</v>
      </c>
      <c r="I80" s="17">
        <f t="shared" si="2"/>
        <v>-20037.999999999996</v>
      </c>
      <c r="J80" s="15">
        <f t="shared" si="3"/>
        <v>41.10010298810718</v>
      </c>
    </row>
    <row r="81" spans="1:10" ht="31.5">
      <c r="A81" s="110"/>
      <c r="B81" s="111"/>
      <c r="C81" s="19" t="s">
        <v>74</v>
      </c>
      <c r="D81" s="21" t="s">
        <v>90</v>
      </c>
      <c r="E81" s="72"/>
      <c r="F81" s="71">
        <v>137078.928</v>
      </c>
      <c r="G81" s="71">
        <v>77233.51</v>
      </c>
      <c r="H81" s="71">
        <f>5753.2+8566.542</f>
        <v>14319.741999999998</v>
      </c>
      <c r="I81" s="17">
        <f t="shared" si="2"/>
        <v>-62913.768</v>
      </c>
      <c r="J81" s="15">
        <f t="shared" si="3"/>
        <v>18.54084062733909</v>
      </c>
    </row>
    <row r="82" spans="1:10" ht="15.75">
      <c r="A82" s="110"/>
      <c r="B82" s="111"/>
      <c r="C82" s="37"/>
      <c r="D82" s="26" t="s">
        <v>31</v>
      </c>
      <c r="E82" s="73">
        <f>SUM(E74:E81)</f>
        <v>1332.74362</v>
      </c>
      <c r="F82" s="73">
        <v>174243.676</v>
      </c>
      <c r="G82" s="73">
        <f>SUM(G74:G81)</f>
        <v>111551.733</v>
      </c>
      <c r="H82" s="73">
        <f>SUM(H74:H81)</f>
        <v>32773.129629999996</v>
      </c>
      <c r="I82" s="27">
        <f t="shared" si="2"/>
        <v>-78778.60337</v>
      </c>
      <c r="J82" s="28">
        <f t="shared" si="3"/>
        <v>29.3793101627565</v>
      </c>
    </row>
    <row r="83" spans="1:10" ht="31.5">
      <c r="A83" s="107" t="s">
        <v>100</v>
      </c>
      <c r="B83" s="108" t="s">
        <v>162</v>
      </c>
      <c r="C83" s="19" t="s">
        <v>9</v>
      </c>
      <c r="D83" s="20" t="s">
        <v>101</v>
      </c>
      <c r="E83" s="72">
        <v>6456.77043</v>
      </c>
      <c r="F83" s="71"/>
      <c r="G83" s="71"/>
      <c r="H83" s="71"/>
      <c r="I83" s="17">
        <f t="shared" si="2"/>
        <v>0</v>
      </c>
      <c r="J83" s="15"/>
    </row>
    <row r="84" spans="1:10" ht="126">
      <c r="A84" s="107"/>
      <c r="B84" s="108"/>
      <c r="C84" s="22" t="s">
        <v>15</v>
      </c>
      <c r="D84" s="23" t="s">
        <v>102</v>
      </c>
      <c r="E84" s="72"/>
      <c r="F84" s="71">
        <v>23545.8</v>
      </c>
      <c r="G84" s="71">
        <v>6359.464</v>
      </c>
      <c r="H84" s="71">
        <v>1725.87783</v>
      </c>
      <c r="I84" s="17">
        <f t="shared" si="2"/>
        <v>-4633.5861700000005</v>
      </c>
      <c r="J84" s="15">
        <f t="shared" si="3"/>
        <v>27.138731031420253</v>
      </c>
    </row>
    <row r="85" spans="1:10" ht="15.75">
      <c r="A85" s="107"/>
      <c r="B85" s="108"/>
      <c r="C85" s="19" t="s">
        <v>23</v>
      </c>
      <c r="D85" s="21" t="s">
        <v>24</v>
      </c>
      <c r="E85" s="72">
        <v>118.985</v>
      </c>
      <c r="F85" s="71"/>
      <c r="G85" s="71"/>
      <c r="H85" s="71"/>
      <c r="I85" s="17">
        <f t="shared" si="2"/>
        <v>0</v>
      </c>
      <c r="J85" s="15"/>
    </row>
    <row r="86" spans="1:10" ht="15.75">
      <c r="A86" s="107"/>
      <c r="B86" s="108"/>
      <c r="C86" s="19" t="s">
        <v>25</v>
      </c>
      <c r="D86" s="21" t="s">
        <v>26</v>
      </c>
      <c r="E86" s="72">
        <v>631.49929</v>
      </c>
      <c r="F86" s="71"/>
      <c r="G86" s="71"/>
      <c r="H86" s="71">
        <v>3016.40386</v>
      </c>
      <c r="I86" s="17">
        <f t="shared" si="2"/>
        <v>3016.40386</v>
      </c>
      <c r="J86" s="15"/>
    </row>
    <row r="87" spans="1:10" ht="31.5">
      <c r="A87" s="107"/>
      <c r="B87" s="108"/>
      <c r="C87" s="19" t="s">
        <v>72</v>
      </c>
      <c r="D87" s="21" t="s">
        <v>89</v>
      </c>
      <c r="E87" s="72"/>
      <c r="F87" s="72">
        <v>136616.68</v>
      </c>
      <c r="G87" s="71"/>
      <c r="H87" s="71"/>
      <c r="I87" s="17"/>
      <c r="J87" s="15"/>
    </row>
    <row r="88" spans="1:10" ht="15.75">
      <c r="A88" s="106"/>
      <c r="B88" s="106"/>
      <c r="C88" s="36"/>
      <c r="D88" s="26" t="s">
        <v>31</v>
      </c>
      <c r="E88" s="73">
        <f>SUM(E83:E87)</f>
        <v>7207.254719999999</v>
      </c>
      <c r="F88" s="73">
        <f>SUM(F83:F87)</f>
        <v>160162.47999999998</v>
      </c>
      <c r="G88" s="73">
        <f>SUM(G83:G87)</f>
        <v>6359.464</v>
      </c>
      <c r="H88" s="73">
        <f>SUM(H83:H87)</f>
        <v>4742.28169</v>
      </c>
      <c r="I88" s="27">
        <f t="shared" si="2"/>
        <v>-1617.1823100000001</v>
      </c>
      <c r="J88" s="28">
        <f t="shared" si="3"/>
        <v>74.57046207038832</v>
      </c>
    </row>
    <row r="89" spans="1:10" ht="15.75">
      <c r="A89" s="127" t="s">
        <v>103</v>
      </c>
      <c r="B89" s="88" t="s">
        <v>104</v>
      </c>
      <c r="C89" s="19" t="s">
        <v>23</v>
      </c>
      <c r="D89" s="21" t="s">
        <v>24</v>
      </c>
      <c r="E89" s="72">
        <v>6.9542</v>
      </c>
      <c r="F89" s="71">
        <v>7734</v>
      </c>
      <c r="G89" s="71"/>
      <c r="H89" s="71">
        <v>159.19935</v>
      </c>
      <c r="I89" s="17">
        <f t="shared" si="2"/>
        <v>159.19935</v>
      </c>
      <c r="J89" s="15"/>
    </row>
    <row r="90" spans="1:10" ht="31.5">
      <c r="A90" s="128"/>
      <c r="B90" s="122"/>
      <c r="C90" s="19" t="s">
        <v>68</v>
      </c>
      <c r="D90" s="21" t="s">
        <v>69</v>
      </c>
      <c r="E90" s="72"/>
      <c r="F90" s="71">
        <v>-0.00062</v>
      </c>
      <c r="G90" s="71">
        <v>-0.00062</v>
      </c>
      <c r="H90" s="71">
        <v>-0.00062</v>
      </c>
      <c r="I90" s="17"/>
      <c r="J90" s="15">
        <f t="shared" si="3"/>
        <v>100</v>
      </c>
    </row>
    <row r="91" spans="1:10" ht="31.5">
      <c r="A91" s="128"/>
      <c r="B91" s="122"/>
      <c r="C91" s="19" t="s">
        <v>72</v>
      </c>
      <c r="D91" s="21" t="s">
        <v>105</v>
      </c>
      <c r="E91" s="72"/>
      <c r="F91" s="71">
        <f>970199-101199</f>
        <v>869000</v>
      </c>
      <c r="G91" s="71">
        <v>162549.75</v>
      </c>
      <c r="H91" s="71"/>
      <c r="I91" s="17">
        <f t="shared" si="2"/>
        <v>-162549.75</v>
      </c>
      <c r="J91" s="15">
        <f t="shared" si="3"/>
        <v>0</v>
      </c>
    </row>
    <row r="92" spans="1:10" ht="15.75">
      <c r="A92" s="129"/>
      <c r="B92" s="105"/>
      <c r="C92" s="11"/>
      <c r="D92" s="26" t="s">
        <v>31</v>
      </c>
      <c r="E92" s="73">
        <f>SUM(E89:E91)</f>
        <v>6.9542</v>
      </c>
      <c r="F92" s="73">
        <f>SUM(F89:F91)</f>
        <v>876733.99938</v>
      </c>
      <c r="G92" s="73">
        <f>SUM(G89:G91)</f>
        <v>162549.74938</v>
      </c>
      <c r="H92" s="73">
        <f>SUM(H89:H91)</f>
        <v>159.19873</v>
      </c>
      <c r="I92" s="27">
        <f t="shared" si="2"/>
        <v>-162390.55065</v>
      </c>
      <c r="J92" s="28">
        <f t="shared" si="3"/>
        <v>0.09793846536658377</v>
      </c>
    </row>
    <row r="93" spans="1:10" ht="15.75">
      <c r="A93" s="109" t="s">
        <v>106</v>
      </c>
      <c r="B93" s="108" t="s">
        <v>158</v>
      </c>
      <c r="C93" s="19" t="s">
        <v>23</v>
      </c>
      <c r="D93" s="21" t="s">
        <v>24</v>
      </c>
      <c r="E93" s="72"/>
      <c r="F93" s="71">
        <v>160</v>
      </c>
      <c r="G93" s="71">
        <v>20</v>
      </c>
      <c r="H93" s="71"/>
      <c r="I93" s="17">
        <f t="shared" si="2"/>
        <v>-20</v>
      </c>
      <c r="J93" s="15">
        <f t="shared" si="3"/>
        <v>0</v>
      </c>
    </row>
    <row r="94" spans="1:10" ht="15.75">
      <c r="A94" s="109"/>
      <c r="B94" s="108"/>
      <c r="C94" s="19" t="s">
        <v>25</v>
      </c>
      <c r="D94" s="21" t="s">
        <v>26</v>
      </c>
      <c r="E94" s="72"/>
      <c r="F94" s="71"/>
      <c r="G94" s="71"/>
      <c r="H94" s="71">
        <v>8.5</v>
      </c>
      <c r="I94" s="17">
        <f t="shared" si="2"/>
        <v>8.5</v>
      </c>
      <c r="J94" s="15"/>
    </row>
    <row r="95" spans="1:10" ht="31.5">
      <c r="A95" s="109"/>
      <c r="B95" s="108"/>
      <c r="C95" s="19" t="s">
        <v>68</v>
      </c>
      <c r="D95" s="21" t="s">
        <v>69</v>
      </c>
      <c r="E95" s="72"/>
      <c r="F95" s="71">
        <v>-1696</v>
      </c>
      <c r="G95" s="71">
        <v>-1696</v>
      </c>
      <c r="H95" s="71"/>
      <c r="I95" s="17"/>
      <c r="J95" s="15">
        <f t="shared" si="3"/>
        <v>0</v>
      </c>
    </row>
    <row r="96" spans="1:10" ht="31.5">
      <c r="A96" s="109"/>
      <c r="B96" s="108"/>
      <c r="C96" s="19" t="s">
        <v>74</v>
      </c>
      <c r="D96" s="21" t="s">
        <v>90</v>
      </c>
      <c r="E96" s="72"/>
      <c r="F96" s="71">
        <v>477.7</v>
      </c>
      <c r="G96" s="71">
        <v>167.5</v>
      </c>
      <c r="H96" s="71">
        <v>564</v>
      </c>
      <c r="I96" s="17">
        <f t="shared" si="2"/>
        <v>396.5</v>
      </c>
      <c r="J96" s="15">
        <f t="shared" si="3"/>
        <v>336.7164179104478</v>
      </c>
    </row>
    <row r="97" spans="1:10" ht="15.75">
      <c r="A97" s="109"/>
      <c r="B97" s="108"/>
      <c r="C97" s="19" t="s">
        <v>52</v>
      </c>
      <c r="D97" s="23" t="s">
        <v>53</v>
      </c>
      <c r="E97" s="72"/>
      <c r="F97" s="71"/>
      <c r="G97" s="71"/>
      <c r="H97" s="71">
        <v>54667.892</v>
      </c>
      <c r="I97" s="17">
        <f t="shared" si="2"/>
        <v>54667.892</v>
      </c>
      <c r="J97" s="15"/>
    </row>
    <row r="98" spans="1:10" ht="31.5">
      <c r="A98" s="109"/>
      <c r="B98" s="108"/>
      <c r="C98" s="19" t="s">
        <v>29</v>
      </c>
      <c r="D98" s="21" t="s">
        <v>30</v>
      </c>
      <c r="E98" s="72">
        <v>12.84</v>
      </c>
      <c r="F98" s="71">
        <v>400</v>
      </c>
      <c r="G98" s="71">
        <v>73</v>
      </c>
      <c r="H98" s="71">
        <v>28</v>
      </c>
      <c r="I98" s="17">
        <f t="shared" si="2"/>
        <v>-45</v>
      </c>
      <c r="J98" s="15">
        <f t="shared" si="3"/>
        <v>38.35616438356164</v>
      </c>
    </row>
    <row r="99" spans="1:10" ht="15.75">
      <c r="A99" s="109"/>
      <c r="B99" s="108"/>
      <c r="C99" s="11"/>
      <c r="D99" s="26" t="s">
        <v>31</v>
      </c>
      <c r="E99" s="73">
        <f>SUM(E93:E98)</f>
        <v>12.84</v>
      </c>
      <c r="F99" s="73">
        <f>SUM(F93:F98)</f>
        <v>-658.3</v>
      </c>
      <c r="G99" s="73">
        <f>SUM(G93:G98)</f>
        <v>-1435.5</v>
      </c>
      <c r="H99" s="73">
        <f>SUM(H93:H98)</f>
        <v>55268.392</v>
      </c>
      <c r="I99" s="27">
        <f t="shared" si="2"/>
        <v>56703.892</v>
      </c>
      <c r="J99" s="28">
        <f t="shared" si="3"/>
        <v>-3850.114385231627</v>
      </c>
    </row>
    <row r="100" spans="1:10" ht="47.25">
      <c r="A100" s="108" t="s">
        <v>107</v>
      </c>
      <c r="B100" s="108" t="s">
        <v>108</v>
      </c>
      <c r="C100" s="19" t="s">
        <v>109</v>
      </c>
      <c r="D100" s="21" t="s">
        <v>110</v>
      </c>
      <c r="E100" s="72">
        <v>1336.5</v>
      </c>
      <c r="F100" s="71">
        <v>300</v>
      </c>
      <c r="G100" s="71">
        <v>75</v>
      </c>
      <c r="H100" s="71">
        <v>1201.5</v>
      </c>
      <c r="I100" s="17">
        <f t="shared" si="2"/>
        <v>1126.5</v>
      </c>
      <c r="J100" s="15">
        <f t="shared" si="3"/>
        <v>1602</v>
      </c>
    </row>
    <row r="101" spans="1:10" ht="31.5">
      <c r="A101" s="108"/>
      <c r="B101" s="108"/>
      <c r="C101" s="19" t="s">
        <v>9</v>
      </c>
      <c r="D101" s="20" t="s">
        <v>111</v>
      </c>
      <c r="E101" s="72"/>
      <c r="F101" s="71"/>
      <c r="G101" s="71"/>
      <c r="H101" s="71">
        <v>1.34418</v>
      </c>
      <c r="I101" s="17">
        <f t="shared" si="2"/>
        <v>1.34418</v>
      </c>
      <c r="J101" s="15"/>
    </row>
    <row r="102" spans="1:10" ht="31.5">
      <c r="A102" s="108"/>
      <c r="B102" s="108"/>
      <c r="C102" s="19" t="s">
        <v>13</v>
      </c>
      <c r="D102" s="21" t="s">
        <v>112</v>
      </c>
      <c r="E102" s="72">
        <v>6116.40136</v>
      </c>
      <c r="F102" s="71"/>
      <c r="G102" s="71"/>
      <c r="H102" s="71"/>
      <c r="I102" s="17">
        <f t="shared" si="2"/>
        <v>0</v>
      </c>
      <c r="J102" s="15"/>
    </row>
    <row r="103" spans="1:10" ht="47.25">
      <c r="A103" s="108"/>
      <c r="B103" s="108"/>
      <c r="C103" s="22" t="s">
        <v>15</v>
      </c>
      <c r="D103" s="23" t="s">
        <v>16</v>
      </c>
      <c r="E103" s="72"/>
      <c r="F103" s="71">
        <v>64330.2</v>
      </c>
      <c r="G103" s="71">
        <v>13000</v>
      </c>
      <c r="H103" s="71">
        <v>5243.48129</v>
      </c>
      <c r="I103" s="17">
        <f t="shared" si="2"/>
        <v>-7756.51871</v>
      </c>
      <c r="J103" s="15">
        <f t="shared" si="3"/>
        <v>40.334471461538456</v>
      </c>
    </row>
    <row r="104" spans="1:10" ht="15.75">
      <c r="A104" s="108"/>
      <c r="B104" s="108"/>
      <c r="C104" s="19" t="s">
        <v>23</v>
      </c>
      <c r="D104" s="21" t="s">
        <v>24</v>
      </c>
      <c r="E104" s="72">
        <v>89.66252</v>
      </c>
      <c r="F104" s="71"/>
      <c r="G104" s="71"/>
      <c r="H104" s="71"/>
      <c r="I104" s="17">
        <f t="shared" si="2"/>
        <v>0</v>
      </c>
      <c r="J104" s="15"/>
    </row>
    <row r="105" spans="1:10" ht="15.75">
      <c r="A105" s="108"/>
      <c r="B105" s="108"/>
      <c r="C105" s="19" t="s">
        <v>25</v>
      </c>
      <c r="D105" s="21" t="s">
        <v>26</v>
      </c>
      <c r="E105" s="72">
        <v>-342.3174</v>
      </c>
      <c r="F105" s="71"/>
      <c r="G105" s="71"/>
      <c r="H105" s="71">
        <v>1666.92703</v>
      </c>
      <c r="I105" s="17">
        <f t="shared" si="2"/>
        <v>1666.92703</v>
      </c>
      <c r="J105" s="15"/>
    </row>
    <row r="106" spans="1:10" ht="31.5">
      <c r="A106" s="108"/>
      <c r="B106" s="108"/>
      <c r="C106" s="19" t="s">
        <v>27</v>
      </c>
      <c r="D106" s="21" t="s">
        <v>28</v>
      </c>
      <c r="E106" s="72">
        <v>0.05508</v>
      </c>
      <c r="F106" s="71"/>
      <c r="G106" s="71"/>
      <c r="H106" s="71"/>
      <c r="I106" s="17"/>
      <c r="J106" s="15"/>
    </row>
    <row r="107" spans="1:10" ht="31.5">
      <c r="A107" s="108"/>
      <c r="B107" s="108"/>
      <c r="C107" s="19" t="s">
        <v>68</v>
      </c>
      <c r="D107" s="21" t="s">
        <v>69</v>
      </c>
      <c r="E107" s="72"/>
      <c r="F107" s="71">
        <v>-5.6</v>
      </c>
      <c r="G107" s="71">
        <v>-5.6</v>
      </c>
      <c r="H107" s="71">
        <v>-5.59951</v>
      </c>
      <c r="I107" s="17"/>
      <c r="J107" s="15">
        <f t="shared" si="3"/>
        <v>99.99125000000001</v>
      </c>
    </row>
    <row r="108" spans="1:10" ht="31.5">
      <c r="A108" s="108"/>
      <c r="B108" s="108"/>
      <c r="C108" s="19" t="s">
        <v>74</v>
      </c>
      <c r="D108" s="21" t="s">
        <v>75</v>
      </c>
      <c r="E108" s="72"/>
      <c r="F108" s="71">
        <v>275.4</v>
      </c>
      <c r="G108" s="71">
        <v>66.41</v>
      </c>
      <c r="H108" s="71">
        <v>68.85</v>
      </c>
      <c r="I108" s="17">
        <f t="shared" si="2"/>
        <v>2.4399999999999977</v>
      </c>
      <c r="J108" s="15">
        <f t="shared" si="3"/>
        <v>103.67414546002107</v>
      </c>
    </row>
    <row r="109" spans="1:10" ht="15.75">
      <c r="A109" s="108"/>
      <c r="B109" s="108"/>
      <c r="C109" s="25"/>
      <c r="D109" s="26" t="s">
        <v>31</v>
      </c>
      <c r="E109" s="73">
        <f>SUM(E100:E108)</f>
        <v>7200.30156</v>
      </c>
      <c r="F109" s="73">
        <f>SUM(F100:F108)</f>
        <v>64900</v>
      </c>
      <c r="G109" s="73">
        <f>SUM(G100:G108)</f>
        <v>13135.81</v>
      </c>
      <c r="H109" s="73">
        <f>SUM(H100:H108)</f>
        <v>8176.50299</v>
      </c>
      <c r="I109" s="27">
        <f t="shared" si="2"/>
        <v>-4959.3070099999995</v>
      </c>
      <c r="J109" s="28">
        <f t="shared" si="3"/>
        <v>62.24589873026483</v>
      </c>
    </row>
    <row r="110" spans="1:10" ht="47.25">
      <c r="A110" s="109" t="s">
        <v>113</v>
      </c>
      <c r="B110" s="108" t="s">
        <v>114</v>
      </c>
      <c r="C110" s="19" t="s">
        <v>17</v>
      </c>
      <c r="D110" s="24" t="s">
        <v>18</v>
      </c>
      <c r="E110" s="72">
        <v>2</v>
      </c>
      <c r="F110" s="71"/>
      <c r="G110" s="71"/>
      <c r="H110" s="71"/>
      <c r="I110" s="17">
        <f t="shared" si="2"/>
        <v>0</v>
      </c>
      <c r="J110" s="15"/>
    </row>
    <row r="111" spans="1:10" ht="15.75">
      <c r="A111" s="109"/>
      <c r="B111" s="108"/>
      <c r="C111" s="19" t="s">
        <v>23</v>
      </c>
      <c r="D111" s="21" t="s">
        <v>24</v>
      </c>
      <c r="E111" s="72">
        <v>3</v>
      </c>
      <c r="F111" s="71"/>
      <c r="G111" s="71"/>
      <c r="H111" s="71"/>
      <c r="I111" s="17">
        <f aca="true" t="shared" si="4" ref="I111:I140">H111-G111</f>
        <v>0</v>
      </c>
      <c r="J111" s="15"/>
    </row>
    <row r="112" spans="1:10" ht="31.5">
      <c r="A112" s="109"/>
      <c r="B112" s="108"/>
      <c r="C112" s="19" t="s">
        <v>74</v>
      </c>
      <c r="D112" s="21" t="s">
        <v>75</v>
      </c>
      <c r="E112" s="72"/>
      <c r="F112" s="71">
        <v>3498.1</v>
      </c>
      <c r="G112" s="71">
        <v>1373.9</v>
      </c>
      <c r="H112" s="71">
        <v>1807.6</v>
      </c>
      <c r="I112" s="17">
        <f t="shared" si="4"/>
        <v>433.6999999999998</v>
      </c>
      <c r="J112" s="15">
        <f aca="true" t="shared" si="5" ref="J112:J135">H112/G112*100</f>
        <v>131.56707183928958</v>
      </c>
    </row>
    <row r="113" spans="1:10" ht="31.5">
      <c r="A113" s="109"/>
      <c r="B113" s="108"/>
      <c r="C113" s="19" t="s">
        <v>29</v>
      </c>
      <c r="D113" s="21" t="s">
        <v>30</v>
      </c>
      <c r="E113" s="72">
        <v>52.2</v>
      </c>
      <c r="F113" s="71">
        <v>430.8</v>
      </c>
      <c r="G113" s="71">
        <v>53</v>
      </c>
      <c r="H113" s="71">
        <v>331.351</v>
      </c>
      <c r="I113" s="17">
        <f t="shared" si="4"/>
        <v>278.351</v>
      </c>
      <c r="J113" s="15">
        <f t="shared" si="5"/>
        <v>625.1905660377358</v>
      </c>
    </row>
    <row r="114" spans="1:10" ht="15.75">
      <c r="A114" s="109"/>
      <c r="B114" s="108"/>
      <c r="C114" s="11"/>
      <c r="D114" s="26" t="s">
        <v>31</v>
      </c>
      <c r="E114" s="73">
        <f>SUM(E110:E113)</f>
        <v>57.2</v>
      </c>
      <c r="F114" s="73">
        <f>SUM(F110:F113)</f>
        <v>3928.9</v>
      </c>
      <c r="G114" s="73">
        <f>SUM(G110:G113)</f>
        <v>1426.9</v>
      </c>
      <c r="H114" s="73">
        <f>SUM(H110:H113)</f>
        <v>2138.951</v>
      </c>
      <c r="I114" s="27">
        <f t="shared" si="4"/>
        <v>712.0509999999999</v>
      </c>
      <c r="J114" s="28">
        <f t="shared" si="5"/>
        <v>149.9019552876866</v>
      </c>
    </row>
    <row r="115" spans="1:10" ht="31.5">
      <c r="A115" s="109" t="s">
        <v>115</v>
      </c>
      <c r="B115" s="108" t="s">
        <v>159</v>
      </c>
      <c r="C115" s="19" t="s">
        <v>29</v>
      </c>
      <c r="D115" s="21" t="s">
        <v>30</v>
      </c>
      <c r="E115" s="72">
        <v>52.17</v>
      </c>
      <c r="F115" s="71">
        <v>3551.2</v>
      </c>
      <c r="G115" s="71">
        <v>473.15</v>
      </c>
      <c r="H115" s="71">
        <v>1010.6522</v>
      </c>
      <c r="I115" s="17">
        <f t="shared" si="4"/>
        <v>537.5022</v>
      </c>
      <c r="J115" s="15">
        <f t="shared" si="5"/>
        <v>213.60080312797209</v>
      </c>
    </row>
    <row r="116" spans="1:10" ht="15.75">
      <c r="A116" s="109"/>
      <c r="B116" s="108"/>
      <c r="C116" s="11"/>
      <c r="D116" s="26" t="s">
        <v>31</v>
      </c>
      <c r="E116" s="73">
        <f>SUM(E115)</f>
        <v>52.17</v>
      </c>
      <c r="F116" s="73">
        <f>SUM(F115)</f>
        <v>3551.2</v>
      </c>
      <c r="G116" s="73">
        <f>SUM(G115)</f>
        <v>473.15</v>
      </c>
      <c r="H116" s="73">
        <f>SUM(H115)</f>
        <v>1010.6522</v>
      </c>
      <c r="I116" s="27">
        <f t="shared" si="4"/>
        <v>537.5022</v>
      </c>
      <c r="J116" s="28">
        <f t="shared" si="5"/>
        <v>213.60080312797209</v>
      </c>
    </row>
    <row r="117" spans="1:10" ht="110.25">
      <c r="A117" s="107" t="s">
        <v>116</v>
      </c>
      <c r="B117" s="108" t="s">
        <v>165</v>
      </c>
      <c r="C117" s="22" t="s">
        <v>79</v>
      </c>
      <c r="D117" s="35" t="s">
        <v>80</v>
      </c>
      <c r="E117" s="71">
        <f>23178.3827+3849.96927+12147.68097</f>
        <v>39176.03294</v>
      </c>
      <c r="F117" s="71">
        <v>725775</v>
      </c>
      <c r="G117" s="71">
        <v>43546.5</v>
      </c>
      <c r="H117" s="71">
        <f>48999.34185-861.91984</f>
        <v>48137.422009999995</v>
      </c>
      <c r="I117" s="17">
        <f t="shared" si="4"/>
        <v>4590.922009999995</v>
      </c>
      <c r="J117" s="15">
        <f t="shared" si="5"/>
        <v>110.54257405302377</v>
      </c>
    </row>
    <row r="118" spans="1:10" ht="47.25">
      <c r="A118" s="107"/>
      <c r="B118" s="106"/>
      <c r="C118" s="19" t="s">
        <v>119</v>
      </c>
      <c r="D118" s="21" t="s">
        <v>120</v>
      </c>
      <c r="E118" s="71"/>
      <c r="F118" s="71">
        <v>13857</v>
      </c>
      <c r="G118" s="71"/>
      <c r="H118" s="71"/>
      <c r="I118" s="17">
        <f t="shared" si="4"/>
        <v>0</v>
      </c>
      <c r="J118" s="15"/>
    </row>
    <row r="119" spans="1:10" ht="47.25">
      <c r="A119" s="107"/>
      <c r="B119" s="106"/>
      <c r="C119" s="19" t="s">
        <v>17</v>
      </c>
      <c r="D119" s="24" t="s">
        <v>18</v>
      </c>
      <c r="E119" s="71"/>
      <c r="F119" s="71"/>
      <c r="G119" s="71"/>
      <c r="H119" s="71">
        <v>8.408</v>
      </c>
      <c r="I119" s="17">
        <f t="shared" si="4"/>
        <v>8.408</v>
      </c>
      <c r="J119" s="15"/>
    </row>
    <row r="120" spans="1:10" ht="78.75">
      <c r="A120" s="107"/>
      <c r="B120" s="106"/>
      <c r="C120" s="22" t="s">
        <v>81</v>
      </c>
      <c r="D120" s="23" t="s">
        <v>82</v>
      </c>
      <c r="E120" s="71"/>
      <c r="F120" s="71">
        <v>244382.8</v>
      </c>
      <c r="G120" s="71">
        <v>63539.528</v>
      </c>
      <c r="H120" s="71">
        <v>75985.29388</v>
      </c>
      <c r="I120" s="17">
        <f t="shared" si="4"/>
        <v>12445.765879999999</v>
      </c>
      <c r="J120" s="15">
        <f t="shared" si="5"/>
        <v>119.58743835805643</v>
      </c>
    </row>
    <row r="121" spans="1:10" ht="15.75">
      <c r="A121" s="107"/>
      <c r="B121" s="106"/>
      <c r="C121" s="19" t="s">
        <v>25</v>
      </c>
      <c r="D121" s="21" t="s">
        <v>26</v>
      </c>
      <c r="E121" s="71">
        <v>554.86324</v>
      </c>
      <c r="F121" s="71"/>
      <c r="G121" s="71"/>
      <c r="H121" s="71">
        <v>2221.54187</v>
      </c>
      <c r="I121" s="17">
        <f t="shared" si="4"/>
        <v>2221.54187</v>
      </c>
      <c r="J121" s="15"/>
    </row>
    <row r="122" spans="1:10" ht="15.75">
      <c r="A122" s="106"/>
      <c r="B122" s="106"/>
      <c r="C122" s="36"/>
      <c r="D122" s="26" t="s">
        <v>31</v>
      </c>
      <c r="E122" s="73">
        <f>SUM(E117:E121)</f>
        <v>39730.896179999996</v>
      </c>
      <c r="F122" s="73">
        <f>SUM(F117:F121)</f>
        <v>984014.8</v>
      </c>
      <c r="G122" s="73">
        <f>SUM(G117:G121)</f>
        <v>107086.02799999999</v>
      </c>
      <c r="H122" s="73">
        <f>SUM(H117:H121)</f>
        <v>126352.66575999999</v>
      </c>
      <c r="I122" s="27">
        <f t="shared" si="4"/>
        <v>19266.637759999998</v>
      </c>
      <c r="J122" s="28">
        <f t="shared" si="5"/>
        <v>117.99173815654083</v>
      </c>
    </row>
    <row r="123" spans="1:10" ht="47.25">
      <c r="A123" s="108"/>
      <c r="B123" s="108" t="s">
        <v>121</v>
      </c>
      <c r="C123" s="19" t="s">
        <v>17</v>
      </c>
      <c r="D123" s="24" t="s">
        <v>18</v>
      </c>
      <c r="E123" s="72">
        <v>25.795</v>
      </c>
      <c r="F123" s="71"/>
      <c r="G123" s="71"/>
      <c r="H123" s="71"/>
      <c r="I123" s="17">
        <f t="shared" si="4"/>
        <v>0</v>
      </c>
      <c r="J123" s="15"/>
    </row>
    <row r="124" spans="1:10" ht="15.75">
      <c r="A124" s="108"/>
      <c r="B124" s="108"/>
      <c r="C124" s="19" t="s">
        <v>23</v>
      </c>
      <c r="D124" s="21" t="s">
        <v>24</v>
      </c>
      <c r="E124" s="72">
        <f>55+40+55.6+141.535+48.4845+79.5+2091.59175+982.37084+2151.20612+0.6+2.7+241</f>
        <v>5889.588210000001</v>
      </c>
      <c r="F124" s="71">
        <f>452.5+217+1500+5+8000+13200+1610+1300+8880.6</f>
        <v>35165.1</v>
      </c>
      <c r="G124" s="71">
        <v>7206.49</v>
      </c>
      <c r="H124" s="71">
        <f>3309.85877+11.8+5119.74691+14.1+1036+629.77349</f>
        <v>10121.27917</v>
      </c>
      <c r="I124" s="17">
        <f t="shared" si="4"/>
        <v>2914.78917</v>
      </c>
      <c r="J124" s="15">
        <f t="shared" si="5"/>
        <v>140.44672468844055</v>
      </c>
    </row>
    <row r="125" spans="1:10" ht="15.75">
      <c r="A125" s="108"/>
      <c r="B125" s="108"/>
      <c r="C125" s="19" t="s">
        <v>25</v>
      </c>
      <c r="D125" s="21" t="s">
        <v>26</v>
      </c>
      <c r="E125" s="72">
        <v>190.49067</v>
      </c>
      <c r="F125" s="71"/>
      <c r="G125" s="71"/>
      <c r="H125" s="71"/>
      <c r="I125" s="17">
        <f t="shared" si="4"/>
        <v>0</v>
      </c>
      <c r="J125" s="15"/>
    </row>
    <row r="126" spans="1:10" ht="15.75">
      <c r="A126" s="110"/>
      <c r="B126" s="110"/>
      <c r="C126" s="19" t="s">
        <v>27</v>
      </c>
      <c r="D126" s="21" t="s">
        <v>122</v>
      </c>
      <c r="E126" s="72"/>
      <c r="F126" s="71"/>
      <c r="G126" s="71"/>
      <c r="H126" s="71">
        <v>112.896</v>
      </c>
      <c r="I126" s="17">
        <f t="shared" si="4"/>
        <v>112.896</v>
      </c>
      <c r="J126" s="15"/>
    </row>
    <row r="127" spans="1:10" ht="31.5">
      <c r="A127" s="110"/>
      <c r="B127" s="110"/>
      <c r="C127" s="19" t="s">
        <v>68</v>
      </c>
      <c r="D127" s="21" t="s">
        <v>69</v>
      </c>
      <c r="E127" s="72"/>
      <c r="F127" s="71">
        <v>-798.82451</v>
      </c>
      <c r="G127" s="71">
        <v>-798.82451</v>
      </c>
      <c r="H127" s="71">
        <v>-798.82455</v>
      </c>
      <c r="I127" s="17"/>
      <c r="J127" s="15">
        <f t="shared" si="5"/>
        <v>100.00000500735761</v>
      </c>
    </row>
    <row r="128" spans="1:10" ht="31.5">
      <c r="A128" s="110"/>
      <c r="B128" s="110"/>
      <c r="C128" s="19" t="s">
        <v>72</v>
      </c>
      <c r="D128" s="21" t="s">
        <v>89</v>
      </c>
      <c r="E128" s="72">
        <v>35545</v>
      </c>
      <c r="F128" s="71">
        <v>12870</v>
      </c>
      <c r="G128" s="71"/>
      <c r="H128" s="71"/>
      <c r="I128" s="17">
        <f t="shared" si="4"/>
        <v>0</v>
      </c>
      <c r="J128" s="15"/>
    </row>
    <row r="129" spans="1:10" ht="31.5">
      <c r="A129" s="110"/>
      <c r="B129" s="110"/>
      <c r="C129" s="19" t="s">
        <v>74</v>
      </c>
      <c r="D129" s="21" t="s">
        <v>75</v>
      </c>
      <c r="E129" s="72">
        <f>3173+577+24097.972+13208.77452+16350.1+329846.2+35559.584+32472.7+1081+1943.657</f>
        <v>458309.98752</v>
      </c>
      <c r="F129" s="71">
        <f>32753.2+7811</f>
        <v>40564.2</v>
      </c>
      <c r="G129" s="71">
        <v>10100.825</v>
      </c>
      <c r="H129" s="71">
        <v>1918.8</v>
      </c>
      <c r="I129" s="17">
        <f t="shared" si="4"/>
        <v>-8182.025000000001</v>
      </c>
      <c r="J129" s="15">
        <f t="shared" si="5"/>
        <v>18.99646811027812</v>
      </c>
    </row>
    <row r="130" spans="1:10" ht="15.75">
      <c r="A130" s="110"/>
      <c r="B130" s="110"/>
      <c r="C130" s="36"/>
      <c r="D130" s="26" t="s">
        <v>31</v>
      </c>
      <c r="E130" s="73">
        <f>SUM(E123:E129)</f>
        <v>499960.86140000005</v>
      </c>
      <c r="F130" s="73">
        <f>SUM(F123:F129)</f>
        <v>87800.47549</v>
      </c>
      <c r="G130" s="73">
        <f>SUM(G123:G129)</f>
        <v>16508.49049</v>
      </c>
      <c r="H130" s="73">
        <f>SUM(H123:H129)</f>
        <v>11354.15062</v>
      </c>
      <c r="I130" s="27">
        <f t="shared" si="4"/>
        <v>-5154.33987</v>
      </c>
      <c r="J130" s="28">
        <f t="shared" si="5"/>
        <v>68.77764279464415</v>
      </c>
    </row>
    <row r="131" spans="1:10" ht="15.75">
      <c r="A131" s="112" t="s">
        <v>125</v>
      </c>
      <c r="B131" s="113"/>
      <c r="C131" s="113"/>
      <c r="D131" s="114"/>
      <c r="E131" s="73">
        <f>E15+E24+E29+E32+E35+E42+E48+E52+E61+E66+E73+E82+E88+E92+E99+E109+E114+E116+E122+E130</f>
        <v>2760189.5113699995</v>
      </c>
      <c r="F131" s="73">
        <f>F15+F24+F29+F32+F35+F42+F48+F52+F61+F66+F73+F82+F88+F92+F99+F109+F114+F116+F122+F130</f>
        <v>16629353.052070001</v>
      </c>
      <c r="G131" s="73">
        <f>G15+G24+G29+G32+G35+G42+G48+G52+G61+G66+G73+G82+G88+G92+G99+G109+G114+G116+G122+G130</f>
        <v>3659780.4760700003</v>
      </c>
      <c r="H131" s="73">
        <f>H15+H24+H29+H32+H35+H42+H48+H52+H61+H66+H73+H82+H88+H92+H99+H109+H114+H116+H122+H130</f>
        <v>3238939.61107</v>
      </c>
      <c r="I131" s="27">
        <f t="shared" si="4"/>
        <v>-420840.8650000002</v>
      </c>
      <c r="J131" s="28">
        <f t="shared" si="5"/>
        <v>88.50092600494132</v>
      </c>
    </row>
    <row r="132" spans="1:10" ht="15.75">
      <c r="A132" s="77"/>
      <c r="B132" s="86" t="s">
        <v>154</v>
      </c>
      <c r="C132" s="43"/>
      <c r="D132" s="85" t="s">
        <v>153</v>
      </c>
      <c r="E132" s="80">
        <v>2040911.6</v>
      </c>
      <c r="F132" s="80">
        <v>11485392.7</v>
      </c>
      <c r="G132" s="80">
        <v>2314917.5</v>
      </c>
      <c r="H132" s="80">
        <v>2519341.1</v>
      </c>
      <c r="I132" s="80">
        <f>I144+I155</f>
        <v>0</v>
      </c>
      <c r="J132" s="80">
        <f t="shared" si="5"/>
        <v>108.83070778980243</v>
      </c>
    </row>
    <row r="133" spans="1:10" ht="31.5">
      <c r="A133" s="77"/>
      <c r="B133" s="77"/>
      <c r="C133" s="43"/>
      <c r="D133" s="85" t="s">
        <v>156</v>
      </c>
      <c r="E133" s="87">
        <v>8973.4</v>
      </c>
      <c r="F133" s="87">
        <v>273019.6</v>
      </c>
      <c r="G133" s="87">
        <v>73611.3</v>
      </c>
      <c r="H133" s="87">
        <v>74838.7</v>
      </c>
      <c r="I133" s="17">
        <f t="shared" si="4"/>
        <v>1227.3999999999942</v>
      </c>
      <c r="J133" s="80">
        <f>H133/G133*100</f>
        <v>101.66740704212532</v>
      </c>
    </row>
    <row r="134" spans="1:10" ht="15.75">
      <c r="A134" s="77"/>
      <c r="B134" s="77"/>
      <c r="C134" s="43"/>
      <c r="D134" s="85" t="s">
        <v>157</v>
      </c>
      <c r="E134" s="87">
        <v>493855</v>
      </c>
      <c r="F134" s="87">
        <v>3773010.8</v>
      </c>
      <c r="G134" s="87">
        <v>1011246</v>
      </c>
      <c r="H134" s="87">
        <v>398151.9</v>
      </c>
      <c r="I134" s="17">
        <f t="shared" si="4"/>
        <v>-613094.1</v>
      </c>
      <c r="J134" s="80">
        <f t="shared" si="5"/>
        <v>39.37240790074819</v>
      </c>
    </row>
    <row r="135" spans="1:10" ht="31.5">
      <c r="A135" s="77"/>
      <c r="B135" s="77"/>
      <c r="C135" s="43"/>
      <c r="D135" s="85" t="s">
        <v>155</v>
      </c>
      <c r="E135" s="80">
        <v>216449.6</v>
      </c>
      <c r="F135" s="80">
        <v>1097930</v>
      </c>
      <c r="G135" s="80">
        <v>260005.7</v>
      </c>
      <c r="H135" s="80">
        <v>246607.9</v>
      </c>
      <c r="I135" s="17">
        <f t="shared" si="4"/>
        <v>-13397.800000000017</v>
      </c>
      <c r="J135" s="80">
        <f t="shared" si="5"/>
        <v>94.8471129671388</v>
      </c>
    </row>
    <row r="136" spans="1:10" ht="15.75">
      <c r="A136" s="77"/>
      <c r="B136" s="77"/>
      <c r="C136" s="43"/>
      <c r="D136" s="78"/>
      <c r="E136" s="79"/>
      <c r="F136" s="79"/>
      <c r="G136" s="79"/>
      <c r="H136" s="79"/>
      <c r="I136" s="84"/>
      <c r="J136" s="83"/>
    </row>
    <row r="137" spans="1:10" ht="15.75">
      <c r="A137" s="77"/>
      <c r="B137" s="77"/>
      <c r="C137" s="43"/>
      <c r="D137" s="78"/>
      <c r="E137" s="79"/>
      <c r="F137" s="83"/>
      <c r="G137" s="84"/>
      <c r="H137" s="83"/>
      <c r="I137" s="84"/>
      <c r="J137" s="83"/>
    </row>
    <row r="138" spans="1:10" ht="31.5">
      <c r="A138" s="30"/>
      <c r="B138" s="31"/>
      <c r="C138" s="32"/>
      <c r="D138" s="45" t="s">
        <v>126</v>
      </c>
      <c r="E138" s="75">
        <f>E140</f>
        <v>0</v>
      </c>
      <c r="F138" s="75">
        <f>F140</f>
        <v>1598.9</v>
      </c>
      <c r="G138" s="75"/>
      <c r="H138" s="75">
        <f>H140</f>
        <v>27500</v>
      </c>
      <c r="I138" s="75">
        <f t="shared" si="4"/>
        <v>27500</v>
      </c>
      <c r="J138" s="48">
        <v>0</v>
      </c>
    </row>
    <row r="139" spans="1:10" ht="47.25">
      <c r="A139" s="102" t="s">
        <v>5</v>
      </c>
      <c r="B139" s="88" t="s">
        <v>6</v>
      </c>
      <c r="C139" s="22" t="s">
        <v>127</v>
      </c>
      <c r="D139" s="23" t="s">
        <v>128</v>
      </c>
      <c r="E139" s="76"/>
      <c r="F139" s="76">
        <v>1598.9</v>
      </c>
      <c r="G139" s="76">
        <f>SUM(G138:G138)</f>
        <v>0</v>
      </c>
      <c r="H139" s="76">
        <v>27500</v>
      </c>
      <c r="I139" s="76">
        <f t="shared" si="4"/>
        <v>27500</v>
      </c>
      <c r="J139" s="71">
        <v>0</v>
      </c>
    </row>
    <row r="140" spans="1:10" ht="15.75">
      <c r="A140" s="115"/>
      <c r="B140" s="115"/>
      <c r="C140" s="32"/>
      <c r="D140" s="26" t="s">
        <v>31</v>
      </c>
      <c r="E140" s="75">
        <f>SUM(E139:E139)</f>
        <v>0</v>
      </c>
      <c r="F140" s="75">
        <f>SUM(F139:F139)</f>
        <v>1598.9</v>
      </c>
      <c r="G140" s="75">
        <f>SUM(G139:G139)</f>
        <v>0</v>
      </c>
      <c r="H140" s="75">
        <f>SUM(H139:H139)</f>
        <v>27500</v>
      </c>
      <c r="I140" s="27">
        <f t="shared" si="4"/>
        <v>27500</v>
      </c>
      <c r="J140" s="28">
        <v>0</v>
      </c>
    </row>
  </sheetData>
  <mergeCells count="49">
    <mergeCell ref="A131:D131"/>
    <mergeCell ref="A139:A140"/>
    <mergeCell ref="B139:B140"/>
    <mergeCell ref="B89:B92"/>
    <mergeCell ref="A89:A92"/>
    <mergeCell ref="A117:A122"/>
    <mergeCell ref="B117:B122"/>
    <mergeCell ref="A123:A130"/>
    <mergeCell ref="B123:B130"/>
    <mergeCell ref="A110:A114"/>
    <mergeCell ref="B110:B114"/>
    <mergeCell ref="A115:A116"/>
    <mergeCell ref="B115:B116"/>
    <mergeCell ref="A93:A99"/>
    <mergeCell ref="B93:B99"/>
    <mergeCell ref="A100:A109"/>
    <mergeCell ref="B100:B109"/>
    <mergeCell ref="A83:A88"/>
    <mergeCell ref="B83:B88"/>
    <mergeCell ref="A67:A73"/>
    <mergeCell ref="B67:B73"/>
    <mergeCell ref="A74:A82"/>
    <mergeCell ref="B74:B82"/>
    <mergeCell ref="A53:A61"/>
    <mergeCell ref="B53:B61"/>
    <mergeCell ref="A62:A66"/>
    <mergeCell ref="B62:B66"/>
    <mergeCell ref="A43:A48"/>
    <mergeCell ref="B43:B48"/>
    <mergeCell ref="A49:A52"/>
    <mergeCell ref="B49:B52"/>
    <mergeCell ref="A33:A35"/>
    <mergeCell ref="B33:B35"/>
    <mergeCell ref="A25:A29"/>
    <mergeCell ref="B25:B29"/>
    <mergeCell ref="A30:A32"/>
    <mergeCell ref="B30:B32"/>
    <mergeCell ref="A16:A24"/>
    <mergeCell ref="B16:B24"/>
    <mergeCell ref="B2:J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rintOptions/>
  <pageMargins left="0.37" right="0.23" top="0.77" bottom="0.2" header="0.5" footer="0.5"/>
  <pageSetup fitToHeight="0" fitToWidth="1" horizontalDpi="600" verticalDpi="600" orientation="landscape" paperSize="9" scale="82" r:id="rId1"/>
  <rowBreaks count="1" manualBreakCount="1">
    <brk id="1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Наталия Новикова</cp:lastModifiedBy>
  <cp:lastPrinted>2008-04-15T11:18:06Z</cp:lastPrinted>
  <dcterms:created xsi:type="dcterms:W3CDTF">2008-04-07T12:37:39Z</dcterms:created>
  <dcterms:modified xsi:type="dcterms:W3CDTF">2008-04-15T12:11:09Z</dcterms:modified>
  <cp:category/>
  <cp:version/>
  <cp:contentType/>
  <cp:contentStatus/>
</cp:coreProperties>
</file>