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90" windowWidth="14880" windowHeight="1170" activeTab="0"/>
  </bookViews>
  <sheets>
    <sheet name="на 01.01.2018" sheetId="1" r:id="rId1"/>
  </sheets>
  <definedNames>
    <definedName name="_xlnm.Print_Titles" localSheetId="0">'на 01.01.2018'!$4:$5</definedName>
  </definedNames>
  <calcPr fullCalcOnLoad="1"/>
</workbook>
</file>

<file path=xl/sharedStrings.xml><?xml version="1.0" encoding="utf-8"?>
<sst xmlns="http://schemas.openxmlformats.org/spreadsheetml/2006/main" count="725" uniqueCount="152">
  <si>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</si>
  <si>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</si>
  <si>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</si>
  <si>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</si>
  <si>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</si>
  <si>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</si>
  <si>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</si>
  <si>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</si>
  <si>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</si>
  <si>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</si>
  <si>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</si>
  <si>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</si>
  <si>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</si>
  <si>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</si>
  <si>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</si>
  <si>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</si>
  <si>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</si>
  <si>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</si>
  <si>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</si>
  <si>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</si>
  <si>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</si>
  <si>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</si>
  <si>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</si>
  <si>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</si>
  <si>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</si>
  <si>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</si>
  <si>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</si>
  <si>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</si>
  <si>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</si>
  <si>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</si>
  <si>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</si>
  <si>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</si>
  <si>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</si>
  <si>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</si>
  <si>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</si>
  <si>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</si>
  <si>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</si>
  <si>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</si>
  <si>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</si>
  <si>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</si>
  <si>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</si>
  <si>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</si>
  <si>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</si>
  <si>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</si>
  <si>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</si>
  <si>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</si>
  <si>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</si>
  <si>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</si>
  <si>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</si>
  <si>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</si>
  <si>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</si>
  <si>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</si>
  <si>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</si>
  <si>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</si>
  <si>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</si>
  <si>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</si>
  <si>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</si>
  <si>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</si>
  <si>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</si>
  <si>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</si>
  <si>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</si>
  <si>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</si>
  <si>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</si>
  <si>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</si>
  <si>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</si>
  <si>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</si>
  <si>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</si>
  <si>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</si>
  <si>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</si>
  <si>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</si>
  <si>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</si>
  <si>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</si>
  <si>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</si>
  <si>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</si>
  <si>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</si>
  <si>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</si>
  <si>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</si>
  <si>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</si>
  <si>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</si>
  <si>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</si>
  <si>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</si>
  <si>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</si>
  <si>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</si>
  <si>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</si>
  <si>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</si>
  <si>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</si>
  <si>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</si>
  <si>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</si>
  <si>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</si>
  <si>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</si>
  <si>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</si>
  <si>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</si>
  <si>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</si>
  <si>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</si>
  <si>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</si>
  <si>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</si>
  <si>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</si>
  <si>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</si>
  <si>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</si>
  <si>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</si>
  <si>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</si>
  <si>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</si>
  <si>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</si>
  <si>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</si>
  <si>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</si>
  <si>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</si>
  <si>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</si>
  <si>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</si>
  <si>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</si>
  <si>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</si>
  <si>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</si>
  <si>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</si>
  <si>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</si>
  <si>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</si>
  <si>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</si>
  <si>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</si>
  <si>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</si>
  <si>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</si>
  <si>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</si>
  <si>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</si>
  <si>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</si>
  <si>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</si>
  <si>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</si>
  <si>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</si>
  <si>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</si>
  <si>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</si>
  <si>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</si>
  <si>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</si>
  <si>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</si>
  <si>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</si>
  <si>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</si>
  <si>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</si>
  <si>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</si>
  <si>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</si>
  <si>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</si>
  <si>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</si>
  <si>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</si>
  <si>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</si>
  <si>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</si>
  <si>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</si>
  <si>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</si>
  <si>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</si>
  <si>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</si>
  <si>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</si>
  <si>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</si>
  <si>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Оперативный анализ  поступления доходов за январь-ноябрь 2017 год</t>
  </si>
  <si>
    <t xml:space="preserve">Факт на 01.01.2017г. </t>
  </si>
  <si>
    <t xml:space="preserve">Факт на 01.01.2018г. </t>
  </si>
  <si>
    <t>Откл. факта 2017г. от факта 2016г.</t>
  </si>
  <si>
    <t>% факта 2017г. к факту 2016г.</t>
  </si>
  <si>
    <t>% исполн. плана 2017 года</t>
  </si>
  <si>
    <t xml:space="preserve">Оперативный анализ исполнения бюджета города Перми по доходам на 1 января 2018 года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</si>
</sst>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4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173" fontId="8" fillId="0" borderId="11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 wrapText="1"/>
    </xf>
    <xf numFmtId="173" fontId="9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2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3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3" fillId="0" borderId="0" xfId="43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170" fontId="3" fillId="0" borderId="12" xfId="43" applyFont="1" applyFill="1" applyBorder="1" applyAlignment="1">
      <alignment horizontal="center" vertical="top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73" fontId="0" fillId="0" borderId="12" xfId="0" applyNumberFormat="1" applyFont="1" applyFill="1" applyBorder="1" applyAlignment="1">
      <alignment horizontal="center" vertical="top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wrapText="1"/>
    </xf>
    <xf numFmtId="173" fontId="9" fillId="0" borderId="13" xfId="0" applyNumberFormat="1" applyFont="1" applyFill="1" applyBorder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0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375" style="9" customWidth="1"/>
    <col min="3" max="3" width="18.375" style="35" hidden="1" customWidth="1"/>
    <col min="4" max="4" width="58.50390625" style="29" customWidth="1"/>
    <col min="5" max="5" width="12.25390625" style="14" customWidth="1"/>
    <col min="6" max="6" width="12.50390625" style="14" customWidth="1"/>
    <col min="7" max="7" width="12.25390625" style="45" customWidth="1"/>
    <col min="8" max="8" width="8.625" style="41" customWidth="1"/>
    <col min="9" max="9" width="11.125" style="41" customWidth="1"/>
    <col min="10" max="10" width="9.125" style="41" customWidth="1"/>
    <col min="11" max="16384" width="15.25390625" style="7" customWidth="1"/>
  </cols>
  <sheetData>
    <row r="1" spans="1:10" ht="18.75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.75" customHeight="1">
      <c r="A2" s="71" t="s">
        <v>151</v>
      </c>
      <c r="B2" s="71"/>
      <c r="C2" s="72"/>
      <c r="D2" s="71"/>
      <c r="E2" s="71"/>
      <c r="F2" s="71"/>
      <c r="G2" s="71"/>
      <c r="H2" s="71"/>
      <c r="I2" s="71"/>
      <c r="J2" s="71"/>
    </row>
    <row r="3" spans="4:10" ht="18" customHeight="1">
      <c r="D3" s="24"/>
      <c r="G3" s="42"/>
      <c r="I3" s="42"/>
      <c r="J3" s="42" t="s">
        <v>43</v>
      </c>
    </row>
    <row r="4" spans="1:10" ht="45" customHeight="1">
      <c r="A4" s="73" t="s">
        <v>0</v>
      </c>
      <c r="B4" s="75" t="s">
        <v>57</v>
      </c>
      <c r="C4" s="77" t="s">
        <v>1</v>
      </c>
      <c r="D4" s="77" t="s">
        <v>58</v>
      </c>
      <c r="E4" s="67" t="s">
        <v>146</v>
      </c>
      <c r="F4" s="78" t="s">
        <v>85</v>
      </c>
      <c r="G4" s="67" t="s">
        <v>147</v>
      </c>
      <c r="H4" s="67" t="s">
        <v>150</v>
      </c>
      <c r="I4" s="67" t="s">
        <v>148</v>
      </c>
      <c r="J4" s="67" t="s">
        <v>149</v>
      </c>
    </row>
    <row r="5" spans="1:10" ht="37.5" customHeight="1">
      <c r="A5" s="74"/>
      <c r="B5" s="76"/>
      <c r="C5" s="77"/>
      <c r="D5" s="77"/>
      <c r="E5" s="67"/>
      <c r="F5" s="78"/>
      <c r="G5" s="67"/>
      <c r="H5" s="67"/>
      <c r="I5" s="67"/>
      <c r="J5" s="67"/>
    </row>
    <row r="6" spans="1:10" ht="65.25" customHeight="1">
      <c r="A6" s="68" t="s">
        <v>2</v>
      </c>
      <c r="B6" s="68" t="s">
        <v>60</v>
      </c>
      <c r="C6" s="31" t="s">
        <v>103</v>
      </c>
      <c r="D6" s="11" t="s">
        <v>104</v>
      </c>
      <c r="E6" s="11">
        <v>1759.9</v>
      </c>
      <c r="F6" s="11">
        <v>890.8</v>
      </c>
      <c r="G6" s="11">
        <v>2639.4</v>
      </c>
      <c r="H6" s="11">
        <f>G6/F6*100</f>
        <v>296.2954647507858</v>
      </c>
      <c r="I6" s="11">
        <f>G6-E6</f>
        <v>879.5</v>
      </c>
      <c r="J6" s="11">
        <f>G6/E6*100</f>
        <v>149.97443036536166</v>
      </c>
    </row>
    <row r="7" spans="1:10" ht="51.75" customHeight="1">
      <c r="A7" s="69"/>
      <c r="B7" s="69"/>
      <c r="C7" s="31" t="s">
        <v>136</v>
      </c>
      <c r="D7" s="11" t="s">
        <v>137</v>
      </c>
      <c r="E7" s="11">
        <v>98028.8</v>
      </c>
      <c r="F7" s="11">
        <v>103786.3</v>
      </c>
      <c r="G7" s="11">
        <v>135434.1</v>
      </c>
      <c r="H7" s="11">
        <f aca="true" t="shared" si="0" ref="H7:H69">G7/F7*100</f>
        <v>130.49323465621185</v>
      </c>
      <c r="I7" s="11">
        <f aca="true" t="shared" si="1" ref="I7:I70">G7-E7</f>
        <v>37405.3</v>
      </c>
      <c r="J7" s="11">
        <f aca="true" t="shared" si="2" ref="J7:J70">G7/E7*100</f>
        <v>138.1574598485343</v>
      </c>
    </row>
    <row r="8" spans="1:10" ht="47.25">
      <c r="A8" s="69"/>
      <c r="B8" s="69"/>
      <c r="C8" s="31" t="s">
        <v>131</v>
      </c>
      <c r="D8" s="11" t="s">
        <v>130</v>
      </c>
      <c r="E8" s="11">
        <v>5183</v>
      </c>
      <c r="F8" s="11"/>
      <c r="G8" s="11"/>
      <c r="H8" s="11"/>
      <c r="I8" s="11">
        <f t="shared" si="1"/>
        <v>-5183</v>
      </c>
      <c r="J8" s="11">
        <f t="shared" si="2"/>
        <v>0</v>
      </c>
    </row>
    <row r="9" spans="1:10" ht="78.75">
      <c r="A9" s="69"/>
      <c r="B9" s="69"/>
      <c r="C9" s="33" t="s">
        <v>105</v>
      </c>
      <c r="D9" s="15" t="s">
        <v>87</v>
      </c>
      <c r="E9" s="11">
        <v>769.3</v>
      </c>
      <c r="F9" s="11">
        <v>557</v>
      </c>
      <c r="G9" s="11">
        <v>627.2</v>
      </c>
      <c r="H9" s="11">
        <f t="shared" si="0"/>
        <v>112.60323159784559</v>
      </c>
      <c r="I9" s="11">
        <f t="shared" si="1"/>
        <v>-142.0999999999999</v>
      </c>
      <c r="J9" s="11">
        <f t="shared" si="2"/>
        <v>81.52866242038218</v>
      </c>
    </row>
    <row r="10" spans="1:10" ht="31.5">
      <c r="A10" s="69"/>
      <c r="B10" s="69"/>
      <c r="C10" s="31" t="s">
        <v>91</v>
      </c>
      <c r="D10" s="15" t="s">
        <v>132</v>
      </c>
      <c r="E10" s="11">
        <f>595.3+40.5</f>
        <v>635.8</v>
      </c>
      <c r="F10" s="11"/>
      <c r="G10" s="11">
        <v>159</v>
      </c>
      <c r="H10" s="11"/>
      <c r="I10" s="11">
        <f t="shared" si="1"/>
        <v>-476.79999999999995</v>
      </c>
      <c r="J10" s="11">
        <f t="shared" si="2"/>
        <v>25.007864108210132</v>
      </c>
    </row>
    <row r="11" spans="1:10" ht="78.75">
      <c r="A11" s="69"/>
      <c r="B11" s="69"/>
      <c r="C11" s="33" t="s">
        <v>138</v>
      </c>
      <c r="D11" s="11" t="s">
        <v>139</v>
      </c>
      <c r="E11" s="11">
        <v>0.1</v>
      </c>
      <c r="F11" s="11"/>
      <c r="G11" s="11"/>
      <c r="H11" s="11"/>
      <c r="I11" s="11">
        <f t="shared" si="1"/>
        <v>-0.1</v>
      </c>
      <c r="J11" s="11">
        <f t="shared" si="2"/>
        <v>0</v>
      </c>
    </row>
    <row r="12" spans="1:10" ht="78.75">
      <c r="A12" s="69"/>
      <c r="B12" s="69"/>
      <c r="C12" s="31" t="s">
        <v>133</v>
      </c>
      <c r="D12" s="16" t="s">
        <v>144</v>
      </c>
      <c r="E12" s="11">
        <f>220436.8</f>
        <v>220436.8</v>
      </c>
      <c r="F12" s="11">
        <v>160483.6</v>
      </c>
      <c r="G12" s="11">
        <v>120954.9</v>
      </c>
      <c r="H12" s="11">
        <f t="shared" si="0"/>
        <v>75.36900966827761</v>
      </c>
      <c r="I12" s="11">
        <f t="shared" si="1"/>
        <v>-99481.9</v>
      </c>
      <c r="J12" s="11">
        <f t="shared" si="2"/>
        <v>54.870557003186406</v>
      </c>
    </row>
    <row r="13" spans="1:10" ht="15.75">
      <c r="A13" s="69"/>
      <c r="B13" s="69"/>
      <c r="C13" s="31" t="s">
        <v>3</v>
      </c>
      <c r="D13" s="15" t="s">
        <v>4</v>
      </c>
      <c r="E13" s="11">
        <v>395</v>
      </c>
      <c r="F13" s="11"/>
      <c r="G13" s="11">
        <v>1663.6</v>
      </c>
      <c r="H13" s="11"/>
      <c r="I13" s="11">
        <f t="shared" si="1"/>
        <v>1268.6</v>
      </c>
      <c r="J13" s="11">
        <f t="shared" si="2"/>
        <v>421.1645569620253</v>
      </c>
    </row>
    <row r="14" spans="1:10" ht="15.75" hidden="1">
      <c r="A14" s="69"/>
      <c r="B14" s="69"/>
      <c r="C14" s="31" t="s">
        <v>106</v>
      </c>
      <c r="D14" s="15" t="s">
        <v>5</v>
      </c>
      <c r="E14" s="11"/>
      <c r="F14" s="11"/>
      <c r="G14" s="11"/>
      <c r="H14" s="11"/>
      <c r="I14" s="11">
        <f t="shared" si="1"/>
        <v>0</v>
      </c>
      <c r="J14" s="11"/>
    </row>
    <row r="15" spans="1:10" ht="15.75">
      <c r="A15" s="69"/>
      <c r="B15" s="69"/>
      <c r="C15" s="31" t="s">
        <v>107</v>
      </c>
      <c r="D15" s="15" t="s">
        <v>30</v>
      </c>
      <c r="E15" s="11">
        <v>21169.3</v>
      </c>
      <c r="F15" s="11"/>
      <c r="G15" s="11">
        <v>529</v>
      </c>
      <c r="H15" s="11"/>
      <c r="I15" s="11">
        <f t="shared" si="1"/>
        <v>-20640.3</v>
      </c>
      <c r="J15" s="11">
        <f t="shared" si="2"/>
        <v>2.4989017114406242</v>
      </c>
    </row>
    <row r="16" spans="1:10" ht="31.5">
      <c r="A16" s="69"/>
      <c r="B16" s="69"/>
      <c r="C16" s="31" t="s">
        <v>109</v>
      </c>
      <c r="D16" s="16" t="s">
        <v>110</v>
      </c>
      <c r="E16" s="11">
        <v>551884.9</v>
      </c>
      <c r="F16" s="11">
        <v>140214.7</v>
      </c>
      <c r="G16" s="11">
        <v>140214.7</v>
      </c>
      <c r="H16" s="11">
        <f t="shared" si="0"/>
        <v>100</v>
      </c>
      <c r="I16" s="11">
        <f t="shared" si="1"/>
        <v>-411670.2</v>
      </c>
      <c r="J16" s="11">
        <f t="shared" si="2"/>
        <v>25.40651139395189</v>
      </c>
    </row>
    <row r="17" spans="1:10" ht="31.5" hidden="1">
      <c r="A17" s="69"/>
      <c r="B17" s="69"/>
      <c r="C17" s="31" t="s">
        <v>93</v>
      </c>
      <c r="D17" s="15" t="s">
        <v>114</v>
      </c>
      <c r="E17" s="11"/>
      <c r="F17" s="11"/>
      <c r="G17" s="11"/>
      <c r="H17" s="11" t="e">
        <f t="shared" si="0"/>
        <v>#DIV/0!</v>
      </c>
      <c r="I17" s="11">
        <f t="shared" si="1"/>
        <v>0</v>
      </c>
      <c r="J17" s="11" t="e">
        <f t="shared" si="2"/>
        <v>#DIV/0!</v>
      </c>
    </row>
    <row r="18" spans="1:10" s="1" customFormat="1" ht="15.75">
      <c r="A18" s="70"/>
      <c r="B18" s="70"/>
      <c r="C18" s="32"/>
      <c r="D18" s="23" t="s">
        <v>10</v>
      </c>
      <c r="E18" s="3">
        <f>SUM(E6:E12,E13:E17)</f>
        <v>900262.9</v>
      </c>
      <c r="F18" s="3">
        <f>SUM(F6:F12,F13:F17)</f>
        <v>405932.4</v>
      </c>
      <c r="G18" s="3">
        <f>SUM(G6:G12,G13:G17)</f>
        <v>402221.9</v>
      </c>
      <c r="H18" s="3">
        <f t="shared" si="0"/>
        <v>99.0859315491939</v>
      </c>
      <c r="I18" s="3">
        <f t="shared" si="1"/>
        <v>-498041</v>
      </c>
      <c r="J18" s="3">
        <f t="shared" si="2"/>
        <v>44.67827120277866</v>
      </c>
    </row>
    <row r="19" spans="1:10" ht="78.75" hidden="1">
      <c r="A19" s="68" t="s">
        <v>7</v>
      </c>
      <c r="B19" s="68" t="s">
        <v>61</v>
      </c>
      <c r="C19" s="33" t="s">
        <v>105</v>
      </c>
      <c r="D19" s="11" t="s">
        <v>87</v>
      </c>
      <c r="E19" s="11"/>
      <c r="F19" s="11"/>
      <c r="G19" s="11"/>
      <c r="H19" s="11" t="e">
        <f t="shared" si="0"/>
        <v>#DIV/0!</v>
      </c>
      <c r="I19" s="11">
        <f t="shared" si="1"/>
        <v>0</v>
      </c>
      <c r="J19" s="11" t="e">
        <f t="shared" si="2"/>
        <v>#DIV/0!</v>
      </c>
    </row>
    <row r="20" spans="1:10" ht="31.5">
      <c r="A20" s="69"/>
      <c r="B20" s="69"/>
      <c r="C20" s="31" t="s">
        <v>91</v>
      </c>
      <c r="D20" s="15" t="s">
        <v>132</v>
      </c>
      <c r="E20" s="11">
        <v>288.5</v>
      </c>
      <c r="F20" s="11"/>
      <c r="G20" s="11">
        <v>170.7</v>
      </c>
      <c r="H20" s="11"/>
      <c r="I20" s="11">
        <f t="shared" si="1"/>
        <v>-117.80000000000001</v>
      </c>
      <c r="J20" s="11">
        <f t="shared" si="2"/>
        <v>59.168110918544194</v>
      </c>
    </row>
    <row r="21" spans="1:10" ht="15.75">
      <c r="A21" s="69"/>
      <c r="B21" s="69"/>
      <c r="C21" s="31" t="s">
        <v>3</v>
      </c>
      <c r="D21" s="15" t="s">
        <v>4</v>
      </c>
      <c r="E21" s="11">
        <v>608.9</v>
      </c>
      <c r="F21" s="11"/>
      <c r="G21" s="11">
        <v>135.2</v>
      </c>
      <c r="H21" s="11"/>
      <c r="I21" s="11">
        <f t="shared" si="1"/>
        <v>-473.7</v>
      </c>
      <c r="J21" s="11">
        <f t="shared" si="2"/>
        <v>22.20397438002956</v>
      </c>
    </row>
    <row r="22" spans="1:10" ht="15.75">
      <c r="A22" s="69"/>
      <c r="B22" s="69"/>
      <c r="C22" s="31" t="s">
        <v>106</v>
      </c>
      <c r="D22" s="15" t="s">
        <v>5</v>
      </c>
      <c r="E22" s="11"/>
      <c r="F22" s="11"/>
      <c r="G22" s="11">
        <v>5</v>
      </c>
      <c r="H22" s="11"/>
      <c r="I22" s="11">
        <f t="shared" si="1"/>
        <v>5</v>
      </c>
      <c r="J22" s="11"/>
    </row>
    <row r="23" spans="1:10" ht="15.75">
      <c r="A23" s="69"/>
      <c r="B23" s="69"/>
      <c r="C23" s="31" t="s">
        <v>89</v>
      </c>
      <c r="D23" s="52" t="s">
        <v>108</v>
      </c>
      <c r="E23" s="11">
        <v>267267.6</v>
      </c>
      <c r="F23" s="11">
        <v>290842.4</v>
      </c>
      <c r="G23" s="11">
        <v>290842.4</v>
      </c>
      <c r="H23" s="11">
        <f t="shared" si="0"/>
        <v>100</v>
      </c>
      <c r="I23" s="11">
        <f t="shared" si="1"/>
        <v>23574.800000000047</v>
      </c>
      <c r="J23" s="11">
        <f t="shared" si="2"/>
        <v>108.82067261426378</v>
      </c>
    </row>
    <row r="24" spans="1:10" ht="31.5" hidden="1">
      <c r="A24" s="69"/>
      <c r="B24" s="69"/>
      <c r="C24" s="31" t="s">
        <v>109</v>
      </c>
      <c r="D24" s="16" t="s">
        <v>110</v>
      </c>
      <c r="E24" s="11"/>
      <c r="F24" s="11"/>
      <c r="G24" s="11"/>
      <c r="H24" s="11" t="e">
        <f t="shared" si="0"/>
        <v>#DIV/0!</v>
      </c>
      <c r="I24" s="11">
        <f t="shared" si="1"/>
        <v>0</v>
      </c>
      <c r="J24" s="11" t="e">
        <f t="shared" si="2"/>
        <v>#DIV/0!</v>
      </c>
    </row>
    <row r="25" spans="1:10" ht="15.75" hidden="1">
      <c r="A25" s="69"/>
      <c r="B25" s="69"/>
      <c r="C25" s="31" t="s">
        <v>113</v>
      </c>
      <c r="D25" s="15" t="s">
        <v>8</v>
      </c>
      <c r="E25" s="11"/>
      <c r="F25" s="11"/>
      <c r="G25" s="11"/>
      <c r="H25" s="11" t="e">
        <f t="shared" si="0"/>
        <v>#DIV/0!</v>
      </c>
      <c r="I25" s="11">
        <f t="shared" si="1"/>
        <v>0</v>
      </c>
      <c r="J25" s="11" t="e">
        <f t="shared" si="2"/>
        <v>#DIV/0!</v>
      </c>
    </row>
    <row r="26" spans="1:10" s="1" customFormat="1" ht="15.75">
      <c r="A26" s="69"/>
      <c r="B26" s="69"/>
      <c r="C26" s="34"/>
      <c r="D26" s="23" t="s">
        <v>84</v>
      </c>
      <c r="E26" s="3">
        <f>SUM(E19:E25)</f>
        <v>268165</v>
      </c>
      <c r="F26" s="3">
        <f>SUM(F19:F25)</f>
        <v>290842.4</v>
      </c>
      <c r="G26" s="3">
        <f>SUM(G19:G25)</f>
        <v>291153.30000000005</v>
      </c>
      <c r="H26" s="3">
        <f t="shared" si="0"/>
        <v>100.10689638099535</v>
      </c>
      <c r="I26" s="3">
        <f t="shared" si="1"/>
        <v>22988.300000000047</v>
      </c>
      <c r="J26" s="3">
        <f t="shared" si="2"/>
        <v>108.57244606865177</v>
      </c>
    </row>
    <row r="27" spans="1:10" ht="15.75">
      <c r="A27" s="69"/>
      <c r="B27" s="69"/>
      <c r="C27" s="31" t="s">
        <v>101</v>
      </c>
      <c r="D27" s="15" t="s">
        <v>40</v>
      </c>
      <c r="E27" s="11">
        <v>849.2</v>
      </c>
      <c r="F27" s="11">
        <v>617</v>
      </c>
      <c r="G27" s="11">
        <v>623.8</v>
      </c>
      <c r="H27" s="11">
        <f t="shared" si="0"/>
        <v>101.10210696920583</v>
      </c>
      <c r="I27" s="11">
        <f t="shared" si="1"/>
        <v>-225.4000000000001</v>
      </c>
      <c r="J27" s="11">
        <f t="shared" si="2"/>
        <v>73.45737164390013</v>
      </c>
    </row>
    <row r="28" spans="1:10" ht="31.5">
      <c r="A28" s="69"/>
      <c r="B28" s="69"/>
      <c r="C28" s="31" t="s">
        <v>9</v>
      </c>
      <c r="D28" s="15" t="s">
        <v>102</v>
      </c>
      <c r="E28" s="11"/>
      <c r="F28" s="11"/>
      <c r="G28" s="11">
        <v>0.3</v>
      </c>
      <c r="H28" s="11"/>
      <c r="I28" s="11">
        <f t="shared" si="1"/>
        <v>0.3</v>
      </c>
      <c r="J28" s="11"/>
    </row>
    <row r="29" spans="1:10" ht="15.75">
      <c r="A29" s="69"/>
      <c r="B29" s="69"/>
      <c r="C29" s="31" t="s">
        <v>3</v>
      </c>
      <c r="D29" s="15" t="s">
        <v>4</v>
      </c>
      <c r="E29" s="11">
        <v>41072.5</v>
      </c>
      <c r="F29" s="11">
        <v>19386</v>
      </c>
      <c r="G29" s="11">
        <v>34347.8</v>
      </c>
      <c r="H29" s="11">
        <f t="shared" si="0"/>
        <v>177.1783761477355</v>
      </c>
      <c r="I29" s="11">
        <f t="shared" si="1"/>
        <v>-6724.699999999997</v>
      </c>
      <c r="J29" s="11">
        <f t="shared" si="2"/>
        <v>83.62724450666505</v>
      </c>
    </row>
    <row r="30" spans="1:10" s="1" customFormat="1" ht="15.75">
      <c r="A30" s="69"/>
      <c r="B30" s="69"/>
      <c r="C30" s="34"/>
      <c r="D30" s="23" t="s">
        <v>6</v>
      </c>
      <c r="E30" s="56">
        <f>SUM(E27:E29)</f>
        <v>41921.7</v>
      </c>
      <c r="F30" s="56">
        <f>SUM(F27:F29)</f>
        <v>20003</v>
      </c>
      <c r="G30" s="56">
        <f>SUM(G27:G29)</f>
        <v>34971.9</v>
      </c>
      <c r="H30" s="56">
        <f t="shared" si="0"/>
        <v>174.8332750087487</v>
      </c>
      <c r="I30" s="56">
        <f t="shared" si="1"/>
        <v>-6949.799999999996</v>
      </c>
      <c r="J30" s="56">
        <f t="shared" si="2"/>
        <v>83.4219509227918</v>
      </c>
    </row>
    <row r="31" spans="1:10" s="1" customFormat="1" ht="15.75">
      <c r="A31" s="70"/>
      <c r="B31" s="70"/>
      <c r="C31" s="34"/>
      <c r="D31" s="23" t="s">
        <v>10</v>
      </c>
      <c r="E31" s="3">
        <f>E26+E30</f>
        <v>310086.7</v>
      </c>
      <c r="F31" s="3">
        <f>F26+F30</f>
        <v>310845.4</v>
      </c>
      <c r="G31" s="3">
        <f>G26+G30</f>
        <v>326125.20000000007</v>
      </c>
      <c r="H31" s="3">
        <f t="shared" si="0"/>
        <v>104.91556252722415</v>
      </c>
      <c r="I31" s="3">
        <f t="shared" si="1"/>
        <v>16038.500000000058</v>
      </c>
      <c r="J31" s="3">
        <f t="shared" si="2"/>
        <v>105.17226311221992</v>
      </c>
    </row>
    <row r="32" spans="1:10" ht="31.5">
      <c r="A32" s="68" t="s">
        <v>49</v>
      </c>
      <c r="B32" s="68" t="s">
        <v>62</v>
      </c>
      <c r="C32" s="31" t="s">
        <v>91</v>
      </c>
      <c r="D32" s="15" t="s">
        <v>132</v>
      </c>
      <c r="E32" s="57">
        <f>1254.3+50.8</f>
        <v>1305.1</v>
      </c>
      <c r="F32" s="57">
        <v>814.4</v>
      </c>
      <c r="G32" s="57">
        <v>3440.4</v>
      </c>
      <c r="H32" s="57">
        <f t="shared" si="0"/>
        <v>422.4459724950885</v>
      </c>
      <c r="I32" s="57">
        <f t="shared" si="1"/>
        <v>2135.3</v>
      </c>
      <c r="J32" s="57">
        <f t="shared" si="2"/>
        <v>263.6119837560341</v>
      </c>
    </row>
    <row r="33" spans="1:10" ht="78.75">
      <c r="A33" s="69"/>
      <c r="B33" s="69"/>
      <c r="C33" s="33" t="s">
        <v>138</v>
      </c>
      <c r="D33" s="16" t="s">
        <v>139</v>
      </c>
      <c r="E33" s="57">
        <v>37.4</v>
      </c>
      <c r="F33" s="57"/>
      <c r="G33" s="58"/>
      <c r="H33" s="58"/>
      <c r="I33" s="58">
        <f t="shared" si="1"/>
        <v>-37.4</v>
      </c>
      <c r="J33" s="58">
        <f t="shared" si="2"/>
        <v>0</v>
      </c>
    </row>
    <row r="34" spans="1:10" ht="15.75">
      <c r="A34" s="69"/>
      <c r="B34" s="69"/>
      <c r="C34" s="31" t="s">
        <v>3</v>
      </c>
      <c r="D34" s="15" t="s">
        <v>4</v>
      </c>
      <c r="E34" s="11">
        <v>294.3</v>
      </c>
      <c r="F34" s="11"/>
      <c r="G34" s="59">
        <v>2212.3</v>
      </c>
      <c r="H34" s="59"/>
      <c r="I34" s="59">
        <f t="shared" si="1"/>
        <v>1918.0000000000002</v>
      </c>
      <c r="J34" s="59">
        <f t="shared" si="2"/>
        <v>751.7159361196059</v>
      </c>
    </row>
    <row r="35" spans="1:10" ht="15.75">
      <c r="A35" s="69"/>
      <c r="B35" s="69"/>
      <c r="C35" s="31" t="s">
        <v>106</v>
      </c>
      <c r="D35" s="15" t="s">
        <v>5</v>
      </c>
      <c r="E35" s="57"/>
      <c r="F35" s="57"/>
      <c r="G35" s="57">
        <v>4</v>
      </c>
      <c r="H35" s="57"/>
      <c r="I35" s="57">
        <f t="shared" si="1"/>
        <v>4</v>
      </c>
      <c r="J35" s="57"/>
    </row>
    <row r="36" spans="1:10" s="1" customFormat="1" ht="15" customHeight="1">
      <c r="A36" s="69"/>
      <c r="B36" s="69"/>
      <c r="C36" s="32"/>
      <c r="D36" s="23" t="s">
        <v>84</v>
      </c>
      <c r="E36" s="3">
        <f>SUM(E32:E35)</f>
        <v>1636.8</v>
      </c>
      <c r="F36" s="3">
        <f>SUM(F32:F35)</f>
        <v>814.4</v>
      </c>
      <c r="G36" s="3">
        <f>SUM(G32:G35)</f>
        <v>5656.700000000001</v>
      </c>
      <c r="H36" s="3">
        <f t="shared" si="0"/>
        <v>694.584970530452</v>
      </c>
      <c r="I36" s="3">
        <f t="shared" si="1"/>
        <v>4019.9000000000005</v>
      </c>
      <c r="J36" s="3">
        <f t="shared" si="2"/>
        <v>345.59506353861195</v>
      </c>
    </row>
    <row r="37" spans="1:10" ht="15.75">
      <c r="A37" s="69"/>
      <c r="B37" s="69"/>
      <c r="C37" s="31" t="s">
        <v>3</v>
      </c>
      <c r="D37" s="15" t="s">
        <v>4</v>
      </c>
      <c r="E37" s="11">
        <v>10194.2</v>
      </c>
      <c r="F37" s="11">
        <v>8000</v>
      </c>
      <c r="G37" s="11"/>
      <c r="H37" s="11">
        <f t="shared" si="0"/>
        <v>0</v>
      </c>
      <c r="I37" s="11">
        <f t="shared" si="1"/>
        <v>-10194.2</v>
      </c>
      <c r="J37" s="11">
        <f t="shared" si="2"/>
        <v>0</v>
      </c>
    </row>
    <row r="38" spans="1:10" s="1" customFormat="1" ht="15" customHeight="1">
      <c r="A38" s="69"/>
      <c r="B38" s="69"/>
      <c r="C38" s="32"/>
      <c r="D38" s="23" t="s">
        <v>6</v>
      </c>
      <c r="E38" s="3">
        <f>SUM(E37)</f>
        <v>10194.2</v>
      </c>
      <c r="F38" s="3">
        <f>SUM(F37)</f>
        <v>8000</v>
      </c>
      <c r="G38" s="3">
        <f>SUM(G37)</f>
        <v>0</v>
      </c>
      <c r="H38" s="3">
        <f t="shared" si="0"/>
        <v>0</v>
      </c>
      <c r="I38" s="3">
        <f t="shared" si="1"/>
        <v>-10194.2</v>
      </c>
      <c r="J38" s="3">
        <f t="shared" si="2"/>
        <v>0</v>
      </c>
    </row>
    <row r="39" spans="1:10" s="1" customFormat="1" ht="15.75">
      <c r="A39" s="70"/>
      <c r="B39" s="70"/>
      <c r="C39" s="32"/>
      <c r="D39" s="23" t="s">
        <v>10</v>
      </c>
      <c r="E39" s="3">
        <f>E36+E38</f>
        <v>11831</v>
      </c>
      <c r="F39" s="3">
        <f>F36+F38</f>
        <v>8814.4</v>
      </c>
      <c r="G39" s="3">
        <f>G36+G38</f>
        <v>5656.700000000001</v>
      </c>
      <c r="H39" s="3">
        <f t="shared" si="0"/>
        <v>64.17566709021602</v>
      </c>
      <c r="I39" s="3">
        <f t="shared" si="1"/>
        <v>-6174.299999999999</v>
      </c>
      <c r="J39" s="3">
        <f t="shared" si="2"/>
        <v>47.81252641365904</v>
      </c>
    </row>
    <row r="40" spans="1:10" s="1" customFormat="1" ht="15.75">
      <c r="A40" s="68" t="s">
        <v>54</v>
      </c>
      <c r="B40" s="68" t="s">
        <v>55</v>
      </c>
      <c r="C40" s="31" t="s">
        <v>3</v>
      </c>
      <c r="D40" s="15" t="s">
        <v>4</v>
      </c>
      <c r="E40" s="11"/>
      <c r="F40" s="11"/>
      <c r="G40" s="11">
        <v>17</v>
      </c>
      <c r="H40" s="11"/>
      <c r="I40" s="11">
        <f t="shared" si="1"/>
        <v>17</v>
      </c>
      <c r="J40" s="11"/>
    </row>
    <row r="41" spans="1:10" s="1" customFormat="1" ht="35.25" customHeight="1">
      <c r="A41" s="69"/>
      <c r="B41" s="69"/>
      <c r="C41" s="31" t="s">
        <v>111</v>
      </c>
      <c r="D41" s="15" t="s">
        <v>112</v>
      </c>
      <c r="E41" s="11">
        <v>35235</v>
      </c>
      <c r="F41" s="11">
        <v>38758.5</v>
      </c>
      <c r="G41" s="11">
        <v>38758.5</v>
      </c>
      <c r="H41" s="11">
        <f t="shared" si="0"/>
        <v>100</v>
      </c>
      <c r="I41" s="11">
        <f t="shared" si="1"/>
        <v>3523.5</v>
      </c>
      <c r="J41" s="11">
        <f t="shared" si="2"/>
        <v>110.00000000000001</v>
      </c>
    </row>
    <row r="42" spans="1:10" s="1" customFormat="1" ht="31.5" hidden="1">
      <c r="A42" s="69"/>
      <c r="B42" s="69"/>
      <c r="C42" s="31" t="s">
        <v>93</v>
      </c>
      <c r="D42" s="15" t="s">
        <v>114</v>
      </c>
      <c r="E42" s="11"/>
      <c r="F42" s="3"/>
      <c r="G42" s="11"/>
      <c r="H42" s="11" t="e">
        <f t="shared" si="0"/>
        <v>#DIV/0!</v>
      </c>
      <c r="I42" s="11">
        <f t="shared" si="1"/>
        <v>0</v>
      </c>
      <c r="J42" s="11" t="e">
        <f t="shared" si="2"/>
        <v>#DIV/0!</v>
      </c>
    </row>
    <row r="43" spans="1:10" s="1" customFormat="1" ht="15.75">
      <c r="A43" s="70"/>
      <c r="B43" s="70"/>
      <c r="C43" s="32"/>
      <c r="D43" s="23" t="s">
        <v>10</v>
      </c>
      <c r="E43" s="3">
        <f>SUM(E40:E42)</f>
        <v>35235</v>
      </c>
      <c r="F43" s="3">
        <f>SUM(F40:F42)</f>
        <v>38758.5</v>
      </c>
      <c r="G43" s="3">
        <f>SUM(G40:G42)</f>
        <v>38775.5</v>
      </c>
      <c r="H43" s="3">
        <f t="shared" si="0"/>
        <v>100.04386134654332</v>
      </c>
      <c r="I43" s="3">
        <f t="shared" si="1"/>
        <v>3540.5</v>
      </c>
      <c r="J43" s="3">
        <f t="shared" si="2"/>
        <v>110.04824748119768</v>
      </c>
    </row>
    <row r="44" spans="1:10" s="1" customFormat="1" ht="15.75">
      <c r="A44" s="68" t="s">
        <v>11</v>
      </c>
      <c r="B44" s="68" t="s">
        <v>63</v>
      </c>
      <c r="C44" s="31" t="s">
        <v>140</v>
      </c>
      <c r="D44" s="11" t="s">
        <v>141</v>
      </c>
      <c r="E44" s="11"/>
      <c r="F44" s="3"/>
      <c r="G44" s="11">
        <v>163</v>
      </c>
      <c r="H44" s="11"/>
      <c r="I44" s="11">
        <f t="shared" si="1"/>
        <v>163</v>
      </c>
      <c r="J44" s="11"/>
    </row>
    <row r="45" spans="1:10" s="1" customFormat="1" ht="15.75">
      <c r="A45" s="69"/>
      <c r="B45" s="69"/>
      <c r="C45" s="31" t="s">
        <v>94</v>
      </c>
      <c r="D45" s="15" t="s">
        <v>88</v>
      </c>
      <c r="E45" s="11">
        <v>81.1</v>
      </c>
      <c r="F45" s="11">
        <v>19</v>
      </c>
      <c r="G45" s="11">
        <v>402.8</v>
      </c>
      <c r="H45" s="11">
        <f t="shared" si="0"/>
        <v>2120</v>
      </c>
      <c r="I45" s="11">
        <f t="shared" si="1"/>
        <v>321.70000000000005</v>
      </c>
      <c r="J45" s="11">
        <f t="shared" si="2"/>
        <v>496.67077681874235</v>
      </c>
    </row>
    <row r="46" spans="1:10" ht="31.5">
      <c r="A46" s="69"/>
      <c r="B46" s="69"/>
      <c r="C46" s="31" t="s">
        <v>91</v>
      </c>
      <c r="D46" s="15" t="s">
        <v>132</v>
      </c>
      <c r="E46" s="11">
        <v>50.9</v>
      </c>
      <c r="F46" s="11"/>
      <c r="G46" s="11">
        <v>28.1</v>
      </c>
      <c r="H46" s="11"/>
      <c r="I46" s="11">
        <f t="shared" si="1"/>
        <v>-22.799999999999997</v>
      </c>
      <c r="J46" s="11">
        <f t="shared" si="2"/>
        <v>55.20628683693517</v>
      </c>
    </row>
    <row r="47" spans="1:10" ht="78.75">
      <c r="A47" s="69"/>
      <c r="B47" s="69"/>
      <c r="C47" s="33" t="s">
        <v>138</v>
      </c>
      <c r="D47" s="11" t="s">
        <v>139</v>
      </c>
      <c r="E47" s="11">
        <v>9.5</v>
      </c>
      <c r="F47" s="11"/>
      <c r="G47" s="11"/>
      <c r="H47" s="11"/>
      <c r="I47" s="11">
        <f t="shared" si="1"/>
        <v>-9.5</v>
      </c>
      <c r="J47" s="11">
        <f t="shared" si="2"/>
        <v>0</v>
      </c>
    </row>
    <row r="48" spans="1:10" ht="15.75">
      <c r="A48" s="69"/>
      <c r="B48" s="69"/>
      <c r="C48" s="31" t="s">
        <v>3</v>
      </c>
      <c r="D48" s="15" t="s">
        <v>4</v>
      </c>
      <c r="E48" s="11">
        <v>586.9</v>
      </c>
      <c r="F48" s="11">
        <v>173.1</v>
      </c>
      <c r="G48" s="11">
        <v>335.8</v>
      </c>
      <c r="H48" s="11">
        <f t="shared" si="0"/>
        <v>193.99191218948587</v>
      </c>
      <c r="I48" s="11">
        <f t="shared" si="1"/>
        <v>-251.09999999999997</v>
      </c>
      <c r="J48" s="11">
        <f t="shared" si="2"/>
        <v>57.2158800477083</v>
      </c>
    </row>
    <row r="49" spans="1:10" ht="15.75" hidden="1">
      <c r="A49" s="69"/>
      <c r="B49" s="69"/>
      <c r="C49" s="31" t="s">
        <v>106</v>
      </c>
      <c r="D49" s="15" t="s">
        <v>5</v>
      </c>
      <c r="E49" s="11"/>
      <c r="F49" s="11"/>
      <c r="G49" s="11"/>
      <c r="H49" s="11" t="e">
        <f t="shared" si="0"/>
        <v>#DIV/0!</v>
      </c>
      <c r="I49" s="11">
        <f t="shared" si="1"/>
        <v>0</v>
      </c>
      <c r="J49" s="11" t="e">
        <f t="shared" si="2"/>
        <v>#DIV/0!</v>
      </c>
    </row>
    <row r="50" spans="1:10" ht="15.75">
      <c r="A50" s="69"/>
      <c r="B50" s="69"/>
      <c r="C50" s="31" t="s">
        <v>107</v>
      </c>
      <c r="D50" s="15" t="s">
        <v>30</v>
      </c>
      <c r="E50" s="11">
        <v>9756.1</v>
      </c>
      <c r="F50" s="11">
        <v>10982.5</v>
      </c>
      <c r="G50" s="11">
        <v>15074.4</v>
      </c>
      <c r="H50" s="11">
        <f t="shared" si="0"/>
        <v>137.25836558160708</v>
      </c>
      <c r="I50" s="11">
        <f t="shared" si="1"/>
        <v>5318.299999999999</v>
      </c>
      <c r="J50" s="11">
        <f t="shared" si="2"/>
        <v>154.51256137185965</v>
      </c>
    </row>
    <row r="51" spans="1:10" ht="15" customHeight="1">
      <c r="A51" s="69"/>
      <c r="B51" s="69"/>
      <c r="C51" s="31" t="s">
        <v>111</v>
      </c>
      <c r="D51" s="15" t="s">
        <v>112</v>
      </c>
      <c r="E51" s="11">
        <v>2276.1</v>
      </c>
      <c r="F51" s="11">
        <v>13323.4</v>
      </c>
      <c r="G51" s="11">
        <v>13323.4</v>
      </c>
      <c r="H51" s="11">
        <f t="shared" si="0"/>
        <v>100</v>
      </c>
      <c r="I51" s="11">
        <f t="shared" si="1"/>
        <v>11047.3</v>
      </c>
      <c r="J51" s="11">
        <f t="shared" si="2"/>
        <v>585.360924388208</v>
      </c>
    </row>
    <row r="52" spans="1:10" s="1" customFormat="1" ht="15.75">
      <c r="A52" s="69"/>
      <c r="B52" s="69"/>
      <c r="C52" s="34"/>
      <c r="D52" s="23" t="s">
        <v>84</v>
      </c>
      <c r="E52" s="3">
        <f>SUM(E44:E51)</f>
        <v>12760.6</v>
      </c>
      <c r="F52" s="3">
        <f>SUM(F44:F51)</f>
        <v>24498</v>
      </c>
      <c r="G52" s="3">
        <f>SUM(G44:G51)</f>
        <v>29327.5</v>
      </c>
      <c r="H52" s="3">
        <f t="shared" si="0"/>
        <v>119.71385419217894</v>
      </c>
      <c r="I52" s="3">
        <f t="shared" si="1"/>
        <v>16566.9</v>
      </c>
      <c r="J52" s="3">
        <f t="shared" si="2"/>
        <v>229.8285347083993</v>
      </c>
    </row>
    <row r="53" spans="1:10" ht="15.75">
      <c r="A53" s="69"/>
      <c r="B53" s="69"/>
      <c r="C53" s="31" t="s">
        <v>94</v>
      </c>
      <c r="D53" s="15" t="s">
        <v>88</v>
      </c>
      <c r="E53" s="11">
        <v>13832.9</v>
      </c>
      <c r="F53" s="11">
        <v>8185.6</v>
      </c>
      <c r="G53" s="11">
        <v>6638.6</v>
      </c>
      <c r="H53" s="11">
        <f t="shared" si="0"/>
        <v>81.10095777951526</v>
      </c>
      <c r="I53" s="11">
        <f t="shared" si="1"/>
        <v>-7194.299999999999</v>
      </c>
      <c r="J53" s="11">
        <f t="shared" si="2"/>
        <v>47.9913828625957</v>
      </c>
    </row>
    <row r="54" spans="1:10" ht="15.75">
      <c r="A54" s="69"/>
      <c r="B54" s="69"/>
      <c r="C54" s="31" t="s">
        <v>3</v>
      </c>
      <c r="D54" s="15" t="s">
        <v>4</v>
      </c>
      <c r="E54" s="11">
        <v>51210.3</v>
      </c>
      <c r="F54" s="11">
        <v>18782.2</v>
      </c>
      <c r="G54" s="11">
        <v>23752.5</v>
      </c>
      <c r="H54" s="11">
        <f t="shared" si="0"/>
        <v>126.4628211817572</v>
      </c>
      <c r="I54" s="11">
        <f t="shared" si="1"/>
        <v>-27457.800000000003</v>
      </c>
      <c r="J54" s="11">
        <f t="shared" si="2"/>
        <v>46.382270754125635</v>
      </c>
    </row>
    <row r="55" spans="1:10" s="1" customFormat="1" ht="15.75">
      <c r="A55" s="69"/>
      <c r="B55" s="69"/>
      <c r="C55" s="34"/>
      <c r="D55" s="23" t="s">
        <v>6</v>
      </c>
      <c r="E55" s="3">
        <f>SUM(E53:E54)</f>
        <v>65043.200000000004</v>
      </c>
      <c r="F55" s="3">
        <f>SUM(F53:F54)</f>
        <v>26967.800000000003</v>
      </c>
      <c r="G55" s="3">
        <f>SUM(G53:G54)</f>
        <v>30391.1</v>
      </c>
      <c r="H55" s="3">
        <f t="shared" si="0"/>
        <v>112.69402769228485</v>
      </c>
      <c r="I55" s="3">
        <f t="shared" si="1"/>
        <v>-34652.100000000006</v>
      </c>
      <c r="J55" s="3">
        <f t="shared" si="2"/>
        <v>46.72448465020171</v>
      </c>
    </row>
    <row r="56" spans="1:10" s="1" customFormat="1" ht="15.75">
      <c r="A56" s="70"/>
      <c r="B56" s="70"/>
      <c r="C56" s="34"/>
      <c r="D56" s="23" t="s">
        <v>10</v>
      </c>
      <c r="E56" s="3">
        <f>E55+E52</f>
        <v>77803.8</v>
      </c>
      <c r="F56" s="3">
        <f>F55+F52</f>
        <v>51465.8</v>
      </c>
      <c r="G56" s="3">
        <f>G55+G52</f>
        <v>59718.6</v>
      </c>
      <c r="H56" s="3">
        <f t="shared" si="0"/>
        <v>116.03550318852518</v>
      </c>
      <c r="I56" s="3">
        <f t="shared" si="1"/>
        <v>-18085.200000000004</v>
      </c>
      <c r="J56" s="3">
        <f t="shared" si="2"/>
        <v>76.75537698672815</v>
      </c>
    </row>
    <row r="57" spans="1:10" s="1" customFormat="1" ht="31.5">
      <c r="A57" s="68" t="s">
        <v>50</v>
      </c>
      <c r="B57" s="68" t="s">
        <v>64</v>
      </c>
      <c r="C57" s="31" t="s">
        <v>91</v>
      </c>
      <c r="D57" s="15" t="s">
        <v>132</v>
      </c>
      <c r="E57" s="11">
        <v>214.8</v>
      </c>
      <c r="F57" s="3"/>
      <c r="G57" s="11">
        <v>110.5</v>
      </c>
      <c r="H57" s="11"/>
      <c r="I57" s="11">
        <f t="shared" si="1"/>
        <v>-104.30000000000001</v>
      </c>
      <c r="J57" s="11">
        <f t="shared" si="2"/>
        <v>51.443202979515824</v>
      </c>
    </row>
    <row r="58" spans="1:10" ht="15.75" hidden="1">
      <c r="A58" s="69"/>
      <c r="B58" s="69"/>
      <c r="C58" s="31" t="s">
        <v>3</v>
      </c>
      <c r="D58" s="15" t="s">
        <v>4</v>
      </c>
      <c r="E58" s="11"/>
      <c r="F58" s="11"/>
      <c r="G58" s="11"/>
      <c r="H58" s="11"/>
      <c r="I58" s="11">
        <f t="shared" si="1"/>
        <v>0</v>
      </c>
      <c r="J58" s="11" t="e">
        <f t="shared" si="2"/>
        <v>#DIV/0!</v>
      </c>
    </row>
    <row r="59" spans="1:10" ht="15.75" hidden="1">
      <c r="A59" s="69"/>
      <c r="B59" s="69"/>
      <c r="C59" s="31" t="s">
        <v>106</v>
      </c>
      <c r="D59" s="15" t="s">
        <v>5</v>
      </c>
      <c r="E59" s="11"/>
      <c r="F59" s="11"/>
      <c r="G59" s="11"/>
      <c r="H59" s="11"/>
      <c r="I59" s="11">
        <f t="shared" si="1"/>
        <v>0</v>
      </c>
      <c r="J59" s="11" t="e">
        <f t="shared" si="2"/>
        <v>#DIV/0!</v>
      </c>
    </row>
    <row r="60" spans="1:10" ht="15.75">
      <c r="A60" s="69"/>
      <c r="B60" s="69"/>
      <c r="C60" s="31" t="s">
        <v>107</v>
      </c>
      <c r="D60" s="15" t="s">
        <v>30</v>
      </c>
      <c r="E60" s="11">
        <v>437.5</v>
      </c>
      <c r="F60" s="11"/>
      <c r="G60" s="11"/>
      <c r="H60" s="11"/>
      <c r="I60" s="11">
        <f t="shared" si="1"/>
        <v>-437.5</v>
      </c>
      <c r="J60" s="11">
        <f t="shared" si="2"/>
        <v>0</v>
      </c>
    </row>
    <row r="61" spans="1:10" ht="31.5">
      <c r="A61" s="69"/>
      <c r="B61" s="69"/>
      <c r="C61" s="31" t="s">
        <v>109</v>
      </c>
      <c r="D61" s="16" t="s">
        <v>110</v>
      </c>
      <c r="E61" s="11">
        <v>5193.3</v>
      </c>
      <c r="F61" s="11">
        <v>6810.2</v>
      </c>
      <c r="G61" s="11">
        <v>6810.2</v>
      </c>
      <c r="H61" s="11">
        <f t="shared" si="0"/>
        <v>100</v>
      </c>
      <c r="I61" s="11">
        <f t="shared" si="1"/>
        <v>1616.8999999999996</v>
      </c>
      <c r="J61" s="11">
        <f t="shared" si="2"/>
        <v>131.13434617680474</v>
      </c>
    </row>
    <row r="62" spans="1:10" ht="31.5" customHeight="1" hidden="1">
      <c r="A62" s="69"/>
      <c r="B62" s="69"/>
      <c r="C62" s="31" t="s">
        <v>111</v>
      </c>
      <c r="D62" s="15" t="s">
        <v>112</v>
      </c>
      <c r="E62" s="11"/>
      <c r="F62" s="11"/>
      <c r="G62" s="11"/>
      <c r="H62" s="11"/>
      <c r="I62" s="11">
        <f t="shared" si="1"/>
        <v>0</v>
      </c>
      <c r="J62" s="11"/>
    </row>
    <row r="63" spans="1:10" ht="15.75" customHeight="1">
      <c r="A63" s="69"/>
      <c r="B63" s="69"/>
      <c r="C63" s="31" t="s">
        <v>113</v>
      </c>
      <c r="D63" s="15" t="s">
        <v>8</v>
      </c>
      <c r="E63" s="11">
        <v>7332.4</v>
      </c>
      <c r="F63" s="11">
        <v>30</v>
      </c>
      <c r="G63" s="11">
        <v>30</v>
      </c>
      <c r="H63" s="11">
        <f t="shared" si="0"/>
        <v>100</v>
      </c>
      <c r="I63" s="11">
        <f t="shared" si="1"/>
        <v>-7302.4</v>
      </c>
      <c r="J63" s="11">
        <f t="shared" si="2"/>
        <v>0.4091429818340517</v>
      </c>
    </row>
    <row r="64" spans="1:10" ht="63.75" customHeight="1">
      <c r="A64" s="69"/>
      <c r="B64" s="69"/>
      <c r="C64" s="31" t="s">
        <v>92</v>
      </c>
      <c r="D64" s="49" t="s">
        <v>115</v>
      </c>
      <c r="E64" s="11">
        <v>170.4</v>
      </c>
      <c r="F64" s="11"/>
      <c r="G64" s="11">
        <v>2296.7</v>
      </c>
      <c r="H64" s="11"/>
      <c r="I64" s="11">
        <f t="shared" si="1"/>
        <v>2126.2999999999997</v>
      </c>
      <c r="J64" s="11">
        <f t="shared" si="2"/>
        <v>1347.8286384976525</v>
      </c>
    </row>
    <row r="65" spans="1:10" ht="31.5">
      <c r="A65" s="69"/>
      <c r="B65" s="69"/>
      <c r="C65" s="31" t="s">
        <v>93</v>
      </c>
      <c r="D65" s="15" t="s">
        <v>114</v>
      </c>
      <c r="E65" s="11">
        <v>-34.2</v>
      </c>
      <c r="F65" s="11"/>
      <c r="G65" s="11">
        <v>-2.3</v>
      </c>
      <c r="H65" s="11"/>
      <c r="I65" s="11">
        <f t="shared" si="1"/>
        <v>31.900000000000002</v>
      </c>
      <c r="J65" s="11">
        <f t="shared" si="2"/>
        <v>6.725146198830408</v>
      </c>
    </row>
    <row r="66" spans="1:10" s="1" customFormat="1" ht="15.75">
      <c r="A66" s="69"/>
      <c r="B66" s="69"/>
      <c r="C66" s="34"/>
      <c r="D66" s="23" t="s">
        <v>84</v>
      </c>
      <c r="E66" s="3">
        <f>SUM(E57:E65)</f>
        <v>13314.199999999999</v>
      </c>
      <c r="F66" s="3">
        <f>SUM(F57:F65)</f>
        <v>6840.2</v>
      </c>
      <c r="G66" s="3">
        <f>SUM(G57:G65)</f>
        <v>9245.1</v>
      </c>
      <c r="H66" s="3">
        <f t="shared" si="0"/>
        <v>135.1583287038391</v>
      </c>
      <c r="I66" s="3">
        <f t="shared" si="1"/>
        <v>-4069.0999999999985</v>
      </c>
      <c r="J66" s="3">
        <f t="shared" si="2"/>
        <v>69.437893376996</v>
      </c>
    </row>
    <row r="67" spans="1:10" ht="15.75">
      <c r="A67" s="69"/>
      <c r="B67" s="69"/>
      <c r="C67" s="31" t="s">
        <v>3</v>
      </c>
      <c r="D67" s="15" t="s">
        <v>4</v>
      </c>
      <c r="E67" s="11">
        <v>1875.9</v>
      </c>
      <c r="F67" s="11"/>
      <c r="G67" s="11"/>
      <c r="H67" s="11"/>
      <c r="I67" s="11">
        <f t="shared" si="1"/>
        <v>-1875.9</v>
      </c>
      <c r="J67" s="11">
        <f t="shared" si="2"/>
        <v>0</v>
      </c>
    </row>
    <row r="68" spans="1:10" s="1" customFormat="1" ht="15.75">
      <c r="A68" s="69"/>
      <c r="B68" s="69"/>
      <c r="C68" s="37"/>
      <c r="D68" s="23" t="s">
        <v>6</v>
      </c>
      <c r="E68" s="3">
        <f>SUM(E67)</f>
        <v>1875.9</v>
      </c>
      <c r="F68" s="3">
        <f>SUM(F67)</f>
        <v>0</v>
      </c>
      <c r="G68" s="3">
        <f>SUM(G67)</f>
        <v>0</v>
      </c>
      <c r="H68" s="3"/>
      <c r="I68" s="3">
        <f t="shared" si="1"/>
        <v>-1875.9</v>
      </c>
      <c r="J68" s="3">
        <f t="shared" si="2"/>
        <v>0</v>
      </c>
    </row>
    <row r="69" spans="1:10" s="1" customFormat="1" ht="15.75">
      <c r="A69" s="70"/>
      <c r="B69" s="70"/>
      <c r="C69" s="34"/>
      <c r="D69" s="23" t="s">
        <v>10</v>
      </c>
      <c r="E69" s="3">
        <f>E66+E68</f>
        <v>15190.099999999999</v>
      </c>
      <c r="F69" s="3">
        <f>F66+F68</f>
        <v>6840.2</v>
      </c>
      <c r="G69" s="3">
        <f>G66+G68</f>
        <v>9245.1</v>
      </c>
      <c r="H69" s="3">
        <f t="shared" si="0"/>
        <v>135.1583287038391</v>
      </c>
      <c r="I69" s="3">
        <f t="shared" si="1"/>
        <v>-5944.999999999998</v>
      </c>
      <c r="J69" s="3">
        <f t="shared" si="2"/>
        <v>60.862667131881956</v>
      </c>
    </row>
    <row r="70" spans="1:10" ht="94.5">
      <c r="A70" s="68" t="s">
        <v>12</v>
      </c>
      <c r="B70" s="68" t="s">
        <v>65</v>
      </c>
      <c r="C70" s="31" t="s">
        <v>126</v>
      </c>
      <c r="D70" s="15" t="s">
        <v>127</v>
      </c>
      <c r="E70" s="57">
        <v>24</v>
      </c>
      <c r="F70" s="57"/>
      <c r="G70" s="57">
        <v>82.2</v>
      </c>
      <c r="H70" s="57"/>
      <c r="I70" s="57">
        <f t="shared" si="1"/>
        <v>58.2</v>
      </c>
      <c r="J70" s="57">
        <f t="shared" si="2"/>
        <v>342.5</v>
      </c>
    </row>
    <row r="71" spans="1:10" ht="31.5">
      <c r="A71" s="69"/>
      <c r="B71" s="69"/>
      <c r="C71" s="31" t="s">
        <v>91</v>
      </c>
      <c r="D71" s="15" t="s">
        <v>132</v>
      </c>
      <c r="E71" s="57">
        <f>17.8+3278</f>
        <v>3295.8</v>
      </c>
      <c r="F71" s="57"/>
      <c r="G71" s="58">
        <v>3219.3</v>
      </c>
      <c r="H71" s="58"/>
      <c r="I71" s="58">
        <f aca="true" t="shared" si="3" ref="I71:I134">G71-E71</f>
        <v>-76.5</v>
      </c>
      <c r="J71" s="58">
        <f aca="true" t="shared" si="4" ref="J71:J134">G71/E71*100</f>
        <v>97.6788640087384</v>
      </c>
    </row>
    <row r="72" spans="1:10" ht="78.75">
      <c r="A72" s="69"/>
      <c r="B72" s="69"/>
      <c r="C72" s="33" t="s">
        <v>138</v>
      </c>
      <c r="D72" s="11" t="s">
        <v>139</v>
      </c>
      <c r="E72" s="57">
        <v>32.2</v>
      </c>
      <c r="F72" s="57"/>
      <c r="G72" s="57">
        <v>404.8</v>
      </c>
      <c r="H72" s="57"/>
      <c r="I72" s="57">
        <f t="shared" si="3"/>
        <v>372.6</v>
      </c>
      <c r="J72" s="57">
        <f t="shared" si="4"/>
        <v>1257.142857142857</v>
      </c>
    </row>
    <row r="73" spans="1:10" ht="15.75">
      <c r="A73" s="69"/>
      <c r="B73" s="69"/>
      <c r="C73" s="31" t="s">
        <v>3</v>
      </c>
      <c r="D73" s="15" t="s">
        <v>4</v>
      </c>
      <c r="E73" s="57">
        <v>31.6</v>
      </c>
      <c r="F73" s="57"/>
      <c r="G73" s="57">
        <v>185.7</v>
      </c>
      <c r="H73" s="57"/>
      <c r="I73" s="57">
        <f t="shared" si="3"/>
        <v>154.1</v>
      </c>
      <c r="J73" s="57">
        <f t="shared" si="4"/>
        <v>587.6582278481012</v>
      </c>
    </row>
    <row r="74" spans="1:10" ht="15.75">
      <c r="A74" s="69"/>
      <c r="B74" s="69"/>
      <c r="C74" s="31" t="s">
        <v>106</v>
      </c>
      <c r="D74" s="15" t="s">
        <v>5</v>
      </c>
      <c r="E74" s="57">
        <v>2.1</v>
      </c>
      <c r="F74" s="57"/>
      <c r="G74" s="58">
        <v>-1.7</v>
      </c>
      <c r="H74" s="58"/>
      <c r="I74" s="58">
        <f t="shared" si="3"/>
        <v>-3.8</v>
      </c>
      <c r="J74" s="58">
        <f t="shared" si="4"/>
        <v>-80.95238095238095</v>
      </c>
    </row>
    <row r="75" spans="1:10" ht="15.75" customHeight="1">
      <c r="A75" s="69"/>
      <c r="B75" s="69"/>
      <c r="C75" s="31" t="s">
        <v>107</v>
      </c>
      <c r="D75" s="15" t="s">
        <v>30</v>
      </c>
      <c r="E75" s="57"/>
      <c r="F75" s="57"/>
      <c r="G75" s="57">
        <v>477.3</v>
      </c>
      <c r="H75" s="57"/>
      <c r="I75" s="57">
        <f t="shared" si="3"/>
        <v>477.3</v>
      </c>
      <c r="J75" s="57"/>
    </row>
    <row r="76" spans="1:10" ht="31.5">
      <c r="A76" s="69"/>
      <c r="B76" s="69"/>
      <c r="C76" s="31" t="s">
        <v>109</v>
      </c>
      <c r="D76" s="16" t="s">
        <v>110</v>
      </c>
      <c r="E76" s="58">
        <v>75008.8</v>
      </c>
      <c r="F76" s="58">
        <v>69316.5</v>
      </c>
      <c r="G76" s="57">
        <v>69316.5</v>
      </c>
      <c r="H76" s="57">
        <f aca="true" t="shared" si="5" ref="H76:H134">G76/F76*100</f>
        <v>100</v>
      </c>
      <c r="I76" s="57">
        <f t="shared" si="3"/>
        <v>-5692.300000000003</v>
      </c>
      <c r="J76" s="57">
        <f t="shared" si="4"/>
        <v>92.41115709090133</v>
      </c>
    </row>
    <row r="77" spans="1:10" ht="19.5" customHeight="1">
      <c r="A77" s="69"/>
      <c r="B77" s="69"/>
      <c r="C77" s="31" t="s">
        <v>111</v>
      </c>
      <c r="D77" s="15" t="s">
        <v>112</v>
      </c>
      <c r="E77" s="58">
        <v>7485520.1</v>
      </c>
      <c r="F77" s="58">
        <v>7602799.9</v>
      </c>
      <c r="G77" s="57">
        <v>7602799.9</v>
      </c>
      <c r="H77" s="57">
        <f t="shared" si="5"/>
        <v>100</v>
      </c>
      <c r="I77" s="57">
        <f t="shared" si="3"/>
        <v>117279.80000000075</v>
      </c>
      <c r="J77" s="57">
        <f t="shared" si="4"/>
        <v>101.5667555284502</v>
      </c>
    </row>
    <row r="78" spans="1:10" ht="15.75" customHeight="1">
      <c r="A78" s="69"/>
      <c r="B78" s="69"/>
      <c r="C78" s="31" t="s">
        <v>113</v>
      </c>
      <c r="D78" s="15" t="s">
        <v>8</v>
      </c>
      <c r="E78" s="58">
        <v>15967.1</v>
      </c>
      <c r="F78" s="58">
        <v>14931</v>
      </c>
      <c r="G78" s="57">
        <v>14931</v>
      </c>
      <c r="H78" s="57">
        <f t="shared" si="5"/>
        <v>100</v>
      </c>
      <c r="I78" s="57">
        <f t="shared" si="3"/>
        <v>-1036.1000000000004</v>
      </c>
      <c r="J78" s="57">
        <f t="shared" si="4"/>
        <v>93.5110320596727</v>
      </c>
    </row>
    <row r="79" spans="1:10" ht="62.25" customHeight="1">
      <c r="A79" s="69"/>
      <c r="B79" s="69"/>
      <c r="C79" s="31" t="s">
        <v>92</v>
      </c>
      <c r="D79" s="49" t="s">
        <v>115</v>
      </c>
      <c r="E79" s="57">
        <f>1.1+888.1</f>
        <v>889.2</v>
      </c>
      <c r="F79" s="57"/>
      <c r="G79" s="58">
        <v>1172.1</v>
      </c>
      <c r="H79" s="58"/>
      <c r="I79" s="58">
        <f t="shared" si="3"/>
        <v>282.89999999999986</v>
      </c>
      <c r="J79" s="58">
        <f t="shared" si="4"/>
        <v>131.81511470985154</v>
      </c>
    </row>
    <row r="80" spans="1:10" ht="31.5">
      <c r="A80" s="69"/>
      <c r="B80" s="69"/>
      <c r="C80" s="31" t="s">
        <v>93</v>
      </c>
      <c r="D80" s="15" t="s">
        <v>114</v>
      </c>
      <c r="E80" s="57">
        <v>-5061.5</v>
      </c>
      <c r="F80" s="57"/>
      <c r="G80" s="58">
        <v>-48004.9</v>
      </c>
      <c r="H80" s="58"/>
      <c r="I80" s="58">
        <f t="shared" si="3"/>
        <v>-42943.4</v>
      </c>
      <c r="J80" s="58">
        <f t="shared" si="4"/>
        <v>948.4322829200829</v>
      </c>
    </row>
    <row r="81" spans="1:10" s="1" customFormat="1" ht="15.75">
      <c r="A81" s="70"/>
      <c r="B81" s="70"/>
      <c r="C81" s="34"/>
      <c r="D81" s="23" t="s">
        <v>10</v>
      </c>
      <c r="E81" s="3">
        <f>SUM(E70:E80)</f>
        <v>7575709.399999999</v>
      </c>
      <c r="F81" s="3">
        <f>SUM(F70:F80)</f>
        <v>7687047.4</v>
      </c>
      <c r="G81" s="3">
        <f>SUM(G70:G80)</f>
        <v>7644582.199999999</v>
      </c>
      <c r="H81" s="3">
        <f t="shared" si="5"/>
        <v>99.44757463054017</v>
      </c>
      <c r="I81" s="3">
        <f t="shared" si="3"/>
        <v>68872.79999999981</v>
      </c>
      <c r="J81" s="3">
        <f t="shared" si="4"/>
        <v>100.90912674131877</v>
      </c>
    </row>
    <row r="82" spans="1:10" s="1" customFormat="1" ht="31.5">
      <c r="A82" s="64" t="s">
        <v>13</v>
      </c>
      <c r="B82" s="68" t="s">
        <v>66</v>
      </c>
      <c r="C82" s="31" t="s">
        <v>91</v>
      </c>
      <c r="D82" s="15" t="s">
        <v>132</v>
      </c>
      <c r="E82" s="11">
        <v>187.4</v>
      </c>
      <c r="F82" s="3"/>
      <c r="G82" s="11">
        <v>316</v>
      </c>
      <c r="H82" s="11"/>
      <c r="I82" s="11">
        <f t="shared" si="3"/>
        <v>128.6</v>
      </c>
      <c r="J82" s="11">
        <f t="shared" si="4"/>
        <v>168.62326574172891</v>
      </c>
    </row>
    <row r="83" spans="1:10" ht="15.75">
      <c r="A83" s="65"/>
      <c r="B83" s="69"/>
      <c r="C83" s="31" t="s">
        <v>3</v>
      </c>
      <c r="D83" s="15" t="s">
        <v>4</v>
      </c>
      <c r="E83" s="11">
        <v>1453.4</v>
      </c>
      <c r="F83" s="11">
        <v>404.7</v>
      </c>
      <c r="G83" s="11">
        <v>1925</v>
      </c>
      <c r="H83" s="11">
        <f t="shared" si="5"/>
        <v>475.66098344452683</v>
      </c>
      <c r="I83" s="11">
        <f t="shared" si="3"/>
        <v>471.5999999999999</v>
      </c>
      <c r="J83" s="11">
        <f t="shared" si="4"/>
        <v>132.44805284161276</v>
      </c>
    </row>
    <row r="84" spans="1:10" ht="15.75" customHeight="1">
      <c r="A84" s="65"/>
      <c r="B84" s="69"/>
      <c r="C84" s="31" t="s">
        <v>106</v>
      </c>
      <c r="D84" s="15" t="s">
        <v>5</v>
      </c>
      <c r="E84" s="11"/>
      <c r="F84" s="11"/>
      <c r="G84" s="11">
        <v>2</v>
      </c>
      <c r="H84" s="11"/>
      <c r="I84" s="11">
        <f t="shared" si="3"/>
        <v>2</v>
      </c>
      <c r="J84" s="11"/>
    </row>
    <row r="85" spans="1:10" ht="31.5" customHeight="1" hidden="1">
      <c r="A85" s="65"/>
      <c r="B85" s="69"/>
      <c r="C85" s="31" t="s">
        <v>109</v>
      </c>
      <c r="D85" s="16" t="s">
        <v>110</v>
      </c>
      <c r="E85" s="11"/>
      <c r="F85" s="11"/>
      <c r="G85" s="11"/>
      <c r="H85" s="11" t="e">
        <f t="shared" si="5"/>
        <v>#DIV/0!</v>
      </c>
      <c r="I85" s="11">
        <f t="shared" si="3"/>
        <v>0</v>
      </c>
      <c r="J85" s="11" t="e">
        <f t="shared" si="4"/>
        <v>#DIV/0!</v>
      </c>
    </row>
    <row r="86" spans="1:10" ht="18" customHeight="1">
      <c r="A86" s="65"/>
      <c r="B86" s="69"/>
      <c r="C86" s="31" t="s">
        <v>111</v>
      </c>
      <c r="D86" s="15" t="s">
        <v>112</v>
      </c>
      <c r="E86" s="11">
        <v>1557.9</v>
      </c>
      <c r="F86" s="11">
        <v>1666</v>
      </c>
      <c r="G86" s="11">
        <v>1666</v>
      </c>
      <c r="H86" s="11">
        <f t="shared" si="5"/>
        <v>100</v>
      </c>
      <c r="I86" s="11">
        <f t="shared" si="3"/>
        <v>108.09999999999991</v>
      </c>
      <c r="J86" s="11">
        <f t="shared" si="4"/>
        <v>106.93882790936517</v>
      </c>
    </row>
    <row r="87" spans="1:10" ht="15.75" customHeight="1" hidden="1">
      <c r="A87" s="65"/>
      <c r="B87" s="69"/>
      <c r="C87" s="31" t="s">
        <v>113</v>
      </c>
      <c r="D87" s="15" t="s">
        <v>8</v>
      </c>
      <c r="E87" s="11"/>
      <c r="F87" s="11"/>
      <c r="G87" s="11"/>
      <c r="H87" s="11" t="e">
        <f t="shared" si="5"/>
        <v>#DIV/0!</v>
      </c>
      <c r="I87" s="11">
        <f t="shared" si="3"/>
        <v>0</v>
      </c>
      <c r="J87" s="11" t="e">
        <f t="shared" si="4"/>
        <v>#DIV/0!</v>
      </c>
    </row>
    <row r="88" spans="1:10" ht="31.5">
      <c r="A88" s="65"/>
      <c r="B88" s="69"/>
      <c r="C88" s="31" t="s">
        <v>93</v>
      </c>
      <c r="D88" s="15" t="s">
        <v>114</v>
      </c>
      <c r="E88" s="11">
        <v>-7.1</v>
      </c>
      <c r="F88" s="11"/>
      <c r="G88" s="11"/>
      <c r="H88" s="11"/>
      <c r="I88" s="11">
        <f t="shared" si="3"/>
        <v>7.1</v>
      </c>
      <c r="J88" s="11">
        <f t="shared" si="4"/>
        <v>0</v>
      </c>
    </row>
    <row r="89" spans="1:10" s="1" customFormat="1" ht="15.75">
      <c r="A89" s="66"/>
      <c r="B89" s="70"/>
      <c r="C89" s="32"/>
      <c r="D89" s="23" t="s">
        <v>10</v>
      </c>
      <c r="E89" s="56">
        <f>SUM(E82:E88)</f>
        <v>3191.6000000000004</v>
      </c>
      <c r="F89" s="56">
        <f>SUM(F82:F88)</f>
        <v>2070.7</v>
      </c>
      <c r="G89" s="56">
        <f>SUM(G82:G88)</f>
        <v>3909</v>
      </c>
      <c r="H89" s="56">
        <f t="shared" si="5"/>
        <v>188.77674216448546</v>
      </c>
      <c r="I89" s="56">
        <f t="shared" si="3"/>
        <v>717.3999999999996</v>
      </c>
      <c r="J89" s="56">
        <f t="shared" si="4"/>
        <v>122.47775410452437</v>
      </c>
    </row>
    <row r="90" spans="1:10" ht="31.5">
      <c r="A90" s="68" t="s">
        <v>14</v>
      </c>
      <c r="B90" s="68" t="s">
        <v>67</v>
      </c>
      <c r="C90" s="31" t="s">
        <v>91</v>
      </c>
      <c r="D90" s="15" t="s">
        <v>132</v>
      </c>
      <c r="E90" s="11">
        <v>483.7</v>
      </c>
      <c r="F90" s="11"/>
      <c r="G90" s="11">
        <v>218.7</v>
      </c>
      <c r="H90" s="11"/>
      <c r="I90" s="11">
        <f t="shared" si="3"/>
        <v>-265</v>
      </c>
      <c r="J90" s="11">
        <f t="shared" si="4"/>
        <v>45.21397560471366</v>
      </c>
    </row>
    <row r="91" spans="1:10" ht="15.75">
      <c r="A91" s="69"/>
      <c r="B91" s="69"/>
      <c r="C91" s="31" t="s">
        <v>3</v>
      </c>
      <c r="D91" s="15" t="s">
        <v>4</v>
      </c>
      <c r="E91" s="11">
        <v>2416.2</v>
      </c>
      <c r="F91" s="11">
        <v>1914.7</v>
      </c>
      <c r="G91" s="11">
        <v>7377.5</v>
      </c>
      <c r="H91" s="11">
        <f t="shared" si="5"/>
        <v>385.3084034052332</v>
      </c>
      <c r="I91" s="11">
        <f t="shared" si="3"/>
        <v>4961.3</v>
      </c>
      <c r="J91" s="11">
        <f t="shared" si="4"/>
        <v>305.33482327621886</v>
      </c>
    </row>
    <row r="92" spans="1:10" ht="15.75" customHeight="1" hidden="1">
      <c r="A92" s="69"/>
      <c r="B92" s="69"/>
      <c r="C92" s="31" t="s">
        <v>106</v>
      </c>
      <c r="D92" s="15" t="s">
        <v>5</v>
      </c>
      <c r="E92" s="11"/>
      <c r="F92" s="11"/>
      <c r="G92" s="11"/>
      <c r="H92" s="11" t="e">
        <f t="shared" si="5"/>
        <v>#DIV/0!</v>
      </c>
      <c r="I92" s="11">
        <f t="shared" si="3"/>
        <v>0</v>
      </c>
      <c r="J92" s="11" t="e">
        <f t="shared" si="4"/>
        <v>#DIV/0!</v>
      </c>
    </row>
    <row r="93" spans="1:10" ht="15.75" customHeight="1" hidden="1">
      <c r="A93" s="69"/>
      <c r="B93" s="69"/>
      <c r="C93" s="31" t="s">
        <v>107</v>
      </c>
      <c r="D93" s="15" t="s">
        <v>30</v>
      </c>
      <c r="E93" s="11"/>
      <c r="F93" s="11"/>
      <c r="G93" s="11"/>
      <c r="H93" s="11" t="e">
        <f t="shared" si="5"/>
        <v>#DIV/0!</v>
      </c>
      <c r="I93" s="11">
        <f t="shared" si="3"/>
        <v>0</v>
      </c>
      <c r="J93" s="11" t="e">
        <f t="shared" si="4"/>
        <v>#DIV/0!</v>
      </c>
    </row>
    <row r="94" spans="1:10" ht="31.5" customHeight="1" hidden="1">
      <c r="A94" s="69"/>
      <c r="B94" s="69"/>
      <c r="C94" s="31" t="s">
        <v>109</v>
      </c>
      <c r="D94" s="16" t="s">
        <v>110</v>
      </c>
      <c r="E94" s="11"/>
      <c r="F94" s="11"/>
      <c r="G94" s="11"/>
      <c r="H94" s="11" t="e">
        <f t="shared" si="5"/>
        <v>#DIV/0!</v>
      </c>
      <c r="I94" s="11">
        <f t="shared" si="3"/>
        <v>0</v>
      </c>
      <c r="J94" s="11" t="e">
        <f t="shared" si="4"/>
        <v>#DIV/0!</v>
      </c>
    </row>
    <row r="95" spans="1:10" ht="16.5" customHeight="1">
      <c r="A95" s="69"/>
      <c r="B95" s="69"/>
      <c r="C95" s="31" t="s">
        <v>111</v>
      </c>
      <c r="D95" s="15" t="s">
        <v>112</v>
      </c>
      <c r="E95" s="11">
        <v>4765.6</v>
      </c>
      <c r="F95" s="11">
        <v>4611.3</v>
      </c>
      <c r="G95" s="11">
        <v>4611.3</v>
      </c>
      <c r="H95" s="11">
        <f t="shared" si="5"/>
        <v>100</v>
      </c>
      <c r="I95" s="11">
        <f t="shared" si="3"/>
        <v>-154.30000000000018</v>
      </c>
      <c r="J95" s="11">
        <f t="shared" si="4"/>
        <v>96.76221252308208</v>
      </c>
    </row>
    <row r="96" spans="1:10" ht="15.75" customHeight="1" hidden="1">
      <c r="A96" s="69"/>
      <c r="B96" s="69"/>
      <c r="C96" s="31" t="s">
        <v>113</v>
      </c>
      <c r="D96" s="15" t="s">
        <v>8</v>
      </c>
      <c r="E96" s="11"/>
      <c r="F96" s="11"/>
      <c r="G96" s="11"/>
      <c r="H96" s="11" t="e">
        <f t="shared" si="5"/>
        <v>#DIV/0!</v>
      </c>
      <c r="I96" s="11">
        <f t="shared" si="3"/>
        <v>0</v>
      </c>
      <c r="J96" s="11" t="e">
        <f t="shared" si="4"/>
        <v>#DIV/0!</v>
      </c>
    </row>
    <row r="97" spans="1:10" ht="31.5">
      <c r="A97" s="69"/>
      <c r="B97" s="69"/>
      <c r="C97" s="31" t="s">
        <v>93</v>
      </c>
      <c r="D97" s="15" t="s">
        <v>114</v>
      </c>
      <c r="E97" s="11">
        <v>-79.3</v>
      </c>
      <c r="F97" s="11"/>
      <c r="G97" s="11">
        <v>-6.7</v>
      </c>
      <c r="H97" s="11"/>
      <c r="I97" s="11">
        <f t="shared" si="3"/>
        <v>72.6</v>
      </c>
      <c r="J97" s="11">
        <f t="shared" si="4"/>
        <v>8.44892812105927</v>
      </c>
    </row>
    <row r="98" spans="1:10" s="1" customFormat="1" ht="14.25" customHeight="1">
      <c r="A98" s="70"/>
      <c r="B98" s="70"/>
      <c r="C98" s="32"/>
      <c r="D98" s="23" t="s">
        <v>10</v>
      </c>
      <c r="E98" s="56">
        <f>SUM(E90:E97)</f>
        <v>7586.2</v>
      </c>
      <c r="F98" s="56">
        <f>SUM(F90:F97)</f>
        <v>6526</v>
      </c>
      <c r="G98" s="56">
        <f>SUM(G90:G97)</f>
        <v>12200.8</v>
      </c>
      <c r="H98" s="56">
        <f t="shared" si="5"/>
        <v>186.95678823168862</v>
      </c>
      <c r="I98" s="56">
        <f t="shared" si="3"/>
        <v>4614.599999999999</v>
      </c>
      <c r="J98" s="56">
        <f t="shared" si="4"/>
        <v>160.82887348079407</v>
      </c>
    </row>
    <row r="99" spans="1:10" ht="31.5">
      <c r="A99" s="68" t="s">
        <v>15</v>
      </c>
      <c r="B99" s="68" t="s">
        <v>68</v>
      </c>
      <c r="C99" s="31" t="s">
        <v>91</v>
      </c>
      <c r="D99" s="15" t="s">
        <v>132</v>
      </c>
      <c r="E99" s="11">
        <v>164.5</v>
      </c>
      <c r="F99" s="11"/>
      <c r="G99" s="11">
        <v>53</v>
      </c>
      <c r="H99" s="11"/>
      <c r="I99" s="11">
        <f t="shared" si="3"/>
        <v>-111.5</v>
      </c>
      <c r="J99" s="11">
        <f t="shared" si="4"/>
        <v>32.21884498480243</v>
      </c>
    </row>
    <row r="100" spans="1:10" ht="15.75">
      <c r="A100" s="69"/>
      <c r="B100" s="69"/>
      <c r="C100" s="31" t="s">
        <v>3</v>
      </c>
      <c r="D100" s="15" t="s">
        <v>4</v>
      </c>
      <c r="E100" s="11">
        <v>5440.4</v>
      </c>
      <c r="F100" s="11">
        <v>3145.1</v>
      </c>
      <c r="G100" s="11">
        <v>10177.9</v>
      </c>
      <c r="H100" s="11">
        <f t="shared" si="5"/>
        <v>323.61133191313473</v>
      </c>
      <c r="I100" s="11">
        <f t="shared" si="3"/>
        <v>4737.5</v>
      </c>
      <c r="J100" s="11">
        <f t="shared" si="4"/>
        <v>187.07999411807955</v>
      </c>
    </row>
    <row r="101" spans="1:10" ht="15.75" customHeight="1" hidden="1">
      <c r="A101" s="69"/>
      <c r="B101" s="69"/>
      <c r="C101" s="31" t="s">
        <v>106</v>
      </c>
      <c r="D101" s="15" t="s">
        <v>5</v>
      </c>
      <c r="E101" s="11"/>
      <c r="F101" s="11"/>
      <c r="G101" s="11"/>
      <c r="H101" s="11" t="e">
        <f t="shared" si="5"/>
        <v>#DIV/0!</v>
      </c>
      <c r="I101" s="11">
        <f t="shared" si="3"/>
        <v>0</v>
      </c>
      <c r="J101" s="11" t="e">
        <f t="shared" si="4"/>
        <v>#DIV/0!</v>
      </c>
    </row>
    <row r="102" spans="1:10" ht="31.5" customHeight="1" hidden="1">
      <c r="A102" s="69"/>
      <c r="B102" s="69"/>
      <c r="C102" s="31" t="s">
        <v>109</v>
      </c>
      <c r="D102" s="16" t="s">
        <v>110</v>
      </c>
      <c r="E102" s="11"/>
      <c r="F102" s="11"/>
      <c r="G102" s="11"/>
      <c r="H102" s="11" t="e">
        <f t="shared" si="5"/>
        <v>#DIV/0!</v>
      </c>
      <c r="I102" s="11">
        <f t="shared" si="3"/>
        <v>0</v>
      </c>
      <c r="J102" s="11" t="e">
        <f t="shared" si="4"/>
        <v>#DIV/0!</v>
      </c>
    </row>
    <row r="103" spans="1:10" ht="15.75" customHeight="1">
      <c r="A103" s="69"/>
      <c r="B103" s="69"/>
      <c r="C103" s="31" t="s">
        <v>111</v>
      </c>
      <c r="D103" s="15" t="s">
        <v>112</v>
      </c>
      <c r="E103" s="11">
        <v>5194.1</v>
      </c>
      <c r="F103" s="11">
        <v>5114.9</v>
      </c>
      <c r="G103" s="11">
        <v>5114.9</v>
      </c>
      <c r="H103" s="11">
        <f t="shared" si="5"/>
        <v>100</v>
      </c>
      <c r="I103" s="11">
        <f t="shared" si="3"/>
        <v>-79.20000000000073</v>
      </c>
      <c r="J103" s="11">
        <f t="shared" si="4"/>
        <v>98.47519300745074</v>
      </c>
    </row>
    <row r="104" spans="1:10" ht="15.75" customHeight="1" hidden="1">
      <c r="A104" s="69"/>
      <c r="B104" s="69"/>
      <c r="C104" s="31" t="s">
        <v>113</v>
      </c>
      <c r="D104" s="15" t="s">
        <v>8</v>
      </c>
      <c r="E104" s="11"/>
      <c r="F104" s="11"/>
      <c r="G104" s="11"/>
      <c r="H104" s="11" t="e">
        <f t="shared" si="5"/>
        <v>#DIV/0!</v>
      </c>
      <c r="I104" s="11">
        <f t="shared" si="3"/>
        <v>0</v>
      </c>
      <c r="J104" s="11" t="e">
        <f t="shared" si="4"/>
        <v>#DIV/0!</v>
      </c>
    </row>
    <row r="105" spans="1:10" ht="31.5" customHeight="1" hidden="1">
      <c r="A105" s="69"/>
      <c r="B105" s="69"/>
      <c r="C105" s="31" t="s">
        <v>93</v>
      </c>
      <c r="D105" s="15" t="s">
        <v>114</v>
      </c>
      <c r="E105" s="11"/>
      <c r="F105" s="11"/>
      <c r="G105" s="11"/>
      <c r="H105" s="11" t="e">
        <f t="shared" si="5"/>
        <v>#DIV/0!</v>
      </c>
      <c r="I105" s="11">
        <f t="shared" si="3"/>
        <v>0</v>
      </c>
      <c r="J105" s="11" t="e">
        <f t="shared" si="4"/>
        <v>#DIV/0!</v>
      </c>
    </row>
    <row r="106" spans="1:10" s="1" customFormat="1" ht="15" customHeight="1">
      <c r="A106" s="70"/>
      <c r="B106" s="70"/>
      <c r="C106" s="32"/>
      <c r="D106" s="23" t="s">
        <v>10</v>
      </c>
      <c r="E106" s="56">
        <f>SUM(E99:E105)</f>
        <v>10799</v>
      </c>
      <c r="F106" s="56">
        <f>SUM(F99:F105)</f>
        <v>8260</v>
      </c>
      <c r="G106" s="56">
        <f>SUM(G99:G105)</f>
        <v>15345.8</v>
      </c>
      <c r="H106" s="56">
        <f t="shared" si="5"/>
        <v>185.78450363196123</v>
      </c>
      <c r="I106" s="56">
        <f t="shared" si="3"/>
        <v>4546.799999999999</v>
      </c>
      <c r="J106" s="56">
        <f t="shared" si="4"/>
        <v>142.10389850912122</v>
      </c>
    </row>
    <row r="107" spans="1:10" ht="31.5">
      <c r="A107" s="68" t="s">
        <v>16</v>
      </c>
      <c r="B107" s="68" t="s">
        <v>69</v>
      </c>
      <c r="C107" s="31" t="s">
        <v>91</v>
      </c>
      <c r="D107" s="15" t="s">
        <v>132</v>
      </c>
      <c r="E107" s="11">
        <v>352</v>
      </c>
      <c r="F107" s="11"/>
      <c r="G107" s="11">
        <v>203.5</v>
      </c>
      <c r="H107" s="11"/>
      <c r="I107" s="11">
        <f t="shared" si="3"/>
        <v>-148.5</v>
      </c>
      <c r="J107" s="11">
        <f t="shared" si="4"/>
        <v>57.8125</v>
      </c>
    </row>
    <row r="108" spans="1:10" ht="78.75">
      <c r="A108" s="69"/>
      <c r="B108" s="69"/>
      <c r="C108" s="33" t="s">
        <v>138</v>
      </c>
      <c r="D108" s="11" t="s">
        <v>139</v>
      </c>
      <c r="E108" s="11"/>
      <c r="F108" s="11"/>
      <c r="G108" s="11">
        <v>0.3</v>
      </c>
      <c r="H108" s="11"/>
      <c r="I108" s="11">
        <f t="shared" si="3"/>
        <v>0.3</v>
      </c>
      <c r="J108" s="11"/>
    </row>
    <row r="109" spans="1:10" ht="15.75">
      <c r="A109" s="69"/>
      <c r="B109" s="69"/>
      <c r="C109" s="31" t="s">
        <v>3</v>
      </c>
      <c r="D109" s="15" t="s">
        <v>4</v>
      </c>
      <c r="E109" s="11">
        <v>1085.8</v>
      </c>
      <c r="F109" s="11">
        <v>457</v>
      </c>
      <c r="G109" s="11">
        <v>1230.3</v>
      </c>
      <c r="H109" s="11">
        <f t="shared" si="5"/>
        <v>269.21225382932164</v>
      </c>
      <c r="I109" s="11">
        <f t="shared" si="3"/>
        <v>144.5</v>
      </c>
      <c r="J109" s="11">
        <f t="shared" si="4"/>
        <v>113.30815988211458</v>
      </c>
    </row>
    <row r="110" spans="1:10" ht="15.75" hidden="1">
      <c r="A110" s="69"/>
      <c r="B110" s="69"/>
      <c r="C110" s="31" t="s">
        <v>106</v>
      </c>
      <c r="D110" s="15" t="s">
        <v>5</v>
      </c>
      <c r="E110" s="11"/>
      <c r="F110" s="11"/>
      <c r="G110" s="11"/>
      <c r="H110" s="11" t="e">
        <f t="shared" si="5"/>
        <v>#DIV/0!</v>
      </c>
      <c r="I110" s="11">
        <f t="shared" si="3"/>
        <v>0</v>
      </c>
      <c r="J110" s="11" t="e">
        <f t="shared" si="4"/>
        <v>#DIV/0!</v>
      </c>
    </row>
    <row r="111" spans="1:10" ht="31.5" hidden="1">
      <c r="A111" s="69"/>
      <c r="B111" s="69"/>
      <c r="C111" s="31" t="s">
        <v>109</v>
      </c>
      <c r="D111" s="16" t="s">
        <v>110</v>
      </c>
      <c r="E111" s="11"/>
      <c r="F111" s="11"/>
      <c r="G111" s="11"/>
      <c r="H111" s="11" t="e">
        <f t="shared" si="5"/>
        <v>#DIV/0!</v>
      </c>
      <c r="I111" s="11">
        <f t="shared" si="3"/>
        <v>0</v>
      </c>
      <c r="J111" s="11" t="e">
        <f t="shared" si="4"/>
        <v>#DIV/0!</v>
      </c>
    </row>
    <row r="112" spans="1:10" ht="15.75" customHeight="1">
      <c r="A112" s="69"/>
      <c r="B112" s="69"/>
      <c r="C112" s="31" t="s">
        <v>111</v>
      </c>
      <c r="D112" s="15" t="s">
        <v>112</v>
      </c>
      <c r="E112" s="11">
        <v>4204.8</v>
      </c>
      <c r="F112" s="11">
        <v>4032</v>
      </c>
      <c r="G112" s="11">
        <v>4032</v>
      </c>
      <c r="H112" s="11">
        <f t="shared" si="5"/>
        <v>100</v>
      </c>
      <c r="I112" s="11">
        <f t="shared" si="3"/>
        <v>-172.80000000000018</v>
      </c>
      <c r="J112" s="11">
        <f t="shared" si="4"/>
        <v>95.8904109589041</v>
      </c>
    </row>
    <row r="113" spans="1:10" ht="15.75" hidden="1">
      <c r="A113" s="69"/>
      <c r="B113" s="69"/>
      <c r="C113" s="31" t="s">
        <v>113</v>
      </c>
      <c r="D113" s="15" t="s">
        <v>8</v>
      </c>
      <c r="E113" s="11"/>
      <c r="F113" s="11"/>
      <c r="G113" s="11"/>
      <c r="H113" s="11" t="e">
        <f t="shared" si="5"/>
        <v>#DIV/0!</v>
      </c>
      <c r="I113" s="11">
        <f t="shared" si="3"/>
        <v>0</v>
      </c>
      <c r="J113" s="11" t="e">
        <f t="shared" si="4"/>
        <v>#DIV/0!</v>
      </c>
    </row>
    <row r="114" spans="1:10" ht="31.5" hidden="1">
      <c r="A114" s="69"/>
      <c r="B114" s="69"/>
      <c r="C114" s="31" t="s">
        <v>93</v>
      </c>
      <c r="D114" s="15" t="s">
        <v>114</v>
      </c>
      <c r="E114" s="11"/>
      <c r="F114" s="11"/>
      <c r="G114" s="11"/>
      <c r="H114" s="11" t="e">
        <f t="shared" si="5"/>
        <v>#DIV/0!</v>
      </c>
      <c r="I114" s="11">
        <f t="shared" si="3"/>
        <v>0</v>
      </c>
      <c r="J114" s="11" t="e">
        <f t="shared" si="4"/>
        <v>#DIV/0!</v>
      </c>
    </row>
    <row r="115" spans="1:10" s="1" customFormat="1" ht="15.75" customHeight="1">
      <c r="A115" s="70"/>
      <c r="B115" s="70"/>
      <c r="C115" s="32"/>
      <c r="D115" s="23" t="s">
        <v>10</v>
      </c>
      <c r="E115" s="56">
        <f>SUM(E107:E114)</f>
        <v>5642.6</v>
      </c>
      <c r="F115" s="56">
        <f>SUM(F107:F114)</f>
        <v>4489</v>
      </c>
      <c r="G115" s="56">
        <f>SUM(G107:G114)</f>
        <v>5466.1</v>
      </c>
      <c r="H115" s="56">
        <f t="shared" si="5"/>
        <v>121.76654043216753</v>
      </c>
      <c r="I115" s="56">
        <f t="shared" si="3"/>
        <v>-176.5</v>
      </c>
      <c r="J115" s="56">
        <f t="shared" si="4"/>
        <v>96.87200935738844</v>
      </c>
    </row>
    <row r="116" spans="1:10" ht="33.75" customHeight="1">
      <c r="A116" s="68" t="s">
        <v>17</v>
      </c>
      <c r="B116" s="68" t="s">
        <v>70</v>
      </c>
      <c r="C116" s="31" t="s">
        <v>91</v>
      </c>
      <c r="D116" s="15" t="s">
        <v>132</v>
      </c>
      <c r="E116" s="11">
        <v>299.5</v>
      </c>
      <c r="F116" s="11"/>
      <c r="G116" s="11">
        <v>455.1</v>
      </c>
      <c r="H116" s="11"/>
      <c r="I116" s="11">
        <f t="shared" si="3"/>
        <v>155.60000000000002</v>
      </c>
      <c r="J116" s="11">
        <f t="shared" si="4"/>
        <v>151.95325542570953</v>
      </c>
    </row>
    <row r="117" spans="1:10" ht="15.75">
      <c r="A117" s="69"/>
      <c r="B117" s="69"/>
      <c r="C117" s="31" t="s">
        <v>3</v>
      </c>
      <c r="D117" s="15" t="s">
        <v>4</v>
      </c>
      <c r="E117" s="11">
        <v>2244</v>
      </c>
      <c r="F117" s="11">
        <v>418.7</v>
      </c>
      <c r="G117" s="11">
        <v>6048.3</v>
      </c>
      <c r="H117" s="11">
        <f t="shared" si="5"/>
        <v>1444.5426319560545</v>
      </c>
      <c r="I117" s="11">
        <f t="shared" si="3"/>
        <v>3804.3</v>
      </c>
      <c r="J117" s="11">
        <f t="shared" si="4"/>
        <v>269.5320855614973</v>
      </c>
    </row>
    <row r="118" spans="1:10" ht="15.75" customHeight="1">
      <c r="A118" s="69"/>
      <c r="B118" s="69"/>
      <c r="C118" s="31" t="s">
        <v>106</v>
      </c>
      <c r="D118" s="15" t="s">
        <v>5</v>
      </c>
      <c r="E118" s="11"/>
      <c r="F118" s="11"/>
      <c r="G118" s="11">
        <v>15.3</v>
      </c>
      <c r="H118" s="11"/>
      <c r="I118" s="11">
        <f t="shared" si="3"/>
        <v>15.3</v>
      </c>
      <c r="J118" s="11"/>
    </row>
    <row r="119" spans="1:10" ht="31.5" customHeight="1" hidden="1">
      <c r="A119" s="69"/>
      <c r="B119" s="69"/>
      <c r="C119" s="31" t="s">
        <v>109</v>
      </c>
      <c r="D119" s="16" t="s">
        <v>110</v>
      </c>
      <c r="E119" s="11"/>
      <c r="F119" s="11"/>
      <c r="G119" s="11"/>
      <c r="H119" s="11" t="e">
        <f t="shared" si="5"/>
        <v>#DIV/0!</v>
      </c>
      <c r="I119" s="11">
        <f t="shared" si="3"/>
        <v>0</v>
      </c>
      <c r="J119" s="11" t="e">
        <f t="shared" si="4"/>
        <v>#DIV/0!</v>
      </c>
    </row>
    <row r="120" spans="1:10" ht="15.75" customHeight="1">
      <c r="A120" s="69"/>
      <c r="B120" s="69"/>
      <c r="C120" s="31" t="s">
        <v>111</v>
      </c>
      <c r="D120" s="15" t="s">
        <v>112</v>
      </c>
      <c r="E120" s="11">
        <v>4558.5</v>
      </c>
      <c r="F120" s="11">
        <v>4496.3</v>
      </c>
      <c r="G120" s="11">
        <v>4496.3</v>
      </c>
      <c r="H120" s="11">
        <f t="shared" si="5"/>
        <v>100</v>
      </c>
      <c r="I120" s="11">
        <f t="shared" si="3"/>
        <v>-62.19999999999982</v>
      </c>
      <c r="J120" s="11">
        <f t="shared" si="4"/>
        <v>98.63551606888231</v>
      </c>
    </row>
    <row r="121" spans="1:10" ht="15.75" customHeight="1" hidden="1">
      <c r="A121" s="69"/>
      <c r="B121" s="69"/>
      <c r="C121" s="31" t="s">
        <v>113</v>
      </c>
      <c r="D121" s="15" t="s">
        <v>8</v>
      </c>
      <c r="E121" s="11"/>
      <c r="F121" s="11"/>
      <c r="G121" s="11"/>
      <c r="H121" s="11" t="e">
        <f t="shared" si="5"/>
        <v>#DIV/0!</v>
      </c>
      <c r="I121" s="11">
        <f t="shared" si="3"/>
        <v>0</v>
      </c>
      <c r="J121" s="11" t="e">
        <f t="shared" si="4"/>
        <v>#DIV/0!</v>
      </c>
    </row>
    <row r="122" spans="1:10" ht="31.5">
      <c r="A122" s="69"/>
      <c r="B122" s="69"/>
      <c r="C122" s="31" t="s">
        <v>93</v>
      </c>
      <c r="D122" s="15" t="s">
        <v>114</v>
      </c>
      <c r="E122" s="11">
        <v>-0.4</v>
      </c>
      <c r="F122" s="11"/>
      <c r="G122" s="11"/>
      <c r="H122" s="11"/>
      <c r="I122" s="11">
        <f t="shared" si="3"/>
        <v>0.4</v>
      </c>
      <c r="J122" s="11">
        <f t="shared" si="4"/>
        <v>0</v>
      </c>
    </row>
    <row r="123" spans="1:10" s="1" customFormat="1" ht="15.75">
      <c r="A123" s="70"/>
      <c r="B123" s="70"/>
      <c r="C123" s="32"/>
      <c r="D123" s="23" t="s">
        <v>10</v>
      </c>
      <c r="E123" s="56">
        <f>SUM(E116:E122)</f>
        <v>7101.6</v>
      </c>
      <c r="F123" s="56">
        <f>SUM(F116:F122)</f>
        <v>4915</v>
      </c>
      <c r="G123" s="56">
        <f>SUM(G116:G122)</f>
        <v>11015</v>
      </c>
      <c r="H123" s="56">
        <f t="shared" si="5"/>
        <v>224.10986775178029</v>
      </c>
      <c r="I123" s="56">
        <f t="shared" si="3"/>
        <v>3913.3999999999996</v>
      </c>
      <c r="J123" s="56">
        <f t="shared" si="4"/>
        <v>155.1058916300552</v>
      </c>
    </row>
    <row r="124" spans="1:10" ht="31.5">
      <c r="A124" s="79">
        <v>936</v>
      </c>
      <c r="B124" s="68" t="s">
        <v>71</v>
      </c>
      <c r="C124" s="31" t="s">
        <v>91</v>
      </c>
      <c r="D124" s="15" t="s">
        <v>132</v>
      </c>
      <c r="E124" s="59">
        <v>159.3</v>
      </c>
      <c r="F124" s="59"/>
      <c r="G124" s="59">
        <v>121</v>
      </c>
      <c r="H124" s="59"/>
      <c r="I124" s="59">
        <f t="shared" si="3"/>
        <v>-38.30000000000001</v>
      </c>
      <c r="J124" s="59">
        <f t="shared" si="4"/>
        <v>75.95731324544883</v>
      </c>
    </row>
    <row r="125" spans="1:10" s="1" customFormat="1" ht="15.75">
      <c r="A125" s="80"/>
      <c r="B125" s="69"/>
      <c r="C125" s="31" t="s">
        <v>3</v>
      </c>
      <c r="D125" s="15" t="s">
        <v>4</v>
      </c>
      <c r="E125" s="11">
        <v>1310.9</v>
      </c>
      <c r="F125" s="11">
        <v>400.8</v>
      </c>
      <c r="G125" s="11">
        <v>2563.4</v>
      </c>
      <c r="H125" s="11">
        <f t="shared" si="5"/>
        <v>639.5708582834332</v>
      </c>
      <c r="I125" s="11">
        <f t="shared" si="3"/>
        <v>1252.5</v>
      </c>
      <c r="J125" s="11">
        <f t="shared" si="4"/>
        <v>195.54504538866425</v>
      </c>
    </row>
    <row r="126" spans="1:10" ht="15.75" hidden="1">
      <c r="A126" s="80"/>
      <c r="B126" s="69"/>
      <c r="C126" s="31" t="s">
        <v>106</v>
      </c>
      <c r="D126" s="15" t="s">
        <v>5</v>
      </c>
      <c r="E126" s="11"/>
      <c r="F126" s="11"/>
      <c r="G126" s="11"/>
      <c r="H126" s="11" t="e">
        <f t="shared" si="5"/>
        <v>#DIV/0!</v>
      </c>
      <c r="I126" s="11">
        <f t="shared" si="3"/>
        <v>0</v>
      </c>
      <c r="J126" s="11" t="e">
        <f t="shared" si="4"/>
        <v>#DIV/0!</v>
      </c>
    </row>
    <row r="127" spans="1:10" ht="15.75">
      <c r="A127" s="80"/>
      <c r="B127" s="69"/>
      <c r="C127" s="31" t="s">
        <v>107</v>
      </c>
      <c r="D127" s="15" t="s">
        <v>30</v>
      </c>
      <c r="E127" s="11">
        <v>5.4</v>
      </c>
      <c r="F127" s="11"/>
      <c r="G127" s="11"/>
      <c r="H127" s="11"/>
      <c r="I127" s="11">
        <f t="shared" si="3"/>
        <v>-5.4</v>
      </c>
      <c r="J127" s="11">
        <f t="shared" si="4"/>
        <v>0</v>
      </c>
    </row>
    <row r="128" spans="1:10" ht="31.5" hidden="1">
      <c r="A128" s="80"/>
      <c r="B128" s="69"/>
      <c r="C128" s="31" t="s">
        <v>109</v>
      </c>
      <c r="D128" s="16" t="s">
        <v>110</v>
      </c>
      <c r="E128" s="11"/>
      <c r="F128" s="11"/>
      <c r="G128" s="11"/>
      <c r="H128" s="11" t="e">
        <f t="shared" si="5"/>
        <v>#DIV/0!</v>
      </c>
      <c r="I128" s="11">
        <f t="shared" si="3"/>
        <v>0</v>
      </c>
      <c r="J128" s="11" t="e">
        <f t="shared" si="4"/>
        <v>#DIV/0!</v>
      </c>
    </row>
    <row r="129" spans="1:10" ht="16.5" customHeight="1">
      <c r="A129" s="80"/>
      <c r="B129" s="69"/>
      <c r="C129" s="31" t="s">
        <v>111</v>
      </c>
      <c r="D129" s="15" t="s">
        <v>112</v>
      </c>
      <c r="E129" s="11">
        <v>4129.2</v>
      </c>
      <c r="F129" s="11">
        <v>4066</v>
      </c>
      <c r="G129" s="11">
        <v>4066</v>
      </c>
      <c r="H129" s="11">
        <f t="shared" si="5"/>
        <v>100</v>
      </c>
      <c r="I129" s="11">
        <f t="shared" si="3"/>
        <v>-63.19999999999982</v>
      </c>
      <c r="J129" s="11">
        <f t="shared" si="4"/>
        <v>98.4694371791146</v>
      </c>
    </row>
    <row r="130" spans="1:10" ht="15.75" hidden="1">
      <c r="A130" s="80"/>
      <c r="B130" s="69"/>
      <c r="C130" s="31" t="s">
        <v>113</v>
      </c>
      <c r="D130" s="15" t="s">
        <v>8</v>
      </c>
      <c r="E130" s="11"/>
      <c r="F130" s="11"/>
      <c r="G130" s="11"/>
      <c r="H130" s="11" t="e">
        <f t="shared" si="5"/>
        <v>#DIV/0!</v>
      </c>
      <c r="I130" s="11">
        <f t="shared" si="3"/>
        <v>0</v>
      </c>
      <c r="J130" s="11" t="e">
        <f t="shared" si="4"/>
        <v>#DIV/0!</v>
      </c>
    </row>
    <row r="131" spans="1:10" ht="31.5">
      <c r="A131" s="80"/>
      <c r="B131" s="69"/>
      <c r="C131" s="31" t="s">
        <v>93</v>
      </c>
      <c r="D131" s="15" t="s">
        <v>114</v>
      </c>
      <c r="E131" s="11">
        <v>-6.1</v>
      </c>
      <c r="F131" s="11"/>
      <c r="G131" s="11">
        <v>-0.1</v>
      </c>
      <c r="H131" s="11"/>
      <c r="I131" s="11">
        <f t="shared" si="3"/>
        <v>6</v>
      </c>
      <c r="J131" s="11">
        <f t="shared" si="4"/>
        <v>1.639344262295082</v>
      </c>
    </row>
    <row r="132" spans="1:10" s="1" customFormat="1" ht="20.25" customHeight="1">
      <c r="A132" s="81"/>
      <c r="B132" s="70"/>
      <c r="C132" s="32"/>
      <c r="D132" s="23" t="s">
        <v>10</v>
      </c>
      <c r="E132" s="56">
        <f>SUM(E124:E131)</f>
        <v>5598.7</v>
      </c>
      <c r="F132" s="56">
        <f>SUM(F124:F131)</f>
        <v>4466.8</v>
      </c>
      <c r="G132" s="56">
        <f>SUM(G124:G131)</f>
        <v>6750.299999999999</v>
      </c>
      <c r="H132" s="56">
        <f t="shared" si="5"/>
        <v>151.12160831019966</v>
      </c>
      <c r="I132" s="56">
        <f t="shared" si="3"/>
        <v>1151.5999999999995</v>
      </c>
      <c r="J132" s="56">
        <f t="shared" si="4"/>
        <v>120.56906067479949</v>
      </c>
    </row>
    <row r="133" spans="1:10" ht="33.75" customHeight="1">
      <c r="A133" s="68" t="s">
        <v>18</v>
      </c>
      <c r="B133" s="68" t="s">
        <v>72</v>
      </c>
      <c r="C133" s="31" t="s">
        <v>91</v>
      </c>
      <c r="D133" s="15" t="s">
        <v>132</v>
      </c>
      <c r="E133" s="11">
        <v>298.4</v>
      </c>
      <c r="F133" s="11"/>
      <c r="G133" s="11">
        <v>132.9</v>
      </c>
      <c r="H133" s="11"/>
      <c r="I133" s="11">
        <f t="shared" si="3"/>
        <v>-165.49999999999997</v>
      </c>
      <c r="J133" s="11">
        <f t="shared" si="4"/>
        <v>44.53753351206435</v>
      </c>
    </row>
    <row r="134" spans="1:10" ht="14.25" customHeight="1">
      <c r="A134" s="69"/>
      <c r="B134" s="69"/>
      <c r="C134" s="31" t="s">
        <v>3</v>
      </c>
      <c r="D134" s="15" t="s">
        <v>4</v>
      </c>
      <c r="E134" s="11">
        <v>2425</v>
      </c>
      <c r="F134" s="11">
        <v>447.4</v>
      </c>
      <c r="G134" s="11">
        <v>2535.4</v>
      </c>
      <c r="H134" s="11">
        <f t="shared" si="5"/>
        <v>566.6964684845776</v>
      </c>
      <c r="I134" s="11">
        <f t="shared" si="3"/>
        <v>110.40000000000009</v>
      </c>
      <c r="J134" s="11">
        <f t="shared" si="4"/>
        <v>104.55257731958763</v>
      </c>
    </row>
    <row r="135" spans="1:10" ht="15.75" hidden="1">
      <c r="A135" s="69"/>
      <c r="B135" s="69"/>
      <c r="C135" s="31" t="s">
        <v>106</v>
      </c>
      <c r="D135" s="15" t="s">
        <v>5</v>
      </c>
      <c r="E135" s="11"/>
      <c r="F135" s="11"/>
      <c r="G135" s="11"/>
      <c r="H135" s="11" t="e">
        <f aca="true" t="shared" si="6" ref="H135:H197">G135/F135*100</f>
        <v>#DIV/0!</v>
      </c>
      <c r="I135" s="11">
        <f aca="true" t="shared" si="7" ref="I135:I198">G135-E135</f>
        <v>0</v>
      </c>
      <c r="J135" s="11" t="e">
        <f aca="true" t="shared" si="8" ref="J135:J198">G135/E135*100</f>
        <v>#DIV/0!</v>
      </c>
    </row>
    <row r="136" spans="1:10" ht="31.5" hidden="1">
      <c r="A136" s="69"/>
      <c r="B136" s="69"/>
      <c r="C136" s="31" t="s">
        <v>109</v>
      </c>
      <c r="D136" s="16" t="s">
        <v>110</v>
      </c>
      <c r="E136" s="11"/>
      <c r="F136" s="11"/>
      <c r="G136" s="11"/>
      <c r="H136" s="11" t="e">
        <f t="shared" si="6"/>
        <v>#DIV/0!</v>
      </c>
      <c r="I136" s="11">
        <f t="shared" si="7"/>
        <v>0</v>
      </c>
      <c r="J136" s="11" t="e">
        <f t="shared" si="8"/>
        <v>#DIV/0!</v>
      </c>
    </row>
    <row r="137" spans="1:10" ht="14.25" customHeight="1">
      <c r="A137" s="69"/>
      <c r="B137" s="69"/>
      <c r="C137" s="31" t="s">
        <v>111</v>
      </c>
      <c r="D137" s="15" t="s">
        <v>112</v>
      </c>
      <c r="E137" s="11">
        <v>3012.7</v>
      </c>
      <c r="F137" s="11">
        <v>3229.2</v>
      </c>
      <c r="G137" s="11">
        <v>3229.2</v>
      </c>
      <c r="H137" s="11">
        <f t="shared" si="6"/>
        <v>100</v>
      </c>
      <c r="I137" s="11">
        <f t="shared" si="7"/>
        <v>216.5</v>
      </c>
      <c r="J137" s="11">
        <f t="shared" si="8"/>
        <v>107.18624489660438</v>
      </c>
    </row>
    <row r="138" spans="1:10" ht="15.75" hidden="1">
      <c r="A138" s="69"/>
      <c r="B138" s="69"/>
      <c r="C138" s="31" t="s">
        <v>113</v>
      </c>
      <c r="D138" s="15" t="s">
        <v>8</v>
      </c>
      <c r="E138" s="11"/>
      <c r="F138" s="11"/>
      <c r="G138" s="11"/>
      <c r="H138" s="11" t="e">
        <f t="shared" si="6"/>
        <v>#DIV/0!</v>
      </c>
      <c r="I138" s="11">
        <f t="shared" si="7"/>
        <v>0</v>
      </c>
      <c r="J138" s="11" t="e">
        <f t="shared" si="8"/>
        <v>#DIV/0!</v>
      </c>
    </row>
    <row r="139" spans="1:10" ht="31.5">
      <c r="A139" s="69"/>
      <c r="B139" s="69"/>
      <c r="C139" s="31" t="s">
        <v>93</v>
      </c>
      <c r="D139" s="15" t="s">
        <v>114</v>
      </c>
      <c r="E139" s="11">
        <v>-16.2</v>
      </c>
      <c r="F139" s="11"/>
      <c r="G139" s="11"/>
      <c r="H139" s="11"/>
      <c r="I139" s="11">
        <f t="shared" si="7"/>
        <v>16.2</v>
      </c>
      <c r="J139" s="11">
        <f t="shared" si="8"/>
        <v>0</v>
      </c>
    </row>
    <row r="140" spans="1:10" s="1" customFormat="1" ht="18" customHeight="1">
      <c r="A140" s="70"/>
      <c r="B140" s="70"/>
      <c r="C140" s="34"/>
      <c r="D140" s="23" t="s">
        <v>10</v>
      </c>
      <c r="E140" s="56">
        <f>SUM(E133:E139)</f>
        <v>5719.900000000001</v>
      </c>
      <c r="F140" s="56">
        <f>SUM(F133:F139)</f>
        <v>3676.6</v>
      </c>
      <c r="G140" s="56">
        <f>SUM(G133:G139)</f>
        <v>5897.5</v>
      </c>
      <c r="H140" s="56">
        <f t="shared" si="6"/>
        <v>160.4063536963499</v>
      </c>
      <c r="I140" s="56">
        <f t="shared" si="7"/>
        <v>177.59999999999945</v>
      </c>
      <c r="J140" s="56">
        <f t="shared" si="8"/>
        <v>103.10494938722702</v>
      </c>
    </row>
    <row r="141" spans="1:10" ht="18" customHeight="1">
      <c r="A141" s="68" t="s">
        <v>19</v>
      </c>
      <c r="B141" s="68" t="s">
        <v>73</v>
      </c>
      <c r="C141" s="31" t="s">
        <v>91</v>
      </c>
      <c r="D141" s="16" t="s">
        <v>90</v>
      </c>
      <c r="E141" s="11">
        <v>98.3</v>
      </c>
      <c r="F141" s="11"/>
      <c r="G141" s="11">
        <v>2.4</v>
      </c>
      <c r="H141" s="11"/>
      <c r="I141" s="11">
        <f t="shared" si="7"/>
        <v>-95.89999999999999</v>
      </c>
      <c r="J141" s="11">
        <f t="shared" si="8"/>
        <v>2.441505595116989</v>
      </c>
    </row>
    <row r="142" spans="1:10" ht="18" customHeight="1">
      <c r="A142" s="69"/>
      <c r="B142" s="69"/>
      <c r="C142" s="31" t="s">
        <v>3</v>
      </c>
      <c r="D142" s="15" t="s">
        <v>4</v>
      </c>
      <c r="E142" s="11">
        <v>180.5</v>
      </c>
      <c r="F142" s="11">
        <v>141.3</v>
      </c>
      <c r="G142" s="11">
        <v>142.3</v>
      </c>
      <c r="H142" s="11">
        <f t="shared" si="6"/>
        <v>100.70771408351027</v>
      </c>
      <c r="I142" s="11">
        <f t="shared" si="7"/>
        <v>-38.19999999999999</v>
      </c>
      <c r="J142" s="11">
        <f t="shared" si="8"/>
        <v>78.83656509695291</v>
      </c>
    </row>
    <row r="143" spans="1:10" ht="15.75" hidden="1">
      <c r="A143" s="69"/>
      <c r="B143" s="69"/>
      <c r="C143" s="31" t="s">
        <v>106</v>
      </c>
      <c r="D143" s="15" t="s">
        <v>5</v>
      </c>
      <c r="E143" s="11"/>
      <c r="F143" s="11"/>
      <c r="G143" s="11"/>
      <c r="H143" s="11" t="e">
        <f t="shared" si="6"/>
        <v>#DIV/0!</v>
      </c>
      <c r="I143" s="11">
        <f t="shared" si="7"/>
        <v>0</v>
      </c>
      <c r="J143" s="11" t="e">
        <f t="shared" si="8"/>
        <v>#DIV/0!</v>
      </c>
    </row>
    <row r="144" spans="1:10" ht="31.5" hidden="1">
      <c r="A144" s="69"/>
      <c r="B144" s="69"/>
      <c r="C144" s="31" t="s">
        <v>109</v>
      </c>
      <c r="D144" s="16" t="s">
        <v>110</v>
      </c>
      <c r="E144" s="11"/>
      <c r="F144" s="11"/>
      <c r="G144" s="11"/>
      <c r="H144" s="11" t="e">
        <f t="shared" si="6"/>
        <v>#DIV/0!</v>
      </c>
      <c r="I144" s="11">
        <f t="shared" si="7"/>
        <v>0</v>
      </c>
      <c r="J144" s="11" t="e">
        <f t="shared" si="8"/>
        <v>#DIV/0!</v>
      </c>
    </row>
    <row r="145" spans="1:10" ht="16.5" customHeight="1">
      <c r="A145" s="69"/>
      <c r="B145" s="69"/>
      <c r="C145" s="31" t="s">
        <v>111</v>
      </c>
      <c r="D145" s="15" t="s">
        <v>112</v>
      </c>
      <c r="E145" s="11">
        <v>599.1</v>
      </c>
      <c r="F145" s="11">
        <v>610.8</v>
      </c>
      <c r="G145" s="11">
        <v>610.8</v>
      </c>
      <c r="H145" s="11">
        <f t="shared" si="6"/>
        <v>100</v>
      </c>
      <c r="I145" s="11">
        <f t="shared" si="7"/>
        <v>11.699999999999932</v>
      </c>
      <c r="J145" s="11">
        <f t="shared" si="8"/>
        <v>101.95292939409113</v>
      </c>
    </row>
    <row r="146" spans="1:10" ht="15.75" hidden="1">
      <c r="A146" s="69"/>
      <c r="B146" s="69"/>
      <c r="C146" s="31" t="s">
        <v>113</v>
      </c>
      <c r="D146" s="15" t="s">
        <v>8</v>
      </c>
      <c r="E146" s="11"/>
      <c r="F146" s="11"/>
      <c r="G146" s="11"/>
      <c r="H146" s="11" t="e">
        <f t="shared" si="6"/>
        <v>#DIV/0!</v>
      </c>
      <c r="I146" s="11">
        <f t="shared" si="7"/>
        <v>0</v>
      </c>
      <c r="J146" s="11" t="e">
        <f t="shared" si="8"/>
        <v>#DIV/0!</v>
      </c>
    </row>
    <row r="147" spans="1:10" ht="31.5" hidden="1">
      <c r="A147" s="69"/>
      <c r="B147" s="69"/>
      <c r="C147" s="31" t="s">
        <v>93</v>
      </c>
      <c r="D147" s="15" t="s">
        <v>114</v>
      </c>
      <c r="E147" s="11"/>
      <c r="F147" s="11"/>
      <c r="G147" s="11"/>
      <c r="H147" s="11" t="e">
        <f t="shared" si="6"/>
        <v>#DIV/0!</v>
      </c>
      <c r="I147" s="11">
        <f t="shared" si="7"/>
        <v>0</v>
      </c>
      <c r="J147" s="11" t="e">
        <f t="shared" si="8"/>
        <v>#DIV/0!</v>
      </c>
    </row>
    <row r="148" spans="1:10" s="1" customFormat="1" ht="15.75">
      <c r="A148" s="70"/>
      <c r="B148" s="70"/>
      <c r="C148" s="34"/>
      <c r="D148" s="23" t="s">
        <v>10</v>
      </c>
      <c r="E148" s="56">
        <f>SUM(E141:E147)</f>
        <v>877.9000000000001</v>
      </c>
      <c r="F148" s="56">
        <f>SUM(F141:F147)</f>
        <v>752.0999999999999</v>
      </c>
      <c r="G148" s="56">
        <f>SUM(G141:G147)</f>
        <v>755.5</v>
      </c>
      <c r="H148" s="56">
        <f t="shared" si="6"/>
        <v>100.45206754420957</v>
      </c>
      <c r="I148" s="56">
        <f t="shared" si="7"/>
        <v>-122.40000000000009</v>
      </c>
      <c r="J148" s="56">
        <f t="shared" si="8"/>
        <v>86.05763754413941</v>
      </c>
    </row>
    <row r="149" spans="1:10" s="1" customFormat="1" ht="94.5">
      <c r="A149" s="68" t="s">
        <v>51</v>
      </c>
      <c r="B149" s="68" t="s">
        <v>52</v>
      </c>
      <c r="C149" s="31" t="s">
        <v>126</v>
      </c>
      <c r="D149" s="15" t="s">
        <v>127</v>
      </c>
      <c r="E149" s="56"/>
      <c r="F149" s="56"/>
      <c r="G149" s="58">
        <v>37.1</v>
      </c>
      <c r="H149" s="58"/>
      <c r="I149" s="58">
        <f t="shared" si="7"/>
        <v>37.1</v>
      </c>
      <c r="J149" s="58"/>
    </row>
    <row r="150" spans="1:10" s="1" customFormat="1" ht="47.25" customHeight="1">
      <c r="A150" s="69"/>
      <c r="B150" s="69"/>
      <c r="C150" s="31" t="s">
        <v>131</v>
      </c>
      <c r="D150" s="11" t="s">
        <v>130</v>
      </c>
      <c r="E150" s="58">
        <v>17572.5</v>
      </c>
      <c r="F150" s="58">
        <v>2025.2</v>
      </c>
      <c r="G150" s="58">
        <v>9662</v>
      </c>
      <c r="H150" s="58">
        <f t="shared" si="6"/>
        <v>477.08868259924947</v>
      </c>
      <c r="I150" s="58">
        <f t="shared" si="7"/>
        <v>-7910.5</v>
      </c>
      <c r="J150" s="58">
        <f t="shared" si="8"/>
        <v>54.98363920899132</v>
      </c>
    </row>
    <row r="151" spans="1:10" ht="78.75">
      <c r="A151" s="69"/>
      <c r="B151" s="69"/>
      <c r="C151" s="33" t="s">
        <v>105</v>
      </c>
      <c r="D151" s="11" t="s">
        <v>87</v>
      </c>
      <c r="E151" s="11">
        <v>226.5</v>
      </c>
      <c r="F151" s="11"/>
      <c r="G151" s="11"/>
      <c r="H151" s="11"/>
      <c r="I151" s="11">
        <f t="shared" si="7"/>
        <v>-226.5</v>
      </c>
      <c r="J151" s="11">
        <f t="shared" si="8"/>
        <v>0</v>
      </c>
    </row>
    <row r="152" spans="1:10" ht="31.5">
      <c r="A152" s="69"/>
      <c r="B152" s="69"/>
      <c r="C152" s="31" t="s">
        <v>91</v>
      </c>
      <c r="D152" s="15" t="s">
        <v>132</v>
      </c>
      <c r="E152" s="57">
        <f>3295.1+4166.9</f>
        <v>7462</v>
      </c>
      <c r="F152" s="11">
        <v>1484.3</v>
      </c>
      <c r="G152" s="58">
        <v>11739.3</v>
      </c>
      <c r="H152" s="58">
        <f t="shared" si="6"/>
        <v>790.8980664286196</v>
      </c>
      <c r="I152" s="58">
        <f t="shared" si="7"/>
        <v>4277.299999999999</v>
      </c>
      <c r="J152" s="58">
        <f t="shared" si="8"/>
        <v>157.32109354060572</v>
      </c>
    </row>
    <row r="153" spans="1:10" ht="78.75">
      <c r="A153" s="69"/>
      <c r="B153" s="69"/>
      <c r="C153" s="33" t="s">
        <v>138</v>
      </c>
      <c r="D153" s="11" t="s">
        <v>139</v>
      </c>
      <c r="E153" s="57"/>
      <c r="F153" s="11"/>
      <c r="G153" s="57">
        <v>1.9</v>
      </c>
      <c r="H153" s="57"/>
      <c r="I153" s="57">
        <f t="shared" si="7"/>
        <v>1.9</v>
      </c>
      <c r="J153" s="57"/>
    </row>
    <row r="154" spans="1:10" ht="15.75">
      <c r="A154" s="69"/>
      <c r="B154" s="69"/>
      <c r="C154" s="31" t="s">
        <v>3</v>
      </c>
      <c r="D154" s="15" t="s">
        <v>4</v>
      </c>
      <c r="E154" s="11">
        <v>29.1</v>
      </c>
      <c r="F154" s="11"/>
      <c r="G154" s="11">
        <v>236</v>
      </c>
      <c r="H154" s="11"/>
      <c r="I154" s="11">
        <f t="shared" si="7"/>
        <v>206.9</v>
      </c>
      <c r="J154" s="11">
        <f t="shared" si="8"/>
        <v>810.9965635738831</v>
      </c>
    </row>
    <row r="155" spans="1:10" ht="15.75" customHeight="1" hidden="1">
      <c r="A155" s="69"/>
      <c r="B155" s="69"/>
      <c r="C155" s="31" t="s">
        <v>106</v>
      </c>
      <c r="D155" s="15" t="s">
        <v>5</v>
      </c>
      <c r="E155" s="11"/>
      <c r="F155" s="11"/>
      <c r="G155" s="11"/>
      <c r="H155" s="11" t="e">
        <f t="shared" si="6"/>
        <v>#DIV/0!</v>
      </c>
      <c r="I155" s="11">
        <f t="shared" si="7"/>
        <v>0</v>
      </c>
      <c r="J155" s="11" t="e">
        <f t="shared" si="8"/>
        <v>#DIV/0!</v>
      </c>
    </row>
    <row r="156" spans="1:10" ht="15.75" customHeight="1" hidden="1">
      <c r="A156" s="69"/>
      <c r="B156" s="69"/>
      <c r="C156" s="31" t="s">
        <v>107</v>
      </c>
      <c r="D156" s="15" t="s">
        <v>30</v>
      </c>
      <c r="E156" s="11"/>
      <c r="F156" s="11"/>
      <c r="G156" s="11"/>
      <c r="H156" s="11" t="e">
        <f t="shared" si="6"/>
        <v>#DIV/0!</v>
      </c>
      <c r="I156" s="11">
        <f t="shared" si="7"/>
        <v>0</v>
      </c>
      <c r="J156" s="11" t="e">
        <f t="shared" si="8"/>
        <v>#DIV/0!</v>
      </c>
    </row>
    <row r="157" spans="1:10" ht="31.5">
      <c r="A157" s="69"/>
      <c r="B157" s="69"/>
      <c r="C157" s="31" t="s">
        <v>109</v>
      </c>
      <c r="D157" s="16" t="s">
        <v>110</v>
      </c>
      <c r="E157" s="11"/>
      <c r="F157" s="58">
        <v>198016.2</v>
      </c>
      <c r="G157" s="11">
        <v>198016.2</v>
      </c>
      <c r="H157" s="11">
        <f t="shared" si="6"/>
        <v>100</v>
      </c>
      <c r="I157" s="11">
        <f t="shared" si="7"/>
        <v>198016.2</v>
      </c>
      <c r="J157" s="11"/>
    </row>
    <row r="158" spans="1:10" ht="31.5" hidden="1">
      <c r="A158" s="69"/>
      <c r="B158" s="69"/>
      <c r="C158" s="31" t="s">
        <v>111</v>
      </c>
      <c r="D158" s="15" t="s">
        <v>112</v>
      </c>
      <c r="E158" s="11"/>
      <c r="F158" s="58"/>
      <c r="G158" s="11"/>
      <c r="H158" s="11" t="e">
        <f t="shared" si="6"/>
        <v>#DIV/0!</v>
      </c>
      <c r="I158" s="11">
        <f t="shared" si="7"/>
        <v>0</v>
      </c>
      <c r="J158" s="11" t="e">
        <f t="shared" si="8"/>
        <v>#DIV/0!</v>
      </c>
    </row>
    <row r="159" spans="1:10" ht="15.75">
      <c r="A159" s="69"/>
      <c r="B159" s="69"/>
      <c r="C159" s="31" t="s">
        <v>113</v>
      </c>
      <c r="D159" s="15" t="s">
        <v>8</v>
      </c>
      <c r="E159" s="11">
        <v>102</v>
      </c>
      <c r="F159" s="58"/>
      <c r="G159" s="11"/>
      <c r="H159" s="11"/>
      <c r="I159" s="11">
        <f t="shared" si="7"/>
        <v>-102</v>
      </c>
      <c r="J159" s="11">
        <f t="shared" si="8"/>
        <v>0</v>
      </c>
    </row>
    <row r="160" spans="1:10" ht="31.5">
      <c r="A160" s="69"/>
      <c r="B160" s="69"/>
      <c r="C160" s="31" t="s">
        <v>93</v>
      </c>
      <c r="D160" s="15" t="s">
        <v>114</v>
      </c>
      <c r="E160" s="11">
        <v>-32252</v>
      </c>
      <c r="F160" s="57"/>
      <c r="G160" s="11"/>
      <c r="H160" s="11"/>
      <c r="I160" s="11">
        <f t="shared" si="7"/>
        <v>32252</v>
      </c>
      <c r="J160" s="11">
        <f t="shared" si="8"/>
        <v>0</v>
      </c>
    </row>
    <row r="161" spans="1:10" s="1" customFormat="1" ht="15.75">
      <c r="A161" s="69"/>
      <c r="B161" s="69"/>
      <c r="C161" s="32"/>
      <c r="D161" s="23" t="s">
        <v>84</v>
      </c>
      <c r="E161" s="56">
        <f>SUM(E149:E160)</f>
        <v>-6859.9000000000015</v>
      </c>
      <c r="F161" s="56">
        <f>SUM(F149:F160)</f>
        <v>201525.7</v>
      </c>
      <c r="G161" s="56">
        <f>SUM(G149:G160)</f>
        <v>219692.5</v>
      </c>
      <c r="H161" s="56">
        <f t="shared" si="6"/>
        <v>109.01463188069809</v>
      </c>
      <c r="I161" s="56">
        <f t="shared" si="7"/>
        <v>226552.4</v>
      </c>
      <c r="J161" s="56">
        <f t="shared" si="8"/>
        <v>-3202.5612618259734</v>
      </c>
    </row>
    <row r="162" spans="1:10" ht="15.75">
      <c r="A162" s="69"/>
      <c r="B162" s="69"/>
      <c r="C162" s="31" t="s">
        <v>3</v>
      </c>
      <c r="D162" s="15" t="s">
        <v>4</v>
      </c>
      <c r="E162" s="11">
        <v>101754.1</v>
      </c>
      <c r="F162" s="11">
        <v>56000</v>
      </c>
      <c r="G162" s="11">
        <v>56713.8</v>
      </c>
      <c r="H162" s="11">
        <f t="shared" si="6"/>
        <v>101.27464285714287</v>
      </c>
      <c r="I162" s="11">
        <f t="shared" si="7"/>
        <v>-45040.3</v>
      </c>
      <c r="J162" s="11">
        <f t="shared" si="8"/>
        <v>55.73613249982065</v>
      </c>
    </row>
    <row r="163" spans="1:10" s="1" customFormat="1" ht="15.75">
      <c r="A163" s="69"/>
      <c r="B163" s="69"/>
      <c r="C163" s="32"/>
      <c r="D163" s="23" t="s">
        <v>6</v>
      </c>
      <c r="E163" s="56">
        <f>SUM(E162)</f>
        <v>101754.1</v>
      </c>
      <c r="F163" s="56">
        <f>SUM(F162)</f>
        <v>56000</v>
      </c>
      <c r="G163" s="56">
        <f>SUM(G162)</f>
        <v>56713.8</v>
      </c>
      <c r="H163" s="56">
        <f t="shared" si="6"/>
        <v>101.27464285714287</v>
      </c>
      <c r="I163" s="56">
        <f t="shared" si="7"/>
        <v>-45040.3</v>
      </c>
      <c r="J163" s="56">
        <f t="shared" si="8"/>
        <v>55.73613249982065</v>
      </c>
    </row>
    <row r="164" spans="1:10" s="1" customFormat="1" ht="15.75">
      <c r="A164" s="70"/>
      <c r="B164" s="70"/>
      <c r="C164" s="32"/>
      <c r="D164" s="23" t="s">
        <v>10</v>
      </c>
      <c r="E164" s="56">
        <f>E161+E163</f>
        <v>94894.20000000001</v>
      </c>
      <c r="F164" s="56">
        <f>F161+F163</f>
        <v>257525.7</v>
      </c>
      <c r="G164" s="56">
        <f>G161+G163</f>
        <v>276406.3</v>
      </c>
      <c r="H164" s="56">
        <f t="shared" si="6"/>
        <v>107.3315401142488</v>
      </c>
      <c r="I164" s="56">
        <f t="shared" si="7"/>
        <v>181512.09999999998</v>
      </c>
      <c r="J164" s="56">
        <f t="shared" si="8"/>
        <v>291.2783921462007</v>
      </c>
    </row>
    <row r="165" spans="1:10" s="1" customFormat="1" ht="94.5">
      <c r="A165" s="82">
        <v>942</v>
      </c>
      <c r="B165" s="68" t="s">
        <v>75</v>
      </c>
      <c r="C165" s="31" t="s">
        <v>126</v>
      </c>
      <c r="D165" s="15" t="s">
        <v>127</v>
      </c>
      <c r="E165" s="58">
        <v>837.5</v>
      </c>
      <c r="F165" s="56"/>
      <c r="G165" s="58">
        <v>1028.9</v>
      </c>
      <c r="H165" s="58"/>
      <c r="I165" s="58">
        <f t="shared" si="7"/>
        <v>191.4000000000001</v>
      </c>
      <c r="J165" s="58">
        <f t="shared" si="8"/>
        <v>122.85373134328358</v>
      </c>
    </row>
    <row r="166" spans="1:10" s="1" customFormat="1" ht="31.5">
      <c r="A166" s="83"/>
      <c r="B166" s="69"/>
      <c r="C166" s="31" t="s">
        <v>91</v>
      </c>
      <c r="D166" s="15" t="s">
        <v>132</v>
      </c>
      <c r="E166" s="58">
        <f>2.8+968.8</f>
        <v>971.5999999999999</v>
      </c>
      <c r="F166" s="56"/>
      <c r="G166" s="58">
        <v>239.5</v>
      </c>
      <c r="H166" s="58"/>
      <c r="I166" s="58">
        <f t="shared" si="7"/>
        <v>-732.0999999999999</v>
      </c>
      <c r="J166" s="58">
        <f t="shared" si="8"/>
        <v>24.650061753808153</v>
      </c>
    </row>
    <row r="167" spans="1:10" s="1" customFormat="1" ht="78.75">
      <c r="A167" s="83"/>
      <c r="B167" s="69"/>
      <c r="C167" s="33" t="s">
        <v>138</v>
      </c>
      <c r="D167" s="11" t="s">
        <v>139</v>
      </c>
      <c r="E167" s="58"/>
      <c r="F167" s="56"/>
      <c r="G167" s="58">
        <v>1.7</v>
      </c>
      <c r="H167" s="58"/>
      <c r="I167" s="58">
        <f t="shared" si="7"/>
        <v>1.7</v>
      </c>
      <c r="J167" s="58"/>
    </row>
    <row r="168" spans="1:10" s="1" customFormat="1" ht="15.75">
      <c r="A168" s="83"/>
      <c r="B168" s="69"/>
      <c r="C168" s="31" t="s">
        <v>3</v>
      </c>
      <c r="D168" s="15" t="s">
        <v>4</v>
      </c>
      <c r="E168" s="58">
        <v>557.3</v>
      </c>
      <c r="F168" s="58"/>
      <c r="G168" s="58">
        <v>205.8</v>
      </c>
      <c r="H168" s="58"/>
      <c r="I168" s="58">
        <f t="shared" si="7"/>
        <v>-351.49999999999994</v>
      </c>
      <c r="J168" s="58">
        <f t="shared" si="8"/>
        <v>36.92804593576171</v>
      </c>
    </row>
    <row r="169" spans="1:10" s="1" customFormat="1" ht="15.75" hidden="1">
      <c r="A169" s="83"/>
      <c r="B169" s="69"/>
      <c r="C169" s="31" t="s">
        <v>106</v>
      </c>
      <c r="D169" s="15" t="s">
        <v>5</v>
      </c>
      <c r="E169" s="58"/>
      <c r="F169" s="56"/>
      <c r="G169" s="58"/>
      <c r="H169" s="58"/>
      <c r="I169" s="58">
        <f t="shared" si="7"/>
        <v>0</v>
      </c>
      <c r="J169" s="58" t="e">
        <f t="shared" si="8"/>
        <v>#DIV/0!</v>
      </c>
    </row>
    <row r="170" spans="1:10" s="1" customFormat="1" ht="31.5">
      <c r="A170" s="83"/>
      <c r="B170" s="69"/>
      <c r="C170" s="31" t="s">
        <v>109</v>
      </c>
      <c r="D170" s="16" t="s">
        <v>110</v>
      </c>
      <c r="E170" s="58">
        <v>50000</v>
      </c>
      <c r="F170" s="58"/>
      <c r="G170" s="58"/>
      <c r="H170" s="58"/>
      <c r="I170" s="58">
        <f t="shared" si="7"/>
        <v>-50000</v>
      </c>
      <c r="J170" s="58">
        <f t="shared" si="8"/>
        <v>0</v>
      </c>
    </row>
    <row r="171" spans="1:10" s="1" customFormat="1" ht="31.5">
      <c r="A171" s="83"/>
      <c r="B171" s="69"/>
      <c r="C171" s="31" t="s">
        <v>93</v>
      </c>
      <c r="D171" s="15" t="s">
        <v>114</v>
      </c>
      <c r="E171" s="58"/>
      <c r="F171" s="56"/>
      <c r="G171" s="58">
        <v>-50000</v>
      </c>
      <c r="H171" s="58"/>
      <c r="I171" s="58">
        <f t="shared" si="7"/>
        <v>-50000</v>
      </c>
      <c r="J171" s="58"/>
    </row>
    <row r="172" spans="1:10" s="1" customFormat="1" ht="15.75">
      <c r="A172" s="84"/>
      <c r="B172" s="70"/>
      <c r="C172" s="32"/>
      <c r="D172" s="23" t="s">
        <v>10</v>
      </c>
      <c r="E172" s="56">
        <f>SUM(E165:E171)</f>
        <v>52366.4</v>
      </c>
      <c r="F172" s="56">
        <f>SUM(F165:F171)</f>
        <v>0</v>
      </c>
      <c r="G172" s="56">
        <f>SUM(G165:G171)</f>
        <v>-48524.1</v>
      </c>
      <c r="H172" s="56"/>
      <c r="I172" s="56">
        <f t="shared" si="7"/>
        <v>-100890.5</v>
      </c>
      <c r="J172" s="56">
        <f t="shared" si="8"/>
        <v>-92.66266155397354</v>
      </c>
    </row>
    <row r="173" spans="1:10" s="1" customFormat="1" ht="15.75">
      <c r="A173" s="68" t="s">
        <v>20</v>
      </c>
      <c r="B173" s="68" t="s">
        <v>74</v>
      </c>
      <c r="C173" s="31" t="s">
        <v>101</v>
      </c>
      <c r="D173" s="15" t="s">
        <v>40</v>
      </c>
      <c r="E173" s="11">
        <v>1624</v>
      </c>
      <c r="F173" s="11">
        <v>1547.2</v>
      </c>
      <c r="G173" s="11">
        <v>2140.8</v>
      </c>
      <c r="H173" s="11">
        <f t="shared" si="6"/>
        <v>138.36608066184075</v>
      </c>
      <c r="I173" s="11">
        <f t="shared" si="7"/>
        <v>516.8000000000002</v>
      </c>
      <c r="J173" s="11">
        <f t="shared" si="8"/>
        <v>131.82266009852216</v>
      </c>
    </row>
    <row r="174" spans="1:10" s="1" customFormat="1" ht="15.75">
      <c r="A174" s="69"/>
      <c r="B174" s="69"/>
      <c r="C174" s="31" t="s">
        <v>140</v>
      </c>
      <c r="D174" s="11" t="s">
        <v>141</v>
      </c>
      <c r="E174" s="11">
        <v>1386.8</v>
      </c>
      <c r="F174" s="11">
        <v>1488.1</v>
      </c>
      <c r="G174" s="11">
        <v>1716.9</v>
      </c>
      <c r="H174" s="11">
        <f t="shared" si="6"/>
        <v>115.37531079900545</v>
      </c>
      <c r="I174" s="11">
        <f t="shared" si="7"/>
        <v>330.10000000000014</v>
      </c>
      <c r="J174" s="11">
        <f t="shared" si="8"/>
        <v>123.8029997115662</v>
      </c>
    </row>
    <row r="175" spans="1:10" s="1" customFormat="1" ht="94.5">
      <c r="A175" s="69"/>
      <c r="B175" s="69"/>
      <c r="C175" s="31" t="s">
        <v>126</v>
      </c>
      <c r="D175" s="54" t="s">
        <v>127</v>
      </c>
      <c r="E175" s="11">
        <v>58.4</v>
      </c>
      <c r="F175" s="11">
        <v>102.6</v>
      </c>
      <c r="G175" s="11">
        <v>472</v>
      </c>
      <c r="H175" s="11">
        <f t="shared" si="6"/>
        <v>460.03898635477583</v>
      </c>
      <c r="I175" s="11">
        <f t="shared" si="7"/>
        <v>413.6</v>
      </c>
      <c r="J175" s="11">
        <f t="shared" si="8"/>
        <v>808.2191780821918</v>
      </c>
    </row>
    <row r="176" spans="1:10" s="1" customFormat="1" ht="47.25">
      <c r="A176" s="69"/>
      <c r="B176" s="69"/>
      <c r="C176" s="31" t="s">
        <v>131</v>
      </c>
      <c r="D176" s="11" t="s">
        <v>130</v>
      </c>
      <c r="E176" s="11">
        <v>11758.4</v>
      </c>
      <c r="F176" s="11">
        <v>8653.5</v>
      </c>
      <c r="G176" s="11">
        <v>12004.5</v>
      </c>
      <c r="H176" s="11">
        <f t="shared" si="6"/>
        <v>138.72421563529207</v>
      </c>
      <c r="I176" s="11">
        <f t="shared" si="7"/>
        <v>246.10000000000036</v>
      </c>
      <c r="J176" s="11">
        <f t="shared" si="8"/>
        <v>102.09297183290245</v>
      </c>
    </row>
    <row r="177" spans="1:10" s="1" customFormat="1" ht="31.5">
      <c r="A177" s="69"/>
      <c r="B177" s="69"/>
      <c r="C177" s="31" t="s">
        <v>91</v>
      </c>
      <c r="D177" s="15" t="s">
        <v>132</v>
      </c>
      <c r="E177" s="11">
        <f>76.9+5316.5</f>
        <v>5393.4</v>
      </c>
      <c r="F177" s="11">
        <v>35</v>
      </c>
      <c r="G177" s="11">
        <v>322.3</v>
      </c>
      <c r="H177" s="11">
        <f t="shared" si="6"/>
        <v>920.8571428571428</v>
      </c>
      <c r="I177" s="11">
        <f t="shared" si="7"/>
        <v>-5071.099999999999</v>
      </c>
      <c r="J177" s="11">
        <f t="shared" si="8"/>
        <v>5.975822301331258</v>
      </c>
    </row>
    <row r="178" spans="1:10" ht="15.75">
      <c r="A178" s="69"/>
      <c r="B178" s="69"/>
      <c r="C178" s="31" t="s">
        <v>3</v>
      </c>
      <c r="D178" s="15" t="s">
        <v>4</v>
      </c>
      <c r="E178" s="11">
        <v>4494.1</v>
      </c>
      <c r="F178" s="11">
        <v>1540.7</v>
      </c>
      <c r="G178" s="11">
        <v>5680.2</v>
      </c>
      <c r="H178" s="11">
        <f t="shared" si="6"/>
        <v>368.67657558252745</v>
      </c>
      <c r="I178" s="11">
        <f t="shared" si="7"/>
        <v>1186.0999999999995</v>
      </c>
      <c r="J178" s="11">
        <f t="shared" si="8"/>
        <v>126.39238112191538</v>
      </c>
    </row>
    <row r="179" spans="1:10" ht="15.75" hidden="1">
      <c r="A179" s="69"/>
      <c r="B179" s="69"/>
      <c r="C179" s="31" t="s">
        <v>106</v>
      </c>
      <c r="D179" s="15" t="s">
        <v>5</v>
      </c>
      <c r="E179" s="11"/>
      <c r="F179" s="11"/>
      <c r="G179" s="11"/>
      <c r="H179" s="11" t="e">
        <f t="shared" si="6"/>
        <v>#DIV/0!</v>
      </c>
      <c r="I179" s="11">
        <f t="shared" si="7"/>
        <v>0</v>
      </c>
      <c r="J179" s="11" t="e">
        <f t="shared" si="8"/>
        <v>#DIV/0!</v>
      </c>
    </row>
    <row r="180" spans="1:10" ht="15.75" hidden="1">
      <c r="A180" s="69"/>
      <c r="B180" s="69"/>
      <c r="C180" s="31" t="s">
        <v>107</v>
      </c>
      <c r="D180" s="15" t="s">
        <v>30</v>
      </c>
      <c r="E180" s="11"/>
      <c r="F180" s="11"/>
      <c r="G180" s="11"/>
      <c r="H180" s="11" t="e">
        <f t="shared" si="6"/>
        <v>#DIV/0!</v>
      </c>
      <c r="I180" s="11">
        <f t="shared" si="7"/>
        <v>0</v>
      </c>
      <c r="J180" s="11" t="e">
        <f t="shared" si="8"/>
        <v>#DIV/0!</v>
      </c>
    </row>
    <row r="181" spans="1:10" ht="31.5">
      <c r="A181" s="69"/>
      <c r="B181" s="69"/>
      <c r="C181" s="31" t="s">
        <v>109</v>
      </c>
      <c r="D181" s="16" t="s">
        <v>110</v>
      </c>
      <c r="E181" s="11">
        <v>419498.8</v>
      </c>
      <c r="F181" s="11">
        <v>302600.8</v>
      </c>
      <c r="G181" s="11">
        <v>279631.1</v>
      </c>
      <c r="H181" s="11">
        <f t="shared" si="6"/>
        <v>92.40924016063407</v>
      </c>
      <c r="I181" s="11">
        <f t="shared" si="7"/>
        <v>-139867.7</v>
      </c>
      <c r="J181" s="11">
        <f t="shared" si="8"/>
        <v>66.65837899893873</v>
      </c>
    </row>
    <row r="182" spans="1:10" ht="31.5" hidden="1">
      <c r="A182" s="69"/>
      <c r="B182" s="69"/>
      <c r="C182" s="31" t="s">
        <v>111</v>
      </c>
      <c r="D182" s="15" t="s">
        <v>112</v>
      </c>
      <c r="E182" s="11"/>
      <c r="F182" s="11"/>
      <c r="G182" s="11"/>
      <c r="H182" s="11" t="e">
        <f t="shared" si="6"/>
        <v>#DIV/0!</v>
      </c>
      <c r="I182" s="11">
        <f t="shared" si="7"/>
        <v>0</v>
      </c>
      <c r="J182" s="11" t="e">
        <f t="shared" si="8"/>
        <v>#DIV/0!</v>
      </c>
    </row>
    <row r="183" spans="1:10" ht="15.75">
      <c r="A183" s="69"/>
      <c r="B183" s="69"/>
      <c r="C183" s="31" t="s">
        <v>113</v>
      </c>
      <c r="D183" s="15" t="s">
        <v>8</v>
      </c>
      <c r="E183" s="11">
        <v>350000</v>
      </c>
      <c r="F183" s="11">
        <v>500000</v>
      </c>
      <c r="G183" s="11">
        <v>500000</v>
      </c>
      <c r="H183" s="11">
        <f t="shared" si="6"/>
        <v>100</v>
      </c>
      <c r="I183" s="11">
        <f t="shared" si="7"/>
        <v>150000</v>
      </c>
      <c r="J183" s="11">
        <f t="shared" si="8"/>
        <v>142.85714285714286</v>
      </c>
    </row>
    <row r="184" spans="1:10" ht="31.5" hidden="1">
      <c r="A184" s="69"/>
      <c r="B184" s="69"/>
      <c r="C184" s="31" t="s">
        <v>93</v>
      </c>
      <c r="D184" s="15" t="s">
        <v>114</v>
      </c>
      <c r="E184" s="11"/>
      <c r="F184" s="11"/>
      <c r="G184" s="11"/>
      <c r="H184" s="11" t="e">
        <f t="shared" si="6"/>
        <v>#DIV/0!</v>
      </c>
      <c r="I184" s="11">
        <f t="shared" si="7"/>
        <v>0</v>
      </c>
      <c r="J184" s="11" t="e">
        <f t="shared" si="8"/>
        <v>#DIV/0!</v>
      </c>
    </row>
    <row r="185" spans="1:10" ht="15.75">
      <c r="A185" s="69"/>
      <c r="B185" s="69"/>
      <c r="C185" s="31"/>
      <c r="D185" s="23" t="s">
        <v>84</v>
      </c>
      <c r="E185" s="3">
        <f>SUM(E173:E184)</f>
        <v>794213.8999999999</v>
      </c>
      <c r="F185" s="3">
        <f>SUM(F173:F184)</f>
        <v>815967.8999999999</v>
      </c>
      <c r="G185" s="3">
        <f>SUM(G173:G184)</f>
        <v>801967.8</v>
      </c>
      <c r="H185" s="3">
        <f t="shared" si="6"/>
        <v>98.28423397538066</v>
      </c>
      <c r="I185" s="3">
        <f t="shared" si="7"/>
        <v>7753.90000000014</v>
      </c>
      <c r="J185" s="3">
        <f t="shared" si="8"/>
        <v>100.97629870240247</v>
      </c>
    </row>
    <row r="186" spans="1:10" ht="31.5">
      <c r="A186" s="69"/>
      <c r="B186" s="69"/>
      <c r="C186" s="31" t="s">
        <v>56</v>
      </c>
      <c r="D186" s="15" t="s">
        <v>96</v>
      </c>
      <c r="E186" s="11">
        <v>34101.2</v>
      </c>
      <c r="F186" s="11">
        <v>48861.2</v>
      </c>
      <c r="G186" s="11">
        <v>45712.1</v>
      </c>
      <c r="H186" s="11">
        <f t="shared" si="6"/>
        <v>93.55500888230335</v>
      </c>
      <c r="I186" s="11">
        <f t="shared" si="7"/>
        <v>11610.900000000001</v>
      </c>
      <c r="J186" s="11">
        <f t="shared" si="8"/>
        <v>134.04836193447738</v>
      </c>
    </row>
    <row r="187" spans="1:10" ht="15.75">
      <c r="A187" s="69"/>
      <c r="B187" s="69"/>
      <c r="C187" s="31" t="s">
        <v>3</v>
      </c>
      <c r="D187" s="15" t="s">
        <v>4</v>
      </c>
      <c r="E187" s="11">
        <v>13917.8</v>
      </c>
      <c r="F187" s="11">
        <v>2700</v>
      </c>
      <c r="G187" s="11">
        <v>16168.7</v>
      </c>
      <c r="H187" s="11">
        <f t="shared" si="6"/>
        <v>598.8407407407408</v>
      </c>
      <c r="I187" s="11">
        <f t="shared" si="7"/>
        <v>2250.9000000000015</v>
      </c>
      <c r="J187" s="11">
        <f t="shared" si="8"/>
        <v>116.17281466898505</v>
      </c>
    </row>
    <row r="188" spans="1:10" ht="15.75">
      <c r="A188" s="69"/>
      <c r="B188" s="69"/>
      <c r="C188" s="37"/>
      <c r="D188" s="23" t="s">
        <v>6</v>
      </c>
      <c r="E188" s="3">
        <f>SUM(E186:E187)</f>
        <v>48019</v>
      </c>
      <c r="F188" s="3">
        <f>SUM(F186:F187)</f>
        <v>51561.2</v>
      </c>
      <c r="G188" s="3">
        <f>SUM(G186:G187)</f>
        <v>61880.8</v>
      </c>
      <c r="H188" s="3">
        <f t="shared" si="6"/>
        <v>120.01427429927931</v>
      </c>
      <c r="I188" s="3">
        <f t="shared" si="7"/>
        <v>13861.800000000003</v>
      </c>
      <c r="J188" s="3">
        <f t="shared" si="8"/>
        <v>128.8673233511735</v>
      </c>
    </row>
    <row r="189" spans="1:10" s="1" customFormat="1" ht="15.75">
      <c r="A189" s="70"/>
      <c r="B189" s="70"/>
      <c r="C189" s="34"/>
      <c r="D189" s="23" t="s">
        <v>10</v>
      </c>
      <c r="E189" s="3">
        <f>E185+E188</f>
        <v>842232.8999999999</v>
      </c>
      <c r="F189" s="3">
        <f>F185+F188</f>
        <v>867529.0999999999</v>
      </c>
      <c r="G189" s="3">
        <f>G185+G188</f>
        <v>863848.6000000001</v>
      </c>
      <c r="H189" s="3">
        <f t="shared" si="6"/>
        <v>99.57574910167281</v>
      </c>
      <c r="I189" s="3">
        <f t="shared" si="7"/>
        <v>21615.700000000186</v>
      </c>
      <c r="J189" s="3">
        <f t="shared" si="8"/>
        <v>102.56647537753514</v>
      </c>
    </row>
    <row r="190" spans="1:10" s="1" customFormat="1" ht="63">
      <c r="A190" s="68" t="s">
        <v>21</v>
      </c>
      <c r="B190" s="68" t="s">
        <v>76</v>
      </c>
      <c r="C190" s="31" t="s">
        <v>142</v>
      </c>
      <c r="D190" s="11" t="s">
        <v>143</v>
      </c>
      <c r="E190" s="11">
        <v>13528.1</v>
      </c>
      <c r="F190" s="11">
        <v>41137.1</v>
      </c>
      <c r="G190" s="11">
        <v>42479.2</v>
      </c>
      <c r="H190" s="11">
        <f t="shared" si="6"/>
        <v>103.26250513526718</v>
      </c>
      <c r="I190" s="11">
        <f t="shared" si="7"/>
        <v>28951.1</v>
      </c>
      <c r="J190" s="11">
        <f t="shared" si="8"/>
        <v>314.0071406923367</v>
      </c>
    </row>
    <row r="191" spans="1:10" s="1" customFormat="1" ht="31.5">
      <c r="A191" s="69"/>
      <c r="B191" s="69"/>
      <c r="C191" s="31" t="s">
        <v>91</v>
      </c>
      <c r="D191" s="15" t="s">
        <v>132</v>
      </c>
      <c r="E191" s="11">
        <f>11.4+427845.7</f>
        <v>427857.10000000003</v>
      </c>
      <c r="F191" s="11">
        <v>161402</v>
      </c>
      <c r="G191" s="11">
        <v>194900.2</v>
      </c>
      <c r="H191" s="11">
        <f t="shared" si="6"/>
        <v>120.75451357480082</v>
      </c>
      <c r="I191" s="11">
        <f t="shared" si="7"/>
        <v>-232956.90000000002</v>
      </c>
      <c r="J191" s="11">
        <f t="shared" si="8"/>
        <v>45.55263895351976</v>
      </c>
    </row>
    <row r="192" spans="1:10" s="1" customFormat="1" ht="15.75">
      <c r="A192" s="69"/>
      <c r="B192" s="69"/>
      <c r="C192" s="31" t="s">
        <v>3</v>
      </c>
      <c r="D192" s="15" t="s">
        <v>4</v>
      </c>
      <c r="E192" s="11">
        <v>2449.9</v>
      </c>
      <c r="F192" s="11">
        <v>48414.4</v>
      </c>
      <c r="G192" s="11">
        <v>28626.6</v>
      </c>
      <c r="H192" s="11">
        <f t="shared" si="6"/>
        <v>59.12827588486069</v>
      </c>
      <c r="I192" s="11">
        <f t="shared" si="7"/>
        <v>26176.699999999997</v>
      </c>
      <c r="J192" s="11">
        <f t="shared" si="8"/>
        <v>1168.4803461365768</v>
      </c>
    </row>
    <row r="193" spans="1:10" s="1" customFormat="1" ht="15.75" hidden="1">
      <c r="A193" s="69"/>
      <c r="B193" s="69"/>
      <c r="C193" s="31" t="s">
        <v>106</v>
      </c>
      <c r="D193" s="15" t="s">
        <v>5</v>
      </c>
      <c r="E193" s="11"/>
      <c r="F193" s="11"/>
      <c r="G193" s="11"/>
      <c r="H193" s="11" t="e">
        <f t="shared" si="6"/>
        <v>#DIV/0!</v>
      </c>
      <c r="I193" s="11">
        <f t="shared" si="7"/>
        <v>0</v>
      </c>
      <c r="J193" s="11" t="e">
        <f t="shared" si="8"/>
        <v>#DIV/0!</v>
      </c>
    </row>
    <row r="194" spans="1:10" s="1" customFormat="1" ht="15.75" hidden="1">
      <c r="A194" s="69"/>
      <c r="B194" s="69"/>
      <c r="C194" s="31" t="s">
        <v>107</v>
      </c>
      <c r="D194" s="15" t="s">
        <v>30</v>
      </c>
      <c r="E194" s="11"/>
      <c r="F194" s="11"/>
      <c r="G194" s="11"/>
      <c r="H194" s="11" t="e">
        <f t="shared" si="6"/>
        <v>#DIV/0!</v>
      </c>
      <c r="I194" s="11">
        <f t="shared" si="7"/>
        <v>0</v>
      </c>
      <c r="J194" s="11" t="e">
        <f t="shared" si="8"/>
        <v>#DIV/0!</v>
      </c>
    </row>
    <row r="195" spans="1:10" s="1" customFormat="1" ht="31.5">
      <c r="A195" s="69"/>
      <c r="B195" s="69"/>
      <c r="C195" s="31" t="s">
        <v>109</v>
      </c>
      <c r="D195" s="16" t="s">
        <v>110</v>
      </c>
      <c r="E195" s="11">
        <v>510.5</v>
      </c>
      <c r="F195" s="11"/>
      <c r="G195" s="11"/>
      <c r="H195" s="11"/>
      <c r="I195" s="11">
        <f t="shared" si="7"/>
        <v>-510.5</v>
      </c>
      <c r="J195" s="11">
        <f t="shared" si="8"/>
        <v>0</v>
      </c>
    </row>
    <row r="196" spans="1:10" s="1" customFormat="1" ht="15.75" customHeight="1">
      <c r="A196" s="69"/>
      <c r="B196" s="69"/>
      <c r="C196" s="31" t="s">
        <v>111</v>
      </c>
      <c r="D196" s="15" t="s">
        <v>112</v>
      </c>
      <c r="E196" s="11">
        <v>35.7</v>
      </c>
      <c r="F196" s="11">
        <v>36.7</v>
      </c>
      <c r="G196" s="11">
        <v>36.7</v>
      </c>
      <c r="H196" s="11">
        <f t="shared" si="6"/>
        <v>100</v>
      </c>
      <c r="I196" s="11">
        <f t="shared" si="7"/>
        <v>1</v>
      </c>
      <c r="J196" s="11">
        <f t="shared" si="8"/>
        <v>102.80112044817926</v>
      </c>
    </row>
    <row r="197" spans="1:10" s="1" customFormat="1" ht="15.75">
      <c r="A197" s="69"/>
      <c r="B197" s="69"/>
      <c r="C197" s="31" t="s">
        <v>113</v>
      </c>
      <c r="D197" s="15" t="s">
        <v>8</v>
      </c>
      <c r="E197" s="11">
        <v>59932.6</v>
      </c>
      <c r="F197" s="11">
        <v>340934.9</v>
      </c>
      <c r="G197" s="11">
        <v>340093.5</v>
      </c>
      <c r="H197" s="11">
        <f t="shared" si="6"/>
        <v>99.75320801713171</v>
      </c>
      <c r="I197" s="11">
        <f t="shared" si="7"/>
        <v>280160.9</v>
      </c>
      <c r="J197" s="11">
        <f t="shared" si="8"/>
        <v>567.4599466734298</v>
      </c>
    </row>
    <row r="198" spans="1:10" s="1" customFormat="1" ht="63" customHeight="1">
      <c r="A198" s="69"/>
      <c r="B198" s="69"/>
      <c r="C198" s="31" t="s">
        <v>92</v>
      </c>
      <c r="D198" s="49" t="s">
        <v>115</v>
      </c>
      <c r="E198" s="11">
        <v>4055.7</v>
      </c>
      <c r="F198" s="11"/>
      <c r="G198" s="11"/>
      <c r="H198" s="11"/>
      <c r="I198" s="11">
        <f t="shared" si="7"/>
        <v>-4055.7</v>
      </c>
      <c r="J198" s="11">
        <f t="shared" si="8"/>
        <v>0</v>
      </c>
    </row>
    <row r="199" spans="1:10" s="1" customFormat="1" ht="31.5">
      <c r="A199" s="69"/>
      <c r="B199" s="69"/>
      <c r="C199" s="31" t="s">
        <v>93</v>
      </c>
      <c r="D199" s="15" t="s">
        <v>114</v>
      </c>
      <c r="E199" s="11">
        <v>-4434.1</v>
      </c>
      <c r="F199" s="11"/>
      <c r="G199" s="11"/>
      <c r="H199" s="11"/>
      <c r="I199" s="11">
        <f aca="true" t="shared" si="9" ref="I199:I262">G199-E199</f>
        <v>4434.1</v>
      </c>
      <c r="J199" s="11">
        <f aca="true" t="shared" si="10" ref="J199:J262">G199/E199*100</f>
        <v>0</v>
      </c>
    </row>
    <row r="200" spans="1:10" s="1" customFormat="1" ht="15.75">
      <c r="A200" s="69"/>
      <c r="B200" s="69"/>
      <c r="C200" s="34"/>
      <c r="D200" s="23" t="s">
        <v>84</v>
      </c>
      <c r="E200" s="3">
        <f>SUM(E190:E199)</f>
        <v>503935.50000000006</v>
      </c>
      <c r="F200" s="3">
        <f>SUM(F190:F199)</f>
        <v>591925.1000000001</v>
      </c>
      <c r="G200" s="3">
        <f>SUM(G190:G199)</f>
        <v>606136.2</v>
      </c>
      <c r="H200" s="3">
        <f aca="true" t="shared" si="11" ref="H200:H261">G200/F200*100</f>
        <v>102.4008274019804</v>
      </c>
      <c r="I200" s="3">
        <f t="shared" si="9"/>
        <v>102200.6999999999</v>
      </c>
      <c r="J200" s="3">
        <f t="shared" si="10"/>
        <v>120.28051208934474</v>
      </c>
    </row>
    <row r="201" spans="1:10" ht="15.75">
      <c r="A201" s="69"/>
      <c r="B201" s="69"/>
      <c r="C201" s="31" t="s">
        <v>99</v>
      </c>
      <c r="D201" s="15" t="s">
        <v>100</v>
      </c>
      <c r="E201" s="11">
        <v>1091407.7</v>
      </c>
      <c r="F201" s="62">
        <v>1248459.2</v>
      </c>
      <c r="G201" s="11">
        <v>1181805.5</v>
      </c>
      <c r="H201" s="11">
        <f t="shared" si="11"/>
        <v>94.66112308676166</v>
      </c>
      <c r="I201" s="11">
        <f t="shared" si="9"/>
        <v>90397.80000000005</v>
      </c>
      <c r="J201" s="11">
        <f t="shared" si="10"/>
        <v>108.2826793323888</v>
      </c>
    </row>
    <row r="202" spans="1:10" ht="15.75">
      <c r="A202" s="69"/>
      <c r="B202" s="69"/>
      <c r="C202" s="31" t="s">
        <v>3</v>
      </c>
      <c r="D202" s="15" t="s">
        <v>4</v>
      </c>
      <c r="E202" s="11">
        <v>18767.3</v>
      </c>
      <c r="F202" s="11">
        <v>12900</v>
      </c>
      <c r="G202" s="11">
        <v>15444.5</v>
      </c>
      <c r="H202" s="11">
        <f t="shared" si="11"/>
        <v>119.7248062015504</v>
      </c>
      <c r="I202" s="11">
        <f t="shared" si="9"/>
        <v>-3322.7999999999993</v>
      </c>
      <c r="J202" s="11">
        <f t="shared" si="10"/>
        <v>82.29473605686486</v>
      </c>
    </row>
    <row r="203" spans="1:10" s="1" customFormat="1" ht="15.75">
      <c r="A203" s="69"/>
      <c r="B203" s="69"/>
      <c r="C203" s="34"/>
      <c r="D203" s="23" t="s">
        <v>6</v>
      </c>
      <c r="E203" s="3">
        <f>SUM(E201:E202)</f>
        <v>1110175</v>
      </c>
      <c r="F203" s="3">
        <f>SUM(F201:F202)</f>
        <v>1261359.2</v>
      </c>
      <c r="G203" s="3">
        <f>SUM(G201:G202)</f>
        <v>1197250</v>
      </c>
      <c r="H203" s="3">
        <f t="shared" si="11"/>
        <v>94.91745095290858</v>
      </c>
      <c r="I203" s="3">
        <f t="shared" si="9"/>
        <v>87075</v>
      </c>
      <c r="J203" s="3">
        <f t="shared" si="10"/>
        <v>107.84335802913955</v>
      </c>
    </row>
    <row r="204" spans="1:10" s="1" customFormat="1" ht="15.75">
      <c r="A204" s="70"/>
      <c r="B204" s="70"/>
      <c r="C204" s="34"/>
      <c r="D204" s="23" t="s">
        <v>10</v>
      </c>
      <c r="E204" s="3">
        <f>E200+E203</f>
        <v>1614110.5</v>
      </c>
      <c r="F204" s="3">
        <f>F200+F203</f>
        <v>1853284.3</v>
      </c>
      <c r="G204" s="3">
        <f>G200+G203</f>
        <v>1803386.2</v>
      </c>
      <c r="H204" s="3">
        <f t="shared" si="11"/>
        <v>97.3075852420484</v>
      </c>
      <c r="I204" s="3">
        <f t="shared" si="9"/>
        <v>189275.69999999995</v>
      </c>
      <c r="J204" s="3">
        <f t="shared" si="10"/>
        <v>111.7263161351097</v>
      </c>
    </row>
    <row r="205" spans="1:10" s="1" customFormat="1" ht="15.75">
      <c r="A205" s="68" t="s">
        <v>22</v>
      </c>
      <c r="B205" s="68" t="s">
        <v>77</v>
      </c>
      <c r="C205" s="31" t="s">
        <v>101</v>
      </c>
      <c r="D205" s="15" t="s">
        <v>40</v>
      </c>
      <c r="E205" s="11">
        <v>140</v>
      </c>
      <c r="F205" s="11">
        <v>215</v>
      </c>
      <c r="G205" s="11">
        <v>185</v>
      </c>
      <c r="H205" s="11">
        <f t="shared" si="11"/>
        <v>86.04651162790698</v>
      </c>
      <c r="I205" s="11">
        <f t="shared" si="9"/>
        <v>45</v>
      </c>
      <c r="J205" s="11">
        <f t="shared" si="10"/>
        <v>132.14285714285714</v>
      </c>
    </row>
    <row r="206" spans="1:10" s="1" customFormat="1" ht="78.75">
      <c r="A206" s="69"/>
      <c r="B206" s="69"/>
      <c r="C206" s="33" t="s">
        <v>105</v>
      </c>
      <c r="D206" s="15" t="s">
        <v>87</v>
      </c>
      <c r="E206" s="11">
        <v>103624.1</v>
      </c>
      <c r="F206" s="11">
        <v>69376.9</v>
      </c>
      <c r="G206" s="11">
        <v>79446.4</v>
      </c>
      <c r="H206" s="11">
        <f t="shared" si="11"/>
        <v>114.51419708865632</v>
      </c>
      <c r="I206" s="11">
        <f t="shared" si="9"/>
        <v>-24177.70000000001</v>
      </c>
      <c r="J206" s="11">
        <f t="shared" si="10"/>
        <v>76.66787938327087</v>
      </c>
    </row>
    <row r="207" spans="1:10" s="1" customFormat="1" ht="31.5">
      <c r="A207" s="69"/>
      <c r="B207" s="69"/>
      <c r="C207" s="31" t="s">
        <v>91</v>
      </c>
      <c r="D207" s="15" t="s">
        <v>132</v>
      </c>
      <c r="E207" s="11">
        <v>645.8</v>
      </c>
      <c r="F207" s="3"/>
      <c r="G207" s="11">
        <v>415.1</v>
      </c>
      <c r="H207" s="11"/>
      <c r="I207" s="11">
        <f t="shared" si="9"/>
        <v>-230.69999999999993</v>
      </c>
      <c r="J207" s="11">
        <f t="shared" si="10"/>
        <v>64.27686590275627</v>
      </c>
    </row>
    <row r="208" spans="1:10" s="1" customFormat="1" ht="15.75">
      <c r="A208" s="69"/>
      <c r="B208" s="69"/>
      <c r="C208" s="31" t="s">
        <v>3</v>
      </c>
      <c r="D208" s="15" t="s">
        <v>4</v>
      </c>
      <c r="E208" s="11">
        <v>374.9</v>
      </c>
      <c r="F208" s="11"/>
      <c r="G208" s="11">
        <v>29.5</v>
      </c>
      <c r="H208" s="11"/>
      <c r="I208" s="11">
        <f t="shared" si="9"/>
        <v>-345.4</v>
      </c>
      <c r="J208" s="11">
        <f t="shared" si="10"/>
        <v>7.868765004001068</v>
      </c>
    </row>
    <row r="209" spans="1:10" s="1" customFormat="1" ht="16.5" customHeight="1" hidden="1">
      <c r="A209" s="69"/>
      <c r="B209" s="69"/>
      <c r="C209" s="31" t="s">
        <v>106</v>
      </c>
      <c r="D209" s="15" t="s">
        <v>5</v>
      </c>
      <c r="E209" s="11"/>
      <c r="F209" s="3"/>
      <c r="G209" s="11"/>
      <c r="H209" s="11"/>
      <c r="I209" s="11">
        <f t="shared" si="9"/>
        <v>0</v>
      </c>
      <c r="J209" s="11"/>
    </row>
    <row r="210" spans="1:10" s="1" customFormat="1" ht="15.75">
      <c r="A210" s="69"/>
      <c r="B210" s="69"/>
      <c r="C210" s="31" t="s">
        <v>107</v>
      </c>
      <c r="D210" s="15" t="s">
        <v>30</v>
      </c>
      <c r="E210" s="11">
        <v>44917.4</v>
      </c>
      <c r="F210" s="11">
        <v>47269.8</v>
      </c>
      <c r="G210" s="11">
        <v>32636</v>
      </c>
      <c r="H210" s="11">
        <f t="shared" si="11"/>
        <v>69.04196759876284</v>
      </c>
      <c r="I210" s="11">
        <f t="shared" si="9"/>
        <v>-12281.400000000001</v>
      </c>
      <c r="J210" s="11">
        <f t="shared" si="10"/>
        <v>72.65781189472231</v>
      </c>
    </row>
    <row r="211" spans="1:10" s="1" customFormat="1" ht="31.5">
      <c r="A211" s="69"/>
      <c r="B211" s="69"/>
      <c r="C211" s="31" t="s">
        <v>109</v>
      </c>
      <c r="D211" s="16" t="s">
        <v>110</v>
      </c>
      <c r="E211" s="11">
        <v>12411.1</v>
      </c>
      <c r="F211" s="11"/>
      <c r="G211" s="11"/>
      <c r="H211" s="11"/>
      <c r="I211" s="11">
        <f t="shared" si="9"/>
        <v>-12411.1</v>
      </c>
      <c r="J211" s="11">
        <f t="shared" si="10"/>
        <v>0</v>
      </c>
    </row>
    <row r="212" spans="1:10" s="1" customFormat="1" ht="18" customHeight="1">
      <c r="A212" s="69"/>
      <c r="B212" s="69"/>
      <c r="C212" s="31" t="s">
        <v>111</v>
      </c>
      <c r="D212" s="15" t="s">
        <v>112</v>
      </c>
      <c r="E212" s="11">
        <v>454.7</v>
      </c>
      <c r="F212" s="11"/>
      <c r="G212" s="11"/>
      <c r="H212" s="11"/>
      <c r="I212" s="11">
        <f t="shared" si="9"/>
        <v>-454.7</v>
      </c>
      <c r="J212" s="11">
        <f t="shared" si="10"/>
        <v>0</v>
      </c>
    </row>
    <row r="213" spans="1:10" s="1" customFormat="1" ht="63" customHeight="1">
      <c r="A213" s="69"/>
      <c r="B213" s="69"/>
      <c r="C213" s="31" t="s">
        <v>92</v>
      </c>
      <c r="D213" s="49" t="s">
        <v>115</v>
      </c>
      <c r="E213" s="11"/>
      <c r="F213" s="11"/>
      <c r="G213" s="11">
        <v>2474.4</v>
      </c>
      <c r="H213" s="11"/>
      <c r="I213" s="11">
        <f t="shared" si="9"/>
        <v>2474.4</v>
      </c>
      <c r="J213" s="11"/>
    </row>
    <row r="214" spans="1:10" s="1" customFormat="1" ht="31.5">
      <c r="A214" s="69"/>
      <c r="B214" s="69"/>
      <c r="C214" s="31" t="s">
        <v>93</v>
      </c>
      <c r="D214" s="15" t="s">
        <v>114</v>
      </c>
      <c r="E214" s="11">
        <v>-591.8</v>
      </c>
      <c r="F214" s="11"/>
      <c r="G214" s="11">
        <v>-400.2</v>
      </c>
      <c r="H214" s="11"/>
      <c r="I214" s="11">
        <f t="shared" si="9"/>
        <v>191.59999999999997</v>
      </c>
      <c r="J214" s="11">
        <f t="shared" si="10"/>
        <v>67.62419736397432</v>
      </c>
    </row>
    <row r="215" spans="1:10" s="1" customFormat="1" ht="15.75">
      <c r="A215" s="69"/>
      <c r="B215" s="69"/>
      <c r="C215" s="34"/>
      <c r="D215" s="23" t="s">
        <v>84</v>
      </c>
      <c r="E215" s="3">
        <f>SUM(E205:E214)</f>
        <v>161976.20000000004</v>
      </c>
      <c r="F215" s="3">
        <f>SUM(F205:F214)</f>
        <v>116861.7</v>
      </c>
      <c r="G215" s="3">
        <f>SUM(G205:G214)</f>
        <v>114786.2</v>
      </c>
      <c r="H215" s="3">
        <f t="shared" si="11"/>
        <v>98.2239690163672</v>
      </c>
      <c r="I215" s="3">
        <f t="shared" si="9"/>
        <v>-47190.000000000044</v>
      </c>
      <c r="J215" s="3">
        <f t="shared" si="10"/>
        <v>70.86609020337555</v>
      </c>
    </row>
    <row r="216" spans="1:10" ht="15.75">
      <c r="A216" s="69"/>
      <c r="B216" s="69"/>
      <c r="C216" s="31" t="s">
        <v>23</v>
      </c>
      <c r="D216" s="15" t="s">
        <v>24</v>
      </c>
      <c r="E216" s="11">
        <v>7228883.5</v>
      </c>
      <c r="F216" s="11">
        <v>7472582.1</v>
      </c>
      <c r="G216" s="11">
        <v>7604680.1</v>
      </c>
      <c r="H216" s="11">
        <f t="shared" si="11"/>
        <v>101.76776913565124</v>
      </c>
      <c r="I216" s="11">
        <f t="shared" si="9"/>
        <v>375796.5999999996</v>
      </c>
      <c r="J216" s="11">
        <f t="shared" si="10"/>
        <v>105.1985427625165</v>
      </c>
    </row>
    <row r="217" spans="1:10" ht="18" customHeight="1">
      <c r="A217" s="69"/>
      <c r="B217" s="69"/>
      <c r="C217" s="31" t="s">
        <v>47</v>
      </c>
      <c r="D217" s="15" t="s">
        <v>86</v>
      </c>
      <c r="E217" s="11">
        <v>541988.1</v>
      </c>
      <c r="F217" s="11">
        <v>587942.7</v>
      </c>
      <c r="G217" s="11">
        <v>520221.6</v>
      </c>
      <c r="H217" s="11">
        <f t="shared" si="11"/>
        <v>88.48168367427643</v>
      </c>
      <c r="I217" s="11">
        <f t="shared" si="9"/>
        <v>-21766.5</v>
      </c>
      <c r="J217" s="11">
        <f t="shared" si="10"/>
        <v>95.9839524151914</v>
      </c>
    </row>
    <row r="218" spans="1:10" ht="15.75">
      <c r="A218" s="69"/>
      <c r="B218" s="69"/>
      <c r="C218" s="31" t="s">
        <v>48</v>
      </c>
      <c r="D218" s="15" t="s">
        <v>26</v>
      </c>
      <c r="E218" s="11">
        <v>1878.9</v>
      </c>
      <c r="F218" s="11">
        <v>2357.6</v>
      </c>
      <c r="G218" s="11">
        <v>1039.4</v>
      </c>
      <c r="H218" s="11">
        <f t="shared" si="11"/>
        <v>44.08720732948762</v>
      </c>
      <c r="I218" s="11">
        <f t="shared" si="9"/>
        <v>-839.5</v>
      </c>
      <c r="J218" s="11">
        <f t="shared" si="10"/>
        <v>55.319601894725636</v>
      </c>
    </row>
    <row r="219" spans="1:10" ht="31.5">
      <c r="A219" s="69"/>
      <c r="B219" s="69"/>
      <c r="C219" s="31" t="s">
        <v>97</v>
      </c>
      <c r="D219" s="15" t="s">
        <v>98</v>
      </c>
      <c r="E219" s="11">
        <v>28436.5</v>
      </c>
      <c r="F219" s="11">
        <v>23881.8</v>
      </c>
      <c r="G219" s="11">
        <v>39605.7</v>
      </c>
      <c r="H219" s="11">
        <f t="shared" si="11"/>
        <v>165.84051453408034</v>
      </c>
      <c r="I219" s="11">
        <f t="shared" si="9"/>
        <v>11169.199999999997</v>
      </c>
      <c r="J219" s="11">
        <f t="shared" si="10"/>
        <v>139.27768888576298</v>
      </c>
    </row>
    <row r="220" spans="1:10" ht="15.75">
      <c r="A220" s="69"/>
      <c r="B220" s="69"/>
      <c r="C220" s="31" t="s">
        <v>3</v>
      </c>
      <c r="D220" s="15" t="s">
        <v>4</v>
      </c>
      <c r="E220" s="11">
        <v>29816.8</v>
      </c>
      <c r="F220" s="11">
        <v>25125</v>
      </c>
      <c r="G220" s="11">
        <v>34508.2</v>
      </c>
      <c r="H220" s="11">
        <f t="shared" si="11"/>
        <v>137.3460696517413</v>
      </c>
      <c r="I220" s="11">
        <f t="shared" si="9"/>
        <v>4691.399999999998</v>
      </c>
      <c r="J220" s="11">
        <f t="shared" si="10"/>
        <v>115.73408279895897</v>
      </c>
    </row>
    <row r="221" spans="1:10" s="1" customFormat="1" ht="15.75">
      <c r="A221" s="69"/>
      <c r="B221" s="69"/>
      <c r="C221" s="37"/>
      <c r="D221" s="23" t="s">
        <v>6</v>
      </c>
      <c r="E221" s="3">
        <f>SUM(E216:E220)</f>
        <v>7831003.8</v>
      </c>
      <c r="F221" s="3">
        <f>SUM(F216:F220)</f>
        <v>8111889.199999999</v>
      </c>
      <c r="G221" s="3">
        <f>SUM(G216:G220)</f>
        <v>8200055</v>
      </c>
      <c r="H221" s="3">
        <f t="shared" si="11"/>
        <v>101.08687135420934</v>
      </c>
      <c r="I221" s="3">
        <f t="shared" si="9"/>
        <v>369051.2000000002</v>
      </c>
      <c r="J221" s="3">
        <f t="shared" si="10"/>
        <v>104.71269340975165</v>
      </c>
    </row>
    <row r="222" spans="1:10" s="1" customFormat="1" ht="15.75">
      <c r="A222" s="70"/>
      <c r="B222" s="70"/>
      <c r="C222" s="34"/>
      <c r="D222" s="23" t="s">
        <v>10</v>
      </c>
      <c r="E222" s="3">
        <f>E215+E221</f>
        <v>7992980</v>
      </c>
      <c r="F222" s="3">
        <f>F215+F221</f>
        <v>8228750.899999999</v>
      </c>
      <c r="G222" s="3">
        <f>G215+G221</f>
        <v>8314841.2</v>
      </c>
      <c r="H222" s="3">
        <f t="shared" si="11"/>
        <v>101.04621346600734</v>
      </c>
      <c r="I222" s="3">
        <f t="shared" si="9"/>
        <v>321861.2000000002</v>
      </c>
      <c r="J222" s="3">
        <f t="shared" si="10"/>
        <v>104.02679851569752</v>
      </c>
    </row>
    <row r="223" spans="1:10" s="1" customFormat="1" ht="31.5">
      <c r="A223" s="82">
        <v>955</v>
      </c>
      <c r="B223" s="68" t="s">
        <v>78</v>
      </c>
      <c r="C223" s="31" t="s">
        <v>91</v>
      </c>
      <c r="D223" s="15" t="s">
        <v>132</v>
      </c>
      <c r="E223" s="11">
        <v>407.7</v>
      </c>
      <c r="F223" s="3"/>
      <c r="G223" s="11">
        <v>1265.4</v>
      </c>
      <c r="H223" s="11"/>
      <c r="I223" s="11">
        <f t="shared" si="9"/>
        <v>857.7</v>
      </c>
      <c r="J223" s="11">
        <f t="shared" si="10"/>
        <v>310.3752759381899</v>
      </c>
    </row>
    <row r="224" spans="1:10" s="1" customFormat="1" ht="15.75">
      <c r="A224" s="83"/>
      <c r="B224" s="69"/>
      <c r="C224" s="31" t="s">
        <v>3</v>
      </c>
      <c r="D224" s="15" t="s">
        <v>4</v>
      </c>
      <c r="E224" s="11"/>
      <c r="F224" s="11"/>
      <c r="G224" s="11">
        <v>70.3</v>
      </c>
      <c r="H224" s="11"/>
      <c r="I224" s="11">
        <f t="shared" si="9"/>
        <v>70.3</v>
      </c>
      <c r="J224" s="11"/>
    </row>
    <row r="225" spans="1:10" s="1" customFormat="1" ht="15.75" hidden="1">
      <c r="A225" s="83"/>
      <c r="B225" s="69"/>
      <c r="C225" s="31" t="s">
        <v>106</v>
      </c>
      <c r="D225" s="15" t="s">
        <v>5</v>
      </c>
      <c r="E225" s="11"/>
      <c r="F225" s="63"/>
      <c r="G225" s="11"/>
      <c r="H225" s="11" t="e">
        <f t="shared" si="11"/>
        <v>#DIV/0!</v>
      </c>
      <c r="I225" s="11">
        <f t="shared" si="9"/>
        <v>0</v>
      </c>
      <c r="J225" s="11" t="e">
        <f t="shared" si="10"/>
        <v>#DIV/0!</v>
      </c>
    </row>
    <row r="226" spans="1:10" s="1" customFormat="1" ht="15.75" hidden="1">
      <c r="A226" s="83"/>
      <c r="B226" s="69"/>
      <c r="C226" s="31" t="s">
        <v>107</v>
      </c>
      <c r="D226" s="15" t="s">
        <v>30</v>
      </c>
      <c r="E226" s="11"/>
      <c r="F226" s="11"/>
      <c r="G226" s="11"/>
      <c r="H226" s="11" t="e">
        <f t="shared" si="11"/>
        <v>#DIV/0!</v>
      </c>
      <c r="I226" s="11">
        <f t="shared" si="9"/>
        <v>0</v>
      </c>
      <c r="J226" s="11" t="e">
        <f t="shared" si="10"/>
        <v>#DIV/0!</v>
      </c>
    </row>
    <row r="227" spans="1:10" ht="31.5">
      <c r="A227" s="83"/>
      <c r="B227" s="69"/>
      <c r="C227" s="31" t="s">
        <v>109</v>
      </c>
      <c r="D227" s="16" t="s">
        <v>110</v>
      </c>
      <c r="E227" s="57">
        <v>500</v>
      </c>
      <c r="F227" s="57"/>
      <c r="G227" s="57"/>
      <c r="H227" s="57"/>
      <c r="I227" s="57">
        <f t="shared" si="9"/>
        <v>-500</v>
      </c>
      <c r="J227" s="57">
        <f t="shared" si="10"/>
        <v>0</v>
      </c>
    </row>
    <row r="228" spans="1:10" ht="15.75" customHeight="1">
      <c r="A228" s="83"/>
      <c r="B228" s="69"/>
      <c r="C228" s="31" t="s">
        <v>111</v>
      </c>
      <c r="D228" s="15" t="s">
        <v>112</v>
      </c>
      <c r="E228" s="11">
        <v>147863.4</v>
      </c>
      <c r="F228" s="11">
        <v>152186.2</v>
      </c>
      <c r="G228" s="57">
        <v>145270.8</v>
      </c>
      <c r="H228" s="57">
        <f t="shared" si="11"/>
        <v>95.45596118439121</v>
      </c>
      <c r="I228" s="57">
        <f t="shared" si="9"/>
        <v>-2592.600000000006</v>
      </c>
      <c r="J228" s="57">
        <f t="shared" si="10"/>
        <v>98.24662492543793</v>
      </c>
    </row>
    <row r="229" spans="1:10" ht="15.75" hidden="1">
      <c r="A229" s="83"/>
      <c r="B229" s="69"/>
      <c r="C229" s="31" t="s">
        <v>113</v>
      </c>
      <c r="D229" s="15" t="s">
        <v>8</v>
      </c>
      <c r="E229" s="57"/>
      <c r="F229" s="58"/>
      <c r="G229" s="57"/>
      <c r="H229" s="57" t="e">
        <f t="shared" si="11"/>
        <v>#DIV/0!</v>
      </c>
      <c r="I229" s="57">
        <f t="shared" si="9"/>
        <v>0</v>
      </c>
      <c r="J229" s="57" t="e">
        <f t="shared" si="10"/>
        <v>#DIV/0!</v>
      </c>
    </row>
    <row r="230" spans="1:10" ht="31.5" hidden="1">
      <c r="A230" s="83"/>
      <c r="B230" s="69"/>
      <c r="C230" s="31" t="s">
        <v>93</v>
      </c>
      <c r="D230" s="15" t="s">
        <v>114</v>
      </c>
      <c r="E230" s="57"/>
      <c r="F230" s="57"/>
      <c r="G230" s="57"/>
      <c r="H230" s="57" t="e">
        <f t="shared" si="11"/>
        <v>#DIV/0!</v>
      </c>
      <c r="I230" s="57">
        <f t="shared" si="9"/>
        <v>0</v>
      </c>
      <c r="J230" s="57" t="e">
        <f t="shared" si="10"/>
        <v>#DIV/0!</v>
      </c>
    </row>
    <row r="231" spans="1:10" s="1" customFormat="1" ht="15.75">
      <c r="A231" s="83"/>
      <c r="B231" s="69"/>
      <c r="C231" s="34"/>
      <c r="D231" s="23" t="s">
        <v>84</v>
      </c>
      <c r="E231" s="56">
        <f>SUM(E223:E230)</f>
        <v>148771.1</v>
      </c>
      <c r="F231" s="56">
        <f>SUM(F223:F230)</f>
        <v>152186.2</v>
      </c>
      <c r="G231" s="56">
        <f>SUM(G223:G230)</f>
        <v>146606.5</v>
      </c>
      <c r="H231" s="56">
        <f t="shared" si="11"/>
        <v>96.33363603270205</v>
      </c>
      <c r="I231" s="56">
        <f t="shared" si="9"/>
        <v>-2164.600000000006</v>
      </c>
      <c r="J231" s="56">
        <f t="shared" si="10"/>
        <v>98.54501311074529</v>
      </c>
    </row>
    <row r="232" spans="1:10" ht="15.75" hidden="1">
      <c r="A232" s="83"/>
      <c r="B232" s="69"/>
      <c r="C232" s="31" t="s">
        <v>3</v>
      </c>
      <c r="D232" s="15" t="s">
        <v>4</v>
      </c>
      <c r="E232" s="57"/>
      <c r="F232" s="57"/>
      <c r="G232" s="57"/>
      <c r="H232" s="57" t="e">
        <f t="shared" si="11"/>
        <v>#DIV/0!</v>
      </c>
      <c r="I232" s="57">
        <f t="shared" si="9"/>
        <v>0</v>
      </c>
      <c r="J232" s="57" t="e">
        <f t="shared" si="10"/>
        <v>#DIV/0!</v>
      </c>
    </row>
    <row r="233" spans="1:10" ht="15.75" hidden="1">
      <c r="A233" s="83"/>
      <c r="B233" s="69"/>
      <c r="C233" s="31"/>
      <c r="D233" s="23" t="s">
        <v>6</v>
      </c>
      <c r="E233" s="56">
        <f>SUM(E232)</f>
        <v>0</v>
      </c>
      <c r="F233" s="56">
        <f>SUM(F232)</f>
        <v>0</v>
      </c>
      <c r="G233" s="56">
        <f>SUM(G232)</f>
        <v>0</v>
      </c>
      <c r="H233" s="56" t="e">
        <f t="shared" si="11"/>
        <v>#DIV/0!</v>
      </c>
      <c r="I233" s="56">
        <f t="shared" si="9"/>
        <v>0</v>
      </c>
      <c r="J233" s="56" t="e">
        <f t="shared" si="10"/>
        <v>#DIV/0!</v>
      </c>
    </row>
    <row r="234" spans="1:10" s="1" customFormat="1" ht="15.75">
      <c r="A234" s="84"/>
      <c r="B234" s="70"/>
      <c r="C234" s="32"/>
      <c r="D234" s="23" t="s">
        <v>10</v>
      </c>
      <c r="E234" s="56">
        <f>E231+E233</f>
        <v>148771.1</v>
      </c>
      <c r="F234" s="56">
        <f>F231+F233</f>
        <v>152186.2</v>
      </c>
      <c r="G234" s="56">
        <f>G231+G233</f>
        <v>146606.5</v>
      </c>
      <c r="H234" s="56">
        <f t="shared" si="11"/>
        <v>96.33363603270205</v>
      </c>
      <c r="I234" s="56">
        <f t="shared" si="9"/>
        <v>-2164.600000000006</v>
      </c>
      <c r="J234" s="56">
        <f t="shared" si="10"/>
        <v>98.54501311074529</v>
      </c>
    </row>
    <row r="235" spans="1:10" s="1" customFormat="1" ht="31.5">
      <c r="A235" s="68" t="s">
        <v>25</v>
      </c>
      <c r="B235" s="68" t="s">
        <v>79</v>
      </c>
      <c r="C235" s="31" t="s">
        <v>91</v>
      </c>
      <c r="D235" s="15" t="s">
        <v>132</v>
      </c>
      <c r="E235" s="57">
        <f>310+25.3</f>
        <v>335.3</v>
      </c>
      <c r="F235" s="57">
        <v>200</v>
      </c>
      <c r="G235" s="57">
        <v>465.9</v>
      </c>
      <c r="H235" s="57">
        <f t="shared" si="11"/>
        <v>232.95</v>
      </c>
      <c r="I235" s="57">
        <f t="shared" si="9"/>
        <v>130.59999999999997</v>
      </c>
      <c r="J235" s="57">
        <f t="shared" si="10"/>
        <v>138.95019385624812</v>
      </c>
    </row>
    <row r="236" spans="1:10" s="1" customFormat="1" ht="78.75">
      <c r="A236" s="69"/>
      <c r="B236" s="69"/>
      <c r="C236" s="33" t="s">
        <v>138</v>
      </c>
      <c r="D236" s="11" t="s">
        <v>139</v>
      </c>
      <c r="E236" s="57">
        <v>23</v>
      </c>
      <c r="F236" s="57"/>
      <c r="G236" s="58">
        <v>3.1</v>
      </c>
      <c r="H236" s="58"/>
      <c r="I236" s="58">
        <f t="shared" si="9"/>
        <v>-19.9</v>
      </c>
      <c r="J236" s="58">
        <f t="shared" si="10"/>
        <v>13.478260869565217</v>
      </c>
    </row>
    <row r="237" spans="1:10" ht="15.75">
      <c r="A237" s="69"/>
      <c r="B237" s="69"/>
      <c r="C237" s="31" t="s">
        <v>3</v>
      </c>
      <c r="D237" s="15" t="s">
        <v>4</v>
      </c>
      <c r="E237" s="11">
        <v>13.6</v>
      </c>
      <c r="F237" s="11"/>
      <c r="G237" s="11">
        <v>1765.2</v>
      </c>
      <c r="H237" s="11"/>
      <c r="I237" s="11">
        <f t="shared" si="9"/>
        <v>1751.6000000000001</v>
      </c>
      <c r="J237" s="11">
        <f t="shared" si="10"/>
        <v>12979.411764705885</v>
      </c>
    </row>
    <row r="238" spans="1:10" ht="15.75" hidden="1">
      <c r="A238" s="69"/>
      <c r="B238" s="69"/>
      <c r="C238" s="31" t="s">
        <v>106</v>
      </c>
      <c r="D238" s="15" t="s">
        <v>5</v>
      </c>
      <c r="E238" s="11"/>
      <c r="F238" s="11"/>
      <c r="G238" s="11"/>
      <c r="H238" s="11" t="e">
        <f t="shared" si="11"/>
        <v>#DIV/0!</v>
      </c>
      <c r="I238" s="11">
        <f t="shared" si="9"/>
        <v>0</v>
      </c>
      <c r="J238" s="11" t="e">
        <f t="shared" si="10"/>
        <v>#DIV/0!</v>
      </c>
    </row>
    <row r="239" spans="1:10" ht="15.75" hidden="1">
      <c r="A239" s="69"/>
      <c r="B239" s="69"/>
      <c r="C239" s="31" t="s">
        <v>107</v>
      </c>
      <c r="D239" s="15" t="s">
        <v>30</v>
      </c>
      <c r="E239" s="11"/>
      <c r="F239" s="11"/>
      <c r="G239" s="11"/>
      <c r="H239" s="11" t="e">
        <f t="shared" si="11"/>
        <v>#DIV/0!</v>
      </c>
      <c r="I239" s="11">
        <f t="shared" si="9"/>
        <v>0</v>
      </c>
      <c r="J239" s="11" t="e">
        <f t="shared" si="10"/>
        <v>#DIV/0!</v>
      </c>
    </row>
    <row r="240" spans="1:10" ht="31.5">
      <c r="A240" s="69"/>
      <c r="B240" s="69"/>
      <c r="C240" s="31" t="s">
        <v>109</v>
      </c>
      <c r="D240" s="16" t="s">
        <v>110</v>
      </c>
      <c r="E240" s="11"/>
      <c r="F240" s="11">
        <v>831.5</v>
      </c>
      <c r="G240" s="11">
        <v>831.5</v>
      </c>
      <c r="H240" s="11">
        <f t="shared" si="11"/>
        <v>100</v>
      </c>
      <c r="I240" s="11">
        <f t="shared" si="9"/>
        <v>831.5</v>
      </c>
      <c r="J240" s="11"/>
    </row>
    <row r="241" spans="1:10" ht="15.75" customHeight="1">
      <c r="A241" s="69"/>
      <c r="B241" s="69"/>
      <c r="C241" s="31" t="s">
        <v>111</v>
      </c>
      <c r="D241" s="15" t="s">
        <v>112</v>
      </c>
      <c r="E241" s="11">
        <v>396.4</v>
      </c>
      <c r="F241" s="11">
        <v>15</v>
      </c>
      <c r="G241" s="11">
        <v>15</v>
      </c>
      <c r="H241" s="11">
        <f t="shared" si="11"/>
        <v>100</v>
      </c>
      <c r="I241" s="11">
        <f t="shared" si="9"/>
        <v>-381.4</v>
      </c>
      <c r="J241" s="11">
        <f t="shared" si="10"/>
        <v>3.784056508577195</v>
      </c>
    </row>
    <row r="242" spans="1:10" ht="15.75" hidden="1">
      <c r="A242" s="69"/>
      <c r="B242" s="69"/>
      <c r="C242" s="31" t="s">
        <v>113</v>
      </c>
      <c r="D242" s="15" t="s">
        <v>8</v>
      </c>
      <c r="E242" s="11"/>
      <c r="F242" s="11"/>
      <c r="G242" s="11"/>
      <c r="H242" s="11" t="e">
        <f t="shared" si="11"/>
        <v>#DIV/0!</v>
      </c>
      <c r="I242" s="11">
        <f t="shared" si="9"/>
        <v>0</v>
      </c>
      <c r="J242" s="11" t="e">
        <f t="shared" si="10"/>
        <v>#DIV/0!</v>
      </c>
    </row>
    <row r="243" spans="1:10" ht="31.5">
      <c r="A243" s="69"/>
      <c r="B243" s="69"/>
      <c r="C243" s="31" t="s">
        <v>93</v>
      </c>
      <c r="D243" s="15" t="s">
        <v>114</v>
      </c>
      <c r="E243" s="11">
        <v>-95.3</v>
      </c>
      <c r="F243" s="11"/>
      <c r="G243" s="11">
        <v>-216.7</v>
      </c>
      <c r="H243" s="11"/>
      <c r="I243" s="11">
        <f t="shared" si="9"/>
        <v>-121.39999999999999</v>
      </c>
      <c r="J243" s="11">
        <f t="shared" si="10"/>
        <v>227.3871983210913</v>
      </c>
    </row>
    <row r="244" spans="1:10" s="1" customFormat="1" ht="15.75">
      <c r="A244" s="69"/>
      <c r="B244" s="69"/>
      <c r="C244" s="34"/>
      <c r="D244" s="23" t="s">
        <v>84</v>
      </c>
      <c r="E244" s="56">
        <f>SUM(E235:E243)</f>
        <v>673</v>
      </c>
      <c r="F244" s="56">
        <f>SUM(F235:F243)</f>
        <v>1046.5</v>
      </c>
      <c r="G244" s="56">
        <f>SUM(G235:G243)</f>
        <v>2864</v>
      </c>
      <c r="H244" s="56">
        <f t="shared" si="11"/>
        <v>273.67415193502154</v>
      </c>
      <c r="I244" s="56">
        <f t="shared" si="9"/>
        <v>2191</v>
      </c>
      <c r="J244" s="56">
        <f t="shared" si="10"/>
        <v>425.55720653789007</v>
      </c>
    </row>
    <row r="245" spans="1:10" ht="15.75">
      <c r="A245" s="69"/>
      <c r="B245" s="69"/>
      <c r="C245" s="31" t="s">
        <v>101</v>
      </c>
      <c r="D245" s="15" t="s">
        <v>40</v>
      </c>
      <c r="E245" s="11">
        <v>196800.3</v>
      </c>
      <c r="F245" s="11">
        <v>205086.8</v>
      </c>
      <c r="G245" s="11">
        <v>203136.3</v>
      </c>
      <c r="H245" s="11">
        <f t="shared" si="11"/>
        <v>99.04893927839335</v>
      </c>
      <c r="I245" s="11">
        <f t="shared" si="9"/>
        <v>6336</v>
      </c>
      <c r="J245" s="11">
        <f t="shared" si="10"/>
        <v>103.21950728733644</v>
      </c>
    </row>
    <row r="246" spans="1:10" ht="15.75">
      <c r="A246" s="69"/>
      <c r="B246" s="69"/>
      <c r="C246" s="31" t="s">
        <v>3</v>
      </c>
      <c r="D246" s="15" t="s">
        <v>4</v>
      </c>
      <c r="E246" s="11">
        <v>25249.6</v>
      </c>
      <c r="F246" s="11">
        <v>33391</v>
      </c>
      <c r="G246" s="11">
        <v>31750.3</v>
      </c>
      <c r="H246" s="11">
        <f t="shared" si="11"/>
        <v>95.08640052708813</v>
      </c>
      <c r="I246" s="11">
        <f t="shared" si="9"/>
        <v>6500.700000000001</v>
      </c>
      <c r="J246" s="11">
        <f t="shared" si="10"/>
        <v>125.74575438818833</v>
      </c>
    </row>
    <row r="247" spans="1:10" s="1" customFormat="1" ht="15.75">
      <c r="A247" s="69"/>
      <c r="B247" s="69"/>
      <c r="C247" s="34"/>
      <c r="D247" s="23" t="s">
        <v>6</v>
      </c>
      <c r="E247" s="56">
        <f>SUM(E245:E246)</f>
        <v>222049.9</v>
      </c>
      <c r="F247" s="56">
        <f>SUM(F245:F246)</f>
        <v>238477.8</v>
      </c>
      <c r="G247" s="56">
        <f>SUM(G245:G246)</f>
        <v>234886.59999999998</v>
      </c>
      <c r="H247" s="56">
        <f t="shared" si="11"/>
        <v>98.49411559482685</v>
      </c>
      <c r="I247" s="56">
        <f t="shared" si="9"/>
        <v>12836.699999999983</v>
      </c>
      <c r="J247" s="56">
        <f t="shared" si="10"/>
        <v>105.78099787480201</v>
      </c>
    </row>
    <row r="248" spans="1:10" s="1" customFormat="1" ht="15.75">
      <c r="A248" s="70"/>
      <c r="B248" s="70"/>
      <c r="C248" s="34"/>
      <c r="D248" s="23" t="s">
        <v>10</v>
      </c>
      <c r="E248" s="56">
        <f>E244+E247</f>
        <v>222722.9</v>
      </c>
      <c r="F248" s="56">
        <f>F244+F247</f>
        <v>239524.3</v>
      </c>
      <c r="G248" s="56">
        <f>G244+G247</f>
        <v>237750.59999999998</v>
      </c>
      <c r="H248" s="56">
        <f t="shared" si="11"/>
        <v>99.25949058195765</v>
      </c>
      <c r="I248" s="56">
        <f t="shared" si="9"/>
        <v>15027.699999999983</v>
      </c>
      <c r="J248" s="56">
        <f t="shared" si="10"/>
        <v>106.74726307892004</v>
      </c>
    </row>
    <row r="249" spans="1:10" s="1" customFormat="1" ht="15.75">
      <c r="A249" s="68" t="s">
        <v>27</v>
      </c>
      <c r="B249" s="68" t="s">
        <v>80</v>
      </c>
      <c r="C249" s="31" t="s">
        <v>140</v>
      </c>
      <c r="D249" s="11" t="s">
        <v>141</v>
      </c>
      <c r="E249" s="57">
        <v>1265.2</v>
      </c>
      <c r="F249" s="58">
        <v>1025.7</v>
      </c>
      <c r="G249" s="58">
        <v>919.7</v>
      </c>
      <c r="H249" s="58">
        <f t="shared" si="11"/>
        <v>89.66559422833187</v>
      </c>
      <c r="I249" s="58">
        <f t="shared" si="9"/>
        <v>-345.5</v>
      </c>
      <c r="J249" s="58">
        <f t="shared" si="10"/>
        <v>72.6920644957319</v>
      </c>
    </row>
    <row r="250" spans="1:10" s="1" customFormat="1" ht="47.25">
      <c r="A250" s="69"/>
      <c r="B250" s="69"/>
      <c r="C250" s="31" t="s">
        <v>131</v>
      </c>
      <c r="D250" s="11" t="s">
        <v>130</v>
      </c>
      <c r="E250" s="57"/>
      <c r="F250" s="58">
        <v>10000</v>
      </c>
      <c r="G250" s="58">
        <v>10530</v>
      </c>
      <c r="H250" s="58">
        <f t="shared" si="11"/>
        <v>105.3</v>
      </c>
      <c r="I250" s="58">
        <f t="shared" si="9"/>
        <v>10530</v>
      </c>
      <c r="J250" s="58"/>
    </row>
    <row r="251" spans="1:10" ht="31.5">
      <c r="A251" s="69"/>
      <c r="B251" s="69"/>
      <c r="C251" s="31" t="s">
        <v>91</v>
      </c>
      <c r="D251" s="15" t="s">
        <v>132</v>
      </c>
      <c r="E251" s="11">
        <f>6066+135.6</f>
        <v>6201.6</v>
      </c>
      <c r="F251" s="11"/>
      <c r="G251" s="11">
        <v>5367.3</v>
      </c>
      <c r="H251" s="11"/>
      <c r="I251" s="11">
        <f t="shared" si="9"/>
        <v>-834.3000000000002</v>
      </c>
      <c r="J251" s="11">
        <f t="shared" si="10"/>
        <v>86.547020123839</v>
      </c>
    </row>
    <row r="252" spans="1:10" ht="15.75">
      <c r="A252" s="69"/>
      <c r="B252" s="69"/>
      <c r="C252" s="31" t="s">
        <v>3</v>
      </c>
      <c r="D252" s="15" t="s">
        <v>4</v>
      </c>
      <c r="E252" s="11">
        <v>218.9</v>
      </c>
      <c r="F252" s="11"/>
      <c r="G252" s="11">
        <v>1249.4</v>
      </c>
      <c r="H252" s="11"/>
      <c r="I252" s="11">
        <f t="shared" si="9"/>
        <v>1030.5</v>
      </c>
      <c r="J252" s="11">
        <f t="shared" si="10"/>
        <v>570.7629054362723</v>
      </c>
    </row>
    <row r="253" spans="1:10" ht="15.75" hidden="1">
      <c r="A253" s="69"/>
      <c r="B253" s="69"/>
      <c r="C253" s="31" t="s">
        <v>106</v>
      </c>
      <c r="D253" s="15" t="s">
        <v>5</v>
      </c>
      <c r="E253" s="11"/>
      <c r="F253" s="11"/>
      <c r="G253" s="11"/>
      <c r="H253" s="11"/>
      <c r="I253" s="11">
        <f t="shared" si="9"/>
        <v>0</v>
      </c>
      <c r="J253" s="11" t="e">
        <f t="shared" si="10"/>
        <v>#DIV/0!</v>
      </c>
    </row>
    <row r="254" spans="1:10" ht="15.75">
      <c r="A254" s="69"/>
      <c r="B254" s="69"/>
      <c r="C254" s="31" t="s">
        <v>107</v>
      </c>
      <c r="D254" s="15" t="s">
        <v>30</v>
      </c>
      <c r="E254" s="11"/>
      <c r="F254" s="11"/>
      <c r="G254" s="11">
        <v>10</v>
      </c>
      <c r="H254" s="11"/>
      <c r="I254" s="11">
        <f t="shared" si="9"/>
        <v>10</v>
      </c>
      <c r="J254" s="11"/>
    </row>
    <row r="255" spans="1:10" ht="31.5">
      <c r="A255" s="69"/>
      <c r="B255" s="69"/>
      <c r="C255" s="31" t="s">
        <v>109</v>
      </c>
      <c r="D255" s="16" t="s">
        <v>110</v>
      </c>
      <c r="E255" s="11">
        <v>500</v>
      </c>
      <c r="F255" s="11">
        <v>335.7</v>
      </c>
      <c r="G255" s="11">
        <v>335.8</v>
      </c>
      <c r="H255" s="11">
        <f t="shared" si="11"/>
        <v>100.02978850163838</v>
      </c>
      <c r="I255" s="11">
        <f t="shared" si="9"/>
        <v>-164.2</v>
      </c>
      <c r="J255" s="11">
        <f t="shared" si="10"/>
        <v>67.16</v>
      </c>
    </row>
    <row r="256" spans="1:10" ht="15" customHeight="1">
      <c r="A256" s="69"/>
      <c r="B256" s="69"/>
      <c r="C256" s="31" t="s">
        <v>111</v>
      </c>
      <c r="D256" s="15" t="s">
        <v>112</v>
      </c>
      <c r="E256" s="11">
        <v>3070.1</v>
      </c>
      <c r="F256" s="11">
        <v>3141.5</v>
      </c>
      <c r="G256" s="11">
        <v>3141.5</v>
      </c>
      <c r="H256" s="11">
        <f t="shared" si="11"/>
        <v>100</v>
      </c>
      <c r="I256" s="11">
        <f t="shared" si="9"/>
        <v>71.40000000000009</v>
      </c>
      <c r="J256" s="11">
        <f t="shared" si="10"/>
        <v>102.32565714471842</v>
      </c>
    </row>
    <row r="257" spans="1:10" ht="15.75" hidden="1">
      <c r="A257" s="69"/>
      <c r="B257" s="69"/>
      <c r="C257" s="31" t="s">
        <v>113</v>
      </c>
      <c r="D257" s="15" t="s">
        <v>8</v>
      </c>
      <c r="E257" s="11"/>
      <c r="F257" s="11"/>
      <c r="G257" s="11"/>
      <c r="H257" s="11" t="e">
        <f t="shared" si="11"/>
        <v>#DIV/0!</v>
      </c>
      <c r="I257" s="11">
        <f t="shared" si="9"/>
        <v>0</v>
      </c>
      <c r="J257" s="11" t="e">
        <f t="shared" si="10"/>
        <v>#DIV/0!</v>
      </c>
    </row>
    <row r="258" spans="1:10" ht="78.75" hidden="1">
      <c r="A258" s="69"/>
      <c r="B258" s="69"/>
      <c r="C258" s="31" t="s">
        <v>92</v>
      </c>
      <c r="D258" s="49" t="s">
        <v>115</v>
      </c>
      <c r="E258" s="11"/>
      <c r="F258" s="11"/>
      <c r="G258" s="11"/>
      <c r="H258" s="11" t="e">
        <f t="shared" si="11"/>
        <v>#DIV/0!</v>
      </c>
      <c r="I258" s="11">
        <f t="shared" si="9"/>
        <v>0</v>
      </c>
      <c r="J258" s="11" t="e">
        <f t="shared" si="10"/>
        <v>#DIV/0!</v>
      </c>
    </row>
    <row r="259" spans="1:10" ht="31.5">
      <c r="A259" s="69"/>
      <c r="B259" s="69"/>
      <c r="C259" s="31" t="s">
        <v>93</v>
      </c>
      <c r="D259" s="15" t="s">
        <v>114</v>
      </c>
      <c r="E259" s="11"/>
      <c r="F259" s="11"/>
      <c r="G259" s="11">
        <v>-72.3</v>
      </c>
      <c r="H259" s="11"/>
      <c r="I259" s="11">
        <f t="shared" si="9"/>
        <v>-72.3</v>
      </c>
      <c r="J259" s="11"/>
    </row>
    <row r="260" spans="1:10" s="1" customFormat="1" ht="15.75">
      <c r="A260" s="70"/>
      <c r="B260" s="70"/>
      <c r="C260" s="34"/>
      <c r="D260" s="23" t="s">
        <v>10</v>
      </c>
      <c r="E260" s="56">
        <f>SUM(E249:E259)</f>
        <v>11255.8</v>
      </c>
      <c r="F260" s="56">
        <f>SUM(F249:F259)</f>
        <v>14502.900000000001</v>
      </c>
      <c r="G260" s="56">
        <f>SUM(G249:G259)</f>
        <v>21481.4</v>
      </c>
      <c r="H260" s="56">
        <f t="shared" si="11"/>
        <v>148.11796261437365</v>
      </c>
      <c r="I260" s="56">
        <f t="shared" si="9"/>
        <v>10225.600000000002</v>
      </c>
      <c r="J260" s="56">
        <f t="shared" si="10"/>
        <v>190.8473853479984</v>
      </c>
    </row>
    <row r="261" spans="1:10" s="1" customFormat="1" ht="15.75">
      <c r="A261" s="68" t="s">
        <v>28</v>
      </c>
      <c r="B261" s="68" t="s">
        <v>81</v>
      </c>
      <c r="C261" s="31" t="s">
        <v>140</v>
      </c>
      <c r="D261" s="11" t="s">
        <v>141</v>
      </c>
      <c r="E261" s="57"/>
      <c r="F261" s="58">
        <v>700.5</v>
      </c>
      <c r="G261" s="57"/>
      <c r="H261" s="57">
        <f t="shared" si="11"/>
        <v>0</v>
      </c>
      <c r="I261" s="57">
        <f t="shared" si="9"/>
        <v>0</v>
      </c>
      <c r="J261" s="57"/>
    </row>
    <row r="262" spans="1:10" s="1" customFormat="1" ht="31.5">
      <c r="A262" s="69"/>
      <c r="B262" s="69"/>
      <c r="C262" s="31" t="s">
        <v>91</v>
      </c>
      <c r="D262" s="15" t="s">
        <v>132</v>
      </c>
      <c r="E262" s="57">
        <v>1197.2</v>
      </c>
      <c r="F262" s="57"/>
      <c r="G262" s="57">
        <v>5076.2</v>
      </c>
      <c r="H262" s="57"/>
      <c r="I262" s="57">
        <f t="shared" si="9"/>
        <v>3879</v>
      </c>
      <c r="J262" s="57">
        <f t="shared" si="10"/>
        <v>424.00601403274305</v>
      </c>
    </row>
    <row r="263" spans="1:10" s="1" customFormat="1" ht="78.75">
      <c r="A263" s="69"/>
      <c r="B263" s="69"/>
      <c r="C263" s="33" t="s">
        <v>138</v>
      </c>
      <c r="D263" s="11" t="s">
        <v>139</v>
      </c>
      <c r="E263" s="57">
        <v>51.2</v>
      </c>
      <c r="F263" s="56"/>
      <c r="G263" s="58"/>
      <c r="H263" s="58"/>
      <c r="I263" s="58">
        <f aca="true" t="shared" si="12" ref="I263:I312">G263-E263</f>
        <v>-51.2</v>
      </c>
      <c r="J263" s="58">
        <f aca="true" t="shared" si="13" ref="J263:J312">G263/E263*100</f>
        <v>0</v>
      </c>
    </row>
    <row r="264" spans="1:10" s="1" customFormat="1" ht="15.75">
      <c r="A264" s="69"/>
      <c r="B264" s="69"/>
      <c r="C264" s="31" t="s">
        <v>3</v>
      </c>
      <c r="D264" s="15" t="s">
        <v>4</v>
      </c>
      <c r="E264" s="57">
        <v>130.2</v>
      </c>
      <c r="F264" s="57"/>
      <c r="G264" s="58">
        <v>394</v>
      </c>
      <c r="H264" s="58"/>
      <c r="I264" s="58">
        <f t="shared" si="12"/>
        <v>263.8</v>
      </c>
      <c r="J264" s="58">
        <f t="shared" si="13"/>
        <v>302.6113671274962</v>
      </c>
    </row>
    <row r="265" spans="1:10" s="1" customFormat="1" ht="15.75" hidden="1">
      <c r="A265" s="69"/>
      <c r="B265" s="69"/>
      <c r="C265" s="31" t="s">
        <v>106</v>
      </c>
      <c r="D265" s="15" t="s">
        <v>5</v>
      </c>
      <c r="E265" s="57"/>
      <c r="F265" s="56"/>
      <c r="G265" s="57"/>
      <c r="H265" s="57" t="e">
        <f>G265/F265*100</f>
        <v>#DIV/0!</v>
      </c>
      <c r="I265" s="57">
        <f t="shared" si="12"/>
        <v>0</v>
      </c>
      <c r="J265" s="57" t="e">
        <f t="shared" si="13"/>
        <v>#DIV/0!</v>
      </c>
    </row>
    <row r="266" spans="1:10" s="1" customFormat="1" ht="15.75" hidden="1">
      <c r="A266" s="69"/>
      <c r="B266" s="69"/>
      <c r="C266" s="31" t="s">
        <v>107</v>
      </c>
      <c r="D266" s="15" t="s">
        <v>30</v>
      </c>
      <c r="E266" s="57"/>
      <c r="F266" s="56"/>
      <c r="G266" s="57"/>
      <c r="H266" s="57" t="e">
        <f>G266/F266*100</f>
        <v>#DIV/0!</v>
      </c>
      <c r="I266" s="57">
        <f t="shared" si="12"/>
        <v>0</v>
      </c>
      <c r="J266" s="57" t="e">
        <f t="shared" si="13"/>
        <v>#DIV/0!</v>
      </c>
    </row>
    <row r="267" spans="1:10" ht="31.5">
      <c r="A267" s="69"/>
      <c r="B267" s="69"/>
      <c r="C267" s="31" t="s">
        <v>109</v>
      </c>
      <c r="D267" s="16" t="s">
        <v>110</v>
      </c>
      <c r="E267" s="57">
        <v>194.2</v>
      </c>
      <c r="F267" s="58">
        <v>194.2</v>
      </c>
      <c r="G267" s="57">
        <v>194.2</v>
      </c>
      <c r="H267" s="57">
        <f>G267/F267*100</f>
        <v>100</v>
      </c>
      <c r="I267" s="57">
        <f t="shared" si="12"/>
        <v>0</v>
      </c>
      <c r="J267" s="57">
        <f t="shared" si="13"/>
        <v>100</v>
      </c>
    </row>
    <row r="268" spans="1:10" ht="31.5" hidden="1">
      <c r="A268" s="69"/>
      <c r="B268" s="69"/>
      <c r="C268" s="31" t="s">
        <v>111</v>
      </c>
      <c r="D268" s="15" t="s">
        <v>112</v>
      </c>
      <c r="E268" s="57"/>
      <c r="F268" s="57"/>
      <c r="G268" s="57"/>
      <c r="H268" s="57" t="e">
        <f>G268/F268*100</f>
        <v>#DIV/0!</v>
      </c>
      <c r="I268" s="57">
        <f t="shared" si="12"/>
        <v>0</v>
      </c>
      <c r="J268" s="57" t="e">
        <f t="shared" si="13"/>
        <v>#DIV/0!</v>
      </c>
    </row>
    <row r="269" spans="1:10" ht="15.75">
      <c r="A269" s="69"/>
      <c r="B269" s="69"/>
      <c r="C269" s="31" t="s">
        <v>113</v>
      </c>
      <c r="D269" s="15" t="s">
        <v>8</v>
      </c>
      <c r="E269" s="57">
        <v>285</v>
      </c>
      <c r="F269" s="58">
        <v>315</v>
      </c>
      <c r="G269" s="57">
        <v>315</v>
      </c>
      <c r="H269" s="57">
        <f>G269/F269*100</f>
        <v>100</v>
      </c>
      <c r="I269" s="57">
        <f t="shared" si="12"/>
        <v>30</v>
      </c>
      <c r="J269" s="57">
        <f t="shared" si="13"/>
        <v>110.5263157894737</v>
      </c>
    </row>
    <row r="270" spans="1:10" ht="63" customHeight="1">
      <c r="A270" s="69"/>
      <c r="B270" s="69"/>
      <c r="C270" s="31" t="s">
        <v>92</v>
      </c>
      <c r="D270" s="49" t="s">
        <v>115</v>
      </c>
      <c r="E270" s="57">
        <f>274.5+209</f>
        <v>483.5</v>
      </c>
      <c r="F270" s="57"/>
      <c r="G270" s="57">
        <v>389.6</v>
      </c>
      <c r="H270" s="57"/>
      <c r="I270" s="57">
        <f t="shared" si="12"/>
        <v>-93.89999999999998</v>
      </c>
      <c r="J270" s="57">
        <f t="shared" si="13"/>
        <v>80.57911065149949</v>
      </c>
    </row>
    <row r="271" spans="1:10" ht="31.5">
      <c r="A271" s="69"/>
      <c r="B271" s="69"/>
      <c r="C271" s="31" t="s">
        <v>93</v>
      </c>
      <c r="D271" s="15" t="s">
        <v>114</v>
      </c>
      <c r="E271" s="57">
        <v>-80.2</v>
      </c>
      <c r="F271" s="57"/>
      <c r="G271" s="57">
        <v>-4646.9</v>
      </c>
      <c r="H271" s="57"/>
      <c r="I271" s="57">
        <f t="shared" si="12"/>
        <v>-4566.7</v>
      </c>
      <c r="J271" s="57">
        <f t="shared" si="13"/>
        <v>5794.139650872818</v>
      </c>
    </row>
    <row r="272" spans="1:10" s="1" customFormat="1" ht="15.75">
      <c r="A272" s="70"/>
      <c r="B272" s="70"/>
      <c r="C272" s="34"/>
      <c r="D272" s="23" t="s">
        <v>10</v>
      </c>
      <c r="E272" s="56">
        <f>SUM(E261:E271)</f>
        <v>2261.1000000000004</v>
      </c>
      <c r="F272" s="56">
        <f>SUM(F261:F271)</f>
        <v>1209.7</v>
      </c>
      <c r="G272" s="56">
        <f>SUM(G261:G271)</f>
        <v>1722.1000000000004</v>
      </c>
      <c r="H272" s="56">
        <f>G272/F272*100</f>
        <v>142.35760932462597</v>
      </c>
      <c r="I272" s="56">
        <f t="shared" si="12"/>
        <v>-539</v>
      </c>
      <c r="J272" s="56">
        <f t="shared" si="13"/>
        <v>76.16204502233427</v>
      </c>
    </row>
    <row r="273" spans="1:10" s="1" customFormat="1" ht="31.5">
      <c r="A273" s="79">
        <v>977</v>
      </c>
      <c r="B273" s="68" t="s">
        <v>29</v>
      </c>
      <c r="C273" s="31" t="s">
        <v>91</v>
      </c>
      <c r="D273" s="15" t="s">
        <v>132</v>
      </c>
      <c r="E273" s="57">
        <v>40.9</v>
      </c>
      <c r="F273" s="57"/>
      <c r="G273" s="57">
        <v>48.5</v>
      </c>
      <c r="H273" s="57"/>
      <c r="I273" s="57">
        <f t="shared" si="12"/>
        <v>7.600000000000001</v>
      </c>
      <c r="J273" s="57">
        <f t="shared" si="13"/>
        <v>118.58190709046454</v>
      </c>
    </row>
    <row r="274" spans="1:10" s="1" customFormat="1" ht="15.75">
      <c r="A274" s="80"/>
      <c r="B274" s="69"/>
      <c r="C274" s="31" t="s">
        <v>3</v>
      </c>
      <c r="D274" s="15" t="s">
        <v>4</v>
      </c>
      <c r="E274" s="57"/>
      <c r="F274" s="57"/>
      <c r="G274" s="57">
        <v>108.7</v>
      </c>
      <c r="H274" s="57"/>
      <c r="I274" s="57">
        <f t="shared" si="12"/>
        <v>108.7</v>
      </c>
      <c r="J274" s="57"/>
    </row>
    <row r="275" spans="1:10" s="1" customFormat="1" ht="15.75" hidden="1">
      <c r="A275" s="80"/>
      <c r="B275" s="69"/>
      <c r="C275" s="31" t="s">
        <v>106</v>
      </c>
      <c r="D275" s="15" t="s">
        <v>5</v>
      </c>
      <c r="E275" s="57"/>
      <c r="F275" s="57"/>
      <c r="G275" s="57"/>
      <c r="H275" s="57"/>
      <c r="I275" s="57">
        <f t="shared" si="12"/>
        <v>0</v>
      </c>
      <c r="J275" s="57" t="e">
        <f t="shared" si="13"/>
        <v>#DIV/0!</v>
      </c>
    </row>
    <row r="276" spans="1:10" s="1" customFormat="1" ht="15.75">
      <c r="A276" s="81"/>
      <c r="B276" s="70"/>
      <c r="C276" s="32"/>
      <c r="D276" s="23" t="s">
        <v>10</v>
      </c>
      <c r="E276" s="56">
        <f>SUM(E273:E275)</f>
        <v>40.9</v>
      </c>
      <c r="F276" s="56">
        <f>SUM(F273:F275)</f>
        <v>0</v>
      </c>
      <c r="G276" s="56">
        <f>SUM(G273:G275)</f>
        <v>157.2</v>
      </c>
      <c r="H276" s="56"/>
      <c r="I276" s="56">
        <f t="shared" si="12"/>
        <v>116.29999999999998</v>
      </c>
      <c r="J276" s="56">
        <f t="shared" si="13"/>
        <v>384.3520782396088</v>
      </c>
    </row>
    <row r="277" spans="1:10" s="1" customFormat="1" ht="15.75">
      <c r="A277" s="79">
        <v>978</v>
      </c>
      <c r="B277" s="68" t="s">
        <v>59</v>
      </c>
      <c r="C277" s="31" t="s">
        <v>107</v>
      </c>
      <c r="D277" s="15" t="s">
        <v>30</v>
      </c>
      <c r="E277" s="57"/>
      <c r="F277" s="57"/>
      <c r="G277" s="57">
        <v>16</v>
      </c>
      <c r="H277" s="57"/>
      <c r="I277" s="57">
        <f t="shared" si="12"/>
        <v>16</v>
      </c>
      <c r="J277" s="57"/>
    </row>
    <row r="278" spans="1:10" s="1" customFormat="1" ht="15.75">
      <c r="A278" s="80"/>
      <c r="B278" s="69"/>
      <c r="C278" s="31"/>
      <c r="D278" s="23" t="s">
        <v>84</v>
      </c>
      <c r="E278" s="56">
        <f>SUM(E277)</f>
        <v>0</v>
      </c>
      <c r="F278" s="56">
        <f>SUM(F277)</f>
        <v>0</v>
      </c>
      <c r="G278" s="56">
        <f>SUM(G277)</f>
        <v>16</v>
      </c>
      <c r="H278" s="56"/>
      <c r="I278" s="56">
        <f t="shared" si="12"/>
        <v>16</v>
      </c>
      <c r="J278" s="56"/>
    </row>
    <row r="279" spans="1:10" s="1" customFormat="1" ht="15.75" hidden="1">
      <c r="A279" s="80"/>
      <c r="B279" s="69"/>
      <c r="C279" s="31" t="s">
        <v>3</v>
      </c>
      <c r="D279" s="15" t="s">
        <v>4</v>
      </c>
      <c r="E279" s="57"/>
      <c r="F279" s="57"/>
      <c r="G279" s="56"/>
      <c r="H279" s="56"/>
      <c r="I279" s="56">
        <f t="shared" si="12"/>
        <v>0</v>
      </c>
      <c r="J279" s="56"/>
    </row>
    <row r="280" spans="1:10" s="1" customFormat="1" ht="15.75" hidden="1">
      <c r="A280" s="80"/>
      <c r="B280" s="69"/>
      <c r="C280" s="32"/>
      <c r="D280" s="23" t="s">
        <v>6</v>
      </c>
      <c r="E280" s="56">
        <f>SUM(E279)</f>
        <v>0</v>
      </c>
      <c r="F280" s="58">
        <f>SUM(F279)</f>
        <v>0</v>
      </c>
      <c r="G280" s="56">
        <f>SUM(G279)</f>
        <v>0</v>
      </c>
      <c r="H280" s="56"/>
      <c r="I280" s="56">
        <f t="shared" si="12"/>
        <v>0</v>
      </c>
      <c r="J280" s="56"/>
    </row>
    <row r="281" spans="1:10" s="1" customFormat="1" ht="15.75">
      <c r="A281" s="81"/>
      <c r="B281" s="70"/>
      <c r="C281" s="32"/>
      <c r="D281" s="23" t="s">
        <v>10</v>
      </c>
      <c r="E281" s="56">
        <f>E278+E280</f>
        <v>0</v>
      </c>
      <c r="F281" s="56">
        <f>F278+F280</f>
        <v>0</v>
      </c>
      <c r="G281" s="56">
        <f>G278+G280</f>
        <v>16</v>
      </c>
      <c r="H281" s="56"/>
      <c r="I281" s="56">
        <f t="shared" si="12"/>
        <v>16</v>
      </c>
      <c r="J281" s="56"/>
    </row>
    <row r="282" spans="1:10" s="1" customFormat="1" ht="31.5">
      <c r="A282" s="79">
        <v>985</v>
      </c>
      <c r="B282" s="68" t="s">
        <v>31</v>
      </c>
      <c r="C282" s="31" t="s">
        <v>91</v>
      </c>
      <c r="D282" s="15" t="s">
        <v>132</v>
      </c>
      <c r="E282" s="57">
        <v>16.5</v>
      </c>
      <c r="F282" s="58"/>
      <c r="G282" s="58">
        <v>125.3</v>
      </c>
      <c r="H282" s="58"/>
      <c r="I282" s="58">
        <f t="shared" si="12"/>
        <v>108.8</v>
      </c>
      <c r="J282" s="58">
        <f t="shared" si="13"/>
        <v>759.3939393939394</v>
      </c>
    </row>
    <row r="283" spans="1:10" s="1" customFormat="1" ht="15.75">
      <c r="A283" s="80"/>
      <c r="B283" s="69"/>
      <c r="C283" s="31" t="s">
        <v>3</v>
      </c>
      <c r="D283" s="15" t="s">
        <v>4</v>
      </c>
      <c r="E283" s="57">
        <v>4.7</v>
      </c>
      <c r="F283" s="57"/>
      <c r="G283" s="57"/>
      <c r="H283" s="57"/>
      <c r="I283" s="57">
        <f t="shared" si="12"/>
        <v>-4.7</v>
      </c>
      <c r="J283" s="57">
        <f t="shared" si="13"/>
        <v>0</v>
      </c>
    </row>
    <row r="284" spans="1:10" s="1" customFormat="1" ht="15.75" hidden="1">
      <c r="A284" s="80"/>
      <c r="B284" s="69"/>
      <c r="C284" s="31" t="s">
        <v>106</v>
      </c>
      <c r="D284" s="15" t="s">
        <v>5</v>
      </c>
      <c r="E284" s="57"/>
      <c r="F284" s="57"/>
      <c r="G284" s="57"/>
      <c r="H284" s="57"/>
      <c r="I284" s="57">
        <f t="shared" si="12"/>
        <v>0</v>
      </c>
      <c r="J284" s="57" t="e">
        <f t="shared" si="13"/>
        <v>#DIV/0!</v>
      </c>
    </row>
    <row r="285" spans="1:10" s="1" customFormat="1" ht="15.75">
      <c r="A285" s="81"/>
      <c r="B285" s="70"/>
      <c r="C285" s="34"/>
      <c r="D285" s="23" t="s">
        <v>10</v>
      </c>
      <c r="E285" s="56">
        <f>SUM(E282:E284)</f>
        <v>21.2</v>
      </c>
      <c r="F285" s="56">
        <f>SUM(F282:F284)</f>
        <v>0</v>
      </c>
      <c r="G285" s="56">
        <f>SUM(G282:G284)</f>
        <v>125.3</v>
      </c>
      <c r="H285" s="56"/>
      <c r="I285" s="56">
        <f t="shared" si="12"/>
        <v>104.1</v>
      </c>
      <c r="J285" s="56">
        <f t="shared" si="13"/>
        <v>591.0377358490566</v>
      </c>
    </row>
    <row r="286" spans="1:10" s="1" customFormat="1" ht="78.75">
      <c r="A286" s="68" t="s">
        <v>32</v>
      </c>
      <c r="B286" s="68" t="s">
        <v>82</v>
      </c>
      <c r="C286" s="33" t="s">
        <v>105</v>
      </c>
      <c r="D286" s="15" t="s">
        <v>87</v>
      </c>
      <c r="E286" s="57">
        <v>33734.1</v>
      </c>
      <c r="F286" s="57">
        <v>31723</v>
      </c>
      <c r="G286" s="57">
        <v>36127.9</v>
      </c>
      <c r="H286" s="57">
        <f>G286/F286*100</f>
        <v>113.88550893673361</v>
      </c>
      <c r="I286" s="57">
        <f t="shared" si="12"/>
        <v>2393.800000000003</v>
      </c>
      <c r="J286" s="57">
        <f t="shared" si="13"/>
        <v>107.09608378465707</v>
      </c>
    </row>
    <row r="287" spans="1:10" s="1" customFormat="1" ht="31.5">
      <c r="A287" s="69"/>
      <c r="B287" s="69"/>
      <c r="C287" s="31" t="s">
        <v>91</v>
      </c>
      <c r="D287" s="15" t="s">
        <v>132</v>
      </c>
      <c r="E287" s="57">
        <v>84438.3</v>
      </c>
      <c r="F287" s="57">
        <v>18205.1</v>
      </c>
      <c r="G287" s="57">
        <v>17661.9</v>
      </c>
      <c r="H287" s="57">
        <f>G287/F287*100</f>
        <v>97.01622072935608</v>
      </c>
      <c r="I287" s="57">
        <f t="shared" si="12"/>
        <v>-66776.4</v>
      </c>
      <c r="J287" s="57">
        <f t="shared" si="13"/>
        <v>20.91692987660813</v>
      </c>
    </row>
    <row r="288" spans="1:10" s="1" customFormat="1" ht="31.5">
      <c r="A288" s="69"/>
      <c r="B288" s="69"/>
      <c r="C288" s="31" t="s">
        <v>135</v>
      </c>
      <c r="D288" s="15" t="s">
        <v>134</v>
      </c>
      <c r="E288" s="57">
        <v>1370.5</v>
      </c>
      <c r="F288" s="57"/>
      <c r="G288" s="57">
        <v>3002.4</v>
      </c>
      <c r="H288" s="57"/>
      <c r="I288" s="57">
        <f t="shared" si="12"/>
        <v>1631.9</v>
      </c>
      <c r="J288" s="57">
        <f t="shared" si="13"/>
        <v>219.07333090113096</v>
      </c>
    </row>
    <row r="289" spans="1:10" s="1" customFormat="1" ht="15.75">
      <c r="A289" s="69"/>
      <c r="B289" s="69"/>
      <c r="C289" s="31" t="s">
        <v>3</v>
      </c>
      <c r="D289" s="15" t="s">
        <v>4</v>
      </c>
      <c r="E289" s="57">
        <v>3553.4</v>
      </c>
      <c r="F289" s="57"/>
      <c r="G289" s="57">
        <v>3141.2</v>
      </c>
      <c r="H289" s="57"/>
      <c r="I289" s="57">
        <f t="shared" si="12"/>
        <v>-412.2000000000003</v>
      </c>
      <c r="J289" s="57">
        <f t="shared" si="13"/>
        <v>88.3998424044577</v>
      </c>
    </row>
    <row r="290" spans="1:10" s="1" customFormat="1" ht="15.75">
      <c r="A290" s="69"/>
      <c r="B290" s="69"/>
      <c r="C290" s="31" t="s">
        <v>106</v>
      </c>
      <c r="D290" s="15" t="s">
        <v>5</v>
      </c>
      <c r="E290" s="57"/>
      <c r="F290" s="57"/>
      <c r="G290" s="58">
        <v>1</v>
      </c>
      <c r="H290" s="58"/>
      <c r="I290" s="58">
        <f t="shared" si="12"/>
        <v>1</v>
      </c>
      <c r="J290" s="58"/>
    </row>
    <row r="291" spans="1:10" s="1" customFormat="1" ht="15.75">
      <c r="A291" s="69"/>
      <c r="B291" s="69"/>
      <c r="C291" s="31" t="s">
        <v>107</v>
      </c>
      <c r="D291" s="15" t="s">
        <v>30</v>
      </c>
      <c r="E291" s="57">
        <v>223470</v>
      </c>
      <c r="F291" s="57">
        <v>2368.5</v>
      </c>
      <c r="G291" s="57">
        <v>36826.2</v>
      </c>
      <c r="H291" s="57">
        <f>G291/F291*100</f>
        <v>1554.8321722609244</v>
      </c>
      <c r="I291" s="57">
        <f t="shared" si="12"/>
        <v>-186643.8</v>
      </c>
      <c r="J291" s="57">
        <f t="shared" si="13"/>
        <v>16.479258960934352</v>
      </c>
    </row>
    <row r="292" spans="1:10" s="1" customFormat="1" ht="31.5">
      <c r="A292" s="69"/>
      <c r="B292" s="69"/>
      <c r="C292" s="31" t="s">
        <v>109</v>
      </c>
      <c r="D292" s="16" t="s">
        <v>110</v>
      </c>
      <c r="E292" s="11">
        <v>228909.2</v>
      </c>
      <c r="F292" s="11">
        <v>112509</v>
      </c>
      <c r="G292" s="11">
        <v>99871.9</v>
      </c>
      <c r="H292" s="11">
        <f>G292/F292*100</f>
        <v>88.76792078855912</v>
      </c>
      <c r="I292" s="11">
        <f t="shared" si="12"/>
        <v>-129037.30000000002</v>
      </c>
      <c r="J292" s="11">
        <f t="shared" si="13"/>
        <v>43.62948278181916</v>
      </c>
    </row>
    <row r="293" spans="1:10" s="1" customFormat="1" ht="15.75" customHeight="1">
      <c r="A293" s="69"/>
      <c r="B293" s="69"/>
      <c r="C293" s="31" t="s">
        <v>111</v>
      </c>
      <c r="D293" s="15" t="s">
        <v>112</v>
      </c>
      <c r="E293" s="57">
        <v>94268.3</v>
      </c>
      <c r="F293" s="58">
        <v>90012.8</v>
      </c>
      <c r="G293" s="58">
        <v>80768.8</v>
      </c>
      <c r="H293" s="58">
        <f>G293/F293*100</f>
        <v>89.73034946140993</v>
      </c>
      <c r="I293" s="58">
        <f t="shared" si="12"/>
        <v>-13499.5</v>
      </c>
      <c r="J293" s="58">
        <f t="shared" si="13"/>
        <v>85.6797035694926</v>
      </c>
    </row>
    <row r="294" spans="1:10" s="1" customFormat="1" ht="15.75">
      <c r="A294" s="69"/>
      <c r="B294" s="69"/>
      <c r="C294" s="31" t="s">
        <v>113</v>
      </c>
      <c r="D294" s="15" t="s">
        <v>8</v>
      </c>
      <c r="E294" s="57">
        <v>9192.6</v>
      </c>
      <c r="F294" s="58">
        <v>874.2</v>
      </c>
      <c r="G294" s="58">
        <v>874.2</v>
      </c>
      <c r="H294" s="58">
        <f>G294/F294*100</f>
        <v>100</v>
      </c>
      <c r="I294" s="58">
        <f t="shared" si="12"/>
        <v>-8318.4</v>
      </c>
      <c r="J294" s="58">
        <f t="shared" si="13"/>
        <v>9.509823118595392</v>
      </c>
    </row>
    <row r="295" spans="1:10" s="1" customFormat="1" ht="31.5">
      <c r="A295" s="69"/>
      <c r="B295" s="69"/>
      <c r="C295" s="31" t="s">
        <v>93</v>
      </c>
      <c r="D295" s="15" t="s">
        <v>114</v>
      </c>
      <c r="E295" s="57">
        <v>-16752.6</v>
      </c>
      <c r="F295" s="57"/>
      <c r="G295" s="58">
        <v>-34987.6</v>
      </c>
      <c r="H295" s="58"/>
      <c r="I295" s="58">
        <f t="shared" si="12"/>
        <v>-18235</v>
      </c>
      <c r="J295" s="58">
        <f t="shared" si="13"/>
        <v>208.84877571242674</v>
      </c>
    </row>
    <row r="296" spans="1:10" s="1" customFormat="1" ht="15.75">
      <c r="A296" s="70"/>
      <c r="B296" s="70"/>
      <c r="C296" s="34"/>
      <c r="D296" s="23" t="s">
        <v>10</v>
      </c>
      <c r="E296" s="56">
        <f>SUM(E286:E295)</f>
        <v>662183.8</v>
      </c>
      <c r="F296" s="56">
        <f>SUM(F286:F295)</f>
        <v>255692.60000000003</v>
      </c>
      <c r="G296" s="56">
        <f>SUM(G286:G295)</f>
        <v>243287.9</v>
      </c>
      <c r="H296" s="56">
        <f>G296/F296*100</f>
        <v>95.14858857862917</v>
      </c>
      <c r="I296" s="56">
        <f t="shared" si="12"/>
        <v>-418895.9</v>
      </c>
      <c r="J296" s="56">
        <f t="shared" si="13"/>
        <v>36.74023737820224</v>
      </c>
    </row>
    <row r="297" spans="1:10" ht="63">
      <c r="A297" s="68" t="s">
        <v>33</v>
      </c>
      <c r="B297" s="68" t="s">
        <v>83</v>
      </c>
      <c r="C297" s="33" t="s">
        <v>116</v>
      </c>
      <c r="D297" s="11" t="s">
        <v>117</v>
      </c>
      <c r="E297" s="11">
        <v>421456.5</v>
      </c>
      <c r="F297" s="11">
        <v>587242.7</v>
      </c>
      <c r="G297" s="11">
        <v>395298.1</v>
      </c>
      <c r="H297" s="11">
        <f>G297/F297*100</f>
        <v>67.31426376181432</v>
      </c>
      <c r="I297" s="11">
        <f t="shared" si="12"/>
        <v>-26158.400000000023</v>
      </c>
      <c r="J297" s="11">
        <f t="shared" si="13"/>
        <v>93.79333335706058</v>
      </c>
    </row>
    <row r="298" spans="1:10" ht="31.5">
      <c r="A298" s="69"/>
      <c r="B298" s="69"/>
      <c r="C298" s="31" t="s">
        <v>118</v>
      </c>
      <c r="D298" s="11" t="s">
        <v>119</v>
      </c>
      <c r="E298" s="11">
        <v>50499</v>
      </c>
      <c r="F298" s="11">
        <v>57823</v>
      </c>
      <c r="G298" s="11">
        <v>81155.3</v>
      </c>
      <c r="H298" s="11">
        <f>G298/F298*100</f>
        <v>140.35124431454614</v>
      </c>
      <c r="I298" s="11">
        <f t="shared" si="12"/>
        <v>30656.300000000003</v>
      </c>
      <c r="J298" s="11">
        <f t="shared" si="13"/>
        <v>160.70674666825087</v>
      </c>
    </row>
    <row r="299" spans="1:10" ht="94.5" customHeight="1">
      <c r="A299" s="69"/>
      <c r="B299" s="69"/>
      <c r="C299" s="31" t="s">
        <v>120</v>
      </c>
      <c r="D299" s="11" t="s">
        <v>121</v>
      </c>
      <c r="E299" s="11">
        <v>1615.1</v>
      </c>
      <c r="F299" s="11">
        <v>1351.3</v>
      </c>
      <c r="G299" s="11">
        <v>2713.5</v>
      </c>
      <c r="H299" s="11">
        <f>G299/F299*100</f>
        <v>200.80663065196478</v>
      </c>
      <c r="I299" s="11">
        <f t="shared" si="12"/>
        <v>1098.4</v>
      </c>
      <c r="J299" s="11">
        <f t="shared" si="13"/>
        <v>168.00817286855303</v>
      </c>
    </row>
    <row r="300" spans="1:10" ht="94.5">
      <c r="A300" s="69"/>
      <c r="B300" s="69"/>
      <c r="C300" s="31" t="s">
        <v>126</v>
      </c>
      <c r="D300" s="54" t="s">
        <v>127</v>
      </c>
      <c r="E300" s="11">
        <v>230.8</v>
      </c>
      <c r="F300" s="11">
        <v>8.5</v>
      </c>
      <c r="G300" s="11">
        <v>493.2</v>
      </c>
      <c r="H300" s="11">
        <f>G300/F300*100</f>
        <v>5802.35294117647</v>
      </c>
      <c r="I300" s="11">
        <f t="shared" si="12"/>
        <v>262.4</v>
      </c>
      <c r="J300" s="11">
        <f t="shared" si="13"/>
        <v>213.69150779896012</v>
      </c>
    </row>
    <row r="301" spans="1:10" ht="31.5">
      <c r="A301" s="69"/>
      <c r="B301" s="69"/>
      <c r="C301" s="31" t="s">
        <v>91</v>
      </c>
      <c r="D301" s="15" t="s">
        <v>132</v>
      </c>
      <c r="E301" s="11">
        <v>74</v>
      </c>
      <c r="F301" s="11"/>
      <c r="G301" s="11">
        <v>121.9</v>
      </c>
      <c r="H301" s="11"/>
      <c r="I301" s="11">
        <f t="shared" si="12"/>
        <v>47.900000000000006</v>
      </c>
      <c r="J301" s="11">
        <f t="shared" si="13"/>
        <v>164.72972972972974</v>
      </c>
    </row>
    <row r="302" spans="1:10" ht="47.25">
      <c r="A302" s="69"/>
      <c r="B302" s="69"/>
      <c r="C302" s="33" t="s">
        <v>122</v>
      </c>
      <c r="D302" s="11" t="s">
        <v>123</v>
      </c>
      <c r="E302" s="11">
        <v>154088</v>
      </c>
      <c r="F302" s="11">
        <v>222068.1</v>
      </c>
      <c r="G302" s="11">
        <v>183820.8</v>
      </c>
      <c r="H302" s="11">
        <f>G302/F302*100</f>
        <v>82.7767698287147</v>
      </c>
      <c r="I302" s="11">
        <f t="shared" si="12"/>
        <v>29732.79999999999</v>
      </c>
      <c r="J302" s="11">
        <f t="shared" si="13"/>
        <v>119.29598670889361</v>
      </c>
    </row>
    <row r="303" spans="1:10" ht="48" customHeight="1">
      <c r="A303" s="69"/>
      <c r="B303" s="69"/>
      <c r="C303" s="33" t="s">
        <v>128</v>
      </c>
      <c r="D303" s="11" t="s">
        <v>129</v>
      </c>
      <c r="E303" s="11">
        <v>1805.4</v>
      </c>
      <c r="F303" s="11"/>
      <c r="G303" s="11">
        <v>9445.3</v>
      </c>
      <c r="H303" s="11"/>
      <c r="I303" s="11">
        <f t="shared" si="12"/>
        <v>7639.9</v>
      </c>
      <c r="J303" s="11">
        <f t="shared" si="13"/>
        <v>523.1693807466489</v>
      </c>
    </row>
    <row r="304" spans="1:10" ht="78.75">
      <c r="A304" s="69"/>
      <c r="B304" s="69"/>
      <c r="C304" s="33" t="s">
        <v>124</v>
      </c>
      <c r="D304" s="11" t="s">
        <v>125</v>
      </c>
      <c r="E304" s="11">
        <v>55072.8</v>
      </c>
      <c r="F304" s="11">
        <v>51247.2</v>
      </c>
      <c r="G304" s="11">
        <v>105344</v>
      </c>
      <c r="H304" s="11">
        <f>G304/F304*100</f>
        <v>205.56049891506268</v>
      </c>
      <c r="I304" s="11">
        <f t="shared" si="12"/>
        <v>50271.2</v>
      </c>
      <c r="J304" s="11">
        <f t="shared" si="13"/>
        <v>191.28135849275867</v>
      </c>
    </row>
    <row r="305" spans="1:10" ht="15.75">
      <c r="A305" s="69"/>
      <c r="B305" s="69"/>
      <c r="C305" s="31" t="s">
        <v>3</v>
      </c>
      <c r="D305" s="15" t="s">
        <v>4</v>
      </c>
      <c r="E305" s="11">
        <v>91.7</v>
      </c>
      <c r="F305" s="11"/>
      <c r="G305" s="11">
        <v>9.8</v>
      </c>
      <c r="H305" s="11"/>
      <c r="I305" s="11">
        <f t="shared" si="12"/>
        <v>-81.9</v>
      </c>
      <c r="J305" s="11">
        <f t="shared" si="13"/>
        <v>10.687022900763358</v>
      </c>
    </row>
    <row r="306" spans="1:10" ht="15.75">
      <c r="A306" s="69"/>
      <c r="B306" s="69"/>
      <c r="C306" s="31" t="s">
        <v>106</v>
      </c>
      <c r="D306" s="15" t="s">
        <v>5</v>
      </c>
      <c r="E306" s="11">
        <v>21.6</v>
      </c>
      <c r="F306" s="11"/>
      <c r="G306" s="11">
        <v>747.9</v>
      </c>
      <c r="H306" s="11"/>
      <c r="I306" s="11">
        <f t="shared" si="12"/>
        <v>726.3</v>
      </c>
      <c r="J306" s="11">
        <f t="shared" si="13"/>
        <v>3462.5</v>
      </c>
    </row>
    <row r="307" spans="1:10" ht="15.75">
      <c r="A307" s="69"/>
      <c r="B307" s="69"/>
      <c r="C307" s="31" t="s">
        <v>107</v>
      </c>
      <c r="D307" s="15" t="s">
        <v>30</v>
      </c>
      <c r="E307" s="11">
        <v>-568.1</v>
      </c>
      <c r="F307" s="11"/>
      <c r="G307" s="11"/>
      <c r="H307" s="11"/>
      <c r="I307" s="11">
        <f t="shared" si="12"/>
        <v>568.1</v>
      </c>
      <c r="J307" s="11">
        <f t="shared" si="13"/>
        <v>0</v>
      </c>
    </row>
    <row r="308" spans="1:10" s="1" customFormat="1" ht="15.75">
      <c r="A308" s="69"/>
      <c r="B308" s="69"/>
      <c r="C308" s="32"/>
      <c r="D308" s="23" t="s">
        <v>84</v>
      </c>
      <c r="E308" s="56">
        <f>SUM(E297:E307)</f>
        <v>684386.7999999999</v>
      </c>
      <c r="F308" s="56">
        <f>SUM(F297:F307)</f>
        <v>919740.7999999999</v>
      </c>
      <c r="G308" s="56">
        <f>SUM(G297:G307)</f>
        <v>779149.8000000002</v>
      </c>
      <c r="H308" s="56">
        <f>G308/F308*100</f>
        <v>84.71406291859623</v>
      </c>
      <c r="I308" s="56">
        <f t="shared" si="12"/>
        <v>94763.00000000023</v>
      </c>
      <c r="J308" s="56">
        <f t="shared" si="13"/>
        <v>113.84640966190467</v>
      </c>
    </row>
    <row r="309" spans="1:10" ht="15.75">
      <c r="A309" s="69"/>
      <c r="B309" s="69"/>
      <c r="C309" s="31" t="s">
        <v>95</v>
      </c>
      <c r="D309" s="15" t="s">
        <v>34</v>
      </c>
      <c r="E309" s="11">
        <v>296226.1</v>
      </c>
      <c r="F309" s="11">
        <v>338916.1</v>
      </c>
      <c r="G309" s="11">
        <v>392348.6</v>
      </c>
      <c r="H309" s="11">
        <f>G309/F309*100</f>
        <v>115.76570130483621</v>
      </c>
      <c r="I309" s="11">
        <f t="shared" si="12"/>
        <v>96122.5</v>
      </c>
      <c r="J309" s="11">
        <f t="shared" si="13"/>
        <v>132.44903133113525</v>
      </c>
    </row>
    <row r="310" spans="1:10" ht="15.75">
      <c r="A310" s="69"/>
      <c r="B310" s="69"/>
      <c r="C310" s="31" t="s">
        <v>35</v>
      </c>
      <c r="D310" s="15" t="s">
        <v>36</v>
      </c>
      <c r="E310" s="11">
        <v>2741771.9</v>
      </c>
      <c r="F310" s="11">
        <v>2734629.5</v>
      </c>
      <c r="G310" s="11">
        <v>2578209</v>
      </c>
      <c r="H310" s="11">
        <f>G310/F310*100</f>
        <v>94.2800112410109</v>
      </c>
      <c r="I310" s="11">
        <f t="shared" si="12"/>
        <v>-163562.8999999999</v>
      </c>
      <c r="J310" s="11">
        <f t="shared" si="13"/>
        <v>94.03440891636536</v>
      </c>
    </row>
    <row r="311" spans="1:10" ht="31.5">
      <c r="A311" s="69"/>
      <c r="B311" s="69"/>
      <c r="C311" s="31" t="s">
        <v>9</v>
      </c>
      <c r="D311" s="16" t="s">
        <v>102</v>
      </c>
      <c r="E311" s="57">
        <v>111.9</v>
      </c>
      <c r="F311" s="11"/>
      <c r="G311" s="11"/>
      <c r="H311" s="11"/>
      <c r="I311" s="11">
        <f t="shared" si="12"/>
        <v>-111.9</v>
      </c>
      <c r="J311" s="11">
        <f t="shared" si="13"/>
        <v>0</v>
      </c>
    </row>
    <row r="312" spans="1:10" ht="15.75">
      <c r="A312" s="69"/>
      <c r="B312" s="69"/>
      <c r="C312" s="31" t="s">
        <v>3</v>
      </c>
      <c r="D312" s="15" t="s">
        <v>4</v>
      </c>
      <c r="E312" s="11">
        <v>2564.2</v>
      </c>
      <c r="F312" s="11">
        <v>1331</v>
      </c>
      <c r="G312" s="11">
        <v>1725.1</v>
      </c>
      <c r="H312" s="11">
        <f>G312/F312*100</f>
        <v>129.60931630353116</v>
      </c>
      <c r="I312" s="11">
        <f t="shared" si="12"/>
        <v>-839.0999999999999</v>
      </c>
      <c r="J312" s="11">
        <f t="shared" si="13"/>
        <v>67.27634349894704</v>
      </c>
    </row>
    <row r="313" spans="1:10" s="1" customFormat="1" ht="15.75">
      <c r="A313" s="69"/>
      <c r="B313" s="69"/>
      <c r="C313" s="32"/>
      <c r="D313" s="23" t="s">
        <v>6</v>
      </c>
      <c r="E313" s="56">
        <f>SUM(E309:E312)</f>
        <v>3040674.1</v>
      </c>
      <c r="F313" s="56">
        <f>SUM(F309:F312)</f>
        <v>3074876.6</v>
      </c>
      <c r="G313" s="56">
        <f>SUM(G309:G312)</f>
        <v>2972282.7</v>
      </c>
      <c r="H313" s="56">
        <f>G313/F313*100</f>
        <v>96.66347911327564</v>
      </c>
      <c r="I313" s="56">
        <f>G313-E313</f>
        <v>-68391.3999999999</v>
      </c>
      <c r="J313" s="56">
        <f>G313/E313*100</f>
        <v>97.75078164410978</v>
      </c>
    </row>
    <row r="314" spans="1:10" s="1" customFormat="1" ht="15.75">
      <c r="A314" s="70"/>
      <c r="B314" s="70"/>
      <c r="C314" s="32"/>
      <c r="D314" s="23" t="s">
        <v>10</v>
      </c>
      <c r="E314" s="56">
        <f>E308+E313</f>
        <v>3725060.9</v>
      </c>
      <c r="F314" s="56">
        <f>F308+F313</f>
        <v>3994617.4</v>
      </c>
      <c r="G314" s="56">
        <f>G308+G313</f>
        <v>3751432.5000000005</v>
      </c>
      <c r="H314" s="56">
        <f>G314/F314*100</f>
        <v>93.91218543232702</v>
      </c>
      <c r="I314" s="56">
        <f>G314-E314</f>
        <v>26371.60000000056</v>
      </c>
      <c r="J314" s="56">
        <f>G314/E314*100</f>
        <v>100.70795084182384</v>
      </c>
    </row>
    <row r="315" spans="1:10" s="1" customFormat="1" ht="8.25" customHeight="1">
      <c r="A315" s="85"/>
      <c r="B315" s="85"/>
      <c r="C315" s="92"/>
      <c r="D315" s="23"/>
      <c r="E315" s="56"/>
      <c r="F315" s="56"/>
      <c r="G315" s="56"/>
      <c r="H315" s="56"/>
      <c r="I315" s="56"/>
      <c r="J315" s="56"/>
    </row>
    <row r="316" spans="1:10" s="1" customFormat="1" ht="17.25" customHeight="1">
      <c r="A316" s="86"/>
      <c r="B316" s="86"/>
      <c r="C316" s="93"/>
      <c r="D316" s="23" t="s">
        <v>37</v>
      </c>
      <c r="E316" s="56">
        <f>E327+E338</f>
        <v>14543518.3</v>
      </c>
      <c r="F316" s="56">
        <f>F327+F338</f>
        <v>14502826.6</v>
      </c>
      <c r="G316" s="56">
        <f>G327+G338</f>
        <v>14437958.5</v>
      </c>
      <c r="H316" s="56">
        <f>G316/F316*100</f>
        <v>99.55272098474927</v>
      </c>
      <c r="I316" s="56">
        <f>G316-E316</f>
        <v>-105559.80000000075</v>
      </c>
      <c r="J316" s="56">
        <f>G316/E316*100</f>
        <v>99.2741797560773</v>
      </c>
    </row>
    <row r="317" spans="1:10" s="1" customFormat="1" ht="8.25" customHeight="1">
      <c r="A317" s="86"/>
      <c r="B317" s="86"/>
      <c r="C317" s="93"/>
      <c r="D317" s="23"/>
      <c r="E317" s="56"/>
      <c r="F317" s="56"/>
      <c r="G317" s="56"/>
      <c r="H317" s="56"/>
      <c r="I317" s="56"/>
      <c r="J317" s="56"/>
    </row>
    <row r="318" spans="1:10" s="1" customFormat="1" ht="21.75" customHeight="1">
      <c r="A318" s="87"/>
      <c r="B318" s="87"/>
      <c r="C318" s="94"/>
      <c r="D318" s="23" t="s">
        <v>45</v>
      </c>
      <c r="E318" s="3">
        <f>E18+E31+E39+E43+E56+E69+E81+E89+E98+E106+E115+E123+E132+E140+E148+E164+E172+E189+E204+E222+E234+E248+E260+E272+E276+E281+E285+E296+E314</f>
        <v>24341538.099999998</v>
      </c>
      <c r="F318" s="3">
        <f>F18+F31+F39+F43+F56+F69+F81+F89+F98+F106+F115+F123+F132+F140+F148+F164+F172+F189+F204+F222+F234+F248+F260+F272+F276+F281+F285+F296+F314</f>
        <v>24409683.399999995</v>
      </c>
      <c r="G318" s="3">
        <f>G18+G31+G39+G43+G56+G69+G81+G89+G98+G106+G115+G123+G132+G140+G148+G164+G172+G189+G204+G222+G234+G248+G260+G272+G276+G281+G285+G296+G314</f>
        <v>24160202.900000002</v>
      </c>
      <c r="H318" s="3">
        <f>G318/F318*100</f>
        <v>98.97794454802313</v>
      </c>
      <c r="I318" s="3">
        <f>G318-E318</f>
        <v>-181335.19999999553</v>
      </c>
      <c r="J318" s="3">
        <f>G318/E318*100</f>
        <v>99.25503803722249</v>
      </c>
    </row>
    <row r="319" spans="1:10" ht="15.75">
      <c r="A319" s="17"/>
      <c r="B319" s="17"/>
      <c r="C319" s="38"/>
      <c r="D319" s="30"/>
      <c r="E319" s="46"/>
      <c r="F319" s="46"/>
      <c r="G319" s="46"/>
      <c r="H319" s="60"/>
      <c r="I319" s="60"/>
      <c r="J319" s="60"/>
    </row>
    <row r="320" spans="1:10" ht="15.75">
      <c r="A320" s="17"/>
      <c r="B320" s="17"/>
      <c r="C320" s="38"/>
      <c r="D320" s="25" t="s">
        <v>38</v>
      </c>
      <c r="E320" s="46"/>
      <c r="F320" s="46"/>
      <c r="G320" s="46"/>
      <c r="H320" s="60"/>
      <c r="I320" s="60"/>
      <c r="J320" s="60"/>
    </row>
    <row r="321" spans="1:10" ht="15.75" hidden="1">
      <c r="A321" s="17"/>
      <c r="B321" s="17"/>
      <c r="C321" s="38"/>
      <c r="D321" s="7"/>
      <c r="E321" s="61">
        <f aca="true" t="shared" si="14" ref="E321:J321">E318-E368</f>
        <v>0</v>
      </c>
      <c r="F321" s="61">
        <f t="shared" si="14"/>
        <v>0</v>
      </c>
      <c r="G321" s="61"/>
      <c r="H321" s="61">
        <f t="shared" si="14"/>
        <v>0</v>
      </c>
      <c r="I321" s="61">
        <f t="shared" si="14"/>
        <v>3.725290298461914E-09</v>
      </c>
      <c r="J321" s="61">
        <f t="shared" si="14"/>
        <v>0</v>
      </c>
    </row>
    <row r="322" spans="1:10" ht="15.75" hidden="1">
      <c r="A322" s="17"/>
      <c r="B322" s="17"/>
      <c r="C322" s="38"/>
      <c r="D322" s="25"/>
      <c r="E322" s="48"/>
      <c r="F322" s="48"/>
      <c r="G322" s="50"/>
      <c r="H322" s="60"/>
      <c r="I322" s="60"/>
      <c r="J322" s="60"/>
    </row>
    <row r="323" spans="1:10" ht="15.75" hidden="1">
      <c r="A323" s="88" t="s">
        <v>145</v>
      </c>
      <c r="B323" s="88"/>
      <c r="C323" s="88"/>
      <c r="D323" s="88"/>
      <c r="E323" s="88"/>
      <c r="F323" s="88"/>
      <c r="G323" s="88"/>
      <c r="H323" s="88"/>
      <c r="I323" s="88"/>
      <c r="J323" s="88"/>
    </row>
    <row r="324" spans="1:10" ht="15.75">
      <c r="A324" s="19"/>
      <c r="B324" s="18"/>
      <c r="C324" s="39"/>
      <c r="D324" s="26"/>
      <c r="E324" s="18"/>
      <c r="F324" s="18"/>
      <c r="G324" s="44"/>
      <c r="J324" s="42" t="s">
        <v>43</v>
      </c>
    </row>
    <row r="325" spans="1:10" ht="42" customHeight="1">
      <c r="A325" s="73" t="s">
        <v>0</v>
      </c>
      <c r="B325" s="75" t="s">
        <v>57</v>
      </c>
      <c r="C325" s="77" t="s">
        <v>1</v>
      </c>
      <c r="D325" s="77" t="s">
        <v>58</v>
      </c>
      <c r="E325" s="67" t="s">
        <v>146</v>
      </c>
      <c r="F325" s="90" t="s">
        <v>85</v>
      </c>
      <c r="G325" s="67" t="s">
        <v>147</v>
      </c>
      <c r="H325" s="67" t="s">
        <v>150</v>
      </c>
      <c r="I325" s="67" t="s">
        <v>148</v>
      </c>
      <c r="J325" s="67" t="s">
        <v>149</v>
      </c>
    </row>
    <row r="326" spans="1:10" ht="51" customHeight="1">
      <c r="A326" s="74"/>
      <c r="B326" s="76"/>
      <c r="C326" s="77"/>
      <c r="D326" s="77"/>
      <c r="E326" s="67"/>
      <c r="F326" s="91"/>
      <c r="G326" s="67"/>
      <c r="H326" s="67"/>
      <c r="I326" s="67"/>
      <c r="J326" s="67"/>
    </row>
    <row r="327" spans="1:10" s="1" customFormat="1" ht="21" customHeight="1">
      <c r="A327" s="68"/>
      <c r="B327" s="68"/>
      <c r="C327" s="32"/>
      <c r="D327" s="23" t="s">
        <v>39</v>
      </c>
      <c r="E327" s="2">
        <f>SUM(E328:E337)</f>
        <v>12164219.3</v>
      </c>
      <c r="F327" s="2">
        <f>SUM(F328:F337)</f>
        <v>12665096.2</v>
      </c>
      <c r="G327" s="2">
        <f>SUM(G328:G337)</f>
        <v>12569708.200000001</v>
      </c>
      <c r="H327" s="2">
        <f aca="true" t="shared" si="15" ref="H327:H336">G327/F327*100</f>
        <v>99.24684346258658</v>
      </c>
      <c r="I327" s="2">
        <f aca="true" t="shared" si="16" ref="I327:I368">G327-E327</f>
        <v>405488.9000000004</v>
      </c>
      <c r="J327" s="2">
        <f aca="true" t="shared" si="17" ref="J327:J368">G327/E327*100</f>
        <v>103.33345601554554</v>
      </c>
    </row>
    <row r="328" spans="1:10" ht="15.75">
      <c r="A328" s="69"/>
      <c r="B328" s="69"/>
      <c r="C328" s="31" t="s">
        <v>23</v>
      </c>
      <c r="D328" s="15" t="s">
        <v>24</v>
      </c>
      <c r="E328" s="10">
        <f aca="true" t="shared" si="18" ref="E328:G337">SUMIF($C$6:$C$318,$C328,E$6:E$318)</f>
        <v>7228883.5</v>
      </c>
      <c r="F328" s="10">
        <f t="shared" si="18"/>
        <v>7472582.1</v>
      </c>
      <c r="G328" s="22">
        <f t="shared" si="18"/>
        <v>7604680.1</v>
      </c>
      <c r="H328" s="10">
        <f t="shared" si="15"/>
        <v>101.76776913565124</v>
      </c>
      <c r="I328" s="10">
        <f t="shared" si="16"/>
        <v>375796.5999999996</v>
      </c>
      <c r="J328" s="10">
        <f t="shared" si="17"/>
        <v>105.1985427625165</v>
      </c>
    </row>
    <row r="329" spans="1:10" ht="31.5">
      <c r="A329" s="69"/>
      <c r="B329" s="69"/>
      <c r="C329" s="31" t="s">
        <v>56</v>
      </c>
      <c r="D329" s="15" t="s">
        <v>96</v>
      </c>
      <c r="E329" s="10">
        <f t="shared" si="18"/>
        <v>34101.2</v>
      </c>
      <c r="F329" s="10">
        <f t="shared" si="18"/>
        <v>48861.2</v>
      </c>
      <c r="G329" s="22">
        <f t="shared" si="18"/>
        <v>45712.1</v>
      </c>
      <c r="H329" s="10">
        <f t="shared" si="15"/>
        <v>93.55500888230335</v>
      </c>
      <c r="I329" s="10">
        <f t="shared" si="16"/>
        <v>11610.900000000001</v>
      </c>
      <c r="J329" s="10">
        <f t="shared" si="17"/>
        <v>134.04836193447738</v>
      </c>
    </row>
    <row r="330" spans="1:10" ht="31.5">
      <c r="A330" s="69"/>
      <c r="B330" s="69"/>
      <c r="C330" s="31" t="s">
        <v>47</v>
      </c>
      <c r="D330" s="15" t="s">
        <v>86</v>
      </c>
      <c r="E330" s="10">
        <f t="shared" si="18"/>
        <v>541988.1</v>
      </c>
      <c r="F330" s="10">
        <f t="shared" si="18"/>
        <v>587942.7</v>
      </c>
      <c r="G330" s="22">
        <f t="shared" si="18"/>
        <v>520221.6</v>
      </c>
      <c r="H330" s="10">
        <f t="shared" si="15"/>
        <v>88.48168367427643</v>
      </c>
      <c r="I330" s="10">
        <f t="shared" si="16"/>
        <v>-21766.5</v>
      </c>
      <c r="J330" s="10">
        <f t="shared" si="17"/>
        <v>95.9839524151914</v>
      </c>
    </row>
    <row r="331" spans="1:10" ht="15.75">
      <c r="A331" s="69"/>
      <c r="B331" s="69"/>
      <c r="C331" s="31" t="s">
        <v>48</v>
      </c>
      <c r="D331" s="15" t="s">
        <v>26</v>
      </c>
      <c r="E331" s="10">
        <f t="shared" si="18"/>
        <v>1878.9</v>
      </c>
      <c r="F331" s="10">
        <f t="shared" si="18"/>
        <v>2357.6</v>
      </c>
      <c r="G331" s="22">
        <f t="shared" si="18"/>
        <v>1039.4</v>
      </c>
      <c r="H331" s="10">
        <f t="shared" si="15"/>
        <v>44.08720732948762</v>
      </c>
      <c r="I331" s="10">
        <f t="shared" si="16"/>
        <v>-839.5</v>
      </c>
      <c r="J331" s="10">
        <f t="shared" si="17"/>
        <v>55.319601894725636</v>
      </c>
    </row>
    <row r="332" spans="1:10" ht="31.5">
      <c r="A332" s="69"/>
      <c r="B332" s="69"/>
      <c r="C332" s="31" t="s">
        <v>97</v>
      </c>
      <c r="D332" s="15" t="s">
        <v>98</v>
      </c>
      <c r="E332" s="10">
        <f t="shared" si="18"/>
        <v>28436.5</v>
      </c>
      <c r="F332" s="10">
        <f t="shared" si="18"/>
        <v>23881.8</v>
      </c>
      <c r="G332" s="10">
        <f t="shared" si="18"/>
        <v>39605.7</v>
      </c>
      <c r="H332" s="10">
        <f t="shared" si="15"/>
        <v>165.84051453408034</v>
      </c>
      <c r="I332" s="10">
        <f t="shared" si="16"/>
        <v>11169.199999999997</v>
      </c>
      <c r="J332" s="10">
        <f t="shared" si="17"/>
        <v>139.27768888576298</v>
      </c>
    </row>
    <row r="333" spans="1:10" ht="15.75">
      <c r="A333" s="69"/>
      <c r="B333" s="69"/>
      <c r="C333" s="31" t="s">
        <v>95</v>
      </c>
      <c r="D333" s="15" t="s">
        <v>34</v>
      </c>
      <c r="E333" s="10">
        <f t="shared" si="18"/>
        <v>296226.1</v>
      </c>
      <c r="F333" s="10">
        <f t="shared" si="18"/>
        <v>338916.1</v>
      </c>
      <c r="G333" s="10">
        <f t="shared" si="18"/>
        <v>392348.6</v>
      </c>
      <c r="H333" s="10">
        <f t="shared" si="15"/>
        <v>115.76570130483621</v>
      </c>
      <c r="I333" s="10">
        <f t="shared" si="16"/>
        <v>96122.5</v>
      </c>
      <c r="J333" s="10">
        <f t="shared" si="17"/>
        <v>132.44903133113525</v>
      </c>
    </row>
    <row r="334" spans="1:10" ht="15.75">
      <c r="A334" s="69"/>
      <c r="B334" s="69"/>
      <c r="C334" s="31" t="s">
        <v>99</v>
      </c>
      <c r="D334" s="15" t="s">
        <v>100</v>
      </c>
      <c r="E334" s="10">
        <f t="shared" si="18"/>
        <v>1091407.7</v>
      </c>
      <c r="F334" s="10">
        <f t="shared" si="18"/>
        <v>1248459.2</v>
      </c>
      <c r="G334" s="10">
        <f t="shared" si="18"/>
        <v>1181805.5</v>
      </c>
      <c r="H334" s="10">
        <f t="shared" si="15"/>
        <v>94.66112308676166</v>
      </c>
      <c r="I334" s="10">
        <f t="shared" si="16"/>
        <v>90397.80000000005</v>
      </c>
      <c r="J334" s="10">
        <f t="shared" si="17"/>
        <v>108.2826793323888</v>
      </c>
    </row>
    <row r="335" spans="1:10" ht="15.75">
      <c r="A335" s="69"/>
      <c r="B335" s="69"/>
      <c r="C335" s="31" t="s">
        <v>35</v>
      </c>
      <c r="D335" s="15" t="s">
        <v>36</v>
      </c>
      <c r="E335" s="10">
        <f t="shared" si="18"/>
        <v>2741771.9</v>
      </c>
      <c r="F335" s="10">
        <f t="shared" si="18"/>
        <v>2734629.5</v>
      </c>
      <c r="G335" s="10">
        <f t="shared" si="18"/>
        <v>2578209</v>
      </c>
      <c r="H335" s="10">
        <f t="shared" si="15"/>
        <v>94.2800112410109</v>
      </c>
      <c r="I335" s="10">
        <f t="shared" si="16"/>
        <v>-163562.8999999999</v>
      </c>
      <c r="J335" s="10">
        <f t="shared" si="17"/>
        <v>94.03440891636536</v>
      </c>
    </row>
    <row r="336" spans="1:10" ht="15.75">
      <c r="A336" s="69"/>
      <c r="B336" s="69"/>
      <c r="C336" s="31" t="s">
        <v>101</v>
      </c>
      <c r="D336" s="15" t="s">
        <v>40</v>
      </c>
      <c r="E336" s="10">
        <f t="shared" si="18"/>
        <v>199413.5</v>
      </c>
      <c r="F336" s="10">
        <f t="shared" si="18"/>
        <v>207466</v>
      </c>
      <c r="G336" s="22">
        <f t="shared" si="18"/>
        <v>206085.9</v>
      </c>
      <c r="H336" s="10">
        <f t="shared" si="15"/>
        <v>99.33478256678202</v>
      </c>
      <c r="I336" s="10">
        <f t="shared" si="16"/>
        <v>6672.399999999994</v>
      </c>
      <c r="J336" s="10">
        <f t="shared" si="17"/>
        <v>103.34601218071995</v>
      </c>
    </row>
    <row r="337" spans="1:10" ht="31.5">
      <c r="A337" s="69"/>
      <c r="B337" s="69"/>
      <c r="C337" s="31" t="s">
        <v>9</v>
      </c>
      <c r="D337" s="15" t="s">
        <v>102</v>
      </c>
      <c r="E337" s="10">
        <f t="shared" si="18"/>
        <v>111.9</v>
      </c>
      <c r="F337" s="10">
        <f t="shared" si="18"/>
        <v>0</v>
      </c>
      <c r="G337" s="22">
        <f t="shared" si="18"/>
        <v>0.3</v>
      </c>
      <c r="H337" s="10"/>
      <c r="I337" s="10">
        <f t="shared" si="16"/>
        <v>-111.60000000000001</v>
      </c>
      <c r="J337" s="10">
        <f t="shared" si="17"/>
        <v>0.26809651474530827</v>
      </c>
    </row>
    <row r="338" spans="1:10" s="1" customFormat="1" ht="21" customHeight="1">
      <c r="A338" s="69"/>
      <c r="B338" s="69"/>
      <c r="C338" s="32"/>
      <c r="D338" s="23" t="s">
        <v>41</v>
      </c>
      <c r="E338" s="2">
        <f>SUM(E339:E359)</f>
        <v>2379298.9999999995</v>
      </c>
      <c r="F338" s="2">
        <f>SUM(F339:F359)</f>
        <v>1837730.4000000004</v>
      </c>
      <c r="G338" s="2">
        <f>SUM(G339:G359)</f>
        <v>1868250.2999999998</v>
      </c>
      <c r="H338" s="2">
        <f aca="true" t="shared" si="19" ref="H338:H350">G338/F338*100</f>
        <v>101.66073870247776</v>
      </c>
      <c r="I338" s="2">
        <f t="shared" si="16"/>
        <v>-511048.6999999997</v>
      </c>
      <c r="J338" s="2">
        <f t="shared" si="17"/>
        <v>78.5210391800274</v>
      </c>
    </row>
    <row r="339" spans="1:10" ht="78.75">
      <c r="A339" s="69"/>
      <c r="B339" s="69"/>
      <c r="C339" s="36" t="s">
        <v>103</v>
      </c>
      <c r="D339" s="51" t="s">
        <v>104</v>
      </c>
      <c r="E339" s="10">
        <f aca="true" t="shared" si="20" ref="E339:G359">SUMIF($C$6:$C$318,$C339,E$6:E$318)</f>
        <v>1759.9</v>
      </c>
      <c r="F339" s="10">
        <f t="shared" si="20"/>
        <v>890.8</v>
      </c>
      <c r="G339" s="22">
        <f t="shared" si="20"/>
        <v>2639.4</v>
      </c>
      <c r="H339" s="10">
        <f t="shared" si="19"/>
        <v>296.2954647507858</v>
      </c>
      <c r="I339" s="10">
        <f t="shared" si="16"/>
        <v>879.5</v>
      </c>
      <c r="J339" s="10">
        <f t="shared" si="17"/>
        <v>149.97443036536166</v>
      </c>
    </row>
    <row r="340" spans="1:10" ht="63">
      <c r="A340" s="69"/>
      <c r="B340" s="69"/>
      <c r="C340" s="33" t="s">
        <v>116</v>
      </c>
      <c r="D340" s="11" t="s">
        <v>117</v>
      </c>
      <c r="E340" s="10">
        <f t="shared" si="20"/>
        <v>421456.5</v>
      </c>
      <c r="F340" s="10">
        <f t="shared" si="20"/>
        <v>587242.7</v>
      </c>
      <c r="G340" s="22">
        <f t="shared" si="20"/>
        <v>395298.1</v>
      </c>
      <c r="H340" s="10">
        <f t="shared" si="19"/>
        <v>67.31426376181432</v>
      </c>
      <c r="I340" s="10">
        <f t="shared" si="16"/>
        <v>-26158.400000000023</v>
      </c>
      <c r="J340" s="10">
        <f t="shared" si="17"/>
        <v>93.79333335706058</v>
      </c>
    </row>
    <row r="341" spans="1:10" ht="31.5">
      <c r="A341" s="69"/>
      <c r="B341" s="69"/>
      <c r="C341" s="31" t="s">
        <v>118</v>
      </c>
      <c r="D341" s="11" t="s">
        <v>119</v>
      </c>
      <c r="E341" s="10">
        <f t="shared" si="20"/>
        <v>50499</v>
      </c>
      <c r="F341" s="10">
        <f t="shared" si="20"/>
        <v>57823</v>
      </c>
      <c r="G341" s="22">
        <f t="shared" si="20"/>
        <v>81155.3</v>
      </c>
      <c r="H341" s="10">
        <f t="shared" si="19"/>
        <v>140.35124431454614</v>
      </c>
      <c r="I341" s="10">
        <f t="shared" si="16"/>
        <v>30656.300000000003</v>
      </c>
      <c r="J341" s="10">
        <f t="shared" si="17"/>
        <v>160.70674666825087</v>
      </c>
    </row>
    <row r="342" spans="1:10" ht="15.75">
      <c r="A342" s="69"/>
      <c r="B342" s="69"/>
      <c r="C342" s="31" t="s">
        <v>140</v>
      </c>
      <c r="D342" s="11" t="s">
        <v>141</v>
      </c>
      <c r="E342" s="10">
        <f t="shared" si="20"/>
        <v>2652</v>
      </c>
      <c r="F342" s="10">
        <f t="shared" si="20"/>
        <v>3214.3</v>
      </c>
      <c r="G342" s="22">
        <f t="shared" si="20"/>
        <v>2799.6000000000004</v>
      </c>
      <c r="H342" s="10">
        <f t="shared" si="19"/>
        <v>87.09827956320196</v>
      </c>
      <c r="I342" s="10">
        <f t="shared" si="16"/>
        <v>147.60000000000036</v>
      </c>
      <c r="J342" s="10">
        <f t="shared" si="17"/>
        <v>105.56561085972854</v>
      </c>
    </row>
    <row r="343" spans="1:10" ht="47.25">
      <c r="A343" s="69"/>
      <c r="B343" s="69"/>
      <c r="C343" s="31" t="s">
        <v>136</v>
      </c>
      <c r="D343" s="11" t="s">
        <v>137</v>
      </c>
      <c r="E343" s="10">
        <f t="shared" si="20"/>
        <v>98028.8</v>
      </c>
      <c r="F343" s="10">
        <f t="shared" si="20"/>
        <v>103786.3</v>
      </c>
      <c r="G343" s="22">
        <f t="shared" si="20"/>
        <v>135434.1</v>
      </c>
      <c r="H343" s="10">
        <f t="shared" si="19"/>
        <v>130.49323465621185</v>
      </c>
      <c r="I343" s="10">
        <f t="shared" si="16"/>
        <v>37405.3</v>
      </c>
      <c r="J343" s="10">
        <f t="shared" si="17"/>
        <v>138.1574598485343</v>
      </c>
    </row>
    <row r="344" spans="1:10" ht="63">
      <c r="A344" s="69"/>
      <c r="B344" s="69"/>
      <c r="C344" s="31" t="s">
        <v>142</v>
      </c>
      <c r="D344" s="11" t="s">
        <v>143</v>
      </c>
      <c r="E344" s="10">
        <f t="shared" si="20"/>
        <v>13528.1</v>
      </c>
      <c r="F344" s="10">
        <f t="shared" si="20"/>
        <v>41137.1</v>
      </c>
      <c r="G344" s="22">
        <f t="shared" si="20"/>
        <v>42479.2</v>
      </c>
      <c r="H344" s="10">
        <f t="shared" si="19"/>
        <v>103.26250513526718</v>
      </c>
      <c r="I344" s="10">
        <f t="shared" si="16"/>
        <v>28951.1</v>
      </c>
      <c r="J344" s="10">
        <f t="shared" si="17"/>
        <v>314.0071406923367</v>
      </c>
    </row>
    <row r="345" spans="1:10" ht="110.25">
      <c r="A345" s="69"/>
      <c r="B345" s="69"/>
      <c r="C345" s="31" t="s">
        <v>120</v>
      </c>
      <c r="D345" s="11" t="s">
        <v>121</v>
      </c>
      <c r="E345" s="10">
        <f t="shared" si="20"/>
        <v>1615.1</v>
      </c>
      <c r="F345" s="10">
        <f t="shared" si="20"/>
        <v>1351.3</v>
      </c>
      <c r="G345" s="22">
        <f t="shared" si="20"/>
        <v>2713.5</v>
      </c>
      <c r="H345" s="10">
        <f t="shared" si="19"/>
        <v>200.80663065196478</v>
      </c>
      <c r="I345" s="10">
        <f t="shared" si="16"/>
        <v>1098.4</v>
      </c>
      <c r="J345" s="10">
        <f t="shared" si="17"/>
        <v>168.00817286855303</v>
      </c>
    </row>
    <row r="346" spans="1:10" ht="94.5">
      <c r="A346" s="69"/>
      <c r="B346" s="69"/>
      <c r="C346" s="31" t="s">
        <v>126</v>
      </c>
      <c r="D346" s="54" t="s">
        <v>127</v>
      </c>
      <c r="E346" s="10">
        <f t="shared" si="20"/>
        <v>1150.7</v>
      </c>
      <c r="F346" s="10">
        <f t="shared" si="20"/>
        <v>111.1</v>
      </c>
      <c r="G346" s="22">
        <f t="shared" si="20"/>
        <v>2113.4</v>
      </c>
      <c r="H346" s="10">
        <f t="shared" si="19"/>
        <v>1902.2502250225025</v>
      </c>
      <c r="I346" s="10">
        <f t="shared" si="16"/>
        <v>962.7</v>
      </c>
      <c r="J346" s="10">
        <f t="shared" si="17"/>
        <v>183.66211871035023</v>
      </c>
    </row>
    <row r="347" spans="1:10" ht="47.25">
      <c r="A347" s="69"/>
      <c r="B347" s="69"/>
      <c r="C347" s="31" t="s">
        <v>131</v>
      </c>
      <c r="D347" s="11" t="s">
        <v>130</v>
      </c>
      <c r="E347" s="10">
        <f t="shared" si="20"/>
        <v>34513.9</v>
      </c>
      <c r="F347" s="10">
        <f t="shared" si="20"/>
        <v>20678.7</v>
      </c>
      <c r="G347" s="22">
        <f t="shared" si="20"/>
        <v>32196.5</v>
      </c>
      <c r="H347" s="10">
        <f t="shared" si="19"/>
        <v>155.69885921261974</v>
      </c>
      <c r="I347" s="10">
        <f t="shared" si="16"/>
        <v>-2317.4000000000015</v>
      </c>
      <c r="J347" s="10">
        <f t="shared" si="17"/>
        <v>93.2856037712342</v>
      </c>
    </row>
    <row r="348" spans="1:10" ht="78.75">
      <c r="A348" s="69"/>
      <c r="B348" s="69"/>
      <c r="C348" s="33" t="s">
        <v>105</v>
      </c>
      <c r="D348" s="51" t="s">
        <v>87</v>
      </c>
      <c r="E348" s="10">
        <f t="shared" si="20"/>
        <v>138354</v>
      </c>
      <c r="F348" s="10">
        <f t="shared" si="20"/>
        <v>101656.9</v>
      </c>
      <c r="G348" s="22">
        <f t="shared" si="20"/>
        <v>116201.5</v>
      </c>
      <c r="H348" s="10">
        <f t="shared" si="19"/>
        <v>114.30753839631151</v>
      </c>
      <c r="I348" s="10">
        <f t="shared" si="16"/>
        <v>-22152.5</v>
      </c>
      <c r="J348" s="10">
        <f t="shared" si="17"/>
        <v>83.98853665235555</v>
      </c>
    </row>
    <row r="349" spans="1:10" ht="15.75">
      <c r="A349" s="69"/>
      <c r="B349" s="69"/>
      <c r="C349" s="31" t="s">
        <v>94</v>
      </c>
      <c r="D349" s="15" t="s">
        <v>88</v>
      </c>
      <c r="E349" s="10">
        <f t="shared" si="20"/>
        <v>13914</v>
      </c>
      <c r="F349" s="10">
        <f t="shared" si="20"/>
        <v>8204.6</v>
      </c>
      <c r="G349" s="22">
        <f t="shared" si="20"/>
        <v>7041.400000000001</v>
      </c>
      <c r="H349" s="10">
        <f t="shared" si="19"/>
        <v>85.8225873290593</v>
      </c>
      <c r="I349" s="10">
        <f t="shared" si="16"/>
        <v>-6872.599999999999</v>
      </c>
      <c r="J349" s="10">
        <f t="shared" si="17"/>
        <v>50.60658329739831</v>
      </c>
    </row>
    <row r="350" spans="1:10" ht="31.5">
      <c r="A350" s="69"/>
      <c r="B350" s="69"/>
      <c r="C350" s="31" t="s">
        <v>91</v>
      </c>
      <c r="D350" s="15" t="s">
        <v>132</v>
      </c>
      <c r="E350" s="10">
        <f t="shared" si="20"/>
        <v>542875.4</v>
      </c>
      <c r="F350" s="10">
        <f t="shared" si="20"/>
        <v>182140.80000000002</v>
      </c>
      <c r="G350" s="22">
        <f t="shared" si="20"/>
        <v>246379.4</v>
      </c>
      <c r="H350" s="10">
        <f t="shared" si="19"/>
        <v>135.26864930866668</v>
      </c>
      <c r="I350" s="10">
        <f t="shared" si="16"/>
        <v>-296496</v>
      </c>
      <c r="J350" s="10">
        <f t="shared" si="17"/>
        <v>45.38415260665707</v>
      </c>
    </row>
    <row r="351" spans="1:10" ht="31.5">
      <c r="A351" s="69"/>
      <c r="B351" s="69"/>
      <c r="C351" s="31" t="s">
        <v>135</v>
      </c>
      <c r="D351" s="15" t="s">
        <v>134</v>
      </c>
      <c r="E351" s="10">
        <f t="shared" si="20"/>
        <v>1370.5</v>
      </c>
      <c r="F351" s="10">
        <f t="shared" si="20"/>
        <v>0</v>
      </c>
      <c r="G351" s="22">
        <f t="shared" si="20"/>
        <v>3002.4</v>
      </c>
      <c r="H351" s="10"/>
      <c r="I351" s="10">
        <f t="shared" si="16"/>
        <v>1631.9</v>
      </c>
      <c r="J351" s="10">
        <f t="shared" si="17"/>
        <v>219.07333090113096</v>
      </c>
    </row>
    <row r="352" spans="1:10" ht="78.75">
      <c r="A352" s="69"/>
      <c r="B352" s="69"/>
      <c r="C352" s="33" t="s">
        <v>138</v>
      </c>
      <c r="D352" s="11" t="s">
        <v>139</v>
      </c>
      <c r="E352" s="10">
        <f t="shared" si="20"/>
        <v>153.4</v>
      </c>
      <c r="F352" s="10">
        <f t="shared" si="20"/>
        <v>0</v>
      </c>
      <c r="G352" s="22">
        <f t="shared" si="20"/>
        <v>411.8</v>
      </c>
      <c r="H352" s="10"/>
      <c r="I352" s="10">
        <f t="shared" si="16"/>
        <v>258.4</v>
      </c>
      <c r="J352" s="10">
        <f t="shared" si="17"/>
        <v>268.4485006518905</v>
      </c>
    </row>
    <row r="353" spans="1:10" ht="78.75">
      <c r="A353" s="69"/>
      <c r="B353" s="69"/>
      <c r="C353" s="31" t="s">
        <v>133</v>
      </c>
      <c r="D353" s="16" t="s">
        <v>144</v>
      </c>
      <c r="E353" s="10">
        <f t="shared" si="20"/>
        <v>220436.8</v>
      </c>
      <c r="F353" s="10">
        <f t="shared" si="20"/>
        <v>160483.6</v>
      </c>
      <c r="G353" s="22">
        <f t="shared" si="20"/>
        <v>120954.9</v>
      </c>
      <c r="H353" s="10">
        <f>G353/F353*100</f>
        <v>75.36900966827761</v>
      </c>
      <c r="I353" s="10">
        <f t="shared" si="16"/>
        <v>-99481.9</v>
      </c>
      <c r="J353" s="10">
        <f t="shared" si="17"/>
        <v>54.870557003186406</v>
      </c>
    </row>
    <row r="354" spans="1:10" ht="47.25">
      <c r="A354" s="69"/>
      <c r="B354" s="69"/>
      <c r="C354" s="33" t="s">
        <v>122</v>
      </c>
      <c r="D354" s="11" t="s">
        <v>123</v>
      </c>
      <c r="E354" s="10">
        <f t="shared" si="20"/>
        <v>154088</v>
      </c>
      <c r="F354" s="10">
        <f t="shared" si="20"/>
        <v>222068.1</v>
      </c>
      <c r="G354" s="22">
        <f t="shared" si="20"/>
        <v>183820.8</v>
      </c>
      <c r="H354" s="10">
        <f>G354/F354*100</f>
        <v>82.7767698287147</v>
      </c>
      <c r="I354" s="10">
        <f t="shared" si="16"/>
        <v>29732.79999999999</v>
      </c>
      <c r="J354" s="10">
        <f t="shared" si="17"/>
        <v>119.29598670889361</v>
      </c>
    </row>
    <row r="355" spans="1:10" ht="52.5" customHeight="1">
      <c r="A355" s="69"/>
      <c r="B355" s="69"/>
      <c r="C355" s="33" t="s">
        <v>128</v>
      </c>
      <c r="D355" s="11" t="s">
        <v>129</v>
      </c>
      <c r="E355" s="10">
        <f t="shared" si="20"/>
        <v>1805.4</v>
      </c>
      <c r="F355" s="10">
        <f t="shared" si="20"/>
        <v>0</v>
      </c>
      <c r="G355" s="22">
        <f t="shared" si="20"/>
        <v>9445.3</v>
      </c>
      <c r="H355" s="10"/>
      <c r="I355" s="10">
        <f t="shared" si="16"/>
        <v>7639.9</v>
      </c>
      <c r="J355" s="10">
        <f t="shared" si="17"/>
        <v>523.1693807466489</v>
      </c>
    </row>
    <row r="356" spans="1:10" ht="78.75">
      <c r="A356" s="69"/>
      <c r="B356" s="69"/>
      <c r="C356" s="33" t="s">
        <v>124</v>
      </c>
      <c r="D356" s="11" t="s">
        <v>125</v>
      </c>
      <c r="E356" s="10">
        <f t="shared" si="20"/>
        <v>55072.8</v>
      </c>
      <c r="F356" s="10">
        <f t="shared" si="20"/>
        <v>51247.2</v>
      </c>
      <c r="G356" s="22">
        <f t="shared" si="20"/>
        <v>105344</v>
      </c>
      <c r="H356" s="10">
        <f>G356/F356*100</f>
        <v>205.56049891506268</v>
      </c>
      <c r="I356" s="10">
        <f t="shared" si="16"/>
        <v>50271.2</v>
      </c>
      <c r="J356" s="10">
        <f t="shared" si="17"/>
        <v>191.28135849275867</v>
      </c>
    </row>
    <row r="357" spans="1:10" ht="15.75">
      <c r="A357" s="69"/>
      <c r="B357" s="69"/>
      <c r="C357" s="31" t="s">
        <v>3</v>
      </c>
      <c r="D357" s="15" t="s">
        <v>4</v>
      </c>
      <c r="E357" s="22">
        <f t="shared" si="20"/>
        <v>326813.4</v>
      </c>
      <c r="F357" s="10">
        <f t="shared" si="20"/>
        <v>235073.1</v>
      </c>
      <c r="G357" s="22">
        <f t="shared" si="20"/>
        <v>292477.3</v>
      </c>
      <c r="H357" s="10">
        <f>G357/F357*100</f>
        <v>124.41972305635991</v>
      </c>
      <c r="I357" s="10">
        <f t="shared" si="16"/>
        <v>-34336.100000000035</v>
      </c>
      <c r="J357" s="10">
        <f t="shared" si="17"/>
        <v>89.49366825228095</v>
      </c>
    </row>
    <row r="358" spans="1:10" ht="15.75">
      <c r="A358" s="69"/>
      <c r="B358" s="69"/>
      <c r="C358" s="31" t="s">
        <v>106</v>
      </c>
      <c r="D358" s="15" t="s">
        <v>5</v>
      </c>
      <c r="E358" s="22">
        <f t="shared" si="20"/>
        <v>23.700000000000003</v>
      </c>
      <c r="F358" s="10">
        <f t="shared" si="20"/>
        <v>0</v>
      </c>
      <c r="G358" s="22">
        <f t="shared" si="20"/>
        <v>773.5</v>
      </c>
      <c r="H358" s="10"/>
      <c r="I358" s="10">
        <f t="shared" si="16"/>
        <v>749.8</v>
      </c>
      <c r="J358" s="10">
        <f t="shared" si="17"/>
        <v>3263.7130801687763</v>
      </c>
    </row>
    <row r="359" spans="1:10" ht="15.75">
      <c r="A359" s="69"/>
      <c r="B359" s="69"/>
      <c r="C359" s="31" t="s">
        <v>107</v>
      </c>
      <c r="D359" s="15" t="s">
        <v>30</v>
      </c>
      <c r="E359" s="10">
        <f t="shared" si="20"/>
        <v>299187.60000000003</v>
      </c>
      <c r="F359" s="10">
        <f t="shared" si="20"/>
        <v>60620.8</v>
      </c>
      <c r="G359" s="22">
        <f t="shared" si="20"/>
        <v>85568.9</v>
      </c>
      <c r="H359" s="10">
        <f aca="true" t="shared" si="21" ref="H359:H365">G359/F359*100</f>
        <v>141.15435626055742</v>
      </c>
      <c r="I359" s="10">
        <f t="shared" si="16"/>
        <v>-213618.70000000004</v>
      </c>
      <c r="J359" s="10">
        <f t="shared" si="17"/>
        <v>28.600416594805395</v>
      </c>
    </row>
    <row r="360" spans="1:10" s="21" customFormat="1" ht="21" customHeight="1">
      <c r="A360" s="69"/>
      <c r="B360" s="69"/>
      <c r="C360" s="34"/>
      <c r="D360" s="23" t="s">
        <v>37</v>
      </c>
      <c r="E360" s="20">
        <f>E327+E338</f>
        <v>14543518.3</v>
      </c>
      <c r="F360" s="20">
        <f>F327+F338</f>
        <v>14502826.6</v>
      </c>
      <c r="G360" s="2">
        <f>G327+G338</f>
        <v>14437958.5</v>
      </c>
      <c r="H360" s="2">
        <f t="shared" si="21"/>
        <v>99.55272098474927</v>
      </c>
      <c r="I360" s="2">
        <f t="shared" si="16"/>
        <v>-105559.80000000075</v>
      </c>
      <c r="J360" s="2">
        <f t="shared" si="17"/>
        <v>99.2741797560773</v>
      </c>
    </row>
    <row r="361" spans="1:10" s="1" customFormat="1" ht="33.75" customHeight="1">
      <c r="A361" s="69"/>
      <c r="B361" s="69"/>
      <c r="C361" s="34" t="s">
        <v>53</v>
      </c>
      <c r="D361" s="23" t="s">
        <v>42</v>
      </c>
      <c r="E361" s="2">
        <f>SUM(E362:E367)</f>
        <v>9798019.799999999</v>
      </c>
      <c r="F361" s="2">
        <f>SUM(F362:F367)</f>
        <v>9906856.8</v>
      </c>
      <c r="G361" s="2">
        <f>SUM(G362:G367)</f>
        <v>9722244.400000002</v>
      </c>
      <c r="H361" s="2">
        <f t="shared" si="21"/>
        <v>98.13651894110352</v>
      </c>
      <c r="I361" s="2">
        <f t="shared" si="16"/>
        <v>-75775.39999999665</v>
      </c>
      <c r="J361" s="2">
        <f t="shared" si="17"/>
        <v>99.22662536362708</v>
      </c>
    </row>
    <row r="362" spans="1:10" ht="18.75" customHeight="1">
      <c r="A362" s="69"/>
      <c r="B362" s="69"/>
      <c r="C362" s="31" t="s">
        <v>89</v>
      </c>
      <c r="D362" s="53" t="s">
        <v>108</v>
      </c>
      <c r="E362" s="10">
        <f aca="true" t="shared" si="22" ref="E362:G367">SUMIF($C$6:$C$318,$C362,E$6:E$318)</f>
        <v>267267.6</v>
      </c>
      <c r="F362" s="10">
        <f t="shared" si="22"/>
        <v>290842.4</v>
      </c>
      <c r="G362" s="10">
        <f t="shared" si="22"/>
        <v>290842.4</v>
      </c>
      <c r="H362" s="22">
        <f t="shared" si="21"/>
        <v>100</v>
      </c>
      <c r="I362" s="22">
        <f t="shared" si="16"/>
        <v>23574.800000000047</v>
      </c>
      <c r="J362" s="22">
        <f t="shared" si="17"/>
        <v>108.82067261426378</v>
      </c>
    </row>
    <row r="363" spans="1:10" ht="36.75" customHeight="1">
      <c r="A363" s="69"/>
      <c r="B363" s="69"/>
      <c r="C363" s="31" t="s">
        <v>109</v>
      </c>
      <c r="D363" s="15" t="s">
        <v>110</v>
      </c>
      <c r="E363" s="10">
        <f t="shared" si="22"/>
        <v>1344610.8</v>
      </c>
      <c r="F363" s="10">
        <f t="shared" si="22"/>
        <v>830828.7999999999</v>
      </c>
      <c r="G363" s="10">
        <f t="shared" si="22"/>
        <v>795222.1</v>
      </c>
      <c r="H363" s="22">
        <f t="shared" si="21"/>
        <v>95.71431563277537</v>
      </c>
      <c r="I363" s="22">
        <f t="shared" si="16"/>
        <v>-549388.7000000001</v>
      </c>
      <c r="J363" s="22">
        <f t="shared" si="17"/>
        <v>59.141433342644575</v>
      </c>
    </row>
    <row r="364" spans="1:10" ht="18.75" customHeight="1">
      <c r="A364" s="69"/>
      <c r="B364" s="69"/>
      <c r="C364" s="31" t="s">
        <v>111</v>
      </c>
      <c r="D364" s="15" t="s">
        <v>112</v>
      </c>
      <c r="E364" s="10">
        <f t="shared" si="22"/>
        <v>7797141.699999999</v>
      </c>
      <c r="F364" s="10">
        <f t="shared" si="22"/>
        <v>7928100.500000001</v>
      </c>
      <c r="G364" s="22">
        <f t="shared" si="22"/>
        <v>7911941.100000001</v>
      </c>
      <c r="H364" s="22">
        <f t="shared" si="21"/>
        <v>99.79617564131534</v>
      </c>
      <c r="I364" s="22">
        <f t="shared" si="16"/>
        <v>114799.4000000013</v>
      </c>
      <c r="J364" s="22">
        <f t="shared" si="17"/>
        <v>101.4723267117231</v>
      </c>
    </row>
    <row r="365" spans="1:10" ht="18.75" customHeight="1">
      <c r="A365" s="69"/>
      <c r="B365" s="69"/>
      <c r="C365" s="31" t="s">
        <v>113</v>
      </c>
      <c r="D365" s="15" t="s">
        <v>8</v>
      </c>
      <c r="E365" s="10">
        <f t="shared" si="22"/>
        <v>442811.69999999995</v>
      </c>
      <c r="F365" s="10">
        <f t="shared" si="22"/>
        <v>857085.1</v>
      </c>
      <c r="G365" s="10">
        <f t="shared" si="22"/>
        <v>856243.7</v>
      </c>
      <c r="H365" s="22">
        <f t="shared" si="21"/>
        <v>99.9018300516483</v>
      </c>
      <c r="I365" s="22">
        <f t="shared" si="16"/>
        <v>413432</v>
      </c>
      <c r="J365" s="22">
        <f t="shared" si="17"/>
        <v>193.36519337677845</v>
      </c>
    </row>
    <row r="366" spans="1:10" ht="78.75">
      <c r="A366" s="69"/>
      <c r="B366" s="69"/>
      <c r="C366" s="31" t="s">
        <v>92</v>
      </c>
      <c r="D366" s="27" t="s">
        <v>115</v>
      </c>
      <c r="E366" s="10">
        <f t="shared" si="22"/>
        <v>5598.8</v>
      </c>
      <c r="F366" s="10">
        <f t="shared" si="22"/>
        <v>0</v>
      </c>
      <c r="G366" s="22">
        <f t="shared" si="22"/>
        <v>6332.8</v>
      </c>
      <c r="H366" s="22"/>
      <c r="I366" s="22">
        <f>G366-E366</f>
        <v>734</v>
      </c>
      <c r="J366" s="22">
        <f t="shared" si="17"/>
        <v>113.10995213259984</v>
      </c>
    </row>
    <row r="367" spans="1:10" ht="33.75" customHeight="1">
      <c r="A367" s="69"/>
      <c r="B367" s="69"/>
      <c r="C367" s="31" t="s">
        <v>93</v>
      </c>
      <c r="D367" s="15" t="s">
        <v>114</v>
      </c>
      <c r="E367" s="10">
        <f t="shared" si="22"/>
        <v>-59410.8</v>
      </c>
      <c r="F367" s="10">
        <f t="shared" si="22"/>
        <v>0</v>
      </c>
      <c r="G367" s="22">
        <f t="shared" si="22"/>
        <v>-138337.69999999998</v>
      </c>
      <c r="H367" s="22"/>
      <c r="I367" s="22">
        <f>G367-E367</f>
        <v>-78926.89999999998</v>
      </c>
      <c r="J367" s="22">
        <f t="shared" si="17"/>
        <v>232.8494145845536</v>
      </c>
    </row>
    <row r="368" spans="1:10" s="1" customFormat="1" ht="22.5" customHeight="1">
      <c r="A368" s="70"/>
      <c r="B368" s="70"/>
      <c r="C368" s="55"/>
      <c r="D368" s="23" t="s">
        <v>46</v>
      </c>
      <c r="E368" s="2">
        <f>E360+E361</f>
        <v>24341538.1</v>
      </c>
      <c r="F368" s="2">
        <f>F360+F361</f>
        <v>24409683.4</v>
      </c>
      <c r="G368" s="2">
        <f>G360+G361</f>
        <v>24160202.900000002</v>
      </c>
      <c r="H368" s="2">
        <f>G368/F368*100</f>
        <v>98.97794454802312</v>
      </c>
      <c r="I368" s="2">
        <f t="shared" si="16"/>
        <v>-181335.19999999925</v>
      </c>
      <c r="J368" s="2">
        <f t="shared" si="17"/>
        <v>99.25503803722248</v>
      </c>
    </row>
    <row r="369" spans="1:7" ht="15.75">
      <c r="A369" s="4"/>
      <c r="B369" s="5"/>
      <c r="C369" s="40"/>
      <c r="D369" s="27"/>
      <c r="E369" s="12"/>
      <c r="F369" s="12"/>
      <c r="G369" s="47"/>
    </row>
    <row r="370" spans="1:7" ht="15.75">
      <c r="A370" s="6"/>
      <c r="B370" s="5"/>
      <c r="C370" s="40"/>
      <c r="D370" s="27"/>
      <c r="E370" s="12"/>
      <c r="F370" s="12"/>
      <c r="G370" s="43"/>
    </row>
    <row r="371" spans="1:7" ht="15.75">
      <c r="A371" s="6"/>
      <c r="B371" s="5"/>
      <c r="C371" s="40"/>
      <c r="D371" s="27"/>
      <c r="E371" s="12"/>
      <c r="F371" s="12"/>
      <c r="G371" s="43"/>
    </row>
    <row r="372" spans="1:7" ht="15.75">
      <c r="A372" s="6"/>
      <c r="B372" s="5"/>
      <c r="C372" s="40"/>
      <c r="D372" s="27"/>
      <c r="E372" s="12"/>
      <c r="F372" s="12"/>
      <c r="G372" s="43"/>
    </row>
    <row r="373" spans="1:7" ht="15.75">
      <c r="A373" s="6"/>
      <c r="B373" s="5"/>
      <c r="C373" s="40"/>
      <c r="D373" s="27"/>
      <c r="E373" s="12"/>
      <c r="F373" s="12"/>
      <c r="G373" s="43"/>
    </row>
    <row r="374" spans="1:7" ht="15.75">
      <c r="A374" s="6"/>
      <c r="B374" s="5"/>
      <c r="C374" s="40"/>
      <c r="D374" s="27"/>
      <c r="E374" s="12"/>
      <c r="F374" s="12"/>
      <c r="G374" s="43"/>
    </row>
    <row r="375" spans="1:7" ht="15.75">
      <c r="A375" s="6"/>
      <c r="B375" s="5"/>
      <c r="C375" s="40"/>
      <c r="D375" s="27"/>
      <c r="E375" s="12"/>
      <c r="F375" s="12"/>
      <c r="G375" s="43"/>
    </row>
    <row r="376" spans="1:7" ht="15.75">
      <c r="A376" s="6"/>
      <c r="B376" s="5"/>
      <c r="C376" s="40"/>
      <c r="D376" s="27"/>
      <c r="E376" s="12"/>
      <c r="F376" s="12"/>
      <c r="G376" s="43"/>
    </row>
    <row r="377" spans="1:7" ht="15.75">
      <c r="A377" s="6"/>
      <c r="B377" s="5"/>
      <c r="C377" s="40"/>
      <c r="D377" s="27"/>
      <c r="E377" s="12"/>
      <c r="F377" s="12"/>
      <c r="G377" s="43"/>
    </row>
    <row r="378" spans="1:7" ht="15.75">
      <c r="A378" s="6"/>
      <c r="B378" s="5"/>
      <c r="C378" s="40"/>
      <c r="D378" s="27"/>
      <c r="E378" s="12"/>
      <c r="F378" s="12"/>
      <c r="G378" s="43"/>
    </row>
    <row r="379" spans="1:7" ht="15.75">
      <c r="A379" s="6"/>
      <c r="B379" s="5"/>
      <c r="C379" s="40"/>
      <c r="D379" s="27"/>
      <c r="E379" s="12"/>
      <c r="F379" s="12"/>
      <c r="G379" s="43"/>
    </row>
    <row r="380" spans="1:7" ht="15.75">
      <c r="A380" s="6"/>
      <c r="B380" s="5"/>
      <c r="C380" s="40"/>
      <c r="D380" s="27"/>
      <c r="E380" s="12"/>
      <c r="F380" s="12"/>
      <c r="G380" s="43"/>
    </row>
    <row r="381" spans="1:7" ht="15.75">
      <c r="A381" s="6"/>
      <c r="B381" s="5"/>
      <c r="C381" s="40"/>
      <c r="D381" s="27"/>
      <c r="E381" s="12"/>
      <c r="F381" s="12"/>
      <c r="G381" s="43"/>
    </row>
    <row r="382" spans="1:7" ht="15.75">
      <c r="A382" s="6"/>
      <c r="B382" s="5"/>
      <c r="C382" s="40"/>
      <c r="D382" s="27"/>
      <c r="E382" s="12"/>
      <c r="F382" s="12"/>
      <c r="G382" s="43"/>
    </row>
    <row r="383" spans="1:7" ht="15.75">
      <c r="A383" s="6"/>
      <c r="B383" s="5"/>
      <c r="C383" s="40"/>
      <c r="D383" s="27"/>
      <c r="E383" s="12"/>
      <c r="F383" s="12"/>
      <c r="G383" s="43"/>
    </row>
    <row r="384" spans="1:7" ht="15.75">
      <c r="A384" s="6"/>
      <c r="B384" s="5"/>
      <c r="C384" s="40"/>
      <c r="D384" s="27"/>
      <c r="E384" s="12"/>
      <c r="F384" s="12"/>
      <c r="G384" s="43"/>
    </row>
    <row r="385" spans="1:7" ht="15.75">
      <c r="A385" s="6"/>
      <c r="B385" s="5"/>
      <c r="C385" s="40"/>
      <c r="D385" s="27"/>
      <c r="E385" s="12"/>
      <c r="F385" s="12"/>
      <c r="G385" s="43"/>
    </row>
    <row r="386" spans="1:7" ht="15.75">
      <c r="A386" s="6"/>
      <c r="B386" s="5"/>
      <c r="C386" s="40"/>
      <c r="D386" s="27"/>
      <c r="E386" s="12"/>
      <c r="F386" s="12"/>
      <c r="G386" s="43"/>
    </row>
    <row r="387" spans="1:7" ht="15.75">
      <c r="A387" s="6"/>
      <c r="B387" s="5"/>
      <c r="C387" s="40"/>
      <c r="D387" s="27"/>
      <c r="E387" s="12"/>
      <c r="F387" s="12"/>
      <c r="G387" s="43"/>
    </row>
    <row r="388" spans="1:7" ht="15.75">
      <c r="A388" s="6"/>
      <c r="B388" s="5"/>
      <c r="C388" s="40"/>
      <c r="D388" s="27"/>
      <c r="E388" s="12"/>
      <c r="F388" s="12"/>
      <c r="G388" s="43"/>
    </row>
    <row r="389" spans="1:7" ht="15.75">
      <c r="A389" s="6"/>
      <c r="B389" s="5"/>
      <c r="C389" s="40"/>
      <c r="D389" s="27"/>
      <c r="E389" s="12"/>
      <c r="F389" s="12"/>
      <c r="G389" s="43"/>
    </row>
    <row r="390" spans="2:7" ht="15.75">
      <c r="B390" s="13"/>
      <c r="C390" s="40"/>
      <c r="D390" s="27"/>
      <c r="E390" s="12"/>
      <c r="F390" s="12"/>
      <c r="G390" s="43"/>
    </row>
    <row r="391" spans="2:7" ht="15.75">
      <c r="B391" s="13"/>
      <c r="C391" s="40"/>
      <c r="D391" s="27"/>
      <c r="E391" s="12"/>
      <c r="F391" s="12"/>
      <c r="G391" s="43"/>
    </row>
    <row r="392" spans="1:7" ht="15.75">
      <c r="A392" s="7"/>
      <c r="B392" s="13"/>
      <c r="C392" s="40"/>
      <c r="D392" s="27"/>
      <c r="E392" s="12"/>
      <c r="F392" s="12"/>
      <c r="G392" s="43"/>
    </row>
    <row r="393" spans="1:7" ht="15.75">
      <c r="A393" s="7"/>
      <c r="B393" s="13"/>
      <c r="C393" s="40"/>
      <c r="D393" s="27"/>
      <c r="E393" s="12"/>
      <c r="F393" s="12"/>
      <c r="G393" s="43"/>
    </row>
    <row r="394" spans="1:7" ht="15.75">
      <c r="A394" s="7"/>
      <c r="B394" s="13"/>
      <c r="C394" s="40"/>
      <c r="D394" s="27"/>
      <c r="E394" s="12"/>
      <c r="F394" s="12"/>
      <c r="G394" s="43"/>
    </row>
    <row r="395" spans="1:7" ht="15.75">
      <c r="A395" s="7"/>
      <c r="B395" s="13"/>
      <c r="C395" s="40"/>
      <c r="D395" s="27"/>
      <c r="E395" s="12"/>
      <c r="F395" s="12"/>
      <c r="G395" s="43"/>
    </row>
    <row r="396" spans="1:7" ht="15.75">
      <c r="A396" s="7"/>
      <c r="B396" s="13"/>
      <c r="C396" s="40"/>
      <c r="D396" s="27"/>
      <c r="E396" s="12"/>
      <c r="F396" s="12"/>
      <c r="G396" s="43"/>
    </row>
    <row r="397" spans="1:7" ht="15.75">
      <c r="A397" s="7"/>
      <c r="B397" s="13"/>
      <c r="C397" s="40"/>
      <c r="D397" s="27"/>
      <c r="E397" s="12"/>
      <c r="F397" s="12"/>
      <c r="G397" s="43"/>
    </row>
    <row r="398" spans="1:7" ht="15.75">
      <c r="A398" s="7"/>
      <c r="B398" s="13"/>
      <c r="C398" s="40"/>
      <c r="D398" s="27"/>
      <c r="E398" s="12"/>
      <c r="F398" s="12"/>
      <c r="G398" s="43"/>
    </row>
    <row r="399" spans="1:7" ht="15.75">
      <c r="A399" s="7"/>
      <c r="B399" s="13"/>
      <c r="C399" s="40"/>
      <c r="D399" s="27"/>
      <c r="E399" s="12"/>
      <c r="F399" s="12"/>
      <c r="G399" s="43"/>
    </row>
    <row r="400" spans="1:7" ht="15.75">
      <c r="A400" s="7"/>
      <c r="B400" s="13"/>
      <c r="C400" s="40"/>
      <c r="D400" s="27"/>
      <c r="E400" s="12"/>
      <c r="F400" s="12"/>
      <c r="G400" s="43"/>
    </row>
    <row r="401" spans="1:7" ht="15.75">
      <c r="A401" s="7"/>
      <c r="B401" s="13"/>
      <c r="C401" s="40"/>
      <c r="D401" s="27"/>
      <c r="E401" s="12"/>
      <c r="F401" s="12"/>
      <c r="G401" s="43"/>
    </row>
    <row r="402" spans="1:7" ht="15.75">
      <c r="A402" s="7"/>
      <c r="B402" s="13"/>
      <c r="C402" s="40"/>
      <c r="D402" s="27"/>
      <c r="E402" s="12"/>
      <c r="F402" s="12"/>
      <c r="G402" s="43"/>
    </row>
    <row r="403" spans="1:7" ht="15.75">
      <c r="A403" s="7"/>
      <c r="B403" s="13"/>
      <c r="C403" s="40"/>
      <c r="D403" s="27"/>
      <c r="E403" s="12"/>
      <c r="F403" s="12"/>
      <c r="G403" s="43"/>
    </row>
    <row r="404" spans="1:7" ht="15.75">
      <c r="A404" s="7"/>
      <c r="B404" s="13"/>
      <c r="C404" s="40"/>
      <c r="D404" s="27"/>
      <c r="E404" s="12"/>
      <c r="F404" s="12"/>
      <c r="G404" s="43"/>
    </row>
    <row r="405" spans="1:7" ht="15.75">
      <c r="A405" s="7"/>
      <c r="B405" s="13"/>
      <c r="C405" s="40"/>
      <c r="D405" s="27"/>
      <c r="E405" s="12"/>
      <c r="F405" s="12"/>
      <c r="G405" s="43"/>
    </row>
    <row r="406" spans="1:7" ht="15.75">
      <c r="A406" s="7"/>
      <c r="B406" s="13"/>
      <c r="C406" s="40"/>
      <c r="D406" s="27"/>
      <c r="E406" s="12"/>
      <c r="F406" s="12"/>
      <c r="G406" s="43"/>
    </row>
    <row r="407" spans="1:7" ht="15.75">
      <c r="A407" s="7"/>
      <c r="B407" s="13"/>
      <c r="C407" s="40"/>
      <c r="D407" s="27"/>
      <c r="E407" s="12"/>
      <c r="F407" s="12"/>
      <c r="G407" s="43"/>
    </row>
    <row r="408" spans="1:7" ht="15.75">
      <c r="A408" s="7"/>
      <c r="B408" s="13"/>
      <c r="C408" s="40"/>
      <c r="D408" s="27"/>
      <c r="E408" s="12"/>
      <c r="F408" s="12"/>
      <c r="G408" s="43"/>
    </row>
    <row r="409" spans="1:7" ht="15.75">
      <c r="A409" s="7"/>
      <c r="B409" s="13"/>
      <c r="C409" s="40"/>
      <c r="D409" s="27"/>
      <c r="E409" s="12"/>
      <c r="F409" s="12"/>
      <c r="G409" s="43"/>
    </row>
    <row r="410" spans="1:7" ht="15.75">
      <c r="A410" s="7"/>
      <c r="B410" s="13"/>
      <c r="C410" s="40"/>
      <c r="D410" s="27"/>
      <c r="E410" s="12"/>
      <c r="F410" s="12"/>
      <c r="G410" s="43"/>
    </row>
    <row r="411" spans="1:7" ht="15.75">
      <c r="A411" s="7"/>
      <c r="B411" s="13"/>
      <c r="C411" s="40"/>
      <c r="D411" s="27"/>
      <c r="E411" s="12"/>
      <c r="F411" s="12"/>
      <c r="G411" s="43"/>
    </row>
    <row r="412" spans="1:7" ht="15.75">
      <c r="A412" s="7"/>
      <c r="B412" s="13"/>
      <c r="C412" s="40"/>
      <c r="D412" s="27"/>
      <c r="E412" s="12"/>
      <c r="F412" s="12"/>
      <c r="G412" s="43"/>
    </row>
    <row r="413" spans="1:7" ht="15.75">
      <c r="A413" s="7"/>
      <c r="B413" s="13"/>
      <c r="C413" s="40"/>
      <c r="D413" s="27"/>
      <c r="E413" s="12"/>
      <c r="F413" s="12"/>
      <c r="G413" s="43"/>
    </row>
    <row r="414" spans="1:7" ht="15.75">
      <c r="A414" s="7"/>
      <c r="B414" s="13"/>
      <c r="C414" s="40"/>
      <c r="D414" s="27"/>
      <c r="E414" s="12"/>
      <c r="F414" s="12"/>
      <c r="G414" s="43"/>
    </row>
    <row r="415" spans="1:7" ht="15.75">
      <c r="A415" s="7"/>
      <c r="B415" s="13"/>
      <c r="C415" s="40"/>
      <c r="D415" s="27"/>
      <c r="E415" s="12"/>
      <c r="F415" s="12"/>
      <c r="G415" s="43"/>
    </row>
    <row r="416" spans="1:7" ht="15.75">
      <c r="A416" s="7"/>
      <c r="B416" s="13"/>
      <c r="C416" s="40"/>
      <c r="D416" s="27"/>
      <c r="E416" s="12"/>
      <c r="F416" s="12"/>
      <c r="G416" s="43"/>
    </row>
    <row r="417" spans="1:7" ht="15.75">
      <c r="A417" s="7"/>
      <c r="B417" s="13"/>
      <c r="C417" s="40"/>
      <c r="D417" s="27"/>
      <c r="E417" s="12"/>
      <c r="F417" s="12"/>
      <c r="G417" s="43"/>
    </row>
    <row r="418" spans="1:7" ht="15.75">
      <c r="A418" s="7"/>
      <c r="B418" s="13"/>
      <c r="C418" s="40"/>
      <c r="D418" s="27"/>
      <c r="E418" s="12"/>
      <c r="F418" s="12"/>
      <c r="G418" s="43"/>
    </row>
    <row r="419" spans="1:7" ht="15.75">
      <c r="A419" s="7"/>
      <c r="B419" s="13"/>
      <c r="C419" s="40"/>
      <c r="D419" s="27"/>
      <c r="E419" s="12"/>
      <c r="F419" s="12"/>
      <c r="G419" s="43"/>
    </row>
    <row r="420" spans="1:7" ht="15.75">
      <c r="A420" s="7"/>
      <c r="B420" s="13"/>
      <c r="C420" s="40"/>
      <c r="D420" s="27"/>
      <c r="E420" s="12"/>
      <c r="F420" s="12"/>
      <c r="G420" s="43"/>
    </row>
    <row r="421" spans="1:7" ht="15.75">
      <c r="A421" s="7"/>
      <c r="B421" s="13"/>
      <c r="C421" s="40"/>
      <c r="D421" s="27"/>
      <c r="E421" s="12"/>
      <c r="F421" s="12"/>
      <c r="G421" s="43"/>
    </row>
    <row r="422" spans="1:7" ht="15.75">
      <c r="A422" s="7"/>
      <c r="B422" s="13"/>
      <c r="C422" s="40"/>
      <c r="D422" s="27"/>
      <c r="E422" s="12"/>
      <c r="F422" s="12"/>
      <c r="G422" s="43"/>
    </row>
    <row r="423" spans="1:7" ht="15.75">
      <c r="A423" s="7"/>
      <c r="B423" s="13"/>
      <c r="C423" s="40"/>
      <c r="D423" s="27"/>
      <c r="E423" s="12"/>
      <c r="F423" s="12"/>
      <c r="G423" s="43"/>
    </row>
    <row r="424" spans="1:7" ht="15.75">
      <c r="A424" s="7"/>
      <c r="B424" s="13"/>
      <c r="C424" s="40"/>
      <c r="D424" s="27"/>
      <c r="E424" s="12"/>
      <c r="F424" s="12"/>
      <c r="G424" s="43"/>
    </row>
    <row r="425" spans="1:7" ht="15.75">
      <c r="A425" s="7"/>
      <c r="B425" s="13"/>
      <c r="C425" s="40"/>
      <c r="D425" s="27"/>
      <c r="E425" s="12"/>
      <c r="F425" s="12"/>
      <c r="G425" s="43"/>
    </row>
    <row r="426" spans="1:7" ht="15.75">
      <c r="A426" s="7"/>
      <c r="B426" s="13"/>
      <c r="C426" s="40"/>
      <c r="D426" s="27"/>
      <c r="E426" s="12"/>
      <c r="F426" s="12"/>
      <c r="G426" s="43"/>
    </row>
    <row r="427" spans="1:7" ht="15.75">
      <c r="A427" s="7"/>
      <c r="B427" s="13"/>
      <c r="C427" s="40"/>
      <c r="D427" s="27"/>
      <c r="E427" s="12"/>
      <c r="F427" s="12"/>
      <c r="G427" s="43"/>
    </row>
    <row r="428" spans="1:7" ht="15.75">
      <c r="A428" s="7"/>
      <c r="B428" s="13"/>
      <c r="C428" s="40"/>
      <c r="D428" s="27"/>
      <c r="E428" s="12"/>
      <c r="F428" s="12"/>
      <c r="G428" s="43"/>
    </row>
    <row r="429" spans="1:7" ht="15.75">
      <c r="A429" s="7"/>
      <c r="B429" s="13"/>
      <c r="C429" s="40"/>
      <c r="D429" s="27"/>
      <c r="E429" s="12"/>
      <c r="F429" s="12"/>
      <c r="G429" s="43"/>
    </row>
    <row r="430" spans="1:7" ht="15.75">
      <c r="A430" s="7"/>
      <c r="B430" s="13"/>
      <c r="C430" s="40"/>
      <c r="D430" s="27"/>
      <c r="E430" s="12"/>
      <c r="F430" s="12"/>
      <c r="G430" s="43"/>
    </row>
    <row r="431" spans="1:7" ht="15.75">
      <c r="A431" s="7"/>
      <c r="B431" s="13"/>
      <c r="C431" s="40"/>
      <c r="D431" s="27"/>
      <c r="E431" s="12"/>
      <c r="F431" s="12"/>
      <c r="G431" s="43"/>
    </row>
    <row r="432" spans="1:7" ht="15.75">
      <c r="A432" s="7"/>
      <c r="B432" s="13"/>
      <c r="C432" s="40"/>
      <c r="D432" s="27"/>
      <c r="E432" s="12"/>
      <c r="F432" s="12"/>
      <c r="G432" s="43"/>
    </row>
    <row r="433" spans="1:7" ht="15.75">
      <c r="A433" s="7"/>
      <c r="B433" s="13"/>
      <c r="C433" s="40"/>
      <c r="D433" s="27"/>
      <c r="E433" s="12"/>
      <c r="F433" s="12"/>
      <c r="G433" s="43"/>
    </row>
    <row r="434" spans="1:7" ht="15.75">
      <c r="A434" s="7"/>
      <c r="B434" s="13"/>
      <c r="C434" s="40"/>
      <c r="D434" s="27"/>
      <c r="E434" s="12"/>
      <c r="F434" s="12"/>
      <c r="G434" s="43"/>
    </row>
    <row r="435" spans="1:7" ht="15.75">
      <c r="A435" s="7"/>
      <c r="B435" s="13"/>
      <c r="C435" s="40"/>
      <c r="D435" s="27"/>
      <c r="E435" s="12"/>
      <c r="F435" s="12"/>
      <c r="G435" s="43"/>
    </row>
    <row r="436" spans="1:7" ht="15.75">
      <c r="A436" s="7"/>
      <c r="B436" s="13"/>
      <c r="C436" s="40"/>
      <c r="D436" s="27"/>
      <c r="E436" s="12"/>
      <c r="F436" s="12"/>
      <c r="G436" s="43"/>
    </row>
    <row r="437" spans="1:7" ht="15.75">
      <c r="A437" s="7"/>
      <c r="B437" s="13"/>
      <c r="C437" s="40"/>
      <c r="D437" s="27"/>
      <c r="E437" s="12"/>
      <c r="F437" s="12"/>
      <c r="G437" s="43"/>
    </row>
    <row r="438" spans="1:7" ht="15.75">
      <c r="A438" s="7"/>
      <c r="B438" s="13"/>
      <c r="C438" s="40"/>
      <c r="D438" s="27"/>
      <c r="E438" s="12"/>
      <c r="F438" s="12"/>
      <c r="G438" s="43"/>
    </row>
    <row r="439" spans="1:7" ht="15.75">
      <c r="A439" s="7"/>
      <c r="B439" s="13"/>
      <c r="C439" s="40"/>
      <c r="D439" s="27"/>
      <c r="E439" s="12"/>
      <c r="F439" s="12"/>
      <c r="G439" s="43"/>
    </row>
    <row r="440" spans="1:7" ht="15.75">
      <c r="A440" s="7"/>
      <c r="B440" s="13"/>
      <c r="C440" s="40"/>
      <c r="D440" s="27"/>
      <c r="E440" s="12"/>
      <c r="F440" s="12"/>
      <c r="G440" s="43"/>
    </row>
    <row r="441" spans="1:7" ht="15.75">
      <c r="A441" s="7"/>
      <c r="B441" s="13"/>
      <c r="C441" s="40"/>
      <c r="D441" s="28"/>
      <c r="E441" s="12"/>
      <c r="F441" s="12"/>
      <c r="G441" s="43"/>
    </row>
    <row r="442" spans="1:7" ht="15.75">
      <c r="A442" s="7"/>
      <c r="B442" s="13"/>
      <c r="C442" s="40"/>
      <c r="D442" s="28"/>
      <c r="E442" s="12"/>
      <c r="F442" s="12"/>
      <c r="G442" s="43"/>
    </row>
    <row r="443" spans="1:7" ht="15.75">
      <c r="A443" s="7"/>
      <c r="B443" s="13"/>
      <c r="C443" s="40"/>
      <c r="D443" s="28"/>
      <c r="E443" s="12"/>
      <c r="F443" s="12"/>
      <c r="G443" s="43"/>
    </row>
    <row r="444" spans="1:7" ht="15.75">
      <c r="A444" s="7"/>
      <c r="B444" s="13"/>
      <c r="C444" s="40"/>
      <c r="D444" s="28"/>
      <c r="E444" s="12"/>
      <c r="F444" s="12"/>
      <c r="G444" s="43"/>
    </row>
    <row r="445" spans="1:7" ht="15.75">
      <c r="A445" s="7"/>
      <c r="B445" s="13"/>
      <c r="C445" s="40"/>
      <c r="D445" s="28"/>
      <c r="E445" s="12"/>
      <c r="F445" s="12"/>
      <c r="G445" s="43"/>
    </row>
    <row r="446" spans="1:7" ht="15.75">
      <c r="A446" s="7"/>
      <c r="B446" s="13"/>
      <c r="C446" s="40"/>
      <c r="D446" s="28"/>
      <c r="E446" s="12"/>
      <c r="F446" s="12"/>
      <c r="G446" s="43"/>
    </row>
    <row r="447" spans="1:7" ht="15.75">
      <c r="A447" s="7"/>
      <c r="B447" s="13"/>
      <c r="C447" s="40"/>
      <c r="D447" s="28"/>
      <c r="E447" s="12"/>
      <c r="F447" s="12"/>
      <c r="G447" s="43"/>
    </row>
    <row r="448" spans="1:7" ht="15.75">
      <c r="A448" s="7"/>
      <c r="B448" s="13"/>
      <c r="C448" s="40"/>
      <c r="D448" s="28"/>
      <c r="E448" s="12"/>
      <c r="F448" s="12"/>
      <c r="G448" s="43"/>
    </row>
    <row r="449" spans="1:7" ht="15.75">
      <c r="A449" s="7"/>
      <c r="B449" s="13"/>
      <c r="C449" s="40"/>
      <c r="D449" s="28"/>
      <c r="E449" s="12"/>
      <c r="F449" s="12"/>
      <c r="G449" s="43"/>
    </row>
    <row r="450" spans="1:7" ht="15.75">
      <c r="A450" s="7"/>
      <c r="B450" s="13"/>
      <c r="C450" s="40"/>
      <c r="D450" s="28"/>
      <c r="E450" s="12"/>
      <c r="F450" s="12"/>
      <c r="G450" s="43"/>
    </row>
    <row r="451" spans="1:7" ht="15.75">
      <c r="A451" s="7"/>
      <c r="B451" s="13"/>
      <c r="C451" s="40"/>
      <c r="D451" s="28"/>
      <c r="E451" s="12"/>
      <c r="F451" s="12"/>
      <c r="G451" s="43"/>
    </row>
    <row r="452" spans="1:7" ht="15.75">
      <c r="A452" s="7"/>
      <c r="B452" s="13"/>
      <c r="C452" s="40"/>
      <c r="D452" s="28"/>
      <c r="E452" s="12"/>
      <c r="F452" s="12"/>
      <c r="G452" s="43"/>
    </row>
    <row r="453" spans="1:7" ht="15.75">
      <c r="A453" s="7"/>
      <c r="B453" s="13"/>
      <c r="C453" s="40"/>
      <c r="D453" s="28"/>
      <c r="E453" s="12"/>
      <c r="F453" s="12"/>
      <c r="G453" s="43"/>
    </row>
    <row r="454" spans="1:7" ht="15.75">
      <c r="A454" s="7"/>
      <c r="B454" s="13"/>
      <c r="C454" s="40"/>
      <c r="D454" s="28"/>
      <c r="E454" s="12"/>
      <c r="F454" s="12"/>
      <c r="G454" s="43"/>
    </row>
    <row r="455" spans="1:7" ht="15.75">
      <c r="A455" s="7"/>
      <c r="B455" s="13"/>
      <c r="C455" s="40"/>
      <c r="D455" s="28"/>
      <c r="E455" s="12"/>
      <c r="F455" s="12"/>
      <c r="G455" s="43"/>
    </row>
    <row r="456" spans="1:7" ht="15.75">
      <c r="A456" s="7"/>
      <c r="B456" s="13"/>
      <c r="C456" s="40"/>
      <c r="D456" s="28"/>
      <c r="E456" s="12"/>
      <c r="F456" s="12"/>
      <c r="G456" s="43"/>
    </row>
    <row r="457" spans="1:7" ht="15.75">
      <c r="A457" s="7"/>
      <c r="B457" s="13"/>
      <c r="C457" s="40"/>
      <c r="D457" s="28"/>
      <c r="E457" s="12"/>
      <c r="F457" s="12"/>
      <c r="G457" s="43"/>
    </row>
    <row r="458" spans="1:7" ht="15.75">
      <c r="A458" s="7"/>
      <c r="B458" s="13"/>
      <c r="C458" s="40"/>
      <c r="D458" s="28"/>
      <c r="E458" s="12"/>
      <c r="F458" s="12"/>
      <c r="G458" s="43"/>
    </row>
    <row r="459" spans="1:7" ht="15.75">
      <c r="A459" s="7"/>
      <c r="B459" s="13"/>
      <c r="C459" s="40"/>
      <c r="D459" s="28"/>
      <c r="E459" s="12"/>
      <c r="F459" s="12"/>
      <c r="G459" s="43"/>
    </row>
    <row r="460" spans="1:7" ht="15.75">
      <c r="A460" s="7"/>
      <c r="B460" s="13"/>
      <c r="C460" s="40"/>
      <c r="D460" s="28"/>
      <c r="E460" s="12"/>
      <c r="F460" s="12"/>
      <c r="G460" s="43"/>
    </row>
    <row r="461" spans="1:7" ht="15.75">
      <c r="A461" s="7"/>
      <c r="B461" s="13"/>
      <c r="C461" s="40"/>
      <c r="D461" s="28"/>
      <c r="E461" s="12"/>
      <c r="F461" s="12"/>
      <c r="G461" s="43"/>
    </row>
    <row r="462" spans="1:7" ht="15.75">
      <c r="A462" s="7"/>
      <c r="B462" s="13"/>
      <c r="C462" s="40"/>
      <c r="D462" s="28"/>
      <c r="E462" s="12"/>
      <c r="F462" s="12"/>
      <c r="G462" s="43"/>
    </row>
    <row r="463" spans="1:7" ht="15.75">
      <c r="A463" s="7"/>
      <c r="B463" s="13"/>
      <c r="C463" s="40"/>
      <c r="D463" s="28"/>
      <c r="E463" s="12"/>
      <c r="F463" s="12"/>
      <c r="G463" s="43"/>
    </row>
    <row r="464" spans="1:7" ht="15.75">
      <c r="A464" s="7"/>
      <c r="B464" s="13"/>
      <c r="C464" s="40"/>
      <c r="D464" s="28"/>
      <c r="E464" s="12"/>
      <c r="F464" s="12"/>
      <c r="G464" s="43"/>
    </row>
    <row r="465" spans="1:7" ht="15.75">
      <c r="A465" s="7"/>
      <c r="B465" s="13"/>
      <c r="C465" s="40"/>
      <c r="D465" s="28"/>
      <c r="E465" s="12"/>
      <c r="F465" s="12"/>
      <c r="G465" s="43"/>
    </row>
    <row r="466" spans="1:7" ht="15.75">
      <c r="A466" s="7"/>
      <c r="B466" s="13"/>
      <c r="C466" s="40"/>
      <c r="D466" s="28"/>
      <c r="E466" s="12"/>
      <c r="F466" s="12"/>
      <c r="G466" s="43"/>
    </row>
    <row r="467" spans="1:7" ht="15.75">
      <c r="A467" s="7"/>
      <c r="B467" s="13"/>
      <c r="C467" s="40"/>
      <c r="D467" s="28"/>
      <c r="E467" s="12"/>
      <c r="F467" s="12"/>
      <c r="G467" s="43"/>
    </row>
    <row r="468" spans="1:7" ht="15.75">
      <c r="A468" s="7"/>
      <c r="B468" s="13"/>
      <c r="C468" s="40"/>
      <c r="D468" s="28"/>
      <c r="E468" s="12"/>
      <c r="F468" s="12"/>
      <c r="G468" s="43"/>
    </row>
    <row r="469" spans="1:7" ht="15.75">
      <c r="A469" s="7"/>
      <c r="B469" s="13"/>
      <c r="C469" s="40"/>
      <c r="D469" s="28"/>
      <c r="E469" s="12"/>
      <c r="F469" s="12"/>
      <c r="G469" s="43"/>
    </row>
    <row r="470" spans="1:7" ht="15.75">
      <c r="A470" s="7"/>
      <c r="B470" s="13"/>
      <c r="C470" s="40"/>
      <c r="D470" s="28"/>
      <c r="E470" s="12"/>
      <c r="F470" s="12"/>
      <c r="G470" s="43"/>
    </row>
    <row r="471" spans="1:7" ht="15.75">
      <c r="A471" s="7"/>
      <c r="B471" s="13"/>
      <c r="C471" s="40"/>
      <c r="D471" s="28"/>
      <c r="E471" s="12"/>
      <c r="F471" s="12"/>
      <c r="G471" s="43"/>
    </row>
    <row r="472" spans="1:7" ht="15.75">
      <c r="A472" s="7"/>
      <c r="B472" s="13"/>
      <c r="C472" s="40"/>
      <c r="D472" s="28"/>
      <c r="E472" s="12"/>
      <c r="F472" s="12"/>
      <c r="G472" s="43"/>
    </row>
    <row r="473" spans="1:7" ht="15.75">
      <c r="A473" s="7"/>
      <c r="B473" s="13"/>
      <c r="C473" s="40"/>
      <c r="D473" s="28"/>
      <c r="E473" s="12"/>
      <c r="F473" s="12"/>
      <c r="G473" s="43"/>
    </row>
    <row r="474" spans="1:7" ht="15.75">
      <c r="A474" s="7"/>
      <c r="B474" s="13"/>
      <c r="C474" s="40"/>
      <c r="D474" s="28"/>
      <c r="E474" s="12"/>
      <c r="F474" s="12"/>
      <c r="G474" s="43"/>
    </row>
    <row r="475" spans="1:7" ht="15.75">
      <c r="A475" s="7"/>
      <c r="B475" s="13"/>
      <c r="C475" s="40"/>
      <c r="D475" s="28"/>
      <c r="E475" s="12"/>
      <c r="F475" s="12"/>
      <c r="G475" s="43"/>
    </row>
    <row r="476" spans="1:7" ht="15.75">
      <c r="A476" s="7"/>
      <c r="B476" s="13"/>
      <c r="C476" s="40"/>
      <c r="D476" s="28"/>
      <c r="E476" s="12"/>
      <c r="F476" s="12"/>
      <c r="G476" s="43"/>
    </row>
    <row r="477" spans="1:7" ht="15.75">
      <c r="A477" s="7"/>
      <c r="B477" s="13"/>
      <c r="C477" s="40"/>
      <c r="D477" s="28"/>
      <c r="E477" s="12"/>
      <c r="F477" s="12"/>
      <c r="G477" s="43"/>
    </row>
    <row r="478" spans="1:7" ht="15.75">
      <c r="A478" s="7"/>
      <c r="B478" s="13"/>
      <c r="C478" s="40"/>
      <c r="D478" s="28"/>
      <c r="E478" s="12"/>
      <c r="F478" s="12"/>
      <c r="G478" s="43"/>
    </row>
    <row r="479" spans="1:7" ht="15.75">
      <c r="A479" s="7"/>
      <c r="B479" s="13"/>
      <c r="C479" s="40"/>
      <c r="D479" s="28"/>
      <c r="E479" s="12"/>
      <c r="F479" s="12"/>
      <c r="G479" s="43"/>
    </row>
    <row r="480" spans="1:7" ht="15.75">
      <c r="A480" s="7"/>
      <c r="B480" s="13"/>
      <c r="C480" s="40"/>
      <c r="D480" s="28"/>
      <c r="E480" s="12"/>
      <c r="F480" s="12"/>
      <c r="G480" s="43"/>
    </row>
    <row r="481" spans="1:7" ht="15.75">
      <c r="A481" s="7"/>
      <c r="B481" s="13"/>
      <c r="C481" s="40"/>
      <c r="D481" s="28"/>
      <c r="E481" s="12"/>
      <c r="F481" s="12"/>
      <c r="G481" s="43"/>
    </row>
    <row r="482" spans="1:7" ht="15.75">
      <c r="A482" s="7"/>
      <c r="B482" s="13"/>
      <c r="C482" s="40"/>
      <c r="D482" s="28"/>
      <c r="E482" s="12"/>
      <c r="F482" s="12"/>
      <c r="G482" s="43"/>
    </row>
    <row r="483" spans="1:7" ht="15.75">
      <c r="A483" s="7"/>
      <c r="B483" s="13"/>
      <c r="C483" s="40"/>
      <c r="D483" s="28"/>
      <c r="E483" s="12"/>
      <c r="F483" s="12"/>
      <c r="G483" s="43"/>
    </row>
    <row r="484" spans="1:7" ht="15.75">
      <c r="A484" s="7"/>
      <c r="B484" s="13"/>
      <c r="C484" s="40"/>
      <c r="D484" s="28"/>
      <c r="E484" s="12"/>
      <c r="F484" s="12"/>
      <c r="G484" s="43"/>
    </row>
    <row r="485" spans="1:7" ht="15.75">
      <c r="A485" s="7"/>
      <c r="B485" s="13"/>
      <c r="C485" s="40"/>
      <c r="D485" s="28"/>
      <c r="E485" s="12"/>
      <c r="F485" s="12"/>
      <c r="G485" s="43"/>
    </row>
    <row r="486" spans="1:7" ht="15.75">
      <c r="A486" s="7"/>
      <c r="B486" s="13"/>
      <c r="C486" s="40"/>
      <c r="D486" s="28"/>
      <c r="E486" s="12"/>
      <c r="F486" s="12"/>
      <c r="G486" s="43"/>
    </row>
    <row r="487" spans="1:7" ht="15.75">
      <c r="A487" s="7"/>
      <c r="B487" s="13"/>
      <c r="C487" s="40"/>
      <c r="D487" s="28"/>
      <c r="E487" s="12"/>
      <c r="F487" s="12"/>
      <c r="G487" s="43"/>
    </row>
    <row r="488" spans="1:7" ht="15.75">
      <c r="A488" s="7"/>
      <c r="B488" s="13"/>
      <c r="C488" s="40"/>
      <c r="D488" s="28"/>
      <c r="E488" s="12"/>
      <c r="F488" s="12"/>
      <c r="G488" s="43"/>
    </row>
    <row r="489" spans="1:7" ht="15.75">
      <c r="A489" s="7"/>
      <c r="B489" s="13"/>
      <c r="C489" s="40"/>
      <c r="D489" s="28"/>
      <c r="E489" s="12"/>
      <c r="F489" s="12"/>
      <c r="G489" s="43"/>
    </row>
    <row r="490" spans="1:7" ht="15.75">
      <c r="A490" s="7"/>
      <c r="B490" s="13"/>
      <c r="C490" s="40"/>
      <c r="D490" s="28"/>
      <c r="E490" s="12"/>
      <c r="F490" s="12"/>
      <c r="G490" s="43"/>
    </row>
    <row r="491" spans="1:7" ht="15.75">
      <c r="A491" s="7"/>
      <c r="B491" s="13"/>
      <c r="C491" s="40"/>
      <c r="D491" s="28"/>
      <c r="E491" s="12"/>
      <c r="F491" s="12"/>
      <c r="G491" s="43"/>
    </row>
    <row r="492" spans="1:7" ht="15.75">
      <c r="A492" s="7"/>
      <c r="B492" s="13"/>
      <c r="C492" s="40"/>
      <c r="D492" s="28"/>
      <c r="E492" s="12"/>
      <c r="F492" s="12"/>
      <c r="G492" s="43"/>
    </row>
    <row r="493" spans="1:7" ht="15.75">
      <c r="A493" s="7"/>
      <c r="B493" s="13"/>
      <c r="C493" s="40"/>
      <c r="D493" s="28"/>
      <c r="E493" s="12"/>
      <c r="F493" s="12"/>
      <c r="G493" s="43"/>
    </row>
    <row r="494" spans="1:7" ht="15.75">
      <c r="A494" s="7"/>
      <c r="B494" s="13"/>
      <c r="C494" s="40"/>
      <c r="D494" s="28"/>
      <c r="E494" s="12"/>
      <c r="F494" s="12"/>
      <c r="G494" s="43"/>
    </row>
    <row r="495" spans="1:7" ht="15.75">
      <c r="A495" s="7"/>
      <c r="B495" s="13"/>
      <c r="C495" s="40"/>
      <c r="D495" s="28"/>
      <c r="E495" s="12"/>
      <c r="F495" s="12"/>
      <c r="G495" s="43"/>
    </row>
    <row r="496" spans="1:7" ht="15.75">
      <c r="A496" s="7"/>
      <c r="B496" s="13"/>
      <c r="C496" s="40"/>
      <c r="D496" s="28"/>
      <c r="E496" s="12"/>
      <c r="F496" s="12"/>
      <c r="G496" s="43"/>
    </row>
    <row r="497" spans="1:7" ht="15.75">
      <c r="A497" s="7"/>
      <c r="B497" s="13"/>
      <c r="C497" s="40"/>
      <c r="D497" s="28"/>
      <c r="E497" s="12"/>
      <c r="F497" s="12"/>
      <c r="G497" s="43"/>
    </row>
    <row r="498" spans="1:7" ht="15.75">
      <c r="A498" s="7"/>
      <c r="B498" s="13"/>
      <c r="C498" s="40"/>
      <c r="D498" s="28"/>
      <c r="E498" s="12"/>
      <c r="F498" s="12"/>
      <c r="G498" s="43"/>
    </row>
    <row r="499" spans="1:7" ht="15.75">
      <c r="A499" s="7"/>
      <c r="B499" s="13"/>
      <c r="C499" s="40"/>
      <c r="D499" s="28"/>
      <c r="E499" s="12"/>
      <c r="F499" s="12"/>
      <c r="G499" s="43"/>
    </row>
    <row r="500" spans="1:7" ht="15.75">
      <c r="A500" s="7"/>
      <c r="B500" s="13"/>
      <c r="C500" s="40"/>
      <c r="D500" s="28"/>
      <c r="E500" s="12"/>
      <c r="F500" s="12"/>
      <c r="G500" s="43"/>
    </row>
    <row r="501" spans="1:7" ht="15.75">
      <c r="A501" s="7"/>
      <c r="B501" s="13"/>
      <c r="C501" s="40"/>
      <c r="D501" s="28"/>
      <c r="E501" s="12"/>
      <c r="F501" s="12"/>
      <c r="G501" s="43"/>
    </row>
    <row r="502" spans="1:7" ht="15.75">
      <c r="A502" s="7"/>
      <c r="B502" s="13"/>
      <c r="C502" s="40"/>
      <c r="D502" s="28"/>
      <c r="E502" s="12"/>
      <c r="F502" s="12"/>
      <c r="G502" s="43"/>
    </row>
    <row r="503" spans="1:7" ht="15.75">
      <c r="A503" s="7"/>
      <c r="B503" s="13"/>
      <c r="C503" s="40"/>
      <c r="D503" s="28"/>
      <c r="E503" s="12"/>
      <c r="F503" s="12"/>
      <c r="G503" s="43"/>
    </row>
    <row r="504" spans="1:7" ht="15.75">
      <c r="A504" s="7"/>
      <c r="B504" s="13"/>
      <c r="C504" s="40"/>
      <c r="D504" s="28"/>
      <c r="E504" s="12"/>
      <c r="F504" s="12"/>
      <c r="G504" s="43"/>
    </row>
    <row r="505" spans="1:7" ht="15.75">
      <c r="A505" s="7"/>
      <c r="B505" s="13"/>
      <c r="C505" s="40"/>
      <c r="D505" s="28"/>
      <c r="E505" s="12"/>
      <c r="F505" s="12"/>
      <c r="G505" s="43"/>
    </row>
    <row r="506" spans="1:7" ht="15.75">
      <c r="A506" s="7"/>
      <c r="B506" s="13"/>
      <c r="C506" s="40"/>
      <c r="D506" s="28"/>
      <c r="E506" s="12"/>
      <c r="F506" s="12"/>
      <c r="G506" s="43"/>
    </row>
    <row r="507" spans="1:7" ht="15.75">
      <c r="A507" s="7"/>
      <c r="B507" s="13"/>
      <c r="C507" s="40"/>
      <c r="D507" s="28"/>
      <c r="E507" s="12"/>
      <c r="F507" s="12"/>
      <c r="G507" s="43"/>
    </row>
    <row r="508" spans="1:7" ht="15.75">
      <c r="A508" s="7"/>
      <c r="B508" s="13"/>
      <c r="C508" s="40"/>
      <c r="D508" s="28"/>
      <c r="E508" s="12"/>
      <c r="F508" s="12"/>
      <c r="G508" s="43"/>
    </row>
    <row r="509" spans="1:7" ht="15.75">
      <c r="A509" s="7"/>
      <c r="B509" s="13"/>
      <c r="C509" s="40"/>
      <c r="D509" s="28"/>
      <c r="E509" s="12"/>
      <c r="F509" s="12"/>
      <c r="G509" s="43"/>
    </row>
    <row r="510" spans="1:7" ht="15.75">
      <c r="A510" s="7"/>
      <c r="B510" s="13"/>
      <c r="C510" s="40"/>
      <c r="D510" s="28"/>
      <c r="E510" s="12"/>
      <c r="F510" s="12"/>
      <c r="G510" s="43"/>
    </row>
    <row r="511" spans="1:7" ht="15.75">
      <c r="A511" s="7"/>
      <c r="B511" s="13"/>
      <c r="C511" s="40"/>
      <c r="D511" s="28"/>
      <c r="E511" s="12"/>
      <c r="F511" s="12"/>
      <c r="G511" s="43"/>
    </row>
    <row r="512" spans="1:7" ht="15.75">
      <c r="A512" s="7"/>
      <c r="B512" s="13"/>
      <c r="C512" s="40"/>
      <c r="D512" s="28"/>
      <c r="E512" s="12"/>
      <c r="F512" s="12"/>
      <c r="G512" s="43"/>
    </row>
    <row r="513" spans="1:7" ht="15.75">
      <c r="A513" s="7"/>
      <c r="B513" s="13"/>
      <c r="C513" s="40"/>
      <c r="D513" s="28"/>
      <c r="E513" s="12"/>
      <c r="F513" s="12"/>
      <c r="G513" s="43"/>
    </row>
    <row r="514" spans="1:7" ht="15.75">
      <c r="A514" s="7"/>
      <c r="B514" s="13"/>
      <c r="C514" s="40"/>
      <c r="D514" s="28"/>
      <c r="E514" s="12"/>
      <c r="F514" s="12"/>
      <c r="G514" s="43"/>
    </row>
    <row r="515" spans="1:7" ht="15.75">
      <c r="A515" s="7"/>
      <c r="B515" s="13"/>
      <c r="C515" s="40"/>
      <c r="D515" s="28"/>
      <c r="E515" s="12"/>
      <c r="F515" s="12"/>
      <c r="G515" s="43"/>
    </row>
    <row r="516" spans="1:7" ht="15.75">
      <c r="A516" s="7"/>
      <c r="B516" s="13"/>
      <c r="C516" s="40"/>
      <c r="D516" s="28"/>
      <c r="E516" s="12"/>
      <c r="F516" s="12"/>
      <c r="G516" s="43"/>
    </row>
    <row r="517" spans="1:7" ht="15.75">
      <c r="A517" s="7"/>
      <c r="B517" s="13"/>
      <c r="C517" s="40"/>
      <c r="D517" s="28"/>
      <c r="E517" s="12"/>
      <c r="F517" s="12"/>
      <c r="G517" s="43"/>
    </row>
    <row r="518" spans="1:7" ht="15.75">
      <c r="A518" s="7"/>
      <c r="B518" s="13"/>
      <c r="C518" s="40"/>
      <c r="D518" s="28"/>
      <c r="E518" s="12"/>
      <c r="F518" s="12"/>
      <c r="G518" s="43"/>
    </row>
    <row r="519" spans="1:7" ht="15.75">
      <c r="A519" s="7"/>
      <c r="B519" s="13"/>
      <c r="C519" s="40"/>
      <c r="D519" s="28"/>
      <c r="E519" s="12"/>
      <c r="F519" s="12"/>
      <c r="G519" s="43"/>
    </row>
    <row r="520" spans="1:7" ht="15.75">
      <c r="A520" s="7"/>
      <c r="B520" s="13"/>
      <c r="C520" s="40"/>
      <c r="D520" s="28"/>
      <c r="E520" s="12"/>
      <c r="F520" s="12"/>
      <c r="G520" s="43"/>
    </row>
    <row r="521" spans="1:7" ht="15.75">
      <c r="A521" s="7"/>
      <c r="B521" s="13"/>
      <c r="C521" s="40"/>
      <c r="D521" s="28"/>
      <c r="E521" s="12"/>
      <c r="F521" s="12"/>
      <c r="G521" s="43"/>
    </row>
    <row r="522" spans="1:7" ht="15.75">
      <c r="A522" s="7"/>
      <c r="B522" s="13"/>
      <c r="C522" s="40"/>
      <c r="D522" s="28"/>
      <c r="E522" s="12"/>
      <c r="F522" s="12"/>
      <c r="G522" s="43"/>
    </row>
    <row r="523" spans="1:7" ht="15.75">
      <c r="A523" s="7"/>
      <c r="B523" s="13"/>
      <c r="C523" s="40"/>
      <c r="D523" s="28"/>
      <c r="E523" s="12"/>
      <c r="F523" s="12"/>
      <c r="G523" s="43"/>
    </row>
    <row r="524" spans="1:7" ht="15.75">
      <c r="A524" s="7"/>
      <c r="B524" s="13"/>
      <c r="C524" s="40"/>
      <c r="D524" s="28"/>
      <c r="E524" s="12"/>
      <c r="F524" s="12"/>
      <c r="G524" s="43"/>
    </row>
    <row r="525" spans="1:7" ht="15.75">
      <c r="A525" s="7"/>
      <c r="B525" s="13"/>
      <c r="C525" s="40"/>
      <c r="D525" s="28"/>
      <c r="E525" s="12"/>
      <c r="F525" s="12"/>
      <c r="G525" s="43"/>
    </row>
    <row r="526" spans="1:7" ht="15.75">
      <c r="A526" s="7"/>
      <c r="B526" s="13"/>
      <c r="C526" s="40"/>
      <c r="D526" s="28"/>
      <c r="E526" s="12"/>
      <c r="F526" s="12"/>
      <c r="G526" s="43"/>
    </row>
    <row r="527" spans="1:7" ht="15.75">
      <c r="A527" s="7"/>
      <c r="B527" s="13"/>
      <c r="C527" s="40"/>
      <c r="D527" s="28"/>
      <c r="E527" s="12"/>
      <c r="F527" s="12"/>
      <c r="G527" s="43"/>
    </row>
    <row r="528" spans="1:7" ht="15.75">
      <c r="A528" s="7"/>
      <c r="B528" s="13"/>
      <c r="C528" s="40"/>
      <c r="D528" s="28"/>
      <c r="E528" s="12"/>
      <c r="F528" s="12"/>
      <c r="G528" s="43"/>
    </row>
    <row r="529" spans="1:7" ht="15.75">
      <c r="A529" s="7"/>
      <c r="B529" s="13"/>
      <c r="C529" s="40"/>
      <c r="D529" s="28"/>
      <c r="E529" s="12"/>
      <c r="F529" s="12"/>
      <c r="G529" s="43"/>
    </row>
    <row r="530" spans="1:7" ht="15.75">
      <c r="A530" s="7"/>
      <c r="B530" s="13"/>
      <c r="C530" s="40"/>
      <c r="D530" s="28"/>
      <c r="E530" s="12"/>
      <c r="F530" s="12"/>
      <c r="G530" s="43"/>
    </row>
    <row r="531" spans="1:7" ht="15.75">
      <c r="A531" s="7"/>
      <c r="B531" s="13"/>
      <c r="C531" s="40"/>
      <c r="D531" s="28"/>
      <c r="E531" s="12"/>
      <c r="F531" s="12"/>
      <c r="G531" s="43"/>
    </row>
    <row r="532" spans="1:7" ht="15.75">
      <c r="A532" s="7"/>
      <c r="B532" s="13"/>
      <c r="C532" s="40"/>
      <c r="D532" s="28"/>
      <c r="E532" s="12"/>
      <c r="F532" s="12"/>
      <c r="G532" s="43"/>
    </row>
    <row r="533" spans="1:7" ht="15.75">
      <c r="A533" s="7"/>
      <c r="B533" s="13"/>
      <c r="C533" s="40"/>
      <c r="D533" s="28"/>
      <c r="E533" s="12"/>
      <c r="F533" s="12"/>
      <c r="G533" s="43"/>
    </row>
    <row r="534" spans="1:7" ht="15.75">
      <c r="A534" s="7"/>
      <c r="B534" s="13"/>
      <c r="C534" s="40"/>
      <c r="D534" s="28"/>
      <c r="E534" s="12"/>
      <c r="F534" s="12"/>
      <c r="G534" s="43"/>
    </row>
    <row r="535" spans="1:7" ht="15.75">
      <c r="A535" s="7"/>
      <c r="B535" s="13"/>
      <c r="C535" s="40"/>
      <c r="D535" s="28"/>
      <c r="E535" s="12"/>
      <c r="F535" s="12"/>
      <c r="G535" s="43"/>
    </row>
    <row r="536" spans="1:7" ht="15.75">
      <c r="A536" s="7"/>
      <c r="B536" s="13"/>
      <c r="C536" s="40"/>
      <c r="D536" s="28"/>
      <c r="E536" s="12"/>
      <c r="F536" s="12"/>
      <c r="G536" s="43"/>
    </row>
    <row r="537" spans="1:7" ht="15.75">
      <c r="A537" s="7"/>
      <c r="B537" s="13"/>
      <c r="C537" s="40"/>
      <c r="D537" s="28"/>
      <c r="E537" s="12"/>
      <c r="F537" s="12"/>
      <c r="G537" s="43"/>
    </row>
    <row r="538" spans="1:7" ht="15.75">
      <c r="A538" s="7"/>
      <c r="B538" s="13"/>
      <c r="C538" s="40"/>
      <c r="D538" s="28"/>
      <c r="E538" s="12"/>
      <c r="F538" s="12"/>
      <c r="G538" s="43"/>
    </row>
    <row r="539" spans="1:7" ht="15.75">
      <c r="A539" s="7"/>
      <c r="B539" s="13"/>
      <c r="C539" s="40"/>
      <c r="D539" s="28"/>
      <c r="E539" s="12"/>
      <c r="F539" s="12"/>
      <c r="G539" s="43"/>
    </row>
    <row r="540" spans="1:7" ht="15.75">
      <c r="A540" s="7"/>
      <c r="B540" s="13"/>
      <c r="C540" s="40"/>
      <c r="D540" s="28"/>
      <c r="E540" s="12"/>
      <c r="F540" s="12"/>
      <c r="G540" s="43"/>
    </row>
    <row r="541" spans="1:7" ht="15.75">
      <c r="A541" s="7"/>
      <c r="B541" s="13"/>
      <c r="C541" s="40"/>
      <c r="D541" s="28"/>
      <c r="E541" s="12"/>
      <c r="F541" s="12"/>
      <c r="G541" s="43"/>
    </row>
    <row r="542" spans="1:7" ht="15.75">
      <c r="A542" s="7"/>
      <c r="B542" s="13"/>
      <c r="C542" s="40"/>
      <c r="D542" s="28"/>
      <c r="E542" s="12"/>
      <c r="F542" s="12"/>
      <c r="G542" s="43"/>
    </row>
    <row r="543" spans="1:7" ht="15.75">
      <c r="A543" s="7"/>
      <c r="B543" s="13"/>
      <c r="C543" s="40"/>
      <c r="D543" s="28"/>
      <c r="E543" s="12"/>
      <c r="F543" s="12"/>
      <c r="G543" s="43"/>
    </row>
    <row r="544" spans="1:7" ht="15.75">
      <c r="A544" s="7"/>
      <c r="B544" s="13"/>
      <c r="C544" s="40"/>
      <c r="D544" s="28"/>
      <c r="E544" s="12"/>
      <c r="F544" s="12"/>
      <c r="G544" s="43"/>
    </row>
    <row r="545" spans="1:7" ht="15.75">
      <c r="A545" s="7"/>
      <c r="B545" s="13"/>
      <c r="C545" s="40"/>
      <c r="D545" s="28"/>
      <c r="E545" s="12"/>
      <c r="F545" s="12"/>
      <c r="G545" s="43"/>
    </row>
    <row r="546" spans="1:7" ht="15.75">
      <c r="A546" s="7"/>
      <c r="B546" s="13"/>
      <c r="C546" s="40"/>
      <c r="D546" s="28"/>
      <c r="E546" s="12"/>
      <c r="F546" s="12"/>
      <c r="G546" s="43"/>
    </row>
    <row r="547" spans="1:7" ht="15.75">
      <c r="A547" s="7"/>
      <c r="B547" s="13"/>
      <c r="C547" s="40"/>
      <c r="D547" s="28"/>
      <c r="E547" s="12"/>
      <c r="F547" s="12"/>
      <c r="G547" s="43"/>
    </row>
    <row r="548" spans="1:7" ht="15.75">
      <c r="A548" s="7"/>
      <c r="B548" s="13"/>
      <c r="C548" s="40"/>
      <c r="D548" s="28"/>
      <c r="E548" s="12"/>
      <c r="F548" s="12"/>
      <c r="G548" s="43"/>
    </row>
    <row r="549" spans="1:7" ht="15.75">
      <c r="A549" s="7"/>
      <c r="B549" s="13"/>
      <c r="C549" s="40"/>
      <c r="D549" s="28"/>
      <c r="E549" s="12"/>
      <c r="F549" s="12"/>
      <c r="G549" s="43"/>
    </row>
    <row r="550" spans="1:7" ht="15.75">
      <c r="A550" s="7"/>
      <c r="B550" s="13"/>
      <c r="C550" s="40"/>
      <c r="D550" s="28"/>
      <c r="E550" s="12"/>
      <c r="F550" s="12"/>
      <c r="G550" s="43"/>
    </row>
    <row r="551" spans="1:7" ht="15.75">
      <c r="A551" s="7"/>
      <c r="B551" s="13"/>
      <c r="C551" s="40"/>
      <c r="D551" s="28"/>
      <c r="E551" s="12"/>
      <c r="F551" s="12"/>
      <c r="G551" s="43"/>
    </row>
    <row r="552" spans="1:7" ht="15.75">
      <c r="A552" s="7"/>
      <c r="B552" s="13"/>
      <c r="C552" s="40"/>
      <c r="D552" s="28"/>
      <c r="E552" s="12"/>
      <c r="F552" s="12"/>
      <c r="G552" s="43"/>
    </row>
    <row r="553" spans="1:7" ht="15.75">
      <c r="A553" s="7"/>
      <c r="B553" s="13"/>
      <c r="C553" s="40"/>
      <c r="D553" s="28"/>
      <c r="E553" s="12"/>
      <c r="F553" s="12"/>
      <c r="G553" s="43"/>
    </row>
    <row r="554" spans="1:7" ht="15.75">
      <c r="A554" s="7"/>
      <c r="B554" s="13"/>
      <c r="C554" s="40"/>
      <c r="D554" s="28"/>
      <c r="E554" s="12"/>
      <c r="F554" s="12"/>
      <c r="G554" s="43"/>
    </row>
    <row r="555" spans="1:7" ht="15.75">
      <c r="A555" s="7"/>
      <c r="B555" s="13"/>
      <c r="C555" s="40"/>
      <c r="D555" s="28"/>
      <c r="E555" s="12"/>
      <c r="F555" s="12"/>
      <c r="G555" s="43"/>
    </row>
    <row r="556" spans="1:7" ht="15.75">
      <c r="A556" s="7"/>
      <c r="B556" s="13"/>
      <c r="C556" s="40"/>
      <c r="D556" s="28"/>
      <c r="E556" s="12"/>
      <c r="F556" s="12"/>
      <c r="G556" s="43"/>
    </row>
    <row r="557" spans="1:7" ht="15.75">
      <c r="A557" s="7"/>
      <c r="B557" s="13"/>
      <c r="C557" s="40"/>
      <c r="D557" s="28"/>
      <c r="E557" s="12"/>
      <c r="F557" s="12"/>
      <c r="G557" s="43"/>
    </row>
    <row r="558" spans="1:7" ht="15.75">
      <c r="A558" s="7"/>
      <c r="B558" s="13"/>
      <c r="C558" s="40"/>
      <c r="D558" s="28"/>
      <c r="E558" s="12"/>
      <c r="F558" s="12"/>
      <c r="G558" s="43"/>
    </row>
    <row r="559" spans="1:7" ht="15.75">
      <c r="A559" s="7"/>
      <c r="B559" s="13"/>
      <c r="C559" s="40"/>
      <c r="D559" s="28"/>
      <c r="E559" s="12"/>
      <c r="F559" s="12"/>
      <c r="G559" s="43"/>
    </row>
    <row r="560" spans="1:7" ht="15.75">
      <c r="A560" s="7"/>
      <c r="B560" s="13"/>
      <c r="C560" s="40"/>
      <c r="D560" s="28"/>
      <c r="E560" s="12"/>
      <c r="F560" s="12"/>
      <c r="G560" s="43"/>
    </row>
    <row r="561" spans="1:7" ht="15.75">
      <c r="A561" s="7"/>
      <c r="B561" s="13"/>
      <c r="C561" s="40"/>
      <c r="D561" s="28"/>
      <c r="E561" s="12"/>
      <c r="F561" s="12"/>
      <c r="G561" s="43"/>
    </row>
    <row r="562" spans="1:7" ht="15.75">
      <c r="A562" s="7"/>
      <c r="B562" s="13"/>
      <c r="C562" s="40"/>
      <c r="D562" s="28"/>
      <c r="E562" s="12"/>
      <c r="F562" s="12"/>
      <c r="G562" s="43"/>
    </row>
    <row r="563" spans="1:7" ht="15.75">
      <c r="A563" s="7"/>
      <c r="B563" s="13"/>
      <c r="C563" s="40"/>
      <c r="D563" s="28"/>
      <c r="E563" s="12"/>
      <c r="F563" s="12"/>
      <c r="G563" s="43"/>
    </row>
    <row r="564" spans="1:7" ht="15.75">
      <c r="A564" s="7"/>
      <c r="B564" s="13"/>
      <c r="C564" s="40"/>
      <c r="D564" s="28"/>
      <c r="E564" s="12"/>
      <c r="F564" s="12"/>
      <c r="G564" s="43"/>
    </row>
    <row r="565" spans="1:7" ht="15.75">
      <c r="A565" s="7"/>
      <c r="B565" s="13"/>
      <c r="C565" s="40"/>
      <c r="D565" s="28"/>
      <c r="E565" s="12"/>
      <c r="F565" s="12"/>
      <c r="G565" s="43"/>
    </row>
    <row r="566" spans="1:7" ht="15.75">
      <c r="A566" s="7"/>
      <c r="B566" s="13"/>
      <c r="C566" s="40"/>
      <c r="D566" s="28"/>
      <c r="E566" s="12"/>
      <c r="F566" s="12"/>
      <c r="G566" s="43"/>
    </row>
    <row r="567" spans="1:7" ht="15.75">
      <c r="A567" s="7"/>
      <c r="B567" s="13"/>
      <c r="C567" s="40"/>
      <c r="D567" s="28"/>
      <c r="E567" s="12"/>
      <c r="F567" s="12"/>
      <c r="G567" s="43"/>
    </row>
    <row r="568" spans="1:7" ht="15.75">
      <c r="A568" s="7"/>
      <c r="B568" s="13"/>
      <c r="C568" s="40"/>
      <c r="D568" s="28"/>
      <c r="E568" s="12"/>
      <c r="F568" s="12"/>
      <c r="G568" s="43"/>
    </row>
    <row r="569" spans="1:7" ht="15.75">
      <c r="A569" s="7"/>
      <c r="B569" s="13"/>
      <c r="C569" s="40"/>
      <c r="D569" s="28"/>
      <c r="E569" s="12"/>
      <c r="F569" s="12"/>
      <c r="G569" s="43"/>
    </row>
    <row r="570" spans="1:7" ht="15.75">
      <c r="A570" s="7"/>
      <c r="B570" s="13"/>
      <c r="C570" s="40"/>
      <c r="D570" s="28"/>
      <c r="E570" s="12"/>
      <c r="F570" s="12"/>
      <c r="G570" s="43"/>
    </row>
  </sheetData>
  <sheetProtection password="CE28" sheet="1" objects="1" scenarios="1"/>
  <mergeCells count="86">
    <mergeCell ref="A1:J1"/>
    <mergeCell ref="A327:A368"/>
    <mergeCell ref="B327:B368"/>
    <mergeCell ref="B282:B285"/>
    <mergeCell ref="A277:A281"/>
    <mergeCell ref="B277:B281"/>
    <mergeCell ref="B286:B296"/>
    <mergeCell ref="A297:A314"/>
    <mergeCell ref="F325:F326"/>
    <mergeCell ref="C315:C318"/>
    <mergeCell ref="G325:G326"/>
    <mergeCell ref="A323:J323"/>
    <mergeCell ref="I325:I326"/>
    <mergeCell ref="J325:J326"/>
    <mergeCell ref="H325:H326"/>
    <mergeCell ref="A325:A326"/>
    <mergeCell ref="B325:B326"/>
    <mergeCell ref="D325:D326"/>
    <mergeCell ref="E325:E326"/>
    <mergeCell ref="C325:C326"/>
    <mergeCell ref="A315:A318"/>
    <mergeCell ref="B315:B318"/>
    <mergeCell ref="A282:A285"/>
    <mergeCell ref="A261:A272"/>
    <mergeCell ref="B261:B272"/>
    <mergeCell ref="A273:A276"/>
    <mergeCell ref="B273:B276"/>
    <mergeCell ref="A286:A296"/>
    <mergeCell ref="B297:B314"/>
    <mergeCell ref="A235:A248"/>
    <mergeCell ref="B235:B248"/>
    <mergeCell ref="B190:B204"/>
    <mergeCell ref="A190:A204"/>
    <mergeCell ref="A249:A260"/>
    <mergeCell ref="B249:B260"/>
    <mergeCell ref="A223:A234"/>
    <mergeCell ref="B223:B234"/>
    <mergeCell ref="B165:B172"/>
    <mergeCell ref="A116:A123"/>
    <mergeCell ref="B133:B140"/>
    <mergeCell ref="A141:A148"/>
    <mergeCell ref="B141:B148"/>
    <mergeCell ref="A173:A189"/>
    <mergeCell ref="B173:B189"/>
    <mergeCell ref="A149:A164"/>
    <mergeCell ref="B149:B164"/>
    <mergeCell ref="A44:A56"/>
    <mergeCell ref="B44:B56"/>
    <mergeCell ref="B40:B43"/>
    <mergeCell ref="A205:A222"/>
    <mergeCell ref="B205:B222"/>
    <mergeCell ref="A107:A115"/>
    <mergeCell ref="B107:B115"/>
    <mergeCell ref="A124:A132"/>
    <mergeCell ref="B124:B132"/>
    <mergeCell ref="A165:A172"/>
    <mergeCell ref="J4:J5"/>
    <mergeCell ref="F4:F5"/>
    <mergeCell ref="G4:G5"/>
    <mergeCell ref="H4:H5"/>
    <mergeCell ref="A133:A140"/>
    <mergeCell ref="B116:B123"/>
    <mergeCell ref="A70:A81"/>
    <mergeCell ref="B70:B81"/>
    <mergeCell ref="B19:B31"/>
    <mergeCell ref="A57:A69"/>
    <mergeCell ref="B90:B98"/>
    <mergeCell ref="A99:A106"/>
    <mergeCell ref="B99:B106"/>
    <mergeCell ref="A90:A98"/>
    <mergeCell ref="A2:J2"/>
    <mergeCell ref="A4:A5"/>
    <mergeCell ref="B4:B5"/>
    <mergeCell ref="C4:C5"/>
    <mergeCell ref="A6:A18"/>
    <mergeCell ref="D4:D5"/>
    <mergeCell ref="A82:A89"/>
    <mergeCell ref="I4:I5"/>
    <mergeCell ref="A40:A43"/>
    <mergeCell ref="A32:A39"/>
    <mergeCell ref="B32:B39"/>
    <mergeCell ref="A19:A31"/>
    <mergeCell ref="E4:E5"/>
    <mergeCell ref="B6:B18"/>
    <mergeCell ref="B82:B89"/>
    <mergeCell ref="B57:B69"/>
  </mergeCells>
  <printOptions/>
  <pageMargins left="0.4724409448818898" right="0.31496062992125984" top="0.1968503937007874" bottom="0.1968503937007874" header="0.15748031496062992" footer="0.15748031496062992"/>
  <pageSetup fitToHeight="0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2018-01-18T15:56:09Z</cp:lastPrinted>
  <dcterms:created xsi:type="dcterms:W3CDTF">2011-02-09T07:28:13Z</dcterms:created>
  <dcterms:modified xsi:type="dcterms:W3CDTF">2018-01-19T06:31:02Z</dcterms:modified>
  <cp:category/>
  <cp:version/>
  <cp:contentType/>
  <cp:contentStatus/>
</cp:coreProperties>
</file>