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010" windowWidth="14880" windowHeight="3090" activeTab="0"/>
  </bookViews>
  <sheets>
    <sheet name="на 01.05.2015" sheetId="1" r:id="rId1"/>
  </sheets>
  <definedNames>
    <definedName name="_xlnm._FilterDatabase" localSheetId="0" hidden="1">'на 01.05.2015'!$A$4:$H$468</definedName>
    <definedName name="_xlnm.Print_Titles" localSheetId="0">'на 01.05.2015'!$4:$5</definedName>
  </definedNames>
  <calcPr fullCalcOnLoad="1"/>
</workbook>
</file>

<file path=xl/sharedStrings.xml><?xml version="1.0" encoding="utf-8"?>
<sst xmlns="http://schemas.openxmlformats.org/spreadsheetml/2006/main" count="1104" uniqueCount="256">
  <si>
    <t>Код адм.</t>
  </si>
  <si>
    <t>Код вида доходов</t>
  </si>
  <si>
    <t>% исполн. плана года</t>
  </si>
  <si>
    <t>163</t>
  </si>
  <si>
    <t>1 11 01040 04 0000 120</t>
  </si>
  <si>
    <t>Дивиденды по акциям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</si>
  <si>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</si>
  <si>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</si>
  <si>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</si>
  <si>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</si>
  <si>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</si>
  <si>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</si>
  <si>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</si>
  <si>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</si>
  <si>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</si>
  <si>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</si>
  <si>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</si>
  <si>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</si>
  <si>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</si>
  <si>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</si>
  <si>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</si>
  <si>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</si>
  <si>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</si>
  <si>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</si>
  <si>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</si>
  <si>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</si>
  <si>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</si>
  <si>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</si>
  <si>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</si>
  <si>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Итого по курируемым платежам:</t>
  </si>
  <si>
    <t>ВСЕГО ПО АДМИНИСТРАТОРУ (КУРАТОРУ) без учета возврата остатков межбюджетных трансфертов :</t>
  </si>
  <si>
    <t>902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</si>
  <si>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</si>
  <si>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</si>
  <si>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</si>
  <si>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</si>
  <si>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</si>
  <si>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</si>
  <si>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</si>
  <si>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</si>
  <si>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</si>
  <si>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</si>
  <si>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</si>
  <si>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</si>
  <si>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</si>
  <si>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ВСЕГО ПО АДМИНИСТРАТОРУ (КУРАТОРУ):</t>
  </si>
  <si>
    <t>2 07 04000 04 0000 180</t>
  </si>
  <si>
    <t>Прочие безвозмездные поступления (по соглашениям)</t>
  </si>
  <si>
    <t>915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</si>
  <si>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</si>
  <si>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</si>
  <si>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</si>
  <si>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</si>
  <si>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</si>
  <si>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</si>
  <si>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</si>
  <si>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</si>
  <si>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</si>
  <si>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</si>
  <si>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</si>
  <si>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</si>
  <si>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</si>
  <si>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</si>
  <si>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 xml:space="preserve">Субвенции от других бюджетов бюджетной системы РФ   </t>
  </si>
  <si>
    <t>930</t>
  </si>
  <si>
    <t>931</t>
  </si>
  <si>
    <t>932</t>
  </si>
  <si>
    <t>1 14 01040 04 0000 410</t>
  </si>
  <si>
    <t>Доходы от продажи квартир</t>
  </si>
  <si>
    <t>933</t>
  </si>
  <si>
    <t>934</t>
  </si>
  <si>
    <t>935</t>
  </si>
  <si>
    <t>937</t>
  </si>
  <si>
    <t>938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</si>
  <si>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</si>
  <si>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944</t>
  </si>
  <si>
    <t xml:space="preserve">Субсидии от других бюджетов бюджетной системы РФ     </t>
  </si>
  <si>
    <t>945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</si>
  <si>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</si>
  <si>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</si>
  <si>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</si>
  <si>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951</t>
  </si>
  <si>
    <t>1 01 02000 01 0000 110</t>
  </si>
  <si>
    <t>Налог на доходы физических лиц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</si>
  <si>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</si>
  <si>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</si>
  <si>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</si>
  <si>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</si>
  <si>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964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</si>
  <si>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</si>
  <si>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</si>
  <si>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</si>
  <si>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</si>
  <si>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</si>
  <si>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</si>
  <si>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</si>
  <si>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</si>
  <si>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</si>
  <si>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</si>
  <si>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</si>
  <si>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</si>
  <si>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</si>
  <si>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</si>
  <si>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976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</si>
  <si>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</si>
  <si>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</si>
  <si>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</si>
  <si>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</si>
  <si>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>992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</si>
  <si>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</si>
  <si>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</si>
  <si>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</si>
  <si>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</si>
  <si>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</si>
  <si>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</si>
  <si>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</si>
  <si>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</si>
  <si>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</si>
  <si>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</si>
  <si>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</si>
  <si>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</si>
  <si>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</si>
  <si>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</si>
  <si>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</si>
  <si>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</si>
  <si>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</si>
  <si>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</si>
  <si>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</si>
  <si>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</si>
  <si>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</si>
  <si>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БЕЗВОЗМЕЗДНЫЕ ПОСТУПЛЕНИЯ ( без учета возврата остатков МБТ)</t>
  </si>
  <si>
    <t>БЕЗВОЗМЕЗДНЫЕ ПОСТУПЛЕНИЯ ( с учетом возврата остатков МБТ)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</si>
  <si>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</si>
  <si>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</si>
  <si>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</si>
  <si>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</si>
  <si>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</si>
  <si>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</si>
  <si>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</si>
  <si>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Единый налог на вмененный доход </t>
  </si>
  <si>
    <t>1 05 02000 02 0000 110</t>
  </si>
  <si>
    <t>1 05 03000 01 0000 110</t>
  </si>
  <si>
    <t>ВСЕГО ДОХОДОВ ( без учета возврата  остатков МБТ)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</si>
  <si>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</si>
  <si>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>903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</si>
  <si>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</si>
  <si>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</si>
  <si>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2 18 04020 04 0000 151</t>
  </si>
  <si>
    <t>2 18 04010 04 0000 151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</si>
  <si>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</si>
  <si>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</si>
  <si>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</si>
  <si>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</si>
  <si>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</si>
  <si>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</si>
  <si>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 xml:space="preserve">Прочие неналоговые доходы бюджетов городских округов </t>
  </si>
  <si>
    <t>1 13 02994 04 0000 130</t>
  </si>
  <si>
    <t xml:space="preserve">Прочие доходы от компенсации затрат  бюджетов городских округов 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</si>
  <si>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</si>
  <si>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</si>
  <si>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1 16 23042 04 0000 140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</si>
  <si>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</si>
  <si>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</si>
  <si>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</si>
  <si>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</si>
  <si>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</si>
  <si>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</t>
  </si>
  <si>
    <t>1 11 05012 04 0000 120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</si>
  <si>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</si>
  <si>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</si>
  <si>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1 14 02042 04 0000 410</t>
  </si>
  <si>
    <t>1 14 06012 04 0000 430</t>
  </si>
  <si>
    <t>1 14 02043 04 0000 440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</si>
  <si>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</si>
  <si>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</si>
  <si>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</si>
  <si>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</si>
  <si>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</si>
  <si>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924</t>
  </si>
  <si>
    <t>940</t>
  </si>
  <si>
    <t>Департамент жилищно-коммунального хозяйства администрации города Перми</t>
  </si>
  <si>
    <t>2 00 00000 00 0000 000</t>
  </si>
  <si>
    <t>1 05 04000 01 0000 110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</si>
  <si>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</si>
  <si>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1 16 30013 01 0000 180</t>
  </si>
  <si>
    <t>1 16 30030 01 0000 180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</si>
  <si>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</si>
  <si>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 правонарушения в области дорожного движения</t>
  </si>
  <si>
    <t>1 16 08010 01 0000 180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</si>
  <si>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</si>
  <si>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</si>
  <si>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1 16 08020 01 0000 180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</si>
  <si>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</si>
  <si>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</si>
  <si>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1 08 07173 01 0000 110</t>
  </si>
  <si>
    <t>1 16 25084 01 0000 140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</si>
  <si>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</t>
  </si>
  <si>
    <t>Денежные взыскания (штрафы) за нарушение водного законодательства на водных объектах, находящихся в собственности городских округов (федеральные государственные органы)</t>
  </si>
  <si>
    <t>1 16 51020 02 0000 140</t>
  </si>
  <si>
    <t>Денежные взыскания (штрафы), установленные законами субъектов РФ за несоблюдение муниципальных правовых актов, зачисляемые в бюджеты городских округов</t>
  </si>
  <si>
    <t>910</t>
  </si>
  <si>
    <t>Управление записи актов гражданского состояния администрации города Перми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</si>
  <si>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</si>
  <si>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Поступления сумм в возмещение вреда, причиняемого автомобильным дорогам местного значения транспортными средствами, осуществляющим перевозки тяжеловесных и (или) крупногабаритных грузов, зачисляемые в бюджеты городских округов</t>
  </si>
  <si>
    <t>1 16 37030 04 0000 140</t>
  </si>
  <si>
    <t>Поступления сумм в возмещение 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 иных договоров</t>
  </si>
  <si>
    <t>1 16 46000 04 0000 140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</si>
  <si>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</si>
  <si>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</si>
  <si>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1 03 02000 01 0000 110</t>
  </si>
  <si>
    <t>Акцизы по подакцизным товарам (продукции), производимым на территории РФ</t>
  </si>
  <si>
    <t>2 02 01000 00 0000 151</t>
  </si>
  <si>
    <t xml:space="preserve">Дотации бюджетам городских округов на выравнивание уровня бюджетной обеспеченности и поддержку мер по обеспечению сбалансированности бюджетов                                                    </t>
  </si>
  <si>
    <t>Главные администраторы доходов бюджета</t>
  </si>
  <si>
    <t>Наименование вида доходов</t>
  </si>
  <si>
    <t>Избирательная комиссия города Перми</t>
  </si>
  <si>
    <t>2 18 04030 04 0000 151</t>
  </si>
  <si>
    <t>Доходы бюджетов городских округов от возврата иными организациями остатков субсидий прошлых лет</t>
  </si>
  <si>
    <t xml:space="preserve">Уточненный годовой план на 2015 год </t>
  </si>
  <si>
    <t>Откл. факта 2015 от факта 2014</t>
  </si>
  <si>
    <t>% факта 2015 г. к факту 2014 г.</t>
  </si>
  <si>
    <t>920</t>
  </si>
  <si>
    <t>1 12 04042 01 0000 120</t>
  </si>
  <si>
    <t>Плата за использование лесов, в части арендной платы</t>
  </si>
  <si>
    <t>Департамент имущественных отношений администрации города Перми</t>
  </si>
  <si>
    <t>Департамент финансов администрации города Перми</t>
  </si>
  <si>
    <t>Департамент градостроительства и архитектуры  администрации города Перми</t>
  </si>
  <si>
    <t>Управление экологии и природопользованию администрации города Перми</t>
  </si>
  <si>
    <t>Управление здравоохранения администрации города Перми</t>
  </si>
  <si>
    <t xml:space="preserve">Департамент культуры и молодежной политики администрации города Перми </t>
  </si>
  <si>
    <t>Департамент образования администрации города Перми</t>
  </si>
  <si>
    <t>Администрация Ленинского района администрации города Перми</t>
  </si>
  <si>
    <t>Администрация Свердловского района администрации города Перми</t>
  </si>
  <si>
    <t>Администрация Мотовилихинского района администрации города Перми</t>
  </si>
  <si>
    <t>Администрация Дзержинского района администрации города Перми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</si>
  <si>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</si>
  <si>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</si>
  <si>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Администрация Орджоникидзевского района администрации города Перми</t>
  </si>
  <si>
    <t>Администрация поселка Новые Ляды города Перми</t>
  </si>
  <si>
    <t>Управление внешнего благоустройства администрации города Перми</t>
  </si>
  <si>
    <t>Управление капитального строительства администрации города Перми</t>
  </si>
  <si>
    <t>Департамент дорог и транспорта администрации города Перми</t>
  </si>
  <si>
    <t>Департамент экономики и промышленной политики администрации города Перми</t>
  </si>
  <si>
    <t>Департамент социальной политики администрации города Перми</t>
  </si>
  <si>
    <t>Департамент общественной безопасности администрации города Перми</t>
  </si>
  <si>
    <t>Администрация города Перми</t>
  </si>
  <si>
    <t>Комитет по  физической культуре и спорту администрации города Перми</t>
  </si>
  <si>
    <t>Управление жилищных отношений администрации города Перми</t>
  </si>
  <si>
    <t>Департамент земельных отношений администрации города Перми</t>
  </si>
  <si>
    <t>Оперативный анализ  поступления доходов за  январь- апрель 2015 года</t>
  </si>
  <si>
    <t xml:space="preserve">Факт  на 01.05.2014 г.  </t>
  </si>
  <si>
    <t>План января-апреля 2015 года</t>
  </si>
  <si>
    <t xml:space="preserve">Факт  на 01.05.2015г. </t>
  </si>
  <si>
    <t>Откл. факта отч.пер. от плана января-апреля</t>
  </si>
  <si>
    <t>% исполн. плана января-апреля</t>
  </si>
  <si>
    <t>Оперативный анализ  поступления доходов за январь - апрель 2015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</si>
</sst>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?"/>
    <numFmt numFmtId="174" formatCode="0.0"/>
  </numFmts>
  <fonts count="51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165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65" fontId="3" fillId="0" borderId="10" xfId="43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165" fontId="3" fillId="0" borderId="0" xfId="43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/>
    </xf>
    <xf numFmtId="165" fontId="0" fillId="0" borderId="10" xfId="43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Alignment="1">
      <alignment wrapText="1"/>
    </xf>
    <xf numFmtId="4" fontId="0" fillId="0" borderId="0" xfId="0" applyNumberFormat="1" applyFont="1" applyFill="1" applyBorder="1" applyAlignment="1">
      <alignment horizontal="right" wrapText="1"/>
    </xf>
    <xf numFmtId="4" fontId="3" fillId="0" borderId="0" xfId="43" applyNumberFormat="1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left" wrapText="1"/>
    </xf>
    <xf numFmtId="165" fontId="0" fillId="0" borderId="10" xfId="0" applyNumberFormat="1" applyFont="1" applyFill="1" applyBorder="1" applyAlignment="1">
      <alignment horizontal="left" vertical="top" wrapText="1"/>
    </xf>
    <xf numFmtId="165" fontId="0" fillId="0" borderId="10" xfId="0" applyNumberFormat="1" applyFont="1" applyFill="1" applyBorder="1" applyAlignment="1">
      <alignment horizontal="left" vertical="center" wrapText="1"/>
    </xf>
    <xf numFmtId="165" fontId="0" fillId="0" borderId="12" xfId="0" applyNumberFormat="1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horizontal="right" vertical="center" wrapText="1"/>
    </xf>
    <xf numFmtId="165" fontId="0" fillId="0" borderId="0" xfId="0" applyNumberFormat="1" applyFont="1" applyFill="1" applyAlignment="1">
      <alignment wrapText="1"/>
    </xf>
    <xf numFmtId="165" fontId="0" fillId="0" borderId="0" xfId="0" applyNumberFormat="1" applyFont="1" applyFill="1" applyAlignment="1">
      <alignment/>
    </xf>
    <xf numFmtId="165" fontId="3" fillId="0" borderId="0" xfId="0" applyNumberFormat="1" applyFont="1" applyFill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Alignment="1">
      <alignment horizontal="center" wrapText="1"/>
    </xf>
    <xf numFmtId="165" fontId="0" fillId="0" borderId="0" xfId="0" applyNumberFormat="1" applyFont="1" applyFill="1" applyAlignment="1">
      <alignment horizontal="center" vertical="top" wrapText="1"/>
    </xf>
    <xf numFmtId="165" fontId="0" fillId="0" borderId="0" xfId="0" applyNumberFormat="1" applyFont="1" applyFill="1" applyAlignment="1">
      <alignment horizontal="right"/>
    </xf>
    <xf numFmtId="165" fontId="3" fillId="0" borderId="13" xfId="0" applyNumberFormat="1" applyFont="1" applyFill="1" applyBorder="1" applyAlignment="1">
      <alignment vertical="top" wrapText="1"/>
    </xf>
    <xf numFmtId="165" fontId="3" fillId="0" borderId="11" xfId="0" applyNumberFormat="1" applyFont="1" applyFill="1" applyBorder="1" applyAlignment="1">
      <alignment vertical="top" wrapText="1"/>
    </xf>
    <xf numFmtId="165" fontId="3" fillId="0" borderId="10" xfId="43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0" fillId="0" borderId="10" xfId="43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left" wrapText="1"/>
    </xf>
    <xf numFmtId="165" fontId="3" fillId="0" borderId="1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wrapText="1"/>
    </xf>
    <xf numFmtId="165" fontId="0" fillId="0" borderId="11" xfId="0" applyNumberFormat="1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165" fontId="2" fillId="0" borderId="0" xfId="0" applyNumberFormat="1" applyFont="1" applyFill="1" applyAlignment="1">
      <alignment horizontal="left" wrapText="1"/>
    </xf>
    <xf numFmtId="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65" fontId="3" fillId="0" borderId="0" xfId="0" applyNumberFormat="1" applyFont="1" applyFill="1" applyBorder="1" applyAlignment="1">
      <alignment horizontal="right" wrapText="1"/>
    </xf>
    <xf numFmtId="4" fontId="0" fillId="0" borderId="10" xfId="0" applyNumberFormat="1" applyFill="1" applyBorder="1" applyAlignment="1">
      <alignment/>
    </xf>
    <xf numFmtId="165" fontId="9" fillId="0" borderId="10" xfId="0" applyNumberFormat="1" applyFont="1" applyFill="1" applyBorder="1" applyAlignment="1">
      <alignment horizontal="center" wrapText="1"/>
    </xf>
    <xf numFmtId="165" fontId="9" fillId="0" borderId="14" xfId="0" applyNumberFormat="1" applyFont="1" applyFill="1" applyBorder="1" applyAlignment="1">
      <alignment horizontal="center" wrapText="1"/>
    </xf>
    <xf numFmtId="165" fontId="10" fillId="0" borderId="10" xfId="0" applyNumberFormat="1" applyFont="1" applyFill="1" applyBorder="1" applyAlignment="1">
      <alignment horizontal="center" wrapText="1"/>
    </xf>
    <xf numFmtId="165" fontId="9" fillId="0" borderId="10" xfId="0" applyNumberFormat="1" applyFont="1" applyFill="1" applyBorder="1" applyAlignment="1">
      <alignment horizontal="center"/>
    </xf>
    <xf numFmtId="165" fontId="11" fillId="0" borderId="1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 wrapText="1"/>
    </xf>
    <xf numFmtId="165" fontId="9" fillId="0" borderId="11" xfId="0" applyNumberFormat="1" applyFont="1" applyFill="1" applyBorder="1" applyAlignment="1">
      <alignment horizontal="center" wrapText="1"/>
    </xf>
    <xf numFmtId="165" fontId="10" fillId="0" borderId="10" xfId="0" applyNumberFormat="1" applyFont="1" applyFill="1" applyBorder="1" applyAlignment="1">
      <alignment horizontal="left" wrapText="1"/>
    </xf>
    <xf numFmtId="165" fontId="11" fillId="0" borderId="1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 wrapText="1"/>
    </xf>
    <xf numFmtId="165" fontId="10" fillId="0" borderId="0" xfId="0" applyNumberFormat="1" applyFont="1" applyFill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5" xfId="43" applyNumberFormat="1" applyFont="1" applyFill="1" applyBorder="1" applyAlignment="1">
      <alignment horizontal="center" vertical="center" wrapText="1"/>
    </xf>
    <xf numFmtId="4" fontId="3" fillId="0" borderId="11" xfId="43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top" wrapText="1"/>
    </xf>
    <xf numFmtId="165" fontId="3" fillId="0" borderId="13" xfId="0" applyNumberFormat="1" applyFont="1" applyFill="1" applyBorder="1" applyAlignment="1">
      <alignment horizontal="center" vertical="top" wrapText="1"/>
    </xf>
    <xf numFmtId="165" fontId="3" fillId="0" borderId="11" xfId="0" applyNumberFormat="1" applyFont="1" applyFill="1" applyBorder="1" applyAlignment="1">
      <alignment horizontal="center" vertical="top" wrapText="1"/>
    </xf>
    <xf numFmtId="166" fontId="3" fillId="0" borderId="15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65" fontId="10" fillId="0" borderId="15" xfId="0" applyNumberFormat="1" applyFont="1" applyFill="1" applyBorder="1" applyAlignment="1">
      <alignment horizontal="center" wrapText="1"/>
    </xf>
    <xf numFmtId="165" fontId="10" fillId="0" borderId="13" xfId="0" applyNumberFormat="1" applyFont="1" applyFill="1" applyBorder="1" applyAlignment="1">
      <alignment horizontal="center" wrapText="1"/>
    </xf>
    <xf numFmtId="165" fontId="10" fillId="0" borderId="11" xfId="0" applyNumberFormat="1" applyFont="1" applyFill="1" applyBorder="1" applyAlignment="1">
      <alignment horizontal="center" wrapText="1"/>
    </xf>
    <xf numFmtId="165" fontId="3" fillId="0" borderId="0" xfId="43" applyNumberFormat="1" applyFont="1" applyFill="1" applyBorder="1" applyAlignment="1">
      <alignment horizontal="center" vertical="center" wrapText="1"/>
    </xf>
    <xf numFmtId="165" fontId="0" fillId="0" borderId="15" xfId="0" applyNumberFormat="1" applyFont="1" applyFill="1" applyBorder="1" applyAlignment="1">
      <alignment horizontal="center" vertical="top" wrapText="1"/>
    </xf>
    <xf numFmtId="165" fontId="0" fillId="0" borderId="13" xfId="0" applyNumberFormat="1" applyFont="1" applyFill="1" applyBorder="1" applyAlignment="1">
      <alignment horizontal="center" vertical="top" wrapText="1"/>
    </xf>
    <xf numFmtId="165" fontId="0" fillId="0" borderId="11" xfId="0" applyNumberFormat="1" applyFont="1" applyFill="1" applyBorder="1" applyAlignment="1">
      <alignment horizontal="center" vertical="top" wrapText="1"/>
    </xf>
    <xf numFmtId="3" fontId="3" fillId="0" borderId="15" xfId="0" applyNumberFormat="1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4" fontId="3" fillId="0" borderId="15" xfId="43" applyFont="1" applyFill="1" applyBorder="1" applyAlignment="1">
      <alignment horizontal="center" vertical="top" wrapText="1"/>
    </xf>
    <xf numFmtId="44" fontId="3" fillId="0" borderId="13" xfId="43" applyFont="1" applyFill="1" applyBorder="1" applyAlignment="1">
      <alignment horizontal="center" vertical="top" wrapText="1"/>
    </xf>
    <xf numFmtId="44" fontId="3" fillId="0" borderId="11" xfId="43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9"/>
  <sheetViews>
    <sheetView tabSelected="1" zoomScale="80" zoomScaleNormal="8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566" sqref="A1:M566"/>
    </sheetView>
  </sheetViews>
  <sheetFormatPr defaultColWidth="15.25390625" defaultRowHeight="15.75"/>
  <cols>
    <col min="1" max="1" width="6.125" style="13" customWidth="1"/>
    <col min="2" max="2" width="16.875" style="14" customWidth="1"/>
    <col min="3" max="3" width="19.625" style="64" customWidth="1"/>
    <col min="4" max="4" width="58.00390625" style="56" customWidth="1"/>
    <col min="5" max="5" width="13.875" style="23" customWidth="1"/>
    <col min="6" max="7" width="14.50390625" style="23" customWidth="1"/>
    <col min="8" max="8" width="13.875" style="23" customWidth="1"/>
    <col min="9" max="9" width="12.25390625" style="10" customWidth="1"/>
    <col min="10" max="10" width="10.75390625" style="10" customWidth="1"/>
    <col min="11" max="11" width="12.875" style="10" customWidth="1"/>
    <col min="12" max="12" width="11.75390625" style="10" customWidth="1"/>
    <col min="13" max="13" width="10.25390625" style="10" customWidth="1"/>
    <col min="14" max="16384" width="15.25390625" style="10" customWidth="1"/>
  </cols>
  <sheetData>
    <row r="1" spans="1:12" ht="18.75">
      <c r="A1" s="105" t="s">
        <v>136</v>
      </c>
      <c r="B1" s="105"/>
      <c r="C1" s="106"/>
      <c r="D1" s="105"/>
      <c r="E1" s="105"/>
      <c r="F1" s="105"/>
      <c r="G1" s="105"/>
      <c r="H1" s="105"/>
      <c r="I1" s="105"/>
      <c r="J1" s="105"/>
      <c r="K1" s="105"/>
      <c r="L1" s="105"/>
    </row>
    <row r="2" spans="1:13" ht="28.5" customHeight="1">
      <c r="A2" s="107" t="s">
        <v>249</v>
      </c>
      <c r="B2" s="107"/>
      <c r="C2" s="108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4:13" ht="20.25" customHeight="1">
      <c r="D3" s="50"/>
      <c r="H3" s="44"/>
      <c r="J3" s="15"/>
      <c r="L3" s="15"/>
      <c r="M3" s="15" t="s">
        <v>135</v>
      </c>
    </row>
    <row r="4" spans="1:13" ht="62.25" customHeight="1">
      <c r="A4" s="87" t="s">
        <v>0</v>
      </c>
      <c r="B4" s="72" t="s">
        <v>213</v>
      </c>
      <c r="C4" s="72" t="s">
        <v>1</v>
      </c>
      <c r="D4" s="72" t="s">
        <v>214</v>
      </c>
      <c r="E4" s="76" t="s">
        <v>250</v>
      </c>
      <c r="F4" s="74" t="s">
        <v>218</v>
      </c>
      <c r="G4" s="85" t="s">
        <v>251</v>
      </c>
      <c r="H4" s="74" t="s">
        <v>252</v>
      </c>
      <c r="I4" s="81" t="s">
        <v>253</v>
      </c>
      <c r="J4" s="72" t="s">
        <v>254</v>
      </c>
      <c r="K4" s="72" t="s">
        <v>2</v>
      </c>
      <c r="L4" s="81" t="s">
        <v>219</v>
      </c>
      <c r="M4" s="72" t="s">
        <v>220</v>
      </c>
    </row>
    <row r="5" spans="1:13" ht="37.5" customHeight="1">
      <c r="A5" s="88"/>
      <c r="B5" s="73"/>
      <c r="C5" s="73"/>
      <c r="D5" s="73"/>
      <c r="E5" s="77"/>
      <c r="F5" s="75"/>
      <c r="G5" s="86"/>
      <c r="H5" s="75"/>
      <c r="I5" s="82"/>
      <c r="J5" s="73"/>
      <c r="K5" s="73"/>
      <c r="L5" s="82"/>
      <c r="M5" s="73"/>
    </row>
    <row r="6" spans="1:13" ht="15.75" customHeight="1">
      <c r="A6" s="78" t="s">
        <v>3</v>
      </c>
      <c r="B6" s="78" t="s">
        <v>224</v>
      </c>
      <c r="C6" s="65" t="s">
        <v>4</v>
      </c>
      <c r="D6" s="51" t="s">
        <v>5</v>
      </c>
      <c r="E6" s="11"/>
      <c r="F6" s="26">
        <v>1585.6</v>
      </c>
      <c r="G6" s="26"/>
      <c r="H6" s="11"/>
      <c r="I6" s="11">
        <f>H6-G6</f>
        <v>0</v>
      </c>
      <c r="J6" s="11"/>
      <c r="K6" s="11">
        <f>H6/F6*100</f>
        <v>0</v>
      </c>
      <c r="L6" s="11">
        <f>H6-E6</f>
        <v>0</v>
      </c>
      <c r="M6" s="11"/>
    </row>
    <row r="7" spans="1:13" ht="47.25">
      <c r="A7" s="79"/>
      <c r="B7" s="79"/>
      <c r="C7" s="59" t="s">
        <v>192</v>
      </c>
      <c r="D7" s="28" t="s">
        <v>193</v>
      </c>
      <c r="E7" s="11">
        <v>41168.1</v>
      </c>
      <c r="F7" s="11">
        <v>130287.2</v>
      </c>
      <c r="G7" s="11">
        <v>35724.8</v>
      </c>
      <c r="H7" s="11">
        <v>47185.6</v>
      </c>
      <c r="I7" s="11">
        <f aca="true" t="shared" si="0" ref="I7:I70">H7-G7</f>
        <v>11460.799999999996</v>
      </c>
      <c r="J7" s="11">
        <f aca="true" t="shared" si="1" ref="J7:J70">H7/G7*100</f>
        <v>132.08079541383015</v>
      </c>
      <c r="K7" s="11">
        <f aca="true" t="shared" si="2" ref="K7:K70">H7/F7*100</f>
        <v>36.216604547492004</v>
      </c>
      <c r="L7" s="11">
        <f aca="true" t="shared" si="3" ref="L7:L70">H7-E7</f>
        <v>6017.5</v>
      </c>
      <c r="M7" s="11">
        <f aca="true" t="shared" si="4" ref="M7:M70">H7/E7*100</f>
        <v>114.61689997838131</v>
      </c>
    </row>
    <row r="8" spans="1:13" ht="31.5">
      <c r="A8" s="79"/>
      <c r="B8" s="79"/>
      <c r="C8" s="59" t="s">
        <v>9</v>
      </c>
      <c r="D8" s="27" t="s">
        <v>10</v>
      </c>
      <c r="E8" s="11">
        <v>11876.6</v>
      </c>
      <c r="F8" s="11">
        <v>10217</v>
      </c>
      <c r="G8" s="11">
        <v>10217</v>
      </c>
      <c r="H8" s="11">
        <v>23253.7</v>
      </c>
      <c r="I8" s="11">
        <f t="shared" si="0"/>
        <v>13036.7</v>
      </c>
      <c r="J8" s="11">
        <f t="shared" si="1"/>
        <v>227.59812077909368</v>
      </c>
      <c r="K8" s="11">
        <f t="shared" si="2"/>
        <v>227.59812077909368</v>
      </c>
      <c r="L8" s="11">
        <f t="shared" si="3"/>
        <v>11377.1</v>
      </c>
      <c r="M8" s="11">
        <f t="shared" si="4"/>
        <v>195.79425087988145</v>
      </c>
    </row>
    <row r="9" spans="1:13" ht="31.5">
      <c r="A9" s="79"/>
      <c r="B9" s="79"/>
      <c r="C9" s="59" t="s">
        <v>11</v>
      </c>
      <c r="D9" s="27" t="s">
        <v>12</v>
      </c>
      <c r="E9" s="11">
        <v>203.4</v>
      </c>
      <c r="F9" s="11">
        <v>557</v>
      </c>
      <c r="G9" s="11">
        <v>185.6</v>
      </c>
      <c r="H9" s="11">
        <v>120.2</v>
      </c>
      <c r="I9" s="11">
        <f t="shared" si="0"/>
        <v>-65.39999999999999</v>
      </c>
      <c r="J9" s="11">
        <f t="shared" si="1"/>
        <v>64.76293103448276</v>
      </c>
      <c r="K9" s="11">
        <f t="shared" si="2"/>
        <v>21.579892280071814</v>
      </c>
      <c r="L9" s="11">
        <f t="shared" si="3"/>
        <v>-83.2</v>
      </c>
      <c r="M9" s="11">
        <f t="shared" si="4"/>
        <v>59.09537856440511</v>
      </c>
    </row>
    <row r="10" spans="1:13" ht="31.5" customHeight="1" hidden="1">
      <c r="A10" s="79"/>
      <c r="B10" s="79"/>
      <c r="C10" s="59" t="s">
        <v>162</v>
      </c>
      <c r="D10" s="28" t="s">
        <v>163</v>
      </c>
      <c r="E10" s="11"/>
      <c r="F10" s="11"/>
      <c r="G10" s="11"/>
      <c r="H10" s="11"/>
      <c r="I10" s="11">
        <f t="shared" si="0"/>
        <v>0</v>
      </c>
      <c r="J10" s="11" t="e">
        <f t="shared" si="1"/>
        <v>#DIV/0!</v>
      </c>
      <c r="K10" s="11" t="e">
        <f t="shared" si="2"/>
        <v>#DIV/0!</v>
      </c>
      <c r="L10" s="11">
        <f t="shared" si="3"/>
        <v>0</v>
      </c>
      <c r="M10" s="11" t="e">
        <f t="shared" si="4"/>
        <v>#DIV/0!</v>
      </c>
    </row>
    <row r="11" spans="1:13" ht="47.25" customHeight="1">
      <c r="A11" s="79"/>
      <c r="B11" s="79"/>
      <c r="C11" s="59" t="s">
        <v>168</v>
      </c>
      <c r="D11" s="28" t="s">
        <v>169</v>
      </c>
      <c r="E11" s="11">
        <v>1.1</v>
      </c>
      <c r="F11" s="11"/>
      <c r="G11" s="11"/>
      <c r="H11" s="11"/>
      <c r="I11" s="11">
        <f t="shared" si="0"/>
        <v>0</v>
      </c>
      <c r="J11" s="11"/>
      <c r="K11" s="11"/>
      <c r="L11" s="11">
        <f t="shared" si="3"/>
        <v>-1.1</v>
      </c>
      <c r="M11" s="11">
        <f t="shared" si="4"/>
        <v>0</v>
      </c>
    </row>
    <row r="12" spans="1:13" ht="31.5" customHeight="1">
      <c r="A12" s="79"/>
      <c r="B12" s="79"/>
      <c r="C12" s="59" t="s">
        <v>156</v>
      </c>
      <c r="D12" s="28" t="s">
        <v>157</v>
      </c>
      <c r="E12" s="11">
        <v>64.6</v>
      </c>
      <c r="F12" s="11"/>
      <c r="G12" s="11"/>
      <c r="H12" s="11">
        <v>51.5</v>
      </c>
      <c r="I12" s="11">
        <f t="shared" si="0"/>
        <v>51.5</v>
      </c>
      <c r="J12" s="11"/>
      <c r="K12" s="11"/>
      <c r="L12" s="11">
        <f t="shared" si="3"/>
        <v>-13.099999999999994</v>
      </c>
      <c r="M12" s="11">
        <f t="shared" si="4"/>
        <v>79.72136222910218</v>
      </c>
    </row>
    <row r="13" spans="1:13" ht="84" customHeight="1" hidden="1">
      <c r="A13" s="79"/>
      <c r="B13" s="79"/>
      <c r="C13" s="62" t="s">
        <v>154</v>
      </c>
      <c r="D13" s="28" t="s">
        <v>174</v>
      </c>
      <c r="E13" s="11"/>
      <c r="F13" s="11"/>
      <c r="G13" s="11"/>
      <c r="H13" s="11"/>
      <c r="I13" s="11">
        <f t="shared" si="0"/>
        <v>0</v>
      </c>
      <c r="J13" s="11" t="e">
        <f t="shared" si="1"/>
        <v>#DIV/0!</v>
      </c>
      <c r="K13" s="11" t="e">
        <f t="shared" si="2"/>
        <v>#DIV/0!</v>
      </c>
      <c r="L13" s="11">
        <f t="shared" si="3"/>
        <v>0</v>
      </c>
      <c r="M13" s="11" t="e">
        <f t="shared" si="4"/>
        <v>#DIV/0!</v>
      </c>
    </row>
    <row r="14" spans="1:13" ht="94.5">
      <c r="A14" s="79"/>
      <c r="B14" s="79"/>
      <c r="C14" s="62" t="s">
        <v>145</v>
      </c>
      <c r="D14" s="27" t="s">
        <v>146</v>
      </c>
      <c r="E14" s="11">
        <v>198101.6</v>
      </c>
      <c r="F14" s="11">
        <v>349035.4</v>
      </c>
      <c r="G14" s="11">
        <v>85900.1</v>
      </c>
      <c r="H14" s="11">
        <v>59373.2</v>
      </c>
      <c r="I14" s="11">
        <f t="shared" si="0"/>
        <v>-26526.90000000001</v>
      </c>
      <c r="J14" s="11">
        <f t="shared" si="1"/>
        <v>69.1188950885971</v>
      </c>
      <c r="K14" s="11">
        <f t="shared" si="2"/>
        <v>17.0106527876542</v>
      </c>
      <c r="L14" s="11">
        <f t="shared" si="3"/>
        <v>-138728.40000000002</v>
      </c>
      <c r="M14" s="11">
        <f t="shared" si="4"/>
        <v>29.971085543983488</v>
      </c>
    </row>
    <row r="15" spans="1:13" ht="94.5" customHeight="1" hidden="1">
      <c r="A15" s="79"/>
      <c r="B15" s="79"/>
      <c r="C15" s="62" t="s">
        <v>172</v>
      </c>
      <c r="D15" s="29" t="s">
        <v>153</v>
      </c>
      <c r="E15" s="11"/>
      <c r="F15" s="11"/>
      <c r="G15" s="11"/>
      <c r="H15" s="11"/>
      <c r="I15" s="11">
        <f t="shared" si="0"/>
        <v>0</v>
      </c>
      <c r="J15" s="11" t="e">
        <f t="shared" si="1"/>
        <v>#DIV/0!</v>
      </c>
      <c r="K15" s="11" t="e">
        <f t="shared" si="2"/>
        <v>#DIV/0!</v>
      </c>
      <c r="L15" s="11">
        <f t="shared" si="3"/>
        <v>0</v>
      </c>
      <c r="M15" s="11" t="e">
        <f t="shared" si="4"/>
        <v>#DIV/0!</v>
      </c>
    </row>
    <row r="16" spans="1:13" ht="47.25" customHeight="1" hidden="1">
      <c r="A16" s="79"/>
      <c r="B16" s="79"/>
      <c r="C16" s="62" t="s">
        <v>171</v>
      </c>
      <c r="D16" s="27" t="s">
        <v>13</v>
      </c>
      <c r="E16" s="11"/>
      <c r="F16" s="11"/>
      <c r="G16" s="11"/>
      <c r="H16" s="11"/>
      <c r="I16" s="11">
        <f t="shared" si="0"/>
        <v>0</v>
      </c>
      <c r="J16" s="11" t="e">
        <f t="shared" si="1"/>
        <v>#DIV/0!</v>
      </c>
      <c r="K16" s="11" t="e">
        <f t="shared" si="2"/>
        <v>#DIV/0!</v>
      </c>
      <c r="L16" s="11">
        <f t="shared" si="3"/>
        <v>0</v>
      </c>
      <c r="M16" s="11" t="e">
        <f t="shared" si="4"/>
        <v>#DIV/0!</v>
      </c>
    </row>
    <row r="17" spans="1:13" ht="15.75">
      <c r="A17" s="79"/>
      <c r="B17" s="79"/>
      <c r="C17" s="59" t="s">
        <v>14</v>
      </c>
      <c r="D17" s="27" t="s">
        <v>15</v>
      </c>
      <c r="E17" s="11">
        <f>SUM(E18:E21)</f>
        <v>0</v>
      </c>
      <c r="F17" s="11">
        <f>SUM(F18:F21)</f>
        <v>0</v>
      </c>
      <c r="G17" s="11">
        <f>SUM(G18:G21)</f>
        <v>0</v>
      </c>
      <c r="H17" s="11">
        <f>SUM(H18:H21)</f>
        <v>197.4</v>
      </c>
      <c r="I17" s="11">
        <f t="shared" si="0"/>
        <v>197.4</v>
      </c>
      <c r="J17" s="11"/>
      <c r="K17" s="11"/>
      <c r="L17" s="11">
        <f t="shared" si="3"/>
        <v>197.4</v>
      </c>
      <c r="M17" s="11"/>
    </row>
    <row r="18" spans="1:13" ht="47.25" customHeight="1" hidden="1">
      <c r="A18" s="79"/>
      <c r="B18" s="79"/>
      <c r="C18" s="62" t="s">
        <v>160</v>
      </c>
      <c r="D18" s="27" t="s">
        <v>161</v>
      </c>
      <c r="E18" s="11"/>
      <c r="F18" s="11"/>
      <c r="G18" s="11"/>
      <c r="H18" s="11"/>
      <c r="I18" s="11">
        <f t="shared" si="0"/>
        <v>0</v>
      </c>
      <c r="J18" s="11"/>
      <c r="K18" s="11"/>
      <c r="L18" s="11">
        <f t="shared" si="3"/>
        <v>0</v>
      </c>
      <c r="M18" s="11" t="e">
        <f t="shared" si="4"/>
        <v>#DIV/0!</v>
      </c>
    </row>
    <row r="19" spans="1:13" ht="47.25" customHeight="1" hidden="1">
      <c r="A19" s="79"/>
      <c r="B19" s="79"/>
      <c r="C19" s="59" t="s">
        <v>43</v>
      </c>
      <c r="D19" s="29" t="s">
        <v>44</v>
      </c>
      <c r="E19" s="11"/>
      <c r="F19" s="11"/>
      <c r="G19" s="11"/>
      <c r="H19" s="11">
        <v>49</v>
      </c>
      <c r="I19" s="11">
        <f t="shared" si="0"/>
        <v>49</v>
      </c>
      <c r="J19" s="11"/>
      <c r="K19" s="11"/>
      <c r="L19" s="11">
        <f t="shared" si="3"/>
        <v>49</v>
      </c>
      <c r="M19" s="11" t="e">
        <f t="shared" si="4"/>
        <v>#DIV/0!</v>
      </c>
    </row>
    <row r="20" spans="1:13" ht="47.25" customHeight="1" hidden="1">
      <c r="A20" s="79"/>
      <c r="B20" s="79"/>
      <c r="C20" s="62" t="s">
        <v>198</v>
      </c>
      <c r="D20" s="27" t="s">
        <v>199</v>
      </c>
      <c r="E20" s="11"/>
      <c r="F20" s="11"/>
      <c r="G20" s="11"/>
      <c r="H20" s="11"/>
      <c r="I20" s="11">
        <f t="shared" si="0"/>
        <v>0</v>
      </c>
      <c r="J20" s="11"/>
      <c r="K20" s="11"/>
      <c r="L20" s="11">
        <f t="shared" si="3"/>
        <v>0</v>
      </c>
      <c r="M20" s="11" t="e">
        <f t="shared" si="4"/>
        <v>#DIV/0!</v>
      </c>
    </row>
    <row r="21" spans="1:13" ht="47.25" customHeight="1" hidden="1">
      <c r="A21" s="79"/>
      <c r="B21" s="79"/>
      <c r="C21" s="62" t="s">
        <v>16</v>
      </c>
      <c r="D21" s="27" t="s">
        <v>17</v>
      </c>
      <c r="E21" s="11"/>
      <c r="F21" s="11"/>
      <c r="G21" s="11"/>
      <c r="H21" s="11">
        <v>148.4</v>
      </c>
      <c r="I21" s="11">
        <f t="shared" si="0"/>
        <v>148.4</v>
      </c>
      <c r="J21" s="11"/>
      <c r="K21" s="11"/>
      <c r="L21" s="11">
        <f t="shared" si="3"/>
        <v>148.4</v>
      </c>
      <c r="M21" s="11" t="e">
        <f t="shared" si="4"/>
        <v>#DIV/0!</v>
      </c>
    </row>
    <row r="22" spans="1:13" ht="15.75">
      <c r="A22" s="79"/>
      <c r="B22" s="79"/>
      <c r="C22" s="59" t="s">
        <v>18</v>
      </c>
      <c r="D22" s="27" t="s">
        <v>19</v>
      </c>
      <c r="E22" s="11">
        <v>79.9</v>
      </c>
      <c r="F22" s="11"/>
      <c r="G22" s="11"/>
      <c r="H22" s="11">
        <v>-61.9</v>
      </c>
      <c r="I22" s="11">
        <f t="shared" si="0"/>
        <v>-61.9</v>
      </c>
      <c r="J22" s="11"/>
      <c r="K22" s="11"/>
      <c r="L22" s="11">
        <f t="shared" si="3"/>
        <v>-141.8</v>
      </c>
      <c r="M22" s="11">
        <f t="shared" si="4"/>
        <v>-77.47183979974967</v>
      </c>
    </row>
    <row r="23" spans="1:13" ht="30" customHeight="1">
      <c r="A23" s="79"/>
      <c r="B23" s="79"/>
      <c r="C23" s="59" t="s">
        <v>20</v>
      </c>
      <c r="D23" s="27" t="s">
        <v>21</v>
      </c>
      <c r="E23" s="11">
        <v>6950</v>
      </c>
      <c r="F23" s="11"/>
      <c r="G23" s="11"/>
      <c r="H23" s="11"/>
      <c r="I23" s="11">
        <f t="shared" si="0"/>
        <v>0</v>
      </c>
      <c r="J23" s="11"/>
      <c r="K23" s="11"/>
      <c r="L23" s="11">
        <f t="shared" si="3"/>
        <v>-6950</v>
      </c>
      <c r="M23" s="11">
        <f t="shared" si="4"/>
        <v>0</v>
      </c>
    </row>
    <row r="24" spans="1:13" ht="30" customHeight="1" hidden="1">
      <c r="A24" s="79"/>
      <c r="B24" s="79"/>
      <c r="C24" s="59" t="s">
        <v>23</v>
      </c>
      <c r="D24" s="27" t="s">
        <v>36</v>
      </c>
      <c r="E24" s="11"/>
      <c r="F24" s="11"/>
      <c r="G24" s="11"/>
      <c r="H24" s="11"/>
      <c r="I24" s="11">
        <f t="shared" si="0"/>
        <v>0</v>
      </c>
      <c r="J24" s="11" t="e">
        <f t="shared" si="1"/>
        <v>#DIV/0!</v>
      </c>
      <c r="K24" s="11" t="e">
        <f t="shared" si="2"/>
        <v>#DIV/0!</v>
      </c>
      <c r="L24" s="11">
        <f t="shared" si="3"/>
        <v>0</v>
      </c>
      <c r="M24" s="11" t="e">
        <f t="shared" si="4"/>
        <v>#DIV/0!</v>
      </c>
    </row>
    <row r="25" spans="1:13" s="2" customFormat="1" ht="15.75">
      <c r="A25" s="79"/>
      <c r="B25" s="79"/>
      <c r="C25" s="61"/>
      <c r="D25" s="48" t="s">
        <v>28</v>
      </c>
      <c r="E25" s="1">
        <f>SUM(E6:E17,E22:E24)</f>
        <v>258445.3</v>
      </c>
      <c r="F25" s="1">
        <f>SUM(F6:F17,F22:F24)</f>
        <v>491682.2</v>
      </c>
      <c r="G25" s="1">
        <f>SUM(G6:G17,G22:G24)</f>
        <v>132027.5</v>
      </c>
      <c r="H25" s="1">
        <f>SUM(H6:H17,H22:H24)</f>
        <v>130119.7</v>
      </c>
      <c r="I25" s="1">
        <f t="shared" si="0"/>
        <v>-1907.800000000003</v>
      </c>
      <c r="J25" s="1">
        <f t="shared" si="1"/>
        <v>98.55499801177785</v>
      </c>
      <c r="K25" s="1">
        <f t="shared" si="2"/>
        <v>26.46418763990236</v>
      </c>
      <c r="L25" s="1">
        <f t="shared" si="3"/>
        <v>-128325.59999999999</v>
      </c>
      <c r="M25" s="1">
        <f t="shared" si="4"/>
        <v>50.347094723719096</v>
      </c>
    </row>
    <row r="26" spans="1:13" s="2" customFormat="1" ht="15.75">
      <c r="A26" s="80"/>
      <c r="B26" s="80"/>
      <c r="C26" s="61"/>
      <c r="D26" s="48" t="s">
        <v>45</v>
      </c>
      <c r="E26" s="1">
        <f>E25</f>
        <v>258445.3</v>
      </c>
      <c r="F26" s="1">
        <f>F25</f>
        <v>491682.2</v>
      </c>
      <c r="G26" s="1">
        <f>G25</f>
        <v>132027.5</v>
      </c>
      <c r="H26" s="1">
        <f>H25</f>
        <v>130119.7</v>
      </c>
      <c r="I26" s="1">
        <f t="shared" si="0"/>
        <v>-1907.800000000003</v>
      </c>
      <c r="J26" s="1">
        <f t="shared" si="1"/>
        <v>98.55499801177785</v>
      </c>
      <c r="K26" s="1">
        <f t="shared" si="2"/>
        <v>26.46418763990236</v>
      </c>
      <c r="L26" s="1">
        <f t="shared" si="3"/>
        <v>-128325.59999999999</v>
      </c>
      <c r="M26" s="1">
        <f t="shared" si="4"/>
        <v>50.347094723719096</v>
      </c>
    </row>
    <row r="27" spans="1:13" ht="31.5" customHeight="1" hidden="1">
      <c r="A27" s="78" t="s">
        <v>31</v>
      </c>
      <c r="B27" s="78" t="s">
        <v>225</v>
      </c>
      <c r="C27" s="59" t="s">
        <v>11</v>
      </c>
      <c r="D27" s="27" t="s">
        <v>12</v>
      </c>
      <c r="E27" s="11"/>
      <c r="F27" s="11"/>
      <c r="G27" s="11"/>
      <c r="H27" s="11"/>
      <c r="I27" s="11">
        <f t="shared" si="0"/>
        <v>0</v>
      </c>
      <c r="J27" s="11" t="e">
        <f t="shared" si="1"/>
        <v>#DIV/0!</v>
      </c>
      <c r="K27" s="11" t="e">
        <f t="shared" si="2"/>
        <v>#DIV/0!</v>
      </c>
      <c r="L27" s="11">
        <f t="shared" si="3"/>
        <v>0</v>
      </c>
      <c r="M27" s="11" t="e">
        <f t="shared" si="4"/>
        <v>#DIV/0!</v>
      </c>
    </row>
    <row r="28" spans="1:13" ht="31.5">
      <c r="A28" s="79"/>
      <c r="B28" s="79"/>
      <c r="C28" s="59" t="s">
        <v>156</v>
      </c>
      <c r="D28" s="27" t="s">
        <v>157</v>
      </c>
      <c r="E28" s="11">
        <v>347.2</v>
      </c>
      <c r="F28" s="11"/>
      <c r="G28" s="11"/>
      <c r="H28" s="11">
        <v>79.5</v>
      </c>
      <c r="I28" s="11">
        <f t="shared" si="0"/>
        <v>79.5</v>
      </c>
      <c r="J28" s="11"/>
      <c r="K28" s="11"/>
      <c r="L28" s="11">
        <f t="shared" si="3"/>
        <v>-267.7</v>
      </c>
      <c r="M28" s="11">
        <f t="shared" si="4"/>
        <v>22.89746543778802</v>
      </c>
    </row>
    <row r="29" spans="1:13" ht="15.75" customHeight="1" hidden="1">
      <c r="A29" s="79"/>
      <c r="B29" s="79"/>
      <c r="C29" s="59" t="s">
        <v>14</v>
      </c>
      <c r="D29" s="27" t="s">
        <v>15</v>
      </c>
      <c r="E29" s="11">
        <f>SUM(E30:E32)</f>
        <v>0</v>
      </c>
      <c r="F29" s="11">
        <f>SUM(F30:F32)</f>
        <v>0</v>
      </c>
      <c r="G29" s="11">
        <f>SUM(G30:G32)</f>
        <v>0</v>
      </c>
      <c r="H29" s="11">
        <f>SUM(H30:H32)</f>
        <v>0</v>
      </c>
      <c r="I29" s="11">
        <f t="shared" si="0"/>
        <v>0</v>
      </c>
      <c r="J29" s="11"/>
      <c r="K29" s="11"/>
      <c r="L29" s="11">
        <f t="shared" si="3"/>
        <v>0</v>
      </c>
      <c r="M29" s="11" t="e">
        <f t="shared" si="4"/>
        <v>#DIV/0!</v>
      </c>
    </row>
    <row r="30" spans="1:13" ht="31.5" customHeight="1" hidden="1">
      <c r="A30" s="79"/>
      <c r="B30" s="79"/>
      <c r="C30" s="62" t="s">
        <v>32</v>
      </c>
      <c r="D30" s="27" t="s">
        <v>33</v>
      </c>
      <c r="E30" s="11"/>
      <c r="F30" s="11"/>
      <c r="G30" s="11"/>
      <c r="H30" s="11"/>
      <c r="I30" s="11">
        <f t="shared" si="0"/>
        <v>0</v>
      </c>
      <c r="J30" s="11"/>
      <c r="K30" s="11"/>
      <c r="L30" s="11">
        <f t="shared" si="3"/>
        <v>0</v>
      </c>
      <c r="M30" s="11" t="e">
        <f t="shared" si="4"/>
        <v>#DIV/0!</v>
      </c>
    </row>
    <row r="31" spans="1:13" ht="47.25" customHeight="1" hidden="1">
      <c r="A31" s="79"/>
      <c r="B31" s="79"/>
      <c r="C31" s="62" t="s">
        <v>34</v>
      </c>
      <c r="D31" s="30" t="s">
        <v>35</v>
      </c>
      <c r="E31" s="11"/>
      <c r="F31" s="11"/>
      <c r="G31" s="11"/>
      <c r="H31" s="11"/>
      <c r="I31" s="11">
        <f t="shared" si="0"/>
        <v>0</v>
      </c>
      <c r="J31" s="11"/>
      <c r="K31" s="11"/>
      <c r="L31" s="11">
        <f t="shared" si="3"/>
        <v>0</v>
      </c>
      <c r="M31" s="11" t="e">
        <f t="shared" si="4"/>
        <v>#DIV/0!</v>
      </c>
    </row>
    <row r="32" spans="1:13" ht="47.25" customHeight="1" hidden="1">
      <c r="A32" s="79"/>
      <c r="B32" s="79"/>
      <c r="C32" s="62" t="s">
        <v>16</v>
      </c>
      <c r="D32" s="27" t="s">
        <v>17</v>
      </c>
      <c r="E32" s="11"/>
      <c r="F32" s="11"/>
      <c r="G32" s="11"/>
      <c r="H32" s="11"/>
      <c r="I32" s="11">
        <f t="shared" si="0"/>
        <v>0</v>
      </c>
      <c r="J32" s="11"/>
      <c r="K32" s="11"/>
      <c r="L32" s="11">
        <f t="shared" si="3"/>
        <v>0</v>
      </c>
      <c r="M32" s="11" t="e">
        <f t="shared" si="4"/>
        <v>#DIV/0!</v>
      </c>
    </row>
    <row r="33" spans="1:13" ht="15.75">
      <c r="A33" s="79"/>
      <c r="B33" s="79"/>
      <c r="C33" s="59" t="s">
        <v>18</v>
      </c>
      <c r="D33" s="27" t="s">
        <v>19</v>
      </c>
      <c r="E33" s="11">
        <v>-7.2</v>
      </c>
      <c r="F33" s="11"/>
      <c r="G33" s="11"/>
      <c r="H33" s="11"/>
      <c r="I33" s="11">
        <f t="shared" si="0"/>
        <v>0</v>
      </c>
      <c r="J33" s="11"/>
      <c r="K33" s="11"/>
      <c r="L33" s="11">
        <f t="shared" si="3"/>
        <v>7.2</v>
      </c>
      <c r="M33" s="11">
        <f t="shared" si="4"/>
        <v>0</v>
      </c>
    </row>
    <row r="34" spans="1:13" ht="15.75" customHeight="1" hidden="1">
      <c r="A34" s="79"/>
      <c r="B34" s="79"/>
      <c r="C34" s="59" t="s">
        <v>20</v>
      </c>
      <c r="D34" s="27" t="s">
        <v>21</v>
      </c>
      <c r="E34" s="11"/>
      <c r="F34" s="11"/>
      <c r="G34" s="11"/>
      <c r="H34" s="11"/>
      <c r="I34" s="11">
        <f t="shared" si="0"/>
        <v>0</v>
      </c>
      <c r="J34" s="11" t="e">
        <f t="shared" si="1"/>
        <v>#DIV/0!</v>
      </c>
      <c r="K34" s="11" t="e">
        <f t="shared" si="2"/>
        <v>#DIV/0!</v>
      </c>
      <c r="L34" s="11">
        <f t="shared" si="3"/>
        <v>0</v>
      </c>
      <c r="M34" s="11" t="e">
        <f t="shared" si="4"/>
        <v>#DIV/0!</v>
      </c>
    </row>
    <row r="35" spans="1:13" ht="47.25">
      <c r="A35" s="79"/>
      <c r="B35" s="79"/>
      <c r="C35" s="59" t="s">
        <v>211</v>
      </c>
      <c r="D35" s="27" t="s">
        <v>212</v>
      </c>
      <c r="E35" s="11">
        <v>237184.6</v>
      </c>
      <c r="F35" s="11">
        <v>160866</v>
      </c>
      <c r="G35" s="11">
        <v>40752.7</v>
      </c>
      <c r="H35" s="11">
        <v>40395.2</v>
      </c>
      <c r="I35" s="11">
        <f t="shared" si="0"/>
        <v>-357.5</v>
      </c>
      <c r="J35" s="11">
        <f t="shared" si="1"/>
        <v>99.12275751054531</v>
      </c>
      <c r="K35" s="11">
        <f t="shared" si="2"/>
        <v>25.111086245695173</v>
      </c>
      <c r="L35" s="11">
        <f t="shared" si="3"/>
        <v>-196789.40000000002</v>
      </c>
      <c r="M35" s="11">
        <f t="shared" si="4"/>
        <v>17.031122593962674</v>
      </c>
    </row>
    <row r="36" spans="1:13" ht="30" customHeight="1" hidden="1">
      <c r="A36" s="79"/>
      <c r="B36" s="79"/>
      <c r="C36" s="59" t="s">
        <v>23</v>
      </c>
      <c r="D36" s="27" t="s">
        <v>36</v>
      </c>
      <c r="E36" s="11"/>
      <c r="F36" s="11"/>
      <c r="G36" s="11"/>
      <c r="H36" s="11"/>
      <c r="I36" s="11">
        <f t="shared" si="0"/>
        <v>0</v>
      </c>
      <c r="J36" s="11" t="e">
        <f t="shared" si="1"/>
        <v>#DIV/0!</v>
      </c>
      <c r="K36" s="11" t="e">
        <f t="shared" si="2"/>
        <v>#DIV/0!</v>
      </c>
      <c r="L36" s="11">
        <f t="shared" si="3"/>
        <v>0</v>
      </c>
      <c r="M36" s="11" t="e">
        <f t="shared" si="4"/>
        <v>#DIV/0!</v>
      </c>
    </row>
    <row r="37" spans="1:13" ht="30" customHeight="1" hidden="1">
      <c r="A37" s="79"/>
      <c r="B37" s="79"/>
      <c r="C37" s="59" t="s">
        <v>37</v>
      </c>
      <c r="D37" s="27" t="s">
        <v>38</v>
      </c>
      <c r="E37" s="11"/>
      <c r="F37" s="11"/>
      <c r="G37" s="11"/>
      <c r="H37" s="11"/>
      <c r="I37" s="11">
        <f t="shared" si="0"/>
        <v>0</v>
      </c>
      <c r="J37" s="11" t="e">
        <f t="shared" si="1"/>
        <v>#DIV/0!</v>
      </c>
      <c r="K37" s="11" t="e">
        <f t="shared" si="2"/>
        <v>#DIV/0!</v>
      </c>
      <c r="L37" s="11">
        <f t="shared" si="3"/>
        <v>0</v>
      </c>
      <c r="M37" s="11" t="e">
        <f t="shared" si="4"/>
        <v>#DIV/0!</v>
      </c>
    </row>
    <row r="38" spans="1:13" s="2" customFormat="1" ht="15.75">
      <c r="A38" s="79"/>
      <c r="B38" s="79"/>
      <c r="C38" s="63"/>
      <c r="D38" s="48" t="s">
        <v>28</v>
      </c>
      <c r="E38" s="1">
        <f>SUM(E27:E29,E33:E37)</f>
        <v>237524.6</v>
      </c>
      <c r="F38" s="1">
        <f>SUM(F27:F29,F33:F37)</f>
        <v>160866</v>
      </c>
      <c r="G38" s="1">
        <f>SUM(G27:G29,G33:G37)</f>
        <v>40752.7</v>
      </c>
      <c r="H38" s="1">
        <f>SUM(H27:H29,H33:H37)</f>
        <v>40474.7</v>
      </c>
      <c r="I38" s="1">
        <f t="shared" si="0"/>
        <v>-278</v>
      </c>
      <c r="J38" s="1">
        <f t="shared" si="1"/>
        <v>99.31783660959887</v>
      </c>
      <c r="K38" s="1">
        <f t="shared" si="2"/>
        <v>25.16050625986846</v>
      </c>
      <c r="L38" s="1">
        <f t="shared" si="3"/>
        <v>-197049.90000000002</v>
      </c>
      <c r="M38" s="1">
        <f t="shared" si="4"/>
        <v>17.040213939945588</v>
      </c>
    </row>
    <row r="39" spans="1:13" ht="110.25">
      <c r="A39" s="79"/>
      <c r="B39" s="79"/>
      <c r="C39" s="60" t="s">
        <v>39</v>
      </c>
      <c r="D39" s="28" t="s">
        <v>40</v>
      </c>
      <c r="E39" s="11">
        <v>145.4</v>
      </c>
      <c r="F39" s="11">
        <v>683</v>
      </c>
      <c r="G39" s="11">
        <v>155</v>
      </c>
      <c r="H39" s="11">
        <v>233.7</v>
      </c>
      <c r="I39" s="11">
        <f t="shared" si="0"/>
        <v>78.69999999999999</v>
      </c>
      <c r="J39" s="11">
        <f t="shared" si="1"/>
        <v>150.77419354838707</v>
      </c>
      <c r="K39" s="11">
        <f t="shared" si="2"/>
        <v>34.21669106881405</v>
      </c>
      <c r="L39" s="11">
        <f t="shared" si="3"/>
        <v>88.29999999999998</v>
      </c>
      <c r="M39" s="11">
        <f t="shared" si="4"/>
        <v>160.72902338376892</v>
      </c>
    </row>
    <row r="40" spans="1:13" ht="30" customHeight="1" hidden="1">
      <c r="A40" s="79"/>
      <c r="B40" s="79"/>
      <c r="C40" s="59" t="s">
        <v>41</v>
      </c>
      <c r="D40" s="27" t="s">
        <v>42</v>
      </c>
      <c r="E40" s="16"/>
      <c r="F40" s="3"/>
      <c r="G40" s="3"/>
      <c r="H40" s="16"/>
      <c r="I40" s="16">
        <f t="shared" si="0"/>
        <v>0</v>
      </c>
      <c r="J40" s="16" t="e">
        <f t="shared" si="1"/>
        <v>#DIV/0!</v>
      </c>
      <c r="K40" s="16" t="e">
        <f t="shared" si="2"/>
        <v>#DIV/0!</v>
      </c>
      <c r="L40" s="16">
        <f t="shared" si="3"/>
        <v>0</v>
      </c>
      <c r="M40" s="16" t="e">
        <f t="shared" si="4"/>
        <v>#DIV/0!</v>
      </c>
    </row>
    <row r="41" spans="1:13" ht="15.75">
      <c r="A41" s="79"/>
      <c r="B41" s="79"/>
      <c r="C41" s="59" t="s">
        <v>14</v>
      </c>
      <c r="D41" s="27" t="s">
        <v>15</v>
      </c>
      <c r="E41" s="11">
        <f>SUM(E42:E45)</f>
        <v>11414.5</v>
      </c>
      <c r="F41" s="11">
        <f>SUM(F42:F45)</f>
        <v>34364.1</v>
      </c>
      <c r="G41" s="11">
        <f>SUM(G42:G45)</f>
        <v>10813</v>
      </c>
      <c r="H41" s="11">
        <f>SUM(H42:H45)</f>
        <v>9284.300000000001</v>
      </c>
      <c r="I41" s="11">
        <f t="shared" si="0"/>
        <v>-1528.699999999999</v>
      </c>
      <c r="J41" s="11">
        <f t="shared" si="1"/>
        <v>85.86238786645706</v>
      </c>
      <c r="K41" s="11">
        <f t="shared" si="2"/>
        <v>27.017439711792253</v>
      </c>
      <c r="L41" s="11">
        <f t="shared" si="3"/>
        <v>-2130.199999999999</v>
      </c>
      <c r="M41" s="11">
        <f t="shared" si="4"/>
        <v>81.33777213193746</v>
      </c>
    </row>
    <row r="42" spans="1:13" ht="63" customHeight="1" hidden="1">
      <c r="A42" s="79"/>
      <c r="B42" s="79"/>
      <c r="C42" s="59" t="s">
        <v>43</v>
      </c>
      <c r="D42" s="29" t="s">
        <v>44</v>
      </c>
      <c r="E42" s="11">
        <v>100</v>
      </c>
      <c r="F42" s="11">
        <v>327.1</v>
      </c>
      <c r="G42" s="11">
        <v>156</v>
      </c>
      <c r="H42" s="11">
        <v>38</v>
      </c>
      <c r="I42" s="11">
        <f t="shared" si="0"/>
        <v>-118</v>
      </c>
      <c r="J42" s="11">
        <f t="shared" si="1"/>
        <v>24.358974358974358</v>
      </c>
      <c r="K42" s="11">
        <f t="shared" si="2"/>
        <v>11.617242433506572</v>
      </c>
      <c r="L42" s="11">
        <f t="shared" si="3"/>
        <v>-62</v>
      </c>
      <c r="M42" s="11">
        <f t="shared" si="4"/>
        <v>38</v>
      </c>
    </row>
    <row r="43" spans="1:13" ht="47.25" customHeight="1" hidden="1">
      <c r="A43" s="79"/>
      <c r="B43" s="79"/>
      <c r="C43" s="59" t="s">
        <v>158</v>
      </c>
      <c r="D43" s="29" t="s">
        <v>159</v>
      </c>
      <c r="E43" s="11"/>
      <c r="F43" s="11">
        <v>545</v>
      </c>
      <c r="G43" s="11">
        <v>181.6</v>
      </c>
      <c r="H43" s="11">
        <v>117.1</v>
      </c>
      <c r="I43" s="11">
        <f t="shared" si="0"/>
        <v>-64.5</v>
      </c>
      <c r="J43" s="11">
        <f t="shared" si="1"/>
        <v>64.48237885462555</v>
      </c>
      <c r="K43" s="11">
        <f t="shared" si="2"/>
        <v>21.486238532110093</v>
      </c>
      <c r="L43" s="11">
        <f t="shared" si="3"/>
        <v>117.1</v>
      </c>
      <c r="M43" s="11" t="e">
        <f t="shared" si="4"/>
        <v>#DIV/0!</v>
      </c>
    </row>
    <row r="44" spans="1:13" ht="78.75" customHeight="1" hidden="1">
      <c r="A44" s="79"/>
      <c r="B44" s="79"/>
      <c r="C44" s="59" t="s">
        <v>151</v>
      </c>
      <c r="D44" s="29" t="s">
        <v>152</v>
      </c>
      <c r="E44" s="11">
        <v>11256.6</v>
      </c>
      <c r="F44" s="11">
        <v>31089</v>
      </c>
      <c r="G44" s="11">
        <v>9752.4</v>
      </c>
      <c r="H44" s="11">
        <v>8639.2</v>
      </c>
      <c r="I44" s="11">
        <f t="shared" si="0"/>
        <v>-1113.199999999999</v>
      </c>
      <c r="J44" s="11">
        <f t="shared" si="1"/>
        <v>88.58537385669169</v>
      </c>
      <c r="K44" s="11">
        <f t="shared" si="2"/>
        <v>27.788606902763036</v>
      </c>
      <c r="L44" s="11">
        <f t="shared" si="3"/>
        <v>-2617.3999999999996</v>
      </c>
      <c r="M44" s="11">
        <f t="shared" si="4"/>
        <v>76.74786347564985</v>
      </c>
    </row>
    <row r="45" spans="1:13" ht="47.25" customHeight="1" hidden="1">
      <c r="A45" s="79"/>
      <c r="B45" s="79"/>
      <c r="C45" s="62" t="s">
        <v>16</v>
      </c>
      <c r="D45" s="27" t="s">
        <v>17</v>
      </c>
      <c r="E45" s="11">
        <v>57.9</v>
      </c>
      <c r="F45" s="11">
        <v>2403</v>
      </c>
      <c r="G45" s="11">
        <v>723</v>
      </c>
      <c r="H45" s="11">
        <v>490</v>
      </c>
      <c r="I45" s="11">
        <f t="shared" si="0"/>
        <v>-233</v>
      </c>
      <c r="J45" s="11">
        <f t="shared" si="1"/>
        <v>67.7731673582296</v>
      </c>
      <c r="K45" s="11">
        <f t="shared" si="2"/>
        <v>20.39117769454848</v>
      </c>
      <c r="L45" s="11">
        <f t="shared" si="3"/>
        <v>432.1</v>
      </c>
      <c r="M45" s="11">
        <f t="shared" si="4"/>
        <v>846.2867012089811</v>
      </c>
    </row>
    <row r="46" spans="1:13" s="2" customFormat="1" ht="15.75">
      <c r="A46" s="79"/>
      <c r="B46" s="79"/>
      <c r="C46" s="63"/>
      <c r="D46" s="48" t="s">
        <v>29</v>
      </c>
      <c r="E46" s="3">
        <f>SUM(E39:E41)</f>
        <v>11559.9</v>
      </c>
      <c r="F46" s="3">
        <f>SUM(F39:F41)</f>
        <v>35047.1</v>
      </c>
      <c r="G46" s="3">
        <f>SUM(G39:G41)</f>
        <v>10968</v>
      </c>
      <c r="H46" s="3">
        <f>SUM(H39:H41)</f>
        <v>9518.000000000002</v>
      </c>
      <c r="I46" s="3">
        <f t="shared" si="0"/>
        <v>-1449.9999999999982</v>
      </c>
      <c r="J46" s="3">
        <f t="shared" si="1"/>
        <v>86.77972283005107</v>
      </c>
      <c r="K46" s="3">
        <f t="shared" si="2"/>
        <v>27.1577391567348</v>
      </c>
      <c r="L46" s="3">
        <f t="shared" si="3"/>
        <v>-2041.8999999999978</v>
      </c>
      <c r="M46" s="3">
        <f t="shared" si="4"/>
        <v>82.33635239059163</v>
      </c>
    </row>
    <row r="47" spans="1:13" s="2" customFormat="1" ht="15.75">
      <c r="A47" s="80"/>
      <c r="B47" s="80"/>
      <c r="C47" s="63"/>
      <c r="D47" s="48" t="s">
        <v>45</v>
      </c>
      <c r="E47" s="1">
        <f>E38+E46</f>
        <v>249084.5</v>
      </c>
      <c r="F47" s="1">
        <f>F38+F46</f>
        <v>195913.1</v>
      </c>
      <c r="G47" s="1">
        <f>G38+G46</f>
        <v>51720.7</v>
      </c>
      <c r="H47" s="1">
        <f>H38+H46</f>
        <v>49992.7</v>
      </c>
      <c r="I47" s="1">
        <f t="shared" si="0"/>
        <v>-1728</v>
      </c>
      <c r="J47" s="1">
        <f t="shared" si="1"/>
        <v>96.65897793339997</v>
      </c>
      <c r="K47" s="1">
        <f t="shared" si="2"/>
        <v>25.517793348173246</v>
      </c>
      <c r="L47" s="1">
        <f t="shared" si="3"/>
        <v>-199091.8</v>
      </c>
      <c r="M47" s="1">
        <f t="shared" si="4"/>
        <v>20.070578458314344</v>
      </c>
    </row>
    <row r="48" spans="1:13" ht="31.5" customHeight="1">
      <c r="A48" s="78" t="s">
        <v>144</v>
      </c>
      <c r="B48" s="78" t="s">
        <v>226</v>
      </c>
      <c r="C48" s="59" t="s">
        <v>162</v>
      </c>
      <c r="D48" s="28" t="s">
        <v>163</v>
      </c>
      <c r="E48" s="16">
        <v>157.5</v>
      </c>
      <c r="F48" s="16">
        <v>250</v>
      </c>
      <c r="G48" s="16">
        <v>60</v>
      </c>
      <c r="H48" s="16">
        <v>429.6</v>
      </c>
      <c r="I48" s="16">
        <f t="shared" si="0"/>
        <v>369.6</v>
      </c>
      <c r="J48" s="16">
        <f t="shared" si="1"/>
        <v>716</v>
      </c>
      <c r="K48" s="16">
        <f t="shared" si="2"/>
        <v>171.84</v>
      </c>
      <c r="L48" s="16">
        <f t="shared" si="3"/>
        <v>272.1</v>
      </c>
      <c r="M48" s="16">
        <f t="shared" si="4"/>
        <v>272.76190476190476</v>
      </c>
    </row>
    <row r="49" spans="1:13" ht="31.5">
      <c r="A49" s="79"/>
      <c r="B49" s="79"/>
      <c r="C49" s="59" t="s">
        <v>156</v>
      </c>
      <c r="D49" s="27" t="s">
        <v>157</v>
      </c>
      <c r="E49" s="16">
        <v>1332.3</v>
      </c>
      <c r="F49" s="16"/>
      <c r="G49" s="16"/>
      <c r="H49" s="16">
        <v>35.9</v>
      </c>
      <c r="I49" s="16">
        <f t="shared" si="0"/>
        <v>35.9</v>
      </c>
      <c r="J49" s="16"/>
      <c r="K49" s="16"/>
      <c r="L49" s="16">
        <f t="shared" si="3"/>
        <v>-1296.3999999999999</v>
      </c>
      <c r="M49" s="16">
        <f t="shared" si="4"/>
        <v>2.694588305937101</v>
      </c>
    </row>
    <row r="50" spans="1:13" ht="15.75">
      <c r="A50" s="79"/>
      <c r="B50" s="79"/>
      <c r="C50" s="59" t="s">
        <v>14</v>
      </c>
      <c r="D50" s="27" t="s">
        <v>15</v>
      </c>
      <c r="E50" s="11">
        <f>E51</f>
        <v>149</v>
      </c>
      <c r="F50" s="11">
        <f>F51</f>
        <v>10000</v>
      </c>
      <c r="G50" s="11">
        <f>G51</f>
        <v>2700</v>
      </c>
      <c r="H50" s="11">
        <f>H51</f>
        <v>92.7</v>
      </c>
      <c r="I50" s="11">
        <f t="shared" si="0"/>
        <v>-2607.3</v>
      </c>
      <c r="J50" s="11">
        <f t="shared" si="1"/>
        <v>3.4333333333333336</v>
      </c>
      <c r="K50" s="11">
        <f t="shared" si="2"/>
        <v>0.927</v>
      </c>
      <c r="L50" s="11">
        <f t="shared" si="3"/>
        <v>-56.3</v>
      </c>
      <c r="M50" s="11">
        <f t="shared" si="4"/>
        <v>62.214765100671144</v>
      </c>
    </row>
    <row r="51" spans="1:13" ht="47.25" customHeight="1">
      <c r="A51" s="79"/>
      <c r="B51" s="79"/>
      <c r="C51" s="62" t="s">
        <v>16</v>
      </c>
      <c r="D51" s="27" t="s">
        <v>17</v>
      </c>
      <c r="E51" s="11">
        <v>149</v>
      </c>
      <c r="F51" s="11">
        <v>10000</v>
      </c>
      <c r="G51" s="11">
        <v>2700</v>
      </c>
      <c r="H51" s="11">
        <v>92.7</v>
      </c>
      <c r="I51" s="11">
        <f t="shared" si="0"/>
        <v>-2607.3</v>
      </c>
      <c r="J51" s="11">
        <f t="shared" si="1"/>
        <v>3.4333333333333336</v>
      </c>
      <c r="K51" s="11">
        <f t="shared" si="2"/>
        <v>0.927</v>
      </c>
      <c r="L51" s="11">
        <f t="shared" si="3"/>
        <v>-56.3</v>
      </c>
      <c r="M51" s="11">
        <f t="shared" si="4"/>
        <v>62.214765100671144</v>
      </c>
    </row>
    <row r="52" spans="1:13" ht="15.75" customHeight="1">
      <c r="A52" s="79"/>
      <c r="B52" s="79"/>
      <c r="C52" s="59" t="s">
        <v>18</v>
      </c>
      <c r="D52" s="27" t="s">
        <v>19</v>
      </c>
      <c r="E52" s="16">
        <v>0.1</v>
      </c>
      <c r="F52" s="16"/>
      <c r="G52" s="16"/>
      <c r="H52" s="16"/>
      <c r="I52" s="16">
        <f t="shared" si="0"/>
        <v>0</v>
      </c>
      <c r="J52" s="16"/>
      <c r="K52" s="16"/>
      <c r="L52" s="16">
        <f t="shared" si="3"/>
        <v>-0.1</v>
      </c>
      <c r="M52" s="16">
        <f t="shared" si="4"/>
        <v>0</v>
      </c>
    </row>
    <row r="53" spans="1:13" ht="15.75" customHeight="1" hidden="1">
      <c r="A53" s="79"/>
      <c r="B53" s="79"/>
      <c r="C53" s="59" t="s">
        <v>37</v>
      </c>
      <c r="D53" s="27" t="s">
        <v>38</v>
      </c>
      <c r="E53" s="16"/>
      <c r="F53" s="16"/>
      <c r="G53" s="16"/>
      <c r="H53" s="16"/>
      <c r="I53" s="16">
        <f t="shared" si="0"/>
        <v>0</v>
      </c>
      <c r="J53" s="16"/>
      <c r="K53" s="16"/>
      <c r="L53" s="16">
        <f t="shared" si="3"/>
        <v>0</v>
      </c>
      <c r="M53" s="16" t="e">
        <f t="shared" si="4"/>
        <v>#DIV/0!</v>
      </c>
    </row>
    <row r="54" spans="1:13" ht="15.75" customHeight="1" hidden="1">
      <c r="A54" s="79"/>
      <c r="B54" s="79"/>
      <c r="C54" s="59" t="s">
        <v>46</v>
      </c>
      <c r="D54" s="27" t="s">
        <v>47</v>
      </c>
      <c r="E54" s="11"/>
      <c r="F54" s="16"/>
      <c r="G54" s="16"/>
      <c r="H54" s="11"/>
      <c r="I54" s="11">
        <f t="shared" si="0"/>
        <v>0</v>
      </c>
      <c r="J54" s="11"/>
      <c r="K54" s="11"/>
      <c r="L54" s="11">
        <f t="shared" si="3"/>
        <v>0</v>
      </c>
      <c r="M54" s="11" t="e">
        <f t="shared" si="4"/>
        <v>#DIV/0!</v>
      </c>
    </row>
    <row r="55" spans="1:13" ht="31.5">
      <c r="A55" s="79"/>
      <c r="B55" s="79"/>
      <c r="C55" s="59" t="s">
        <v>148</v>
      </c>
      <c r="D55" s="27" t="s">
        <v>149</v>
      </c>
      <c r="E55" s="11">
        <v>992.9</v>
      </c>
      <c r="F55" s="16"/>
      <c r="G55" s="16"/>
      <c r="H55" s="11"/>
      <c r="I55" s="11">
        <f t="shared" si="0"/>
        <v>0</v>
      </c>
      <c r="J55" s="11"/>
      <c r="K55" s="11"/>
      <c r="L55" s="11">
        <f t="shared" si="3"/>
        <v>-992.9</v>
      </c>
      <c r="M55" s="11">
        <f t="shared" si="4"/>
        <v>0</v>
      </c>
    </row>
    <row r="56" spans="1:13" ht="31.5" customHeight="1" hidden="1">
      <c r="A56" s="79"/>
      <c r="B56" s="79"/>
      <c r="C56" s="59" t="s">
        <v>147</v>
      </c>
      <c r="D56" s="27" t="s">
        <v>150</v>
      </c>
      <c r="E56" s="11"/>
      <c r="F56" s="16"/>
      <c r="G56" s="16"/>
      <c r="H56" s="11"/>
      <c r="I56" s="11">
        <f t="shared" si="0"/>
        <v>0</v>
      </c>
      <c r="J56" s="11" t="e">
        <f t="shared" si="1"/>
        <v>#DIV/0!</v>
      </c>
      <c r="K56" s="11" t="e">
        <f t="shared" si="2"/>
        <v>#DIV/0!</v>
      </c>
      <c r="L56" s="11">
        <f t="shared" si="3"/>
        <v>0</v>
      </c>
      <c r="M56" s="11" t="e">
        <f t="shared" si="4"/>
        <v>#DIV/0!</v>
      </c>
    </row>
    <row r="57" spans="1:13" ht="15.75" customHeight="1" hidden="1">
      <c r="A57" s="79"/>
      <c r="B57" s="79"/>
      <c r="C57" s="59" t="s">
        <v>27</v>
      </c>
      <c r="D57" s="27" t="s">
        <v>22</v>
      </c>
      <c r="E57" s="11"/>
      <c r="F57" s="16"/>
      <c r="G57" s="16"/>
      <c r="H57" s="11"/>
      <c r="I57" s="11">
        <f t="shared" si="0"/>
        <v>0</v>
      </c>
      <c r="J57" s="11" t="e">
        <f t="shared" si="1"/>
        <v>#DIV/0!</v>
      </c>
      <c r="K57" s="11" t="e">
        <f t="shared" si="2"/>
        <v>#DIV/0!</v>
      </c>
      <c r="L57" s="11">
        <f t="shared" si="3"/>
        <v>0</v>
      </c>
      <c r="M57" s="11" t="e">
        <f t="shared" si="4"/>
        <v>#DIV/0!</v>
      </c>
    </row>
    <row r="58" spans="1:13" s="2" customFormat="1" ht="15.75">
      <c r="A58" s="79"/>
      <c r="B58" s="79"/>
      <c r="C58" s="61"/>
      <c r="D58" s="48" t="s">
        <v>28</v>
      </c>
      <c r="E58" s="1">
        <f>SUM(E48:E50,E52:E57)</f>
        <v>2631.7999999999997</v>
      </c>
      <c r="F58" s="1">
        <f>SUM(F48:F50,F52:F57)</f>
        <v>10250</v>
      </c>
      <c r="G58" s="1">
        <f>SUM(G48:G50,G52:G57)</f>
        <v>2760</v>
      </c>
      <c r="H58" s="1">
        <f>SUM(H48:H50,H52:H57)</f>
        <v>558.2</v>
      </c>
      <c r="I58" s="1">
        <f t="shared" si="0"/>
        <v>-2201.8</v>
      </c>
      <c r="J58" s="1">
        <f t="shared" si="1"/>
        <v>20.22463768115942</v>
      </c>
      <c r="K58" s="1">
        <f t="shared" si="2"/>
        <v>5.445853658536586</v>
      </c>
      <c r="L58" s="1">
        <f t="shared" si="3"/>
        <v>-2073.5999999999995</v>
      </c>
      <c r="M58" s="1">
        <f t="shared" si="4"/>
        <v>21.209818375256482</v>
      </c>
    </row>
    <row r="59" spans="1:13" ht="15.75">
      <c r="A59" s="79"/>
      <c r="B59" s="79"/>
      <c r="C59" s="59" t="s">
        <v>14</v>
      </c>
      <c r="D59" s="27" t="s">
        <v>15</v>
      </c>
      <c r="E59" s="11">
        <f>E60</f>
        <v>5758.2</v>
      </c>
      <c r="F59" s="11">
        <f>F60</f>
        <v>0</v>
      </c>
      <c r="G59" s="11">
        <f>G60</f>
        <v>0</v>
      </c>
      <c r="H59" s="11">
        <f>H60</f>
        <v>2484.2</v>
      </c>
      <c r="I59" s="11">
        <f t="shared" si="0"/>
        <v>2484.2</v>
      </c>
      <c r="J59" s="11"/>
      <c r="K59" s="11"/>
      <c r="L59" s="11">
        <f t="shared" si="3"/>
        <v>-3274</v>
      </c>
      <c r="M59" s="11">
        <f t="shared" si="4"/>
        <v>43.14195408287312</v>
      </c>
    </row>
    <row r="60" spans="1:13" ht="47.25" customHeight="1" hidden="1">
      <c r="A60" s="79"/>
      <c r="B60" s="79"/>
      <c r="C60" s="62" t="s">
        <v>16</v>
      </c>
      <c r="D60" s="27" t="s">
        <v>17</v>
      </c>
      <c r="E60" s="11">
        <v>5758.2</v>
      </c>
      <c r="F60" s="11"/>
      <c r="G60" s="11"/>
      <c r="H60" s="11">
        <v>2484.2</v>
      </c>
      <c r="I60" s="11">
        <f t="shared" si="0"/>
        <v>2484.2</v>
      </c>
      <c r="J60" s="11"/>
      <c r="K60" s="11"/>
      <c r="L60" s="11">
        <f t="shared" si="3"/>
        <v>-3274</v>
      </c>
      <c r="M60" s="11">
        <f t="shared" si="4"/>
        <v>43.14195408287312</v>
      </c>
    </row>
    <row r="61" spans="1:13" s="2" customFormat="1" ht="15.75">
      <c r="A61" s="79"/>
      <c r="B61" s="79"/>
      <c r="C61" s="61"/>
      <c r="D61" s="48" t="s">
        <v>29</v>
      </c>
      <c r="E61" s="1">
        <f>SUM(E59)</f>
        <v>5758.2</v>
      </c>
      <c r="F61" s="1">
        <f>SUM(F59)</f>
        <v>0</v>
      </c>
      <c r="G61" s="1">
        <f>SUM(G59)</f>
        <v>0</v>
      </c>
      <c r="H61" s="1">
        <f>SUM(H59)</f>
        <v>2484.2</v>
      </c>
      <c r="I61" s="1">
        <f t="shared" si="0"/>
        <v>2484.2</v>
      </c>
      <c r="J61" s="1"/>
      <c r="K61" s="1"/>
      <c r="L61" s="1">
        <f t="shared" si="3"/>
        <v>-3274</v>
      </c>
      <c r="M61" s="1">
        <f t="shared" si="4"/>
        <v>43.14195408287312</v>
      </c>
    </row>
    <row r="62" spans="1:13" s="2" customFormat="1" ht="31.5">
      <c r="A62" s="79"/>
      <c r="B62" s="79"/>
      <c r="C62" s="61"/>
      <c r="D62" s="48" t="s">
        <v>30</v>
      </c>
      <c r="E62" s="1">
        <f>E63-E57</f>
        <v>8390</v>
      </c>
      <c r="F62" s="1">
        <f>F63-F57</f>
        <v>10250</v>
      </c>
      <c r="G62" s="1">
        <f>G63-G57</f>
        <v>2760</v>
      </c>
      <c r="H62" s="1">
        <f>H63-H57</f>
        <v>3042.3999999999996</v>
      </c>
      <c r="I62" s="1">
        <f t="shared" si="0"/>
        <v>282.39999999999964</v>
      </c>
      <c r="J62" s="1">
        <f t="shared" si="1"/>
        <v>110.231884057971</v>
      </c>
      <c r="K62" s="1">
        <f t="shared" si="2"/>
        <v>29.681951219512193</v>
      </c>
      <c r="L62" s="1">
        <f t="shared" si="3"/>
        <v>-5347.6</v>
      </c>
      <c r="M62" s="1">
        <f t="shared" si="4"/>
        <v>36.262216924910604</v>
      </c>
    </row>
    <row r="63" spans="1:13" s="2" customFormat="1" ht="15.75">
      <c r="A63" s="80"/>
      <c r="B63" s="80"/>
      <c r="C63" s="61"/>
      <c r="D63" s="48" t="s">
        <v>45</v>
      </c>
      <c r="E63" s="1">
        <f>E58+E61</f>
        <v>8390</v>
      </c>
      <c r="F63" s="1">
        <f>F58+F61</f>
        <v>10250</v>
      </c>
      <c r="G63" s="1">
        <f>G58+G61</f>
        <v>2760</v>
      </c>
      <c r="H63" s="1">
        <f>H58+H61</f>
        <v>3042.3999999999996</v>
      </c>
      <c r="I63" s="1">
        <f t="shared" si="0"/>
        <v>282.39999999999964</v>
      </c>
      <c r="J63" s="1">
        <f t="shared" si="1"/>
        <v>110.231884057971</v>
      </c>
      <c r="K63" s="1">
        <f t="shared" si="2"/>
        <v>29.681951219512193</v>
      </c>
      <c r="L63" s="1">
        <f t="shared" si="3"/>
        <v>-5347.6</v>
      </c>
      <c r="M63" s="1">
        <f t="shared" si="4"/>
        <v>36.262216924910604</v>
      </c>
    </row>
    <row r="64" spans="1:13" s="2" customFormat="1" ht="30" customHeight="1" hidden="1">
      <c r="A64" s="78" t="s">
        <v>200</v>
      </c>
      <c r="B64" s="78" t="s">
        <v>201</v>
      </c>
      <c r="C64" s="59" t="s">
        <v>14</v>
      </c>
      <c r="D64" s="27" t="s">
        <v>15</v>
      </c>
      <c r="E64" s="11">
        <f>SUM(E65)</f>
        <v>0</v>
      </c>
      <c r="F64" s="1"/>
      <c r="G64" s="1"/>
      <c r="H64" s="11">
        <f>SUM(H65)</f>
        <v>0</v>
      </c>
      <c r="I64" s="11">
        <f t="shared" si="0"/>
        <v>0</v>
      </c>
      <c r="J64" s="11" t="e">
        <f t="shared" si="1"/>
        <v>#DIV/0!</v>
      </c>
      <c r="K64" s="11" t="e">
        <f t="shared" si="2"/>
        <v>#DIV/0!</v>
      </c>
      <c r="L64" s="11">
        <f t="shared" si="3"/>
        <v>0</v>
      </c>
      <c r="M64" s="11" t="e">
        <f t="shared" si="4"/>
        <v>#DIV/0!</v>
      </c>
    </row>
    <row r="65" spans="1:13" s="2" customFormat="1" ht="47.25" customHeight="1" hidden="1">
      <c r="A65" s="79"/>
      <c r="B65" s="79"/>
      <c r="C65" s="62" t="s">
        <v>16</v>
      </c>
      <c r="D65" s="27" t="s">
        <v>17</v>
      </c>
      <c r="E65" s="1"/>
      <c r="F65" s="1"/>
      <c r="G65" s="1"/>
      <c r="H65" s="11"/>
      <c r="I65" s="11">
        <f t="shared" si="0"/>
        <v>0</v>
      </c>
      <c r="J65" s="11" t="e">
        <f t="shared" si="1"/>
        <v>#DIV/0!</v>
      </c>
      <c r="K65" s="11" t="e">
        <f t="shared" si="2"/>
        <v>#DIV/0!</v>
      </c>
      <c r="L65" s="11">
        <f t="shared" si="3"/>
        <v>0</v>
      </c>
      <c r="M65" s="11" t="e">
        <f t="shared" si="4"/>
        <v>#DIV/0!</v>
      </c>
    </row>
    <row r="66" spans="1:13" s="2" customFormat="1" ht="15.75" customHeight="1">
      <c r="A66" s="79"/>
      <c r="B66" s="79"/>
      <c r="C66" s="59" t="s">
        <v>25</v>
      </c>
      <c r="D66" s="27" t="s">
        <v>26</v>
      </c>
      <c r="E66" s="11">
        <v>15646.1</v>
      </c>
      <c r="F66" s="11">
        <v>34979.3</v>
      </c>
      <c r="G66" s="11">
        <v>15079.3</v>
      </c>
      <c r="H66" s="11">
        <v>15079.3</v>
      </c>
      <c r="I66" s="11">
        <f t="shared" si="0"/>
        <v>0</v>
      </c>
      <c r="J66" s="11">
        <f t="shared" si="1"/>
        <v>100</v>
      </c>
      <c r="K66" s="11">
        <f t="shared" si="2"/>
        <v>43.109210304380014</v>
      </c>
      <c r="L66" s="11">
        <f t="shared" si="3"/>
        <v>-566.8000000000011</v>
      </c>
      <c r="M66" s="11">
        <f t="shared" si="4"/>
        <v>96.37737199685544</v>
      </c>
    </row>
    <row r="67" spans="1:13" s="2" customFormat="1" ht="15.75">
      <c r="A67" s="79"/>
      <c r="B67" s="79"/>
      <c r="C67" s="59" t="s">
        <v>27</v>
      </c>
      <c r="D67" s="27" t="s">
        <v>22</v>
      </c>
      <c r="E67" s="11">
        <v>-28.1</v>
      </c>
      <c r="F67" s="1"/>
      <c r="G67" s="1"/>
      <c r="H67" s="11"/>
      <c r="I67" s="11">
        <f t="shared" si="0"/>
        <v>0</v>
      </c>
      <c r="J67" s="11"/>
      <c r="K67" s="11"/>
      <c r="L67" s="11">
        <f t="shared" si="3"/>
        <v>28.1</v>
      </c>
      <c r="M67" s="11">
        <f t="shared" si="4"/>
        <v>0</v>
      </c>
    </row>
    <row r="68" spans="1:13" s="2" customFormat="1" ht="31.5">
      <c r="A68" s="79"/>
      <c r="B68" s="79"/>
      <c r="C68" s="59"/>
      <c r="D68" s="48" t="s">
        <v>30</v>
      </c>
      <c r="E68" s="1">
        <f>E69-E67</f>
        <v>15646.1</v>
      </c>
      <c r="F68" s="1">
        <f>F69-F67</f>
        <v>34979.3</v>
      </c>
      <c r="G68" s="1">
        <f>G69-G67</f>
        <v>15079.3</v>
      </c>
      <c r="H68" s="1">
        <f>H69-H67</f>
        <v>15079.3</v>
      </c>
      <c r="I68" s="1">
        <f t="shared" si="0"/>
        <v>0</v>
      </c>
      <c r="J68" s="1">
        <f t="shared" si="1"/>
        <v>100</v>
      </c>
      <c r="K68" s="1">
        <f t="shared" si="2"/>
        <v>43.109210304380014</v>
      </c>
      <c r="L68" s="1">
        <f t="shared" si="3"/>
        <v>-566.8000000000011</v>
      </c>
      <c r="M68" s="1">
        <f t="shared" si="4"/>
        <v>96.37737199685544</v>
      </c>
    </row>
    <row r="69" spans="1:13" s="2" customFormat="1" ht="15.75">
      <c r="A69" s="80"/>
      <c r="B69" s="80"/>
      <c r="C69" s="61"/>
      <c r="D69" s="48" t="s">
        <v>45</v>
      </c>
      <c r="E69" s="1">
        <f>E66+E67</f>
        <v>15618</v>
      </c>
      <c r="F69" s="1">
        <f>F66+F67</f>
        <v>34979.3</v>
      </c>
      <c r="G69" s="1">
        <f>G66+G67</f>
        <v>15079.3</v>
      </c>
      <c r="H69" s="1">
        <f>H64+H66+H67</f>
        <v>15079.3</v>
      </c>
      <c r="I69" s="1">
        <f t="shared" si="0"/>
        <v>0</v>
      </c>
      <c r="J69" s="1">
        <f t="shared" si="1"/>
        <v>100</v>
      </c>
      <c r="K69" s="1">
        <f t="shared" si="2"/>
        <v>43.109210304380014</v>
      </c>
      <c r="L69" s="1">
        <f t="shared" si="3"/>
        <v>-538.7000000000007</v>
      </c>
      <c r="M69" s="1">
        <f t="shared" si="4"/>
        <v>96.55077474708669</v>
      </c>
    </row>
    <row r="70" spans="1:13" s="2" customFormat="1" ht="15.75" customHeight="1">
      <c r="A70" s="78" t="s">
        <v>48</v>
      </c>
      <c r="B70" s="78" t="s">
        <v>227</v>
      </c>
      <c r="C70" s="59" t="s">
        <v>7</v>
      </c>
      <c r="D70" s="27" t="s">
        <v>8</v>
      </c>
      <c r="E70" s="11">
        <v>50.8</v>
      </c>
      <c r="F70" s="1"/>
      <c r="G70" s="1"/>
      <c r="H70" s="11">
        <v>3.1</v>
      </c>
      <c r="I70" s="11">
        <f t="shared" si="0"/>
        <v>3.1</v>
      </c>
      <c r="J70" s="11"/>
      <c r="K70" s="11"/>
      <c r="L70" s="11">
        <f t="shared" si="3"/>
        <v>-47.699999999999996</v>
      </c>
      <c r="M70" s="11">
        <f t="shared" si="4"/>
        <v>6.102362204724409</v>
      </c>
    </row>
    <row r="71" spans="1:13" s="2" customFormat="1" ht="15.75" customHeight="1">
      <c r="A71" s="79"/>
      <c r="B71" s="79"/>
      <c r="C71" s="59" t="s">
        <v>222</v>
      </c>
      <c r="D71" s="27" t="s">
        <v>223</v>
      </c>
      <c r="E71" s="11"/>
      <c r="F71" s="11"/>
      <c r="G71" s="11"/>
      <c r="H71" s="11">
        <v>82.2</v>
      </c>
      <c r="I71" s="11">
        <f aca="true" t="shared" si="5" ref="I71:I134">H71-G71</f>
        <v>82.2</v>
      </c>
      <c r="J71" s="11"/>
      <c r="K71" s="11"/>
      <c r="L71" s="11">
        <f aca="true" t="shared" si="6" ref="L71:L134">H71-E71</f>
        <v>82.2</v>
      </c>
      <c r="M71" s="11"/>
    </row>
    <row r="72" spans="1:13" ht="31.5" customHeight="1">
      <c r="A72" s="79"/>
      <c r="B72" s="79"/>
      <c r="C72" s="59" t="s">
        <v>156</v>
      </c>
      <c r="D72" s="27" t="s">
        <v>157</v>
      </c>
      <c r="E72" s="11">
        <v>6.3</v>
      </c>
      <c r="F72" s="11"/>
      <c r="G72" s="11"/>
      <c r="H72" s="11">
        <v>3.4</v>
      </c>
      <c r="I72" s="11">
        <f t="shared" si="5"/>
        <v>3.4</v>
      </c>
      <c r="J72" s="11"/>
      <c r="K72" s="11"/>
      <c r="L72" s="11">
        <f t="shared" si="6"/>
        <v>-2.9</v>
      </c>
      <c r="M72" s="11">
        <f aca="true" t="shared" si="7" ref="M71:M134">H72/E72*100</f>
        <v>53.96825396825397</v>
      </c>
    </row>
    <row r="73" spans="1:13" ht="15.75">
      <c r="A73" s="79"/>
      <c r="B73" s="79"/>
      <c r="C73" s="59" t="s">
        <v>14</v>
      </c>
      <c r="D73" s="27" t="s">
        <v>15</v>
      </c>
      <c r="E73" s="11">
        <f>E77+E74+E76+E75</f>
        <v>433</v>
      </c>
      <c r="F73" s="11">
        <f>F77+F74+F76+F75</f>
        <v>877.2</v>
      </c>
      <c r="G73" s="11">
        <f>G77+G74+G76+G75</f>
        <v>329</v>
      </c>
      <c r="H73" s="11">
        <f>H77+H74+H76+H75</f>
        <v>722.3</v>
      </c>
      <c r="I73" s="11">
        <f t="shared" si="5"/>
        <v>393.29999999999995</v>
      </c>
      <c r="J73" s="11">
        <f>H73/G73*100</f>
        <v>219.54407294832828</v>
      </c>
      <c r="K73" s="11">
        <f aca="true" t="shared" si="8" ref="K71:K134">H73/F73*100</f>
        <v>82.34154126766985</v>
      </c>
      <c r="L73" s="11">
        <f t="shared" si="6"/>
        <v>289.29999999999995</v>
      </c>
      <c r="M73" s="11">
        <f t="shared" si="7"/>
        <v>166.81293302540413</v>
      </c>
    </row>
    <row r="74" spans="1:13" ht="47.25" customHeight="1" hidden="1">
      <c r="A74" s="79"/>
      <c r="B74" s="79"/>
      <c r="C74" s="62" t="s">
        <v>160</v>
      </c>
      <c r="D74" s="27" t="s">
        <v>161</v>
      </c>
      <c r="E74" s="11"/>
      <c r="F74" s="11"/>
      <c r="G74" s="11"/>
      <c r="H74" s="11"/>
      <c r="I74" s="11">
        <f t="shared" si="5"/>
        <v>0</v>
      </c>
      <c r="J74" s="11" t="e">
        <f>H74/G74*100</f>
        <v>#DIV/0!</v>
      </c>
      <c r="K74" s="11" t="e">
        <f t="shared" si="8"/>
        <v>#DIV/0!</v>
      </c>
      <c r="L74" s="11">
        <f t="shared" si="6"/>
        <v>0</v>
      </c>
      <c r="M74" s="11" t="e">
        <f t="shared" si="7"/>
        <v>#DIV/0!</v>
      </c>
    </row>
    <row r="75" spans="1:13" ht="47.25" customHeight="1" hidden="1">
      <c r="A75" s="79"/>
      <c r="B75" s="79"/>
      <c r="C75" s="59" t="s">
        <v>43</v>
      </c>
      <c r="D75" s="29" t="s">
        <v>44</v>
      </c>
      <c r="E75" s="11"/>
      <c r="F75" s="11"/>
      <c r="G75" s="11"/>
      <c r="H75" s="11">
        <v>164.5</v>
      </c>
      <c r="I75" s="11">
        <f t="shared" si="5"/>
        <v>164.5</v>
      </c>
      <c r="J75" s="11" t="e">
        <f>H75/G75*100</f>
        <v>#DIV/0!</v>
      </c>
      <c r="K75" s="11" t="e">
        <f t="shared" si="8"/>
        <v>#DIV/0!</v>
      </c>
      <c r="L75" s="11">
        <f t="shared" si="6"/>
        <v>164.5</v>
      </c>
      <c r="M75" s="11" t="e">
        <f t="shared" si="7"/>
        <v>#DIV/0!</v>
      </c>
    </row>
    <row r="76" spans="1:13" ht="47.25" customHeight="1" hidden="1">
      <c r="A76" s="79"/>
      <c r="B76" s="79"/>
      <c r="C76" s="62" t="s">
        <v>198</v>
      </c>
      <c r="D76" s="27" t="s">
        <v>199</v>
      </c>
      <c r="E76" s="11">
        <v>354.5</v>
      </c>
      <c r="F76" s="11">
        <v>877.2</v>
      </c>
      <c r="G76" s="11">
        <v>329</v>
      </c>
      <c r="H76" s="11">
        <v>491.3</v>
      </c>
      <c r="I76" s="11">
        <f t="shared" si="5"/>
        <v>162.3</v>
      </c>
      <c r="J76" s="11">
        <f>H76/G76*100</f>
        <v>149.33130699088147</v>
      </c>
      <c r="K76" s="11">
        <f t="shared" si="8"/>
        <v>56.007751937984494</v>
      </c>
      <c r="L76" s="11">
        <f t="shared" si="6"/>
        <v>136.8</v>
      </c>
      <c r="M76" s="11">
        <f t="shared" si="7"/>
        <v>138.58956276445699</v>
      </c>
    </row>
    <row r="77" spans="1:13" ht="47.25" customHeight="1" hidden="1">
      <c r="A77" s="79"/>
      <c r="B77" s="79"/>
      <c r="C77" s="62" t="s">
        <v>16</v>
      </c>
      <c r="D77" s="27" t="s">
        <v>17</v>
      </c>
      <c r="E77" s="11">
        <v>78.5</v>
      </c>
      <c r="F77" s="11"/>
      <c r="G77" s="11"/>
      <c r="H77" s="11">
        <v>66.5</v>
      </c>
      <c r="I77" s="11">
        <f t="shared" si="5"/>
        <v>66.5</v>
      </c>
      <c r="J77" s="11" t="e">
        <f>H77/G77*100</f>
        <v>#DIV/0!</v>
      </c>
      <c r="K77" s="11" t="e">
        <f t="shared" si="8"/>
        <v>#DIV/0!</v>
      </c>
      <c r="L77" s="11">
        <f t="shared" si="6"/>
        <v>-12</v>
      </c>
      <c r="M77" s="11">
        <f t="shared" si="7"/>
        <v>84.71337579617835</v>
      </c>
    </row>
    <row r="78" spans="1:13" ht="15.75" customHeight="1">
      <c r="A78" s="79"/>
      <c r="B78" s="79"/>
      <c r="C78" s="59" t="s">
        <v>18</v>
      </c>
      <c r="D78" s="27" t="s">
        <v>19</v>
      </c>
      <c r="E78" s="11"/>
      <c r="F78" s="11"/>
      <c r="G78" s="11"/>
      <c r="H78" s="11">
        <v>21.9</v>
      </c>
      <c r="I78" s="11">
        <f t="shared" si="5"/>
        <v>21.9</v>
      </c>
      <c r="J78" s="11"/>
      <c r="K78" s="11"/>
      <c r="L78" s="11">
        <f t="shared" si="6"/>
        <v>21.9</v>
      </c>
      <c r="M78" s="11"/>
    </row>
    <row r="79" spans="1:13" ht="15.75">
      <c r="A79" s="79"/>
      <c r="B79" s="79"/>
      <c r="C79" s="59" t="s">
        <v>20</v>
      </c>
      <c r="D79" s="27" t="s">
        <v>21</v>
      </c>
      <c r="E79" s="11"/>
      <c r="F79" s="11"/>
      <c r="G79" s="11"/>
      <c r="H79" s="11">
        <v>204.1</v>
      </c>
      <c r="I79" s="11">
        <f t="shared" si="5"/>
        <v>204.1</v>
      </c>
      <c r="J79" s="11"/>
      <c r="K79" s="11"/>
      <c r="L79" s="11">
        <f t="shared" si="6"/>
        <v>204.1</v>
      </c>
      <c r="M79" s="11"/>
    </row>
    <row r="80" spans="1:13" ht="15.75" customHeight="1" hidden="1">
      <c r="A80" s="79"/>
      <c r="B80" s="79"/>
      <c r="C80" s="59" t="s">
        <v>25</v>
      </c>
      <c r="D80" s="27" t="s">
        <v>26</v>
      </c>
      <c r="E80" s="11"/>
      <c r="F80" s="11"/>
      <c r="G80" s="11"/>
      <c r="H80" s="11"/>
      <c r="I80" s="11">
        <f t="shared" si="5"/>
        <v>0</v>
      </c>
      <c r="J80" s="11" t="e">
        <f>H80/G80*100</f>
        <v>#DIV/0!</v>
      </c>
      <c r="K80" s="11" t="e">
        <f t="shared" si="8"/>
        <v>#DIV/0!</v>
      </c>
      <c r="L80" s="11">
        <f t="shared" si="6"/>
        <v>0</v>
      </c>
      <c r="M80" s="11" t="e">
        <f t="shared" si="7"/>
        <v>#DIV/0!</v>
      </c>
    </row>
    <row r="81" spans="1:13" s="2" customFormat="1" ht="15.75">
      <c r="A81" s="79"/>
      <c r="B81" s="79"/>
      <c r="C81" s="63"/>
      <c r="D81" s="48" t="s">
        <v>28</v>
      </c>
      <c r="E81" s="1">
        <f>SUM(E70:E73,E78:E80)</f>
        <v>490.1</v>
      </c>
      <c r="F81" s="1">
        <f>SUM(F70:F73,F78:F80)</f>
        <v>877.2</v>
      </c>
      <c r="G81" s="1">
        <f>SUM(G70:G73,G78:G80)</f>
        <v>329</v>
      </c>
      <c r="H81" s="1">
        <f>SUM(H70:H73,H78:H80)</f>
        <v>1037</v>
      </c>
      <c r="I81" s="1">
        <f t="shared" si="5"/>
        <v>708</v>
      </c>
      <c r="J81" s="1">
        <f>H81/G81*100</f>
        <v>315.1975683890578</v>
      </c>
      <c r="K81" s="1">
        <f t="shared" si="8"/>
        <v>118.21705426356588</v>
      </c>
      <c r="L81" s="1">
        <f t="shared" si="6"/>
        <v>546.9</v>
      </c>
      <c r="M81" s="1">
        <f t="shared" si="7"/>
        <v>211.58947153642114</v>
      </c>
    </row>
    <row r="82" spans="1:13" ht="15.75">
      <c r="A82" s="79"/>
      <c r="B82" s="79"/>
      <c r="C82" s="59" t="s">
        <v>49</v>
      </c>
      <c r="D82" s="27" t="s">
        <v>50</v>
      </c>
      <c r="E82" s="11">
        <v>4415.1</v>
      </c>
      <c r="F82" s="11">
        <v>8042.3</v>
      </c>
      <c r="G82" s="11">
        <v>3353.5</v>
      </c>
      <c r="H82" s="11">
        <v>10216.1</v>
      </c>
      <c r="I82" s="11">
        <f t="shared" si="5"/>
        <v>6862.6</v>
      </c>
      <c r="J82" s="11">
        <f>H82/G82*100</f>
        <v>304.63992843298047</v>
      </c>
      <c r="K82" s="11">
        <f t="shared" si="8"/>
        <v>127.02958108998669</v>
      </c>
      <c r="L82" s="11">
        <f t="shared" si="6"/>
        <v>5801</v>
      </c>
      <c r="M82" s="11">
        <f t="shared" si="7"/>
        <v>231.3900024914498</v>
      </c>
    </row>
    <row r="83" spans="1:13" ht="15.75">
      <c r="A83" s="79"/>
      <c r="B83" s="79"/>
      <c r="C83" s="59" t="s">
        <v>14</v>
      </c>
      <c r="D83" s="27" t="s">
        <v>15</v>
      </c>
      <c r="E83" s="11">
        <f>SUM(E84:E93)</f>
        <v>7718.400000000001</v>
      </c>
      <c r="F83" s="11">
        <f>SUM(F84:F93)</f>
        <v>27537.6</v>
      </c>
      <c r="G83" s="11">
        <f>SUM(G84:G93)</f>
        <v>6499.6</v>
      </c>
      <c r="H83" s="11">
        <f>SUM(H84:H93)</f>
        <v>8827</v>
      </c>
      <c r="I83" s="11">
        <f t="shared" si="5"/>
        <v>2327.3999999999996</v>
      </c>
      <c r="J83" s="11">
        <f>H83/G83*100</f>
        <v>135.80835743738075</v>
      </c>
      <c r="K83" s="11">
        <f t="shared" si="8"/>
        <v>32.05435477311022</v>
      </c>
      <c r="L83" s="11">
        <f t="shared" si="6"/>
        <v>1108.5999999999995</v>
      </c>
      <c r="M83" s="11">
        <f t="shared" si="7"/>
        <v>114.36308043117745</v>
      </c>
    </row>
    <row r="84" spans="1:13" s="2" customFormat="1" ht="31.5" customHeight="1" hidden="1">
      <c r="A84" s="79"/>
      <c r="B84" s="79"/>
      <c r="C84" s="62" t="s">
        <v>51</v>
      </c>
      <c r="D84" s="27" t="s">
        <v>52</v>
      </c>
      <c r="E84" s="11">
        <v>1121</v>
      </c>
      <c r="F84" s="11">
        <v>7363</v>
      </c>
      <c r="G84" s="11">
        <v>799.6</v>
      </c>
      <c r="H84" s="11">
        <v>1312.3</v>
      </c>
      <c r="I84" s="11">
        <f t="shared" si="5"/>
        <v>512.6999999999999</v>
      </c>
      <c r="J84" s="11">
        <f>H84/G84*100</f>
        <v>164.11955977988995</v>
      </c>
      <c r="K84" s="11">
        <f t="shared" si="8"/>
        <v>17.82289827515958</v>
      </c>
      <c r="L84" s="11">
        <f t="shared" si="6"/>
        <v>191.29999999999995</v>
      </c>
      <c r="M84" s="11">
        <f t="shared" si="7"/>
        <v>117.0651204281891</v>
      </c>
    </row>
    <row r="85" spans="1:13" s="2" customFormat="1" ht="31.5" customHeight="1" hidden="1">
      <c r="A85" s="79"/>
      <c r="B85" s="79"/>
      <c r="C85" s="62" t="s">
        <v>128</v>
      </c>
      <c r="D85" s="27" t="s">
        <v>129</v>
      </c>
      <c r="E85" s="11">
        <v>9</v>
      </c>
      <c r="F85" s="11"/>
      <c r="G85" s="11"/>
      <c r="H85" s="11">
        <v>3</v>
      </c>
      <c r="I85" s="11">
        <f t="shared" si="5"/>
        <v>3</v>
      </c>
      <c r="J85" s="11" t="e">
        <f>H85/G85*100</f>
        <v>#DIV/0!</v>
      </c>
      <c r="K85" s="11" t="e">
        <f t="shared" si="8"/>
        <v>#DIV/0!</v>
      </c>
      <c r="L85" s="11">
        <f t="shared" si="6"/>
        <v>-6</v>
      </c>
      <c r="M85" s="11">
        <f t="shared" si="7"/>
        <v>33.33333333333333</v>
      </c>
    </row>
    <row r="86" spans="1:13" s="2" customFormat="1" ht="31.5" customHeight="1" hidden="1">
      <c r="A86" s="79"/>
      <c r="B86" s="79"/>
      <c r="C86" s="62" t="s">
        <v>53</v>
      </c>
      <c r="D86" s="27" t="s">
        <v>54</v>
      </c>
      <c r="E86" s="11">
        <v>89.4</v>
      </c>
      <c r="F86" s="11">
        <v>1000</v>
      </c>
      <c r="G86" s="11">
        <v>333.2</v>
      </c>
      <c r="H86" s="11">
        <v>368.9</v>
      </c>
      <c r="I86" s="11">
        <f t="shared" si="5"/>
        <v>35.69999999999999</v>
      </c>
      <c r="J86" s="11">
        <f>H86/G86*100</f>
        <v>110.71428571428572</v>
      </c>
      <c r="K86" s="11">
        <f t="shared" si="8"/>
        <v>36.88999999999999</v>
      </c>
      <c r="L86" s="11">
        <f t="shared" si="6"/>
        <v>279.5</v>
      </c>
      <c r="M86" s="11">
        <f t="shared" si="7"/>
        <v>412.6398210290827</v>
      </c>
    </row>
    <row r="87" spans="1:13" s="2" customFormat="1" ht="31.5" customHeight="1" hidden="1">
      <c r="A87" s="79"/>
      <c r="B87" s="79"/>
      <c r="C87" s="62" t="s">
        <v>57</v>
      </c>
      <c r="D87" s="27" t="s">
        <v>58</v>
      </c>
      <c r="E87" s="11">
        <v>2804.2</v>
      </c>
      <c r="F87" s="11">
        <v>9584.6</v>
      </c>
      <c r="G87" s="11">
        <v>2979.8</v>
      </c>
      <c r="H87" s="11">
        <v>3513.7</v>
      </c>
      <c r="I87" s="11">
        <f t="shared" si="5"/>
        <v>533.8999999999996</v>
      </c>
      <c r="J87" s="11">
        <f>H87/G87*100</f>
        <v>117.91730988656957</v>
      </c>
      <c r="K87" s="11">
        <f t="shared" si="8"/>
        <v>36.65985017632452</v>
      </c>
      <c r="L87" s="11">
        <f t="shared" si="6"/>
        <v>709.5</v>
      </c>
      <c r="M87" s="11">
        <f t="shared" si="7"/>
        <v>125.30133371371515</v>
      </c>
    </row>
    <row r="88" spans="1:13" s="2" customFormat="1" ht="31.5" customHeight="1" hidden="1">
      <c r="A88" s="79"/>
      <c r="B88" s="79"/>
      <c r="C88" s="62" t="s">
        <v>59</v>
      </c>
      <c r="D88" s="27" t="s">
        <v>60</v>
      </c>
      <c r="E88" s="11"/>
      <c r="F88" s="11"/>
      <c r="G88" s="11"/>
      <c r="H88" s="11"/>
      <c r="I88" s="11">
        <f t="shared" si="5"/>
        <v>0</v>
      </c>
      <c r="J88" s="11" t="e">
        <f>H88/G88*100</f>
        <v>#DIV/0!</v>
      </c>
      <c r="K88" s="11" t="e">
        <f t="shared" si="8"/>
        <v>#DIV/0!</v>
      </c>
      <c r="L88" s="11">
        <f t="shared" si="6"/>
        <v>0</v>
      </c>
      <c r="M88" s="11" t="e">
        <f t="shared" si="7"/>
        <v>#DIV/0!</v>
      </c>
    </row>
    <row r="89" spans="1:13" s="2" customFormat="1" ht="31.5" customHeight="1" hidden="1">
      <c r="A89" s="79"/>
      <c r="B89" s="79"/>
      <c r="C89" s="62" t="s">
        <v>61</v>
      </c>
      <c r="D89" s="27" t="s">
        <v>62</v>
      </c>
      <c r="E89" s="11"/>
      <c r="F89" s="11"/>
      <c r="G89" s="11"/>
      <c r="H89" s="11"/>
      <c r="I89" s="11">
        <f t="shared" si="5"/>
        <v>0</v>
      </c>
      <c r="J89" s="11" t="e">
        <f>H89/G89*100</f>
        <v>#DIV/0!</v>
      </c>
      <c r="K89" s="11" t="e">
        <f t="shared" si="8"/>
        <v>#DIV/0!</v>
      </c>
      <c r="L89" s="11">
        <f t="shared" si="6"/>
        <v>0</v>
      </c>
      <c r="M89" s="11" t="e">
        <f t="shared" si="7"/>
        <v>#DIV/0!</v>
      </c>
    </row>
    <row r="90" spans="1:13" s="2" customFormat="1" ht="63" customHeight="1" hidden="1">
      <c r="A90" s="79"/>
      <c r="B90" s="79"/>
      <c r="C90" s="62" t="s">
        <v>195</v>
      </c>
      <c r="D90" s="27" t="s">
        <v>197</v>
      </c>
      <c r="E90" s="11">
        <v>10</v>
      </c>
      <c r="F90" s="11"/>
      <c r="G90" s="11"/>
      <c r="H90" s="11"/>
      <c r="I90" s="11">
        <f t="shared" si="5"/>
        <v>0</v>
      </c>
      <c r="J90" s="11" t="e">
        <f>H90/G90*100</f>
        <v>#DIV/0!</v>
      </c>
      <c r="K90" s="11" t="e">
        <f t="shared" si="8"/>
        <v>#DIV/0!</v>
      </c>
      <c r="L90" s="11">
        <f t="shared" si="6"/>
        <v>-10</v>
      </c>
      <c r="M90" s="11">
        <f t="shared" si="7"/>
        <v>0</v>
      </c>
    </row>
    <row r="91" spans="1:13" s="2" customFormat="1" ht="47.25" customHeight="1" hidden="1">
      <c r="A91" s="79"/>
      <c r="B91" s="79"/>
      <c r="C91" s="59" t="s">
        <v>158</v>
      </c>
      <c r="D91" s="29" t="s">
        <v>159</v>
      </c>
      <c r="E91" s="11">
        <v>114</v>
      </c>
      <c r="F91" s="11"/>
      <c r="G91" s="11"/>
      <c r="H91" s="11"/>
      <c r="I91" s="11">
        <f t="shared" si="5"/>
        <v>0</v>
      </c>
      <c r="J91" s="11" t="e">
        <f>H91/G91*100</f>
        <v>#DIV/0!</v>
      </c>
      <c r="K91" s="11" t="e">
        <f t="shared" si="8"/>
        <v>#DIV/0!</v>
      </c>
      <c r="L91" s="11">
        <f t="shared" si="6"/>
        <v>-114</v>
      </c>
      <c r="M91" s="11">
        <f t="shared" si="7"/>
        <v>0</v>
      </c>
    </row>
    <row r="92" spans="1:13" s="2" customFormat="1" ht="47.25" customHeight="1" hidden="1">
      <c r="A92" s="79"/>
      <c r="B92" s="79"/>
      <c r="C92" s="62" t="s">
        <v>176</v>
      </c>
      <c r="D92" s="27" t="s">
        <v>177</v>
      </c>
      <c r="E92" s="11">
        <v>2262</v>
      </c>
      <c r="F92" s="11">
        <v>9215</v>
      </c>
      <c r="G92" s="11">
        <v>2322.2</v>
      </c>
      <c r="H92" s="11">
        <v>2860.5</v>
      </c>
      <c r="I92" s="11">
        <f t="shared" si="5"/>
        <v>538.3000000000002</v>
      </c>
      <c r="J92" s="11">
        <f>H92/G92*100</f>
        <v>123.18060459908709</v>
      </c>
      <c r="K92" s="11">
        <f t="shared" si="8"/>
        <v>31.041779706999456</v>
      </c>
      <c r="L92" s="11">
        <f t="shared" si="6"/>
        <v>598.5</v>
      </c>
      <c r="M92" s="11">
        <f t="shared" si="7"/>
        <v>126.45888594164457</v>
      </c>
    </row>
    <row r="93" spans="1:13" ht="47.25" customHeight="1" hidden="1">
      <c r="A93" s="79"/>
      <c r="B93" s="79"/>
      <c r="C93" s="62" t="s">
        <v>16</v>
      </c>
      <c r="D93" s="27" t="s">
        <v>17</v>
      </c>
      <c r="E93" s="11">
        <v>1308.8</v>
      </c>
      <c r="F93" s="11">
        <v>375</v>
      </c>
      <c r="G93" s="11">
        <v>64.8</v>
      </c>
      <c r="H93" s="11">
        <v>768.6</v>
      </c>
      <c r="I93" s="11">
        <f t="shared" si="5"/>
        <v>703.8000000000001</v>
      </c>
      <c r="J93" s="11">
        <f>H93/G93*100</f>
        <v>1186.1111111111113</v>
      </c>
      <c r="K93" s="11">
        <f t="shared" si="8"/>
        <v>204.95999999999998</v>
      </c>
      <c r="L93" s="11">
        <f t="shared" si="6"/>
        <v>-540.1999999999999</v>
      </c>
      <c r="M93" s="11">
        <f t="shared" si="7"/>
        <v>58.725550122249395</v>
      </c>
    </row>
    <row r="94" spans="1:13" s="2" customFormat="1" ht="15.75">
      <c r="A94" s="79"/>
      <c r="B94" s="79"/>
      <c r="C94" s="63"/>
      <c r="D94" s="48" t="s">
        <v>29</v>
      </c>
      <c r="E94" s="1">
        <f>SUM(E82:E83)</f>
        <v>12133.5</v>
      </c>
      <c r="F94" s="1">
        <f>SUM(F82:F83)</f>
        <v>35579.9</v>
      </c>
      <c r="G94" s="1">
        <f>SUM(G82:G83)</f>
        <v>9853.1</v>
      </c>
      <c r="H94" s="1">
        <f>SUM(H82:H83)</f>
        <v>19043.1</v>
      </c>
      <c r="I94" s="1">
        <f t="shared" si="5"/>
        <v>9189.999999999998</v>
      </c>
      <c r="J94" s="1">
        <f>H94/G94*100</f>
        <v>193.2701383320985</v>
      </c>
      <c r="K94" s="1">
        <f t="shared" si="8"/>
        <v>53.52207285574158</v>
      </c>
      <c r="L94" s="1">
        <f t="shared" si="6"/>
        <v>6909.5999999999985</v>
      </c>
      <c r="M94" s="1">
        <f t="shared" si="7"/>
        <v>156.9464705155149</v>
      </c>
    </row>
    <row r="95" spans="1:13" s="2" customFormat="1" ht="15.75">
      <c r="A95" s="80"/>
      <c r="B95" s="80"/>
      <c r="C95" s="63"/>
      <c r="D95" s="48" t="s">
        <v>45</v>
      </c>
      <c r="E95" s="1">
        <f>E81+E94</f>
        <v>12623.6</v>
      </c>
      <c r="F95" s="1">
        <f>F81+F94</f>
        <v>36457.1</v>
      </c>
      <c r="G95" s="1">
        <f>G81+G94</f>
        <v>10182.1</v>
      </c>
      <c r="H95" s="1">
        <f>H81+H94</f>
        <v>20080.1</v>
      </c>
      <c r="I95" s="1">
        <f t="shared" si="5"/>
        <v>9897.999999999998</v>
      </c>
      <c r="J95" s="1">
        <f>H95/G95*100</f>
        <v>197.20980937134775</v>
      </c>
      <c r="K95" s="1">
        <f t="shared" si="8"/>
        <v>55.07870894832556</v>
      </c>
      <c r="L95" s="1">
        <f t="shared" si="6"/>
        <v>7456.499999999998</v>
      </c>
      <c r="M95" s="1">
        <f t="shared" si="7"/>
        <v>159.06793624639562</v>
      </c>
    </row>
    <row r="96" spans="1:13" s="2" customFormat="1" ht="30" customHeight="1" hidden="1">
      <c r="A96" s="78" t="s">
        <v>221</v>
      </c>
      <c r="B96" s="78" t="s">
        <v>228</v>
      </c>
      <c r="C96" s="59" t="s">
        <v>7</v>
      </c>
      <c r="D96" s="27" t="s">
        <v>8</v>
      </c>
      <c r="E96" s="16"/>
      <c r="F96" s="1"/>
      <c r="G96" s="1"/>
      <c r="H96" s="1"/>
      <c r="I96" s="1">
        <f t="shared" si="5"/>
        <v>0</v>
      </c>
      <c r="J96" s="1" t="e">
        <f>H96/G96*100</f>
        <v>#DIV/0!</v>
      </c>
      <c r="K96" s="1" t="e">
        <f t="shared" si="8"/>
        <v>#DIV/0!</v>
      </c>
      <c r="L96" s="1">
        <f t="shared" si="6"/>
        <v>0</v>
      </c>
      <c r="M96" s="1" t="e">
        <f t="shared" si="7"/>
        <v>#DIV/0!</v>
      </c>
    </row>
    <row r="97" spans="1:13" s="2" customFormat="1" ht="31.5" customHeight="1">
      <c r="A97" s="79"/>
      <c r="B97" s="79"/>
      <c r="C97" s="59" t="s">
        <v>156</v>
      </c>
      <c r="D97" s="27" t="s">
        <v>157</v>
      </c>
      <c r="E97" s="16">
        <v>0.3</v>
      </c>
      <c r="F97" s="1"/>
      <c r="G97" s="1"/>
      <c r="H97" s="1"/>
      <c r="I97" s="1">
        <f t="shared" si="5"/>
        <v>0</v>
      </c>
      <c r="J97" s="1"/>
      <c r="K97" s="1"/>
      <c r="L97" s="1">
        <f t="shared" si="6"/>
        <v>-0.3</v>
      </c>
      <c r="M97" s="1">
        <f t="shared" si="7"/>
        <v>0</v>
      </c>
    </row>
    <row r="98" spans="1:13" s="2" customFormat="1" ht="78.75" customHeight="1" hidden="1">
      <c r="A98" s="79"/>
      <c r="B98" s="79"/>
      <c r="C98" s="59" t="s">
        <v>154</v>
      </c>
      <c r="D98" s="28" t="s">
        <v>174</v>
      </c>
      <c r="E98" s="16"/>
      <c r="F98" s="1"/>
      <c r="G98" s="1"/>
      <c r="H98" s="1"/>
      <c r="I98" s="1">
        <f t="shared" si="5"/>
        <v>0</v>
      </c>
      <c r="J98" s="1"/>
      <c r="K98" s="1"/>
      <c r="L98" s="1">
        <f t="shared" si="6"/>
        <v>0</v>
      </c>
      <c r="M98" s="1" t="e">
        <f t="shared" si="7"/>
        <v>#DIV/0!</v>
      </c>
    </row>
    <row r="99" spans="1:13" s="2" customFormat="1" ht="15.75" customHeight="1" hidden="1">
      <c r="A99" s="79"/>
      <c r="B99" s="79"/>
      <c r="C99" s="59" t="s">
        <v>14</v>
      </c>
      <c r="D99" s="17" t="s">
        <v>15</v>
      </c>
      <c r="E99" s="11">
        <f>E100</f>
        <v>0</v>
      </c>
      <c r="F99" s="1"/>
      <c r="G99" s="1"/>
      <c r="H99" s="1"/>
      <c r="I99" s="1">
        <f t="shared" si="5"/>
        <v>0</v>
      </c>
      <c r="J99" s="1"/>
      <c r="K99" s="1"/>
      <c r="L99" s="1">
        <f t="shared" si="6"/>
        <v>0</v>
      </c>
      <c r="M99" s="1" t="e">
        <f t="shared" si="7"/>
        <v>#DIV/0!</v>
      </c>
    </row>
    <row r="100" spans="1:13" s="2" customFormat="1" ht="47.25" customHeight="1" hidden="1">
      <c r="A100" s="79"/>
      <c r="B100" s="79"/>
      <c r="C100" s="59" t="s">
        <v>16</v>
      </c>
      <c r="D100" s="27" t="s">
        <v>17</v>
      </c>
      <c r="E100" s="11"/>
      <c r="F100" s="1"/>
      <c r="G100" s="1"/>
      <c r="H100" s="1"/>
      <c r="I100" s="1">
        <f t="shared" si="5"/>
        <v>0</v>
      </c>
      <c r="J100" s="1"/>
      <c r="K100" s="1"/>
      <c r="L100" s="1">
        <f t="shared" si="6"/>
        <v>0</v>
      </c>
      <c r="M100" s="1" t="e">
        <f t="shared" si="7"/>
        <v>#DIV/0!</v>
      </c>
    </row>
    <row r="101" spans="1:13" s="2" customFormat="1" ht="15.75" customHeight="1" hidden="1">
      <c r="A101" s="79"/>
      <c r="B101" s="79"/>
      <c r="C101" s="59" t="s">
        <v>18</v>
      </c>
      <c r="D101" s="17" t="s">
        <v>19</v>
      </c>
      <c r="E101" s="17"/>
      <c r="F101" s="1"/>
      <c r="G101" s="1"/>
      <c r="H101" s="1"/>
      <c r="I101" s="1">
        <f t="shared" si="5"/>
        <v>0</v>
      </c>
      <c r="J101" s="1"/>
      <c r="K101" s="1"/>
      <c r="L101" s="1">
        <f t="shared" si="6"/>
        <v>0</v>
      </c>
      <c r="M101" s="1" t="e">
        <f t="shared" si="7"/>
        <v>#DIV/0!</v>
      </c>
    </row>
    <row r="102" spans="1:13" s="2" customFormat="1" ht="15.75" customHeight="1" hidden="1">
      <c r="A102" s="79"/>
      <c r="B102" s="79"/>
      <c r="C102" s="59" t="s">
        <v>20</v>
      </c>
      <c r="D102" s="17" t="s">
        <v>21</v>
      </c>
      <c r="E102" s="17"/>
      <c r="F102" s="1"/>
      <c r="G102" s="1"/>
      <c r="H102" s="1"/>
      <c r="I102" s="1">
        <f t="shared" si="5"/>
        <v>0</v>
      </c>
      <c r="J102" s="1"/>
      <c r="K102" s="1"/>
      <c r="L102" s="1">
        <f t="shared" si="6"/>
        <v>0</v>
      </c>
      <c r="M102" s="1" t="e">
        <f t="shared" si="7"/>
        <v>#DIV/0!</v>
      </c>
    </row>
    <row r="103" spans="1:13" s="2" customFormat="1" ht="15.75" customHeight="1">
      <c r="A103" s="79"/>
      <c r="B103" s="79"/>
      <c r="C103" s="59" t="s">
        <v>23</v>
      </c>
      <c r="D103" s="17" t="s">
        <v>24</v>
      </c>
      <c r="E103" s="16">
        <v>772.4</v>
      </c>
      <c r="F103" s="1"/>
      <c r="G103" s="1"/>
      <c r="H103" s="1"/>
      <c r="I103" s="1">
        <f t="shared" si="5"/>
        <v>0</v>
      </c>
      <c r="J103" s="1"/>
      <c r="K103" s="1"/>
      <c r="L103" s="1">
        <f t="shared" si="6"/>
        <v>-772.4</v>
      </c>
      <c r="M103" s="1">
        <f t="shared" si="7"/>
        <v>0</v>
      </c>
    </row>
    <row r="104" spans="1:13" s="2" customFormat="1" ht="15.75">
      <c r="A104" s="79"/>
      <c r="B104" s="79"/>
      <c r="C104" s="59" t="s">
        <v>25</v>
      </c>
      <c r="D104" s="17" t="s">
        <v>63</v>
      </c>
      <c r="E104" s="16">
        <v>227898.3</v>
      </c>
      <c r="F104" s="1"/>
      <c r="G104" s="1"/>
      <c r="H104" s="1"/>
      <c r="I104" s="1">
        <f t="shared" si="5"/>
        <v>0</v>
      </c>
      <c r="J104" s="1"/>
      <c r="K104" s="1"/>
      <c r="L104" s="1">
        <f t="shared" si="6"/>
        <v>-227898.3</v>
      </c>
      <c r="M104" s="1">
        <f t="shared" si="7"/>
        <v>0</v>
      </c>
    </row>
    <row r="105" spans="1:13" s="2" customFormat="1" ht="15.75" customHeight="1" hidden="1">
      <c r="A105" s="79"/>
      <c r="B105" s="79"/>
      <c r="C105" s="59" t="s">
        <v>37</v>
      </c>
      <c r="D105" s="27" t="s">
        <v>38</v>
      </c>
      <c r="E105" s="16"/>
      <c r="F105" s="1"/>
      <c r="G105" s="1"/>
      <c r="H105" s="1"/>
      <c r="I105" s="1">
        <f t="shared" si="5"/>
        <v>0</v>
      </c>
      <c r="J105" s="1" t="e">
        <f>H105/G105*100</f>
        <v>#DIV/0!</v>
      </c>
      <c r="K105" s="1" t="e">
        <f t="shared" si="8"/>
        <v>#DIV/0!</v>
      </c>
      <c r="L105" s="1">
        <f t="shared" si="6"/>
        <v>0</v>
      </c>
      <c r="M105" s="1" t="e">
        <f t="shared" si="7"/>
        <v>#DIV/0!</v>
      </c>
    </row>
    <row r="106" spans="1:13" s="2" customFormat="1" ht="31.5">
      <c r="A106" s="79"/>
      <c r="B106" s="79"/>
      <c r="C106" s="59" t="s">
        <v>148</v>
      </c>
      <c r="D106" s="27" t="s">
        <v>149</v>
      </c>
      <c r="E106" s="16">
        <v>2376.3</v>
      </c>
      <c r="F106" s="1"/>
      <c r="G106" s="1"/>
      <c r="H106" s="1"/>
      <c r="I106" s="1">
        <f t="shared" si="5"/>
        <v>0</v>
      </c>
      <c r="J106" s="1"/>
      <c r="K106" s="1"/>
      <c r="L106" s="1">
        <f t="shared" si="6"/>
        <v>-2376.3</v>
      </c>
      <c r="M106" s="1">
        <f t="shared" si="7"/>
        <v>0</v>
      </c>
    </row>
    <row r="107" spans="1:13" s="2" customFormat="1" ht="31.5">
      <c r="A107" s="79"/>
      <c r="B107" s="79"/>
      <c r="C107" s="59" t="s">
        <v>147</v>
      </c>
      <c r="D107" s="27" t="s">
        <v>150</v>
      </c>
      <c r="E107" s="16">
        <v>20063.9</v>
      </c>
      <c r="F107" s="1"/>
      <c r="G107" s="1"/>
      <c r="H107" s="1"/>
      <c r="I107" s="1">
        <f t="shared" si="5"/>
        <v>0</v>
      </c>
      <c r="J107" s="1"/>
      <c r="K107" s="1"/>
      <c r="L107" s="1">
        <f t="shared" si="6"/>
        <v>-20063.9</v>
      </c>
      <c r="M107" s="1">
        <f t="shared" si="7"/>
        <v>0</v>
      </c>
    </row>
    <row r="108" spans="1:13" s="2" customFormat="1" ht="15.75">
      <c r="A108" s="79"/>
      <c r="B108" s="79"/>
      <c r="C108" s="59" t="s">
        <v>27</v>
      </c>
      <c r="D108" s="17" t="s">
        <v>22</v>
      </c>
      <c r="E108" s="16">
        <v>-379</v>
      </c>
      <c r="F108" s="1"/>
      <c r="G108" s="1"/>
      <c r="H108" s="1"/>
      <c r="I108" s="1">
        <f t="shared" si="5"/>
        <v>0</v>
      </c>
      <c r="J108" s="1"/>
      <c r="K108" s="1"/>
      <c r="L108" s="1">
        <f t="shared" si="6"/>
        <v>379</v>
      </c>
      <c r="M108" s="1">
        <f t="shared" si="7"/>
        <v>0</v>
      </c>
    </row>
    <row r="109" spans="1:13" s="2" customFormat="1" ht="15.75">
      <c r="A109" s="79"/>
      <c r="B109" s="79"/>
      <c r="C109" s="59"/>
      <c r="D109" s="4" t="s">
        <v>28</v>
      </c>
      <c r="E109" s="1">
        <f>SUM(E96:E99,E101:E108)</f>
        <v>250732.19999999998</v>
      </c>
      <c r="F109" s="1"/>
      <c r="G109" s="1"/>
      <c r="H109" s="1">
        <f>SUM(H96:H99,H101:H108)</f>
        <v>0</v>
      </c>
      <c r="I109" s="1">
        <f t="shared" si="5"/>
        <v>0</v>
      </c>
      <c r="J109" s="1"/>
      <c r="K109" s="1"/>
      <c r="L109" s="1">
        <f t="shared" si="6"/>
        <v>-250732.19999999998</v>
      </c>
      <c r="M109" s="1">
        <f t="shared" si="7"/>
        <v>0</v>
      </c>
    </row>
    <row r="110" spans="1:13" s="2" customFormat="1" ht="15.75">
      <c r="A110" s="79"/>
      <c r="B110" s="79"/>
      <c r="C110" s="59" t="s">
        <v>14</v>
      </c>
      <c r="D110" s="17" t="s">
        <v>15</v>
      </c>
      <c r="E110" s="11">
        <f>E111</f>
        <v>296.9</v>
      </c>
      <c r="F110" s="1"/>
      <c r="G110" s="1"/>
      <c r="H110" s="11">
        <f>H111</f>
        <v>0</v>
      </c>
      <c r="I110" s="11">
        <f t="shared" si="5"/>
        <v>0</v>
      </c>
      <c r="J110" s="11"/>
      <c r="K110" s="11"/>
      <c r="L110" s="11">
        <f t="shared" si="6"/>
        <v>-296.9</v>
      </c>
      <c r="M110" s="11">
        <f t="shared" si="7"/>
        <v>0</v>
      </c>
    </row>
    <row r="111" spans="1:13" s="2" customFormat="1" ht="47.25" customHeight="1" hidden="1">
      <c r="A111" s="79"/>
      <c r="B111" s="79"/>
      <c r="C111" s="59" t="s">
        <v>16</v>
      </c>
      <c r="D111" s="27" t="s">
        <v>17</v>
      </c>
      <c r="E111" s="11">
        <v>296.9</v>
      </c>
      <c r="F111" s="1"/>
      <c r="G111" s="1"/>
      <c r="H111" s="11"/>
      <c r="I111" s="11">
        <f t="shared" si="5"/>
        <v>0</v>
      </c>
      <c r="J111" s="11"/>
      <c r="K111" s="11"/>
      <c r="L111" s="11">
        <f t="shared" si="6"/>
        <v>-296.9</v>
      </c>
      <c r="M111" s="11">
        <f t="shared" si="7"/>
        <v>0</v>
      </c>
    </row>
    <row r="112" spans="1:13" s="2" customFormat="1" ht="15.75">
      <c r="A112" s="79"/>
      <c r="B112" s="79"/>
      <c r="C112" s="66"/>
      <c r="D112" s="4" t="s">
        <v>29</v>
      </c>
      <c r="E112" s="1">
        <f>SUM(E110)</f>
        <v>296.9</v>
      </c>
      <c r="F112" s="1"/>
      <c r="G112" s="1"/>
      <c r="H112" s="1">
        <f>SUM(H110)</f>
        <v>0</v>
      </c>
      <c r="I112" s="1">
        <f t="shared" si="5"/>
        <v>0</v>
      </c>
      <c r="J112" s="1"/>
      <c r="K112" s="1"/>
      <c r="L112" s="1">
        <f t="shared" si="6"/>
        <v>-296.9</v>
      </c>
      <c r="M112" s="1">
        <f t="shared" si="7"/>
        <v>0</v>
      </c>
    </row>
    <row r="113" spans="1:13" s="2" customFormat="1" ht="31.5">
      <c r="A113" s="79"/>
      <c r="B113" s="79"/>
      <c r="C113" s="66"/>
      <c r="D113" s="4" t="s">
        <v>30</v>
      </c>
      <c r="E113" s="1">
        <f>E114-E108</f>
        <v>251408.09999999998</v>
      </c>
      <c r="F113" s="1"/>
      <c r="G113" s="1"/>
      <c r="H113" s="1">
        <f>H114-H108</f>
        <v>0</v>
      </c>
      <c r="I113" s="1">
        <f t="shared" si="5"/>
        <v>0</v>
      </c>
      <c r="J113" s="1"/>
      <c r="K113" s="1"/>
      <c r="L113" s="1">
        <f t="shared" si="6"/>
        <v>-251408.09999999998</v>
      </c>
      <c r="M113" s="1">
        <f t="shared" si="7"/>
        <v>0</v>
      </c>
    </row>
    <row r="114" spans="1:13" s="2" customFormat="1" ht="15.75">
      <c r="A114" s="80"/>
      <c r="B114" s="80"/>
      <c r="C114" s="66"/>
      <c r="D114" s="4" t="s">
        <v>45</v>
      </c>
      <c r="E114" s="1">
        <f>E109+E112</f>
        <v>251029.09999999998</v>
      </c>
      <c r="F114" s="1">
        <f>F109+F112</f>
        <v>0</v>
      </c>
      <c r="G114" s="1">
        <f>G109+G112</f>
        <v>0</v>
      </c>
      <c r="H114" s="1">
        <f>H109+H112</f>
        <v>0</v>
      </c>
      <c r="I114" s="1">
        <f t="shared" si="5"/>
        <v>0</v>
      </c>
      <c r="J114" s="1"/>
      <c r="K114" s="1"/>
      <c r="L114" s="1">
        <f t="shared" si="6"/>
        <v>-251029.09999999998</v>
      </c>
      <c r="M114" s="1">
        <f t="shared" si="7"/>
        <v>0</v>
      </c>
    </row>
    <row r="115" spans="1:13" s="2" customFormat="1" ht="15.75" customHeight="1" hidden="1">
      <c r="A115" s="78" t="s">
        <v>178</v>
      </c>
      <c r="B115" s="78" t="s">
        <v>229</v>
      </c>
      <c r="C115" s="59" t="s">
        <v>7</v>
      </c>
      <c r="D115" s="27" t="s">
        <v>8</v>
      </c>
      <c r="E115" s="11"/>
      <c r="F115" s="1"/>
      <c r="G115" s="1"/>
      <c r="H115" s="11"/>
      <c r="I115" s="11">
        <f t="shared" si="5"/>
        <v>0</v>
      </c>
      <c r="J115" s="11"/>
      <c r="K115" s="11"/>
      <c r="L115" s="11">
        <f t="shared" si="6"/>
        <v>0</v>
      </c>
      <c r="M115" s="11" t="e">
        <f t="shared" si="7"/>
        <v>#DIV/0!</v>
      </c>
    </row>
    <row r="116" spans="1:13" s="2" customFormat="1" ht="31.5">
      <c r="A116" s="79"/>
      <c r="B116" s="79"/>
      <c r="C116" s="59" t="s">
        <v>156</v>
      </c>
      <c r="D116" s="28" t="s">
        <v>157</v>
      </c>
      <c r="E116" s="11">
        <v>259.1</v>
      </c>
      <c r="F116" s="1"/>
      <c r="G116" s="1"/>
      <c r="H116" s="11">
        <v>49</v>
      </c>
      <c r="I116" s="11">
        <f t="shared" si="5"/>
        <v>49</v>
      </c>
      <c r="J116" s="11"/>
      <c r="K116" s="11"/>
      <c r="L116" s="11">
        <f t="shared" si="6"/>
        <v>-210.10000000000002</v>
      </c>
      <c r="M116" s="11">
        <f t="shared" si="7"/>
        <v>18.91161713624083</v>
      </c>
    </row>
    <row r="117" spans="1:13" s="2" customFormat="1" ht="78.75" customHeight="1" hidden="1">
      <c r="A117" s="79"/>
      <c r="B117" s="79"/>
      <c r="C117" s="62" t="s">
        <v>154</v>
      </c>
      <c r="D117" s="28" t="s">
        <v>174</v>
      </c>
      <c r="E117" s="11"/>
      <c r="F117" s="1"/>
      <c r="G117" s="1"/>
      <c r="H117" s="11"/>
      <c r="I117" s="11">
        <f t="shared" si="5"/>
        <v>0</v>
      </c>
      <c r="J117" s="11" t="e">
        <f>H117/G117*100</f>
        <v>#DIV/0!</v>
      </c>
      <c r="K117" s="11" t="e">
        <f t="shared" si="8"/>
        <v>#DIV/0!</v>
      </c>
      <c r="L117" s="11">
        <f t="shared" si="6"/>
        <v>0</v>
      </c>
      <c r="M117" s="11" t="e">
        <f t="shared" si="7"/>
        <v>#DIV/0!</v>
      </c>
    </row>
    <row r="118" spans="1:13" ht="15.75" customHeight="1">
      <c r="A118" s="79"/>
      <c r="B118" s="79"/>
      <c r="C118" s="59" t="s">
        <v>14</v>
      </c>
      <c r="D118" s="27" t="s">
        <v>15</v>
      </c>
      <c r="E118" s="11">
        <f>SUM(E119:E120)</f>
        <v>0</v>
      </c>
      <c r="F118" s="11">
        <f>SUM(F119:F120)</f>
        <v>0</v>
      </c>
      <c r="G118" s="11">
        <f>SUM(G119:G120)</f>
        <v>0</v>
      </c>
      <c r="H118" s="11">
        <f>SUM(H119:H120)</f>
        <v>0</v>
      </c>
      <c r="I118" s="11">
        <f t="shared" si="5"/>
        <v>0</v>
      </c>
      <c r="J118" s="11"/>
      <c r="K118" s="11"/>
      <c r="L118" s="11">
        <f t="shared" si="6"/>
        <v>0</v>
      </c>
      <c r="M118" s="11"/>
    </row>
    <row r="119" spans="1:13" ht="31.5" customHeight="1" hidden="1">
      <c r="A119" s="79"/>
      <c r="B119" s="79"/>
      <c r="C119" s="62" t="s">
        <v>32</v>
      </c>
      <c r="D119" s="27" t="s">
        <v>33</v>
      </c>
      <c r="E119" s="11"/>
      <c r="F119" s="11"/>
      <c r="G119" s="11"/>
      <c r="H119" s="11"/>
      <c r="I119" s="11">
        <f t="shared" si="5"/>
        <v>0</v>
      </c>
      <c r="J119" s="11"/>
      <c r="K119" s="11"/>
      <c r="L119" s="11">
        <f t="shared" si="6"/>
        <v>0</v>
      </c>
      <c r="M119" s="11"/>
    </row>
    <row r="120" spans="1:13" ht="47.25" customHeight="1" hidden="1">
      <c r="A120" s="79"/>
      <c r="B120" s="79"/>
      <c r="C120" s="62" t="s">
        <v>16</v>
      </c>
      <c r="D120" s="27" t="s">
        <v>17</v>
      </c>
      <c r="E120" s="11"/>
      <c r="F120" s="11"/>
      <c r="G120" s="11"/>
      <c r="H120" s="11"/>
      <c r="I120" s="11">
        <f t="shared" si="5"/>
        <v>0</v>
      </c>
      <c r="J120" s="11"/>
      <c r="K120" s="11"/>
      <c r="L120" s="11">
        <f t="shared" si="6"/>
        <v>0</v>
      </c>
      <c r="M120" s="11"/>
    </row>
    <row r="121" spans="1:13" ht="15.75" customHeight="1">
      <c r="A121" s="79"/>
      <c r="B121" s="79"/>
      <c r="C121" s="59" t="s">
        <v>18</v>
      </c>
      <c r="D121" s="27" t="s">
        <v>19</v>
      </c>
      <c r="E121" s="11"/>
      <c r="F121" s="11"/>
      <c r="G121" s="11"/>
      <c r="H121" s="11">
        <v>4.5</v>
      </c>
      <c r="I121" s="11">
        <f t="shared" si="5"/>
        <v>4.5</v>
      </c>
      <c r="J121" s="11"/>
      <c r="K121" s="11"/>
      <c r="L121" s="11">
        <f t="shared" si="6"/>
        <v>4.5</v>
      </c>
      <c r="M121" s="11"/>
    </row>
    <row r="122" spans="1:13" ht="15.75" customHeight="1" hidden="1">
      <c r="A122" s="79"/>
      <c r="B122" s="79"/>
      <c r="C122" s="59" t="s">
        <v>20</v>
      </c>
      <c r="D122" s="27" t="s">
        <v>21</v>
      </c>
      <c r="E122" s="11"/>
      <c r="F122" s="11"/>
      <c r="G122" s="11"/>
      <c r="H122" s="11"/>
      <c r="I122" s="11">
        <f t="shared" si="5"/>
        <v>0</v>
      </c>
      <c r="J122" s="11"/>
      <c r="K122" s="11" t="e">
        <f t="shared" si="8"/>
        <v>#DIV/0!</v>
      </c>
      <c r="L122" s="11">
        <f t="shared" si="6"/>
        <v>0</v>
      </c>
      <c r="M122" s="11" t="e">
        <f t="shared" si="7"/>
        <v>#DIV/0!</v>
      </c>
    </row>
    <row r="123" spans="1:13" ht="15.75" customHeight="1">
      <c r="A123" s="79"/>
      <c r="B123" s="79"/>
      <c r="C123" s="59" t="s">
        <v>23</v>
      </c>
      <c r="D123" s="27" t="s">
        <v>24</v>
      </c>
      <c r="E123" s="11">
        <v>178.9</v>
      </c>
      <c r="F123" s="11">
        <v>3201.8</v>
      </c>
      <c r="G123" s="11"/>
      <c r="H123" s="11"/>
      <c r="I123" s="11">
        <f t="shared" si="5"/>
        <v>0</v>
      </c>
      <c r="J123" s="11"/>
      <c r="K123" s="11">
        <f t="shared" si="8"/>
        <v>0</v>
      </c>
      <c r="L123" s="11">
        <f t="shared" si="6"/>
        <v>-178.9</v>
      </c>
      <c r="M123" s="11">
        <f t="shared" si="7"/>
        <v>0</v>
      </c>
    </row>
    <row r="124" spans="1:13" ht="15.75" customHeight="1" hidden="1">
      <c r="A124" s="79"/>
      <c r="B124" s="79"/>
      <c r="C124" s="59" t="s">
        <v>25</v>
      </c>
      <c r="D124" s="27" t="s">
        <v>63</v>
      </c>
      <c r="E124" s="11"/>
      <c r="F124" s="11"/>
      <c r="G124" s="11"/>
      <c r="H124" s="11"/>
      <c r="I124" s="11">
        <f t="shared" si="5"/>
        <v>0</v>
      </c>
      <c r="J124" s="11"/>
      <c r="K124" s="11" t="e">
        <f t="shared" si="8"/>
        <v>#DIV/0!</v>
      </c>
      <c r="L124" s="11">
        <f t="shared" si="6"/>
        <v>0</v>
      </c>
      <c r="M124" s="11" t="e">
        <f t="shared" si="7"/>
        <v>#DIV/0!</v>
      </c>
    </row>
    <row r="125" spans="1:13" ht="15.75">
      <c r="A125" s="79"/>
      <c r="B125" s="79"/>
      <c r="C125" s="59" t="s">
        <v>37</v>
      </c>
      <c r="D125" s="27" t="s">
        <v>38</v>
      </c>
      <c r="E125" s="11">
        <v>4559.2</v>
      </c>
      <c r="F125" s="11">
        <v>1240</v>
      </c>
      <c r="G125" s="11"/>
      <c r="H125" s="11"/>
      <c r="I125" s="11">
        <f t="shared" si="5"/>
        <v>0</v>
      </c>
      <c r="J125" s="11"/>
      <c r="K125" s="11">
        <f t="shared" si="8"/>
        <v>0</v>
      </c>
      <c r="L125" s="11">
        <f t="shared" si="6"/>
        <v>-4559.2</v>
      </c>
      <c r="M125" s="11">
        <f t="shared" si="7"/>
        <v>0</v>
      </c>
    </row>
    <row r="126" spans="1:13" ht="31.5">
      <c r="A126" s="79"/>
      <c r="B126" s="79"/>
      <c r="C126" s="59" t="s">
        <v>148</v>
      </c>
      <c r="D126" s="27" t="s">
        <v>149</v>
      </c>
      <c r="E126" s="11">
        <v>2.4</v>
      </c>
      <c r="F126" s="11"/>
      <c r="G126" s="11"/>
      <c r="H126" s="11"/>
      <c r="I126" s="11">
        <f t="shared" si="5"/>
        <v>0</v>
      </c>
      <c r="J126" s="11"/>
      <c r="K126" s="11"/>
      <c r="L126" s="11">
        <f t="shared" si="6"/>
        <v>-2.4</v>
      </c>
      <c r="M126" s="11">
        <f t="shared" si="7"/>
        <v>0</v>
      </c>
    </row>
    <row r="127" spans="1:13" ht="31.5">
      <c r="A127" s="79"/>
      <c r="B127" s="79"/>
      <c r="C127" s="59" t="s">
        <v>147</v>
      </c>
      <c r="D127" s="27" t="s">
        <v>150</v>
      </c>
      <c r="E127" s="11">
        <v>1537.7</v>
      </c>
      <c r="F127" s="11"/>
      <c r="G127" s="11"/>
      <c r="H127" s="11">
        <v>694.2</v>
      </c>
      <c r="I127" s="11">
        <f t="shared" si="5"/>
        <v>694.2</v>
      </c>
      <c r="J127" s="11"/>
      <c r="K127" s="11"/>
      <c r="L127" s="11">
        <f t="shared" si="6"/>
        <v>-843.5</v>
      </c>
      <c r="M127" s="11">
        <f t="shared" si="7"/>
        <v>45.145346946738634</v>
      </c>
    </row>
    <row r="128" spans="1:13" ht="15.75" customHeight="1">
      <c r="A128" s="79"/>
      <c r="B128" s="79"/>
      <c r="C128" s="59" t="s">
        <v>27</v>
      </c>
      <c r="D128" s="27" t="s">
        <v>22</v>
      </c>
      <c r="E128" s="11">
        <v>-1.9</v>
      </c>
      <c r="F128" s="11"/>
      <c r="G128" s="11"/>
      <c r="H128" s="11"/>
      <c r="I128" s="11">
        <f t="shared" si="5"/>
        <v>0</v>
      </c>
      <c r="J128" s="11"/>
      <c r="K128" s="11"/>
      <c r="L128" s="11">
        <f t="shared" si="6"/>
        <v>1.9</v>
      </c>
      <c r="M128" s="11">
        <f t="shared" si="7"/>
        <v>0</v>
      </c>
    </row>
    <row r="129" spans="1:13" s="2" customFormat="1" ht="15.75">
      <c r="A129" s="79"/>
      <c r="B129" s="79"/>
      <c r="C129" s="63"/>
      <c r="D129" s="48" t="s">
        <v>28</v>
      </c>
      <c r="E129" s="1">
        <f>SUM(E115:E118,E121:E128)</f>
        <v>6535.4</v>
      </c>
      <c r="F129" s="1">
        <f>SUM(F115:F118,F121:F128)</f>
        <v>4441.8</v>
      </c>
      <c r="G129" s="1">
        <f>SUM(G115:G118,G121:G128)</f>
        <v>0</v>
      </c>
      <c r="H129" s="1">
        <f>SUM(H116:H128)</f>
        <v>747.7</v>
      </c>
      <c r="I129" s="1">
        <f t="shared" si="5"/>
        <v>747.7</v>
      </c>
      <c r="J129" s="1"/>
      <c r="K129" s="1">
        <f t="shared" si="8"/>
        <v>16.83326579314692</v>
      </c>
      <c r="L129" s="1">
        <f t="shared" si="6"/>
        <v>-5787.7</v>
      </c>
      <c r="M129" s="1">
        <f t="shared" si="7"/>
        <v>11.440768736420113</v>
      </c>
    </row>
    <row r="130" spans="1:13" ht="15.75">
      <c r="A130" s="79"/>
      <c r="B130" s="79"/>
      <c r="C130" s="59" t="s">
        <v>14</v>
      </c>
      <c r="D130" s="27" t="s">
        <v>15</v>
      </c>
      <c r="E130" s="11">
        <f>E131</f>
        <v>1065</v>
      </c>
      <c r="F130" s="11">
        <f>F131</f>
        <v>1800</v>
      </c>
      <c r="G130" s="11">
        <f>G131</f>
        <v>600</v>
      </c>
      <c r="H130" s="11">
        <f>H131</f>
        <v>500</v>
      </c>
      <c r="I130" s="11">
        <f t="shared" si="5"/>
        <v>-100</v>
      </c>
      <c r="J130" s="11">
        <f>H130/G130*100</f>
        <v>83.33333333333334</v>
      </c>
      <c r="K130" s="11">
        <f t="shared" si="8"/>
        <v>27.77777777777778</v>
      </c>
      <c r="L130" s="11">
        <f t="shared" si="6"/>
        <v>-565</v>
      </c>
      <c r="M130" s="11">
        <f t="shared" si="7"/>
        <v>46.948356807511736</v>
      </c>
    </row>
    <row r="131" spans="1:13" ht="47.25" customHeight="1" hidden="1">
      <c r="A131" s="79"/>
      <c r="B131" s="79"/>
      <c r="C131" s="62" t="s">
        <v>16</v>
      </c>
      <c r="D131" s="27" t="s">
        <v>17</v>
      </c>
      <c r="E131" s="11">
        <v>1065</v>
      </c>
      <c r="F131" s="11">
        <v>1800</v>
      </c>
      <c r="G131" s="11">
        <v>600</v>
      </c>
      <c r="H131" s="11">
        <v>500</v>
      </c>
      <c r="I131" s="11">
        <f t="shared" si="5"/>
        <v>-100</v>
      </c>
      <c r="J131" s="11">
        <f>H131/G131*100</f>
        <v>83.33333333333334</v>
      </c>
      <c r="K131" s="11">
        <f t="shared" si="8"/>
        <v>27.77777777777778</v>
      </c>
      <c r="L131" s="11">
        <f t="shared" si="6"/>
        <v>-565</v>
      </c>
      <c r="M131" s="11">
        <f t="shared" si="7"/>
        <v>46.948356807511736</v>
      </c>
    </row>
    <row r="132" spans="1:13" s="2" customFormat="1" ht="15.75">
      <c r="A132" s="79"/>
      <c r="B132" s="79"/>
      <c r="C132" s="67"/>
      <c r="D132" s="48" t="s">
        <v>29</v>
      </c>
      <c r="E132" s="1">
        <f>E130</f>
        <v>1065</v>
      </c>
      <c r="F132" s="1">
        <f>F130</f>
        <v>1800</v>
      </c>
      <c r="G132" s="1">
        <f>G130</f>
        <v>600</v>
      </c>
      <c r="H132" s="1">
        <f>H130</f>
        <v>500</v>
      </c>
      <c r="I132" s="1">
        <f t="shared" si="5"/>
        <v>-100</v>
      </c>
      <c r="J132" s="1">
        <f>H132/G132*100</f>
        <v>83.33333333333334</v>
      </c>
      <c r="K132" s="1">
        <f t="shared" si="8"/>
        <v>27.77777777777778</v>
      </c>
      <c r="L132" s="1">
        <f t="shared" si="6"/>
        <v>-565</v>
      </c>
      <c r="M132" s="1">
        <f t="shared" si="7"/>
        <v>46.948356807511736</v>
      </c>
    </row>
    <row r="133" spans="1:13" s="2" customFormat="1" ht="15.75">
      <c r="A133" s="80"/>
      <c r="B133" s="80"/>
      <c r="C133" s="63"/>
      <c r="D133" s="48" t="s">
        <v>45</v>
      </c>
      <c r="E133" s="1">
        <f>E129+E132</f>
        <v>7600.4</v>
      </c>
      <c r="F133" s="1">
        <f>F129+F132</f>
        <v>6241.8</v>
      </c>
      <c r="G133" s="1">
        <f>G129+G132</f>
        <v>600</v>
      </c>
      <c r="H133" s="1">
        <f>H129+H132</f>
        <v>1247.7</v>
      </c>
      <c r="I133" s="1">
        <f t="shared" si="5"/>
        <v>647.7</v>
      </c>
      <c r="J133" s="1">
        <f>H133/G133*100</f>
        <v>207.95</v>
      </c>
      <c r="K133" s="1">
        <f t="shared" si="8"/>
        <v>19.989426127078726</v>
      </c>
      <c r="L133" s="1">
        <f t="shared" si="6"/>
        <v>-6352.7</v>
      </c>
      <c r="M133" s="1">
        <f t="shared" si="7"/>
        <v>16.4162412504605</v>
      </c>
    </row>
    <row r="134" spans="1:13" ht="15.75" customHeight="1" hidden="1">
      <c r="A134" s="78" t="s">
        <v>64</v>
      </c>
      <c r="B134" s="78" t="s">
        <v>230</v>
      </c>
      <c r="C134" s="59" t="s">
        <v>7</v>
      </c>
      <c r="D134" s="27" t="s">
        <v>8</v>
      </c>
      <c r="E134" s="16"/>
      <c r="F134" s="16"/>
      <c r="G134" s="16"/>
      <c r="H134" s="16"/>
      <c r="I134" s="16">
        <f t="shared" si="5"/>
        <v>0</v>
      </c>
      <c r="J134" s="16" t="e">
        <f>H134/G134*100</f>
        <v>#DIV/0!</v>
      </c>
      <c r="K134" s="16" t="e">
        <f t="shared" si="8"/>
        <v>#DIV/0!</v>
      </c>
      <c r="L134" s="16">
        <f t="shared" si="6"/>
        <v>0</v>
      </c>
      <c r="M134" s="16" t="e">
        <f t="shared" si="7"/>
        <v>#DIV/0!</v>
      </c>
    </row>
    <row r="135" spans="1:13" ht="15.75" customHeight="1">
      <c r="A135" s="79"/>
      <c r="B135" s="79"/>
      <c r="C135" s="59" t="s">
        <v>168</v>
      </c>
      <c r="D135" s="28" t="s">
        <v>169</v>
      </c>
      <c r="E135" s="16">
        <v>132.7</v>
      </c>
      <c r="F135" s="16"/>
      <c r="G135" s="16"/>
      <c r="H135" s="16">
        <v>22.5</v>
      </c>
      <c r="I135" s="16">
        <f aca="true" t="shared" si="9" ref="I135:I198">H135-G135</f>
        <v>22.5</v>
      </c>
      <c r="J135" s="16"/>
      <c r="K135" s="16"/>
      <c r="L135" s="16">
        <f aca="true" t="shared" si="10" ref="L135:L198">H135-E135</f>
        <v>-110.19999999999999</v>
      </c>
      <c r="M135" s="16">
        <f aca="true" t="shared" si="11" ref="M135:M198">H135/E135*100</f>
        <v>16.955538809344386</v>
      </c>
    </row>
    <row r="136" spans="1:13" ht="31.5">
      <c r="A136" s="79"/>
      <c r="B136" s="79"/>
      <c r="C136" s="59" t="s">
        <v>156</v>
      </c>
      <c r="D136" s="28" t="s">
        <v>157</v>
      </c>
      <c r="E136" s="16">
        <v>4896.9</v>
      </c>
      <c r="F136" s="16"/>
      <c r="G136" s="16"/>
      <c r="H136" s="16">
        <v>952.6</v>
      </c>
      <c r="I136" s="16">
        <f t="shared" si="9"/>
        <v>952.6</v>
      </c>
      <c r="J136" s="16"/>
      <c r="K136" s="16"/>
      <c r="L136" s="16">
        <f t="shared" si="10"/>
        <v>-3944.2999999999997</v>
      </c>
      <c r="M136" s="16">
        <f t="shared" si="11"/>
        <v>19.453123404602916</v>
      </c>
    </row>
    <row r="137" spans="1:13" ht="81.75" customHeight="1" hidden="1">
      <c r="A137" s="79"/>
      <c r="B137" s="79"/>
      <c r="C137" s="62" t="s">
        <v>154</v>
      </c>
      <c r="D137" s="28" t="s">
        <v>174</v>
      </c>
      <c r="E137" s="16"/>
      <c r="F137" s="16"/>
      <c r="G137" s="16"/>
      <c r="H137" s="16"/>
      <c r="I137" s="16">
        <f t="shared" si="9"/>
        <v>0</v>
      </c>
      <c r="J137" s="16"/>
      <c r="K137" s="16"/>
      <c r="L137" s="16">
        <f t="shared" si="10"/>
        <v>0</v>
      </c>
      <c r="M137" s="16" t="e">
        <f t="shared" si="11"/>
        <v>#DIV/0!</v>
      </c>
    </row>
    <row r="138" spans="1:13" ht="15.75" customHeight="1" hidden="1">
      <c r="A138" s="79"/>
      <c r="B138" s="79"/>
      <c r="C138" s="59" t="s">
        <v>14</v>
      </c>
      <c r="D138" s="27" t="s">
        <v>15</v>
      </c>
      <c r="E138" s="16">
        <f>E140+E139</f>
        <v>0</v>
      </c>
      <c r="F138" s="16">
        <f>F140+F139</f>
        <v>0</v>
      </c>
      <c r="G138" s="16">
        <f>G140+G139</f>
        <v>0</v>
      </c>
      <c r="H138" s="16">
        <f>H140+H139</f>
        <v>0</v>
      </c>
      <c r="I138" s="16">
        <f t="shared" si="9"/>
        <v>0</v>
      </c>
      <c r="J138" s="16"/>
      <c r="K138" s="16"/>
      <c r="L138" s="16">
        <f t="shared" si="10"/>
        <v>0</v>
      </c>
      <c r="M138" s="16" t="e">
        <f t="shared" si="11"/>
        <v>#DIV/0!</v>
      </c>
    </row>
    <row r="139" spans="1:13" ht="47.25" customHeight="1" hidden="1">
      <c r="A139" s="79"/>
      <c r="B139" s="79"/>
      <c r="C139" s="62" t="s">
        <v>160</v>
      </c>
      <c r="D139" s="27" t="s">
        <v>161</v>
      </c>
      <c r="E139" s="16"/>
      <c r="F139" s="16"/>
      <c r="G139" s="16"/>
      <c r="H139" s="16"/>
      <c r="I139" s="16">
        <f t="shared" si="9"/>
        <v>0</v>
      </c>
      <c r="J139" s="16"/>
      <c r="K139" s="16"/>
      <c r="L139" s="16">
        <f t="shared" si="10"/>
        <v>0</v>
      </c>
      <c r="M139" s="16" t="e">
        <f t="shared" si="11"/>
        <v>#DIV/0!</v>
      </c>
    </row>
    <row r="140" spans="1:13" ht="47.25" customHeight="1" hidden="1">
      <c r="A140" s="79"/>
      <c r="B140" s="79"/>
      <c r="C140" s="62" t="s">
        <v>16</v>
      </c>
      <c r="D140" s="27" t="s">
        <v>17</v>
      </c>
      <c r="E140" s="16"/>
      <c r="F140" s="16"/>
      <c r="G140" s="16"/>
      <c r="H140" s="16"/>
      <c r="I140" s="16">
        <f t="shared" si="9"/>
        <v>0</v>
      </c>
      <c r="J140" s="16"/>
      <c r="K140" s="16"/>
      <c r="L140" s="16">
        <f t="shared" si="10"/>
        <v>0</v>
      </c>
      <c r="M140" s="16" t="e">
        <f t="shared" si="11"/>
        <v>#DIV/0!</v>
      </c>
    </row>
    <row r="141" spans="1:13" ht="15.75" customHeight="1" hidden="1">
      <c r="A141" s="79"/>
      <c r="B141" s="79"/>
      <c r="C141" s="59" t="s">
        <v>18</v>
      </c>
      <c r="D141" s="27" t="s">
        <v>19</v>
      </c>
      <c r="E141" s="16"/>
      <c r="F141" s="16"/>
      <c r="G141" s="16"/>
      <c r="H141" s="47">
        <f>180-180</f>
        <v>0</v>
      </c>
      <c r="I141" s="47">
        <f t="shared" si="9"/>
        <v>0</v>
      </c>
      <c r="J141" s="47"/>
      <c r="K141" s="47"/>
      <c r="L141" s="47">
        <f t="shared" si="10"/>
        <v>0</v>
      </c>
      <c r="M141" s="47" t="e">
        <f t="shared" si="11"/>
        <v>#DIV/0!</v>
      </c>
    </row>
    <row r="142" spans="1:13" ht="15.75" customHeight="1" hidden="1">
      <c r="A142" s="79"/>
      <c r="B142" s="79"/>
      <c r="C142" s="59" t="s">
        <v>20</v>
      </c>
      <c r="D142" s="27" t="s">
        <v>21</v>
      </c>
      <c r="E142" s="16"/>
      <c r="F142" s="16"/>
      <c r="G142" s="16"/>
      <c r="H142" s="16"/>
      <c r="I142" s="16">
        <f t="shared" si="9"/>
        <v>0</v>
      </c>
      <c r="J142" s="16"/>
      <c r="K142" s="16"/>
      <c r="L142" s="16">
        <f t="shared" si="10"/>
        <v>0</v>
      </c>
      <c r="M142" s="16" t="e">
        <f t="shared" si="11"/>
        <v>#DIV/0!</v>
      </c>
    </row>
    <row r="143" spans="1:13" ht="15.75">
      <c r="A143" s="79"/>
      <c r="B143" s="79"/>
      <c r="C143" s="59" t="s">
        <v>23</v>
      </c>
      <c r="D143" s="27" t="s">
        <v>24</v>
      </c>
      <c r="E143" s="16">
        <v>32616.4</v>
      </c>
      <c r="F143" s="47"/>
      <c r="G143" s="47"/>
      <c r="H143" s="16"/>
      <c r="I143" s="16">
        <f t="shared" si="9"/>
        <v>0</v>
      </c>
      <c r="J143" s="16"/>
      <c r="K143" s="16"/>
      <c r="L143" s="16">
        <f t="shared" si="10"/>
        <v>-32616.4</v>
      </c>
      <c r="M143" s="16">
        <f t="shared" si="11"/>
        <v>0</v>
      </c>
    </row>
    <row r="144" spans="1:13" ht="15.75">
      <c r="A144" s="79"/>
      <c r="B144" s="79"/>
      <c r="C144" s="59" t="s">
        <v>25</v>
      </c>
      <c r="D144" s="27" t="s">
        <v>63</v>
      </c>
      <c r="E144" s="16">
        <v>2916028</v>
      </c>
      <c r="F144" s="47">
        <v>7099318.2</v>
      </c>
      <c r="G144" s="47">
        <v>2896684.4</v>
      </c>
      <c r="H144" s="16">
        <v>2893374.6</v>
      </c>
      <c r="I144" s="16">
        <f t="shared" si="9"/>
        <v>-3309.7999999998137</v>
      </c>
      <c r="J144" s="16">
        <f aca="true" t="shared" si="12" ref="J135:J198">H144/G144*100</f>
        <v>99.88573832896674</v>
      </c>
      <c r="K144" s="16">
        <f aca="true" t="shared" si="13" ref="K135:K198">H144/F144*100</f>
        <v>40.75566862181216</v>
      </c>
      <c r="L144" s="16">
        <f t="shared" si="10"/>
        <v>-22653.399999999907</v>
      </c>
      <c r="M144" s="16">
        <f t="shared" si="11"/>
        <v>99.22314189026991</v>
      </c>
    </row>
    <row r="145" spans="1:13" ht="15.75" customHeight="1">
      <c r="A145" s="79"/>
      <c r="B145" s="79"/>
      <c r="C145" s="59" t="s">
        <v>37</v>
      </c>
      <c r="D145" s="27" t="s">
        <v>38</v>
      </c>
      <c r="E145" s="16"/>
      <c r="F145" s="47">
        <v>78.1</v>
      </c>
      <c r="G145" s="47">
        <v>78.1</v>
      </c>
      <c r="H145" s="16"/>
      <c r="I145" s="16">
        <f t="shared" si="9"/>
        <v>-78.1</v>
      </c>
      <c r="J145" s="16">
        <f t="shared" si="12"/>
        <v>0</v>
      </c>
      <c r="K145" s="16">
        <f t="shared" si="13"/>
        <v>0</v>
      </c>
      <c r="L145" s="16">
        <f t="shared" si="10"/>
        <v>0</v>
      </c>
      <c r="M145" s="16"/>
    </row>
    <row r="146" spans="1:13" ht="31.5">
      <c r="A146" s="79"/>
      <c r="B146" s="79"/>
      <c r="C146" s="59" t="s">
        <v>148</v>
      </c>
      <c r="D146" s="27" t="s">
        <v>149</v>
      </c>
      <c r="E146" s="16">
        <v>1324.5</v>
      </c>
      <c r="F146" s="16"/>
      <c r="G146" s="16"/>
      <c r="H146" s="47">
        <v>5546.3</v>
      </c>
      <c r="I146" s="47">
        <f t="shared" si="9"/>
        <v>5546.3</v>
      </c>
      <c r="J146" s="47"/>
      <c r="K146" s="47"/>
      <c r="L146" s="47">
        <f t="shared" si="10"/>
        <v>4221.8</v>
      </c>
      <c r="M146" s="47">
        <f t="shared" si="11"/>
        <v>418.7466968667421</v>
      </c>
    </row>
    <row r="147" spans="1:13" ht="31.5">
      <c r="A147" s="79"/>
      <c r="B147" s="79"/>
      <c r="C147" s="59" t="s">
        <v>147</v>
      </c>
      <c r="D147" s="27" t="s">
        <v>150</v>
      </c>
      <c r="E147" s="16">
        <v>83855.1</v>
      </c>
      <c r="F147" s="16"/>
      <c r="G147" s="16"/>
      <c r="H147" s="16">
        <v>98803</v>
      </c>
      <c r="I147" s="16">
        <f t="shared" si="9"/>
        <v>98803</v>
      </c>
      <c r="J147" s="16"/>
      <c r="K147" s="16"/>
      <c r="L147" s="16">
        <f t="shared" si="10"/>
        <v>14947.899999999994</v>
      </c>
      <c r="M147" s="16">
        <f t="shared" si="11"/>
        <v>117.82586867107665</v>
      </c>
    </row>
    <row r="148" spans="1:13" ht="15.75">
      <c r="A148" s="79"/>
      <c r="B148" s="79"/>
      <c r="C148" s="59" t="s">
        <v>27</v>
      </c>
      <c r="D148" s="27" t="s">
        <v>22</v>
      </c>
      <c r="E148" s="16">
        <v>-20040.7</v>
      </c>
      <c r="F148" s="16"/>
      <c r="G148" s="16"/>
      <c r="H148" s="16">
        <v>-31669.5</v>
      </c>
      <c r="I148" s="16">
        <f t="shared" si="9"/>
        <v>-31669.5</v>
      </c>
      <c r="J148" s="16"/>
      <c r="K148" s="16"/>
      <c r="L148" s="16">
        <f t="shared" si="10"/>
        <v>-11628.8</v>
      </c>
      <c r="M148" s="16">
        <f t="shared" si="11"/>
        <v>158.0259172583792</v>
      </c>
    </row>
    <row r="149" spans="1:13" s="2" customFormat="1" ht="31.5">
      <c r="A149" s="79"/>
      <c r="B149" s="79"/>
      <c r="C149" s="63"/>
      <c r="D149" s="48" t="s">
        <v>30</v>
      </c>
      <c r="E149" s="3">
        <f>E150-E148</f>
        <v>3038853.6</v>
      </c>
      <c r="F149" s="3">
        <f>F150-F148</f>
        <v>7099396.3</v>
      </c>
      <c r="G149" s="3">
        <f>G150-G148</f>
        <v>2896762.5</v>
      </c>
      <c r="H149" s="3">
        <f>H150-H148</f>
        <v>2998699</v>
      </c>
      <c r="I149" s="3">
        <f t="shared" si="9"/>
        <v>101936.5</v>
      </c>
      <c r="J149" s="3">
        <f t="shared" si="12"/>
        <v>103.51898024087237</v>
      </c>
      <c r="K149" s="3">
        <f t="shared" si="13"/>
        <v>42.23878866996057</v>
      </c>
      <c r="L149" s="3">
        <f t="shared" si="10"/>
        <v>-40154.60000000009</v>
      </c>
      <c r="M149" s="3">
        <f t="shared" si="11"/>
        <v>98.67862670317517</v>
      </c>
    </row>
    <row r="150" spans="1:13" s="2" customFormat="1" ht="15.75">
      <c r="A150" s="80"/>
      <c r="B150" s="80"/>
      <c r="C150" s="63"/>
      <c r="D150" s="48" t="s">
        <v>45</v>
      </c>
      <c r="E150" s="1">
        <f>SUM(E134:E138,E141:E148)</f>
        <v>3018812.9</v>
      </c>
      <c r="F150" s="1">
        <f>SUM(F134:F138,F141:F148)</f>
        <v>7099396.3</v>
      </c>
      <c r="G150" s="1">
        <f>SUM(G134:G138,G141:G148)</f>
        <v>2896762.5</v>
      </c>
      <c r="H150" s="1">
        <f>SUM(H134:H138,H141:H148)</f>
        <v>2967029.5</v>
      </c>
      <c r="I150" s="1">
        <f t="shared" si="9"/>
        <v>70267</v>
      </c>
      <c r="J150" s="1">
        <f t="shared" si="12"/>
        <v>102.42570801023557</v>
      </c>
      <c r="K150" s="1">
        <f t="shared" si="13"/>
        <v>41.792701444205896</v>
      </c>
      <c r="L150" s="1">
        <f t="shared" si="10"/>
        <v>-51783.39999999991</v>
      </c>
      <c r="M150" s="1">
        <f t="shared" si="11"/>
        <v>98.2846436094135</v>
      </c>
    </row>
    <row r="151" spans="1:13" s="2" customFormat="1" ht="31.5" customHeight="1">
      <c r="A151" s="102" t="s">
        <v>65</v>
      </c>
      <c r="B151" s="78" t="s">
        <v>231</v>
      </c>
      <c r="C151" s="59" t="s">
        <v>156</v>
      </c>
      <c r="D151" s="27" t="s">
        <v>157</v>
      </c>
      <c r="E151" s="11">
        <v>6.2</v>
      </c>
      <c r="F151" s="1"/>
      <c r="G151" s="1"/>
      <c r="H151" s="11">
        <v>0.3</v>
      </c>
      <c r="I151" s="11">
        <f t="shared" si="9"/>
        <v>0.3</v>
      </c>
      <c r="J151" s="11"/>
      <c r="K151" s="11"/>
      <c r="L151" s="11">
        <f t="shared" si="10"/>
        <v>-5.9</v>
      </c>
      <c r="M151" s="11">
        <f t="shared" si="11"/>
        <v>4.838709677419355</v>
      </c>
    </row>
    <row r="152" spans="1:13" ht="15.75">
      <c r="A152" s="103"/>
      <c r="B152" s="79"/>
      <c r="C152" s="59" t="s">
        <v>14</v>
      </c>
      <c r="D152" s="27" t="s">
        <v>15</v>
      </c>
      <c r="E152" s="11">
        <f>E156+E153+E155</f>
        <v>413.6</v>
      </c>
      <c r="F152" s="11">
        <f>F156+F153+F155+F154</f>
        <v>335.59999999999997</v>
      </c>
      <c r="G152" s="11">
        <f>G156+G153+G155+G154</f>
        <v>85.3</v>
      </c>
      <c r="H152" s="11">
        <f>H156+H153+H155+H154</f>
        <v>109.6</v>
      </c>
      <c r="I152" s="11">
        <f t="shared" si="9"/>
        <v>24.299999999999997</v>
      </c>
      <c r="J152" s="11">
        <f t="shared" si="12"/>
        <v>128.48769050410317</v>
      </c>
      <c r="K152" s="11">
        <f t="shared" si="13"/>
        <v>32.657926102502984</v>
      </c>
      <c r="L152" s="11">
        <f t="shared" si="10"/>
        <v>-304</v>
      </c>
      <c r="M152" s="11">
        <f t="shared" si="11"/>
        <v>26.4990328820116</v>
      </c>
    </row>
    <row r="153" spans="1:13" ht="47.25" customHeight="1" hidden="1">
      <c r="A153" s="103"/>
      <c r="B153" s="79"/>
      <c r="C153" s="62" t="s">
        <v>160</v>
      </c>
      <c r="D153" s="27" t="s">
        <v>161</v>
      </c>
      <c r="E153" s="11"/>
      <c r="F153" s="11"/>
      <c r="G153" s="11"/>
      <c r="H153" s="11"/>
      <c r="I153" s="11">
        <f t="shared" si="9"/>
        <v>0</v>
      </c>
      <c r="J153" s="11" t="e">
        <f t="shared" si="12"/>
        <v>#DIV/0!</v>
      </c>
      <c r="K153" s="11" t="e">
        <f t="shared" si="13"/>
        <v>#DIV/0!</v>
      </c>
      <c r="L153" s="11">
        <f t="shared" si="10"/>
        <v>0</v>
      </c>
      <c r="M153" s="11" t="e">
        <f t="shared" si="11"/>
        <v>#DIV/0!</v>
      </c>
    </row>
    <row r="154" spans="1:13" ht="47.25" customHeight="1" hidden="1">
      <c r="A154" s="103"/>
      <c r="B154" s="79"/>
      <c r="C154" s="59" t="s">
        <v>43</v>
      </c>
      <c r="D154" s="29" t="s">
        <v>44</v>
      </c>
      <c r="E154" s="11"/>
      <c r="F154" s="11"/>
      <c r="G154" s="11"/>
      <c r="H154" s="11">
        <v>1</v>
      </c>
      <c r="I154" s="11">
        <f t="shared" si="9"/>
        <v>1</v>
      </c>
      <c r="J154" s="11" t="e">
        <f t="shared" si="12"/>
        <v>#DIV/0!</v>
      </c>
      <c r="K154" s="11" t="e">
        <f t="shared" si="13"/>
        <v>#DIV/0!</v>
      </c>
      <c r="L154" s="11">
        <f t="shared" si="10"/>
        <v>1</v>
      </c>
      <c r="M154" s="11" t="e">
        <f t="shared" si="11"/>
        <v>#DIV/0!</v>
      </c>
    </row>
    <row r="155" spans="1:13" ht="63" customHeight="1" hidden="1">
      <c r="A155" s="103"/>
      <c r="B155" s="79"/>
      <c r="C155" s="62" t="s">
        <v>198</v>
      </c>
      <c r="D155" s="27" t="s">
        <v>202</v>
      </c>
      <c r="E155" s="11">
        <v>334</v>
      </c>
      <c r="F155" s="11">
        <v>308.7</v>
      </c>
      <c r="G155" s="11">
        <v>78</v>
      </c>
      <c r="H155" s="11">
        <v>92.6</v>
      </c>
      <c r="I155" s="11">
        <f t="shared" si="9"/>
        <v>14.599999999999994</v>
      </c>
      <c r="J155" s="11">
        <f t="shared" si="12"/>
        <v>118.71794871794872</v>
      </c>
      <c r="K155" s="11">
        <f t="shared" si="13"/>
        <v>29.996760609005506</v>
      </c>
      <c r="L155" s="11">
        <f t="shared" si="10"/>
        <v>-241.4</v>
      </c>
      <c r="M155" s="11">
        <f t="shared" si="11"/>
        <v>27.724550898203592</v>
      </c>
    </row>
    <row r="156" spans="1:13" ht="47.25" customHeight="1" hidden="1">
      <c r="A156" s="103"/>
      <c r="B156" s="79"/>
      <c r="C156" s="62" t="s">
        <v>16</v>
      </c>
      <c r="D156" s="27" t="s">
        <v>17</v>
      </c>
      <c r="E156" s="11">
        <v>79.6</v>
      </c>
      <c r="F156" s="11">
        <v>26.9</v>
      </c>
      <c r="G156" s="11">
        <v>7.3</v>
      </c>
      <c r="H156" s="11">
        <v>16</v>
      </c>
      <c r="I156" s="11">
        <f t="shared" si="9"/>
        <v>8.7</v>
      </c>
      <c r="J156" s="11">
        <f t="shared" si="12"/>
        <v>219.17808219178082</v>
      </c>
      <c r="K156" s="11">
        <f t="shared" si="13"/>
        <v>59.479553903345725</v>
      </c>
      <c r="L156" s="11">
        <f t="shared" si="10"/>
        <v>-63.599999999999994</v>
      </c>
      <c r="M156" s="11">
        <f t="shared" si="11"/>
        <v>20.100502512562816</v>
      </c>
    </row>
    <row r="157" spans="1:13" ht="15.75" customHeight="1" hidden="1">
      <c r="A157" s="103"/>
      <c r="B157" s="79"/>
      <c r="C157" s="59" t="s">
        <v>18</v>
      </c>
      <c r="D157" s="27" t="s">
        <v>19</v>
      </c>
      <c r="E157" s="11"/>
      <c r="F157" s="11"/>
      <c r="G157" s="11"/>
      <c r="H157" s="11"/>
      <c r="I157" s="11">
        <f t="shared" si="9"/>
        <v>0</v>
      </c>
      <c r="J157" s="11" t="e">
        <f t="shared" si="12"/>
        <v>#DIV/0!</v>
      </c>
      <c r="K157" s="11" t="e">
        <f t="shared" si="13"/>
        <v>#DIV/0!</v>
      </c>
      <c r="L157" s="11">
        <f t="shared" si="10"/>
        <v>0</v>
      </c>
      <c r="M157" s="11" t="e">
        <f t="shared" si="11"/>
        <v>#DIV/0!</v>
      </c>
    </row>
    <row r="158" spans="1:13" ht="15.75" customHeight="1" hidden="1">
      <c r="A158" s="103"/>
      <c r="B158" s="79"/>
      <c r="C158" s="59" t="s">
        <v>20</v>
      </c>
      <c r="D158" s="27" t="s">
        <v>21</v>
      </c>
      <c r="E158" s="11"/>
      <c r="F158" s="31"/>
      <c r="G158" s="31"/>
      <c r="H158" s="11"/>
      <c r="I158" s="11">
        <f t="shared" si="9"/>
        <v>0</v>
      </c>
      <c r="J158" s="11" t="e">
        <f t="shared" si="12"/>
        <v>#DIV/0!</v>
      </c>
      <c r="K158" s="11" t="e">
        <f t="shared" si="13"/>
        <v>#DIV/0!</v>
      </c>
      <c r="L158" s="11">
        <f t="shared" si="10"/>
        <v>0</v>
      </c>
      <c r="M158" s="11" t="e">
        <f t="shared" si="11"/>
        <v>#DIV/0!</v>
      </c>
    </row>
    <row r="159" spans="1:13" ht="15.75" customHeight="1" hidden="1">
      <c r="A159" s="103"/>
      <c r="B159" s="79"/>
      <c r="C159" s="59" t="s">
        <v>23</v>
      </c>
      <c r="D159" s="27" t="s">
        <v>24</v>
      </c>
      <c r="E159" s="17"/>
      <c r="F159" s="11"/>
      <c r="G159" s="11"/>
      <c r="H159" s="11"/>
      <c r="I159" s="11">
        <f t="shared" si="9"/>
        <v>0</v>
      </c>
      <c r="J159" s="11" t="e">
        <f t="shared" si="12"/>
        <v>#DIV/0!</v>
      </c>
      <c r="K159" s="11" t="e">
        <f t="shared" si="13"/>
        <v>#DIV/0!</v>
      </c>
      <c r="L159" s="11">
        <f t="shared" si="10"/>
        <v>0</v>
      </c>
      <c r="M159" s="11" t="e">
        <f t="shared" si="11"/>
        <v>#DIV/0!</v>
      </c>
    </row>
    <row r="160" spans="1:13" ht="21" customHeight="1">
      <c r="A160" s="103"/>
      <c r="B160" s="79"/>
      <c r="C160" s="59" t="s">
        <v>25</v>
      </c>
      <c r="D160" s="27" t="s">
        <v>63</v>
      </c>
      <c r="E160" s="11">
        <v>557.5</v>
      </c>
      <c r="F160" s="11">
        <v>1530.8</v>
      </c>
      <c r="G160" s="11">
        <v>401.4</v>
      </c>
      <c r="H160" s="11">
        <v>401.4</v>
      </c>
      <c r="I160" s="11">
        <f t="shared" si="9"/>
        <v>0</v>
      </c>
      <c r="J160" s="11">
        <f t="shared" si="12"/>
        <v>100</v>
      </c>
      <c r="K160" s="11">
        <f t="shared" si="13"/>
        <v>26.22158348575908</v>
      </c>
      <c r="L160" s="11">
        <f t="shared" si="10"/>
        <v>-156.10000000000002</v>
      </c>
      <c r="M160" s="11">
        <f t="shared" si="11"/>
        <v>72</v>
      </c>
    </row>
    <row r="161" spans="1:13" ht="15.75" customHeight="1" hidden="1">
      <c r="A161" s="103"/>
      <c r="B161" s="79"/>
      <c r="C161" s="59" t="s">
        <v>37</v>
      </c>
      <c r="D161" s="27" t="s">
        <v>38</v>
      </c>
      <c r="E161" s="11"/>
      <c r="F161" s="11"/>
      <c r="G161" s="11"/>
      <c r="H161" s="11"/>
      <c r="I161" s="11">
        <f t="shared" si="9"/>
        <v>0</v>
      </c>
      <c r="J161" s="11" t="e">
        <f t="shared" si="12"/>
        <v>#DIV/0!</v>
      </c>
      <c r="K161" s="11" t="e">
        <f t="shared" si="13"/>
        <v>#DIV/0!</v>
      </c>
      <c r="L161" s="11">
        <f t="shared" si="10"/>
        <v>0</v>
      </c>
      <c r="M161" s="11" t="e">
        <f t="shared" si="11"/>
        <v>#DIV/0!</v>
      </c>
    </row>
    <row r="162" spans="1:13" ht="15.75" customHeight="1" hidden="1">
      <c r="A162" s="103"/>
      <c r="B162" s="79"/>
      <c r="C162" s="59" t="s">
        <v>27</v>
      </c>
      <c r="D162" s="27" t="s">
        <v>22</v>
      </c>
      <c r="E162" s="11"/>
      <c r="F162" s="11"/>
      <c r="G162" s="11"/>
      <c r="H162" s="11"/>
      <c r="I162" s="11">
        <f t="shared" si="9"/>
        <v>0</v>
      </c>
      <c r="J162" s="11" t="e">
        <f t="shared" si="12"/>
        <v>#DIV/0!</v>
      </c>
      <c r="K162" s="11" t="e">
        <f t="shared" si="13"/>
        <v>#DIV/0!</v>
      </c>
      <c r="L162" s="11">
        <f t="shared" si="10"/>
        <v>0</v>
      </c>
      <c r="M162" s="11" t="e">
        <f t="shared" si="11"/>
        <v>#DIV/0!</v>
      </c>
    </row>
    <row r="163" spans="1:13" s="2" customFormat="1" ht="15.75">
      <c r="A163" s="104"/>
      <c r="B163" s="80"/>
      <c r="C163" s="61"/>
      <c r="D163" s="48" t="s">
        <v>45</v>
      </c>
      <c r="E163" s="3">
        <f>SUM(E151:E152,E157:E162)</f>
        <v>977.3</v>
      </c>
      <c r="F163" s="1">
        <f>SUM(F151:F152,F157:F162)</f>
        <v>1866.3999999999999</v>
      </c>
      <c r="G163" s="1">
        <f>SUM(G151:G152,G157:G162)</f>
        <v>486.7</v>
      </c>
      <c r="H163" s="3">
        <f>SUM(H151:H152,H157:H162)</f>
        <v>511.29999999999995</v>
      </c>
      <c r="I163" s="3">
        <f t="shared" si="9"/>
        <v>24.599999999999966</v>
      </c>
      <c r="J163" s="3">
        <f t="shared" si="12"/>
        <v>105.05444832545716</v>
      </c>
      <c r="K163" s="3">
        <f t="shared" si="13"/>
        <v>27.394984997856834</v>
      </c>
      <c r="L163" s="3">
        <f t="shared" si="10"/>
        <v>-466</v>
      </c>
      <c r="M163" s="3">
        <f t="shared" si="11"/>
        <v>52.317609741123505</v>
      </c>
    </row>
    <row r="164" spans="1:13" ht="31.5" customHeight="1">
      <c r="A164" s="78" t="s">
        <v>66</v>
      </c>
      <c r="B164" s="78" t="s">
        <v>232</v>
      </c>
      <c r="C164" s="59" t="s">
        <v>156</v>
      </c>
      <c r="D164" s="28" t="s">
        <v>157</v>
      </c>
      <c r="E164" s="11">
        <v>9.2</v>
      </c>
      <c r="F164" s="11"/>
      <c r="G164" s="11"/>
      <c r="H164" s="11">
        <v>26.1</v>
      </c>
      <c r="I164" s="11">
        <f t="shared" si="9"/>
        <v>26.1</v>
      </c>
      <c r="J164" s="11"/>
      <c r="K164" s="11"/>
      <c r="L164" s="11">
        <f t="shared" si="10"/>
        <v>16.900000000000002</v>
      </c>
      <c r="M164" s="11">
        <f t="shared" si="11"/>
        <v>283.69565217391306</v>
      </c>
    </row>
    <row r="165" spans="1:13" ht="15.75">
      <c r="A165" s="79"/>
      <c r="B165" s="79"/>
      <c r="C165" s="59" t="s">
        <v>14</v>
      </c>
      <c r="D165" s="27" t="s">
        <v>15</v>
      </c>
      <c r="E165" s="11">
        <f>E169+E166+E168+E167</f>
        <v>390</v>
      </c>
      <c r="F165" s="11">
        <f>F169+F166+F168+F167</f>
        <v>252.70000000000002</v>
      </c>
      <c r="G165" s="11">
        <f>G169+G166+G168+G167</f>
        <v>70</v>
      </c>
      <c r="H165" s="11">
        <f>H169+H166+H168+H167</f>
        <v>656.8</v>
      </c>
      <c r="I165" s="11">
        <f t="shared" si="9"/>
        <v>586.8</v>
      </c>
      <c r="J165" s="11">
        <f t="shared" si="12"/>
        <v>938.2857142857142</v>
      </c>
      <c r="K165" s="11">
        <f t="shared" si="13"/>
        <v>259.91294024535017</v>
      </c>
      <c r="L165" s="11">
        <f t="shared" si="10"/>
        <v>266.79999999999995</v>
      </c>
      <c r="M165" s="11">
        <f t="shared" si="11"/>
        <v>168.4102564102564</v>
      </c>
    </row>
    <row r="166" spans="1:13" ht="47.25" customHeight="1" hidden="1">
      <c r="A166" s="79"/>
      <c r="B166" s="79"/>
      <c r="C166" s="62" t="s">
        <v>160</v>
      </c>
      <c r="D166" s="27" t="s">
        <v>161</v>
      </c>
      <c r="E166" s="11"/>
      <c r="F166" s="11"/>
      <c r="G166" s="11"/>
      <c r="H166" s="11"/>
      <c r="I166" s="11">
        <f t="shared" si="9"/>
        <v>0</v>
      </c>
      <c r="J166" s="11" t="e">
        <f t="shared" si="12"/>
        <v>#DIV/0!</v>
      </c>
      <c r="K166" s="11" t="e">
        <f t="shared" si="13"/>
        <v>#DIV/0!</v>
      </c>
      <c r="L166" s="11">
        <f t="shared" si="10"/>
        <v>0</v>
      </c>
      <c r="M166" s="11" t="e">
        <f t="shared" si="11"/>
        <v>#DIV/0!</v>
      </c>
    </row>
    <row r="167" spans="1:13" ht="47.25" customHeight="1" hidden="1">
      <c r="A167" s="79"/>
      <c r="B167" s="79"/>
      <c r="C167" s="59" t="s">
        <v>43</v>
      </c>
      <c r="D167" s="29" t="s">
        <v>44</v>
      </c>
      <c r="E167" s="11"/>
      <c r="F167" s="11"/>
      <c r="G167" s="11"/>
      <c r="H167" s="11">
        <v>252.8</v>
      </c>
      <c r="I167" s="11">
        <f t="shared" si="9"/>
        <v>252.8</v>
      </c>
      <c r="J167" s="11" t="e">
        <f t="shared" si="12"/>
        <v>#DIV/0!</v>
      </c>
      <c r="K167" s="11" t="e">
        <f t="shared" si="13"/>
        <v>#DIV/0!</v>
      </c>
      <c r="L167" s="11">
        <f t="shared" si="10"/>
        <v>252.8</v>
      </c>
      <c r="M167" s="11" t="e">
        <f t="shared" si="11"/>
        <v>#DIV/0!</v>
      </c>
    </row>
    <row r="168" spans="1:13" ht="63" customHeight="1" hidden="1">
      <c r="A168" s="79"/>
      <c r="B168" s="79"/>
      <c r="C168" s="62" t="s">
        <v>198</v>
      </c>
      <c r="D168" s="27" t="s">
        <v>202</v>
      </c>
      <c r="E168" s="11">
        <v>325.4</v>
      </c>
      <c r="F168" s="11">
        <v>160.8</v>
      </c>
      <c r="G168" s="11">
        <v>44.6</v>
      </c>
      <c r="H168" s="11">
        <v>331.6</v>
      </c>
      <c r="I168" s="11">
        <f t="shared" si="9"/>
        <v>287</v>
      </c>
      <c r="J168" s="11">
        <f t="shared" si="12"/>
        <v>743.4977578475336</v>
      </c>
      <c r="K168" s="11">
        <f t="shared" si="13"/>
        <v>206.21890547263683</v>
      </c>
      <c r="L168" s="11">
        <f t="shared" si="10"/>
        <v>6.2000000000000455</v>
      </c>
      <c r="M168" s="11">
        <f t="shared" si="11"/>
        <v>101.90534726490475</v>
      </c>
    </row>
    <row r="169" spans="1:13" ht="47.25" customHeight="1" hidden="1">
      <c r="A169" s="79"/>
      <c r="B169" s="79"/>
      <c r="C169" s="62" t="s">
        <v>16</v>
      </c>
      <c r="D169" s="27" t="s">
        <v>17</v>
      </c>
      <c r="E169" s="11">
        <v>64.6</v>
      </c>
      <c r="F169" s="11">
        <v>91.9</v>
      </c>
      <c r="G169" s="11">
        <v>25.4</v>
      </c>
      <c r="H169" s="11">
        <v>72.4</v>
      </c>
      <c r="I169" s="11">
        <f t="shared" si="9"/>
        <v>47.00000000000001</v>
      </c>
      <c r="J169" s="11">
        <f t="shared" si="12"/>
        <v>285.0393700787402</v>
      </c>
      <c r="K169" s="11">
        <f t="shared" si="13"/>
        <v>78.78128400435256</v>
      </c>
      <c r="L169" s="11">
        <f t="shared" si="10"/>
        <v>7.800000000000011</v>
      </c>
      <c r="M169" s="11">
        <f t="shared" si="11"/>
        <v>112.07430340557278</v>
      </c>
    </row>
    <row r="170" spans="1:13" ht="15.75" customHeight="1" hidden="1">
      <c r="A170" s="79"/>
      <c r="B170" s="79"/>
      <c r="C170" s="59" t="s">
        <v>18</v>
      </c>
      <c r="D170" s="27" t="s">
        <v>19</v>
      </c>
      <c r="E170" s="11"/>
      <c r="F170" s="11"/>
      <c r="G170" s="11"/>
      <c r="H170" s="11"/>
      <c r="I170" s="11">
        <f t="shared" si="9"/>
        <v>0</v>
      </c>
      <c r="J170" s="11" t="e">
        <f t="shared" si="12"/>
        <v>#DIV/0!</v>
      </c>
      <c r="K170" s="11" t="e">
        <f t="shared" si="13"/>
        <v>#DIV/0!</v>
      </c>
      <c r="L170" s="11">
        <f t="shared" si="10"/>
        <v>0</v>
      </c>
      <c r="M170" s="11" t="e">
        <f t="shared" si="11"/>
        <v>#DIV/0!</v>
      </c>
    </row>
    <row r="171" spans="1:13" ht="15.75" customHeight="1">
      <c r="A171" s="79"/>
      <c r="B171" s="79"/>
      <c r="C171" s="59" t="s">
        <v>20</v>
      </c>
      <c r="D171" s="27" t="s">
        <v>21</v>
      </c>
      <c r="E171" s="11"/>
      <c r="F171" s="11"/>
      <c r="G171" s="11"/>
      <c r="H171" s="11">
        <v>6</v>
      </c>
      <c r="I171" s="11">
        <f t="shared" si="9"/>
        <v>6</v>
      </c>
      <c r="J171" s="11"/>
      <c r="K171" s="11"/>
      <c r="L171" s="11">
        <f t="shared" si="10"/>
        <v>6</v>
      </c>
      <c r="M171" s="11"/>
    </row>
    <row r="172" spans="1:13" ht="15.75" customHeight="1" hidden="1">
      <c r="A172" s="79"/>
      <c r="B172" s="79"/>
      <c r="C172" s="59" t="s">
        <v>23</v>
      </c>
      <c r="D172" s="27" t="s">
        <v>24</v>
      </c>
      <c r="E172" s="11"/>
      <c r="F172" s="11"/>
      <c r="G172" s="11"/>
      <c r="H172" s="11"/>
      <c r="I172" s="11">
        <f t="shared" si="9"/>
        <v>0</v>
      </c>
      <c r="J172" s="11" t="e">
        <f t="shared" si="12"/>
        <v>#DIV/0!</v>
      </c>
      <c r="K172" s="11" t="e">
        <f t="shared" si="13"/>
        <v>#DIV/0!</v>
      </c>
      <c r="L172" s="11">
        <f t="shared" si="10"/>
        <v>0</v>
      </c>
      <c r="M172" s="11" t="e">
        <f t="shared" si="11"/>
        <v>#DIV/0!</v>
      </c>
    </row>
    <row r="173" spans="1:13" ht="15.75">
      <c r="A173" s="79"/>
      <c r="B173" s="79"/>
      <c r="C173" s="59" t="s">
        <v>25</v>
      </c>
      <c r="D173" s="27" t="s">
        <v>63</v>
      </c>
      <c r="E173" s="11">
        <v>1342.5</v>
      </c>
      <c r="F173" s="11">
        <v>4794.8</v>
      </c>
      <c r="G173" s="11">
        <v>1257.3</v>
      </c>
      <c r="H173" s="11">
        <v>1257.3</v>
      </c>
      <c r="I173" s="11">
        <f t="shared" si="9"/>
        <v>0</v>
      </c>
      <c r="J173" s="11">
        <f t="shared" si="12"/>
        <v>100</v>
      </c>
      <c r="K173" s="11">
        <f t="shared" si="13"/>
        <v>26.222157337115203</v>
      </c>
      <c r="L173" s="11">
        <f t="shared" si="10"/>
        <v>-85.20000000000005</v>
      </c>
      <c r="M173" s="11">
        <f t="shared" si="11"/>
        <v>93.6536312849162</v>
      </c>
    </row>
    <row r="174" spans="1:13" ht="15.75" customHeight="1" hidden="1">
      <c r="A174" s="79"/>
      <c r="B174" s="79"/>
      <c r="C174" s="59" t="s">
        <v>37</v>
      </c>
      <c r="D174" s="27" t="s">
        <v>38</v>
      </c>
      <c r="E174" s="11"/>
      <c r="F174" s="11"/>
      <c r="G174" s="11"/>
      <c r="H174" s="11"/>
      <c r="I174" s="11">
        <f t="shared" si="9"/>
        <v>0</v>
      </c>
      <c r="J174" s="11" t="e">
        <f t="shared" si="12"/>
        <v>#DIV/0!</v>
      </c>
      <c r="K174" s="11" t="e">
        <f t="shared" si="13"/>
        <v>#DIV/0!</v>
      </c>
      <c r="L174" s="11">
        <f t="shared" si="10"/>
        <v>0</v>
      </c>
      <c r="M174" s="11" t="e">
        <f t="shared" si="11"/>
        <v>#DIV/0!</v>
      </c>
    </row>
    <row r="175" spans="1:13" ht="15.75">
      <c r="A175" s="79"/>
      <c r="B175" s="79"/>
      <c r="C175" s="59" t="s">
        <v>27</v>
      </c>
      <c r="D175" s="27" t="s">
        <v>22</v>
      </c>
      <c r="E175" s="11">
        <v>-42.5</v>
      </c>
      <c r="F175" s="11"/>
      <c r="G175" s="11"/>
      <c r="H175" s="11"/>
      <c r="I175" s="11">
        <f t="shared" si="9"/>
        <v>0</v>
      </c>
      <c r="J175" s="11"/>
      <c r="K175" s="11"/>
      <c r="L175" s="11">
        <f t="shared" si="10"/>
        <v>42.5</v>
      </c>
      <c r="M175" s="11">
        <f t="shared" si="11"/>
        <v>0</v>
      </c>
    </row>
    <row r="176" spans="1:13" s="2" customFormat="1" ht="31.5">
      <c r="A176" s="79"/>
      <c r="B176" s="79"/>
      <c r="C176" s="63"/>
      <c r="D176" s="48" t="s">
        <v>30</v>
      </c>
      <c r="E176" s="1">
        <f>E177-E175</f>
        <v>1741.7</v>
      </c>
      <c r="F176" s="1">
        <f>F177-F175</f>
        <v>5047.5</v>
      </c>
      <c r="G176" s="1">
        <f>G177-G175</f>
        <v>1327.3</v>
      </c>
      <c r="H176" s="1">
        <f>H177-H175</f>
        <v>1946.1999999999998</v>
      </c>
      <c r="I176" s="1">
        <f t="shared" si="9"/>
        <v>618.8999999999999</v>
      </c>
      <c r="J176" s="1">
        <f t="shared" si="12"/>
        <v>146.62849393505613</v>
      </c>
      <c r="K176" s="1">
        <f t="shared" si="13"/>
        <v>38.55770183259038</v>
      </c>
      <c r="L176" s="1">
        <f t="shared" si="10"/>
        <v>204.49999999999977</v>
      </c>
      <c r="M176" s="1">
        <f t="shared" si="11"/>
        <v>111.7414020784291</v>
      </c>
    </row>
    <row r="177" spans="1:13" s="2" customFormat="1" ht="15.75">
      <c r="A177" s="80"/>
      <c r="B177" s="80"/>
      <c r="C177" s="61"/>
      <c r="D177" s="48" t="s">
        <v>45</v>
      </c>
      <c r="E177" s="3">
        <f>SUM(E164:E165,E170:E175)</f>
        <v>1699.2</v>
      </c>
      <c r="F177" s="3">
        <f>SUM(F164:F165,F170:F175)</f>
        <v>5047.5</v>
      </c>
      <c r="G177" s="3">
        <f>SUM(G164:G165,G170:G175)</f>
        <v>1327.3</v>
      </c>
      <c r="H177" s="3">
        <f>SUM(H164:H165,H170:H175)</f>
        <v>1946.1999999999998</v>
      </c>
      <c r="I177" s="3">
        <f t="shared" si="9"/>
        <v>618.8999999999999</v>
      </c>
      <c r="J177" s="3">
        <f t="shared" si="12"/>
        <v>146.62849393505613</v>
      </c>
      <c r="K177" s="3">
        <f t="shared" si="13"/>
        <v>38.55770183259038</v>
      </c>
      <c r="L177" s="3">
        <f t="shared" si="10"/>
        <v>246.99999999999977</v>
      </c>
      <c r="M177" s="3">
        <f t="shared" si="11"/>
        <v>114.53625235404894</v>
      </c>
    </row>
    <row r="178" spans="1:13" ht="31.5" customHeight="1">
      <c r="A178" s="78" t="s">
        <v>69</v>
      </c>
      <c r="B178" s="78" t="s">
        <v>233</v>
      </c>
      <c r="C178" s="59" t="s">
        <v>156</v>
      </c>
      <c r="D178" s="28" t="s">
        <v>157</v>
      </c>
      <c r="E178" s="11"/>
      <c r="F178" s="11"/>
      <c r="G178" s="11"/>
      <c r="H178" s="11">
        <v>13.4</v>
      </c>
      <c r="I178" s="11">
        <f t="shared" si="9"/>
        <v>13.4</v>
      </c>
      <c r="J178" s="11"/>
      <c r="K178" s="11"/>
      <c r="L178" s="11">
        <f t="shared" si="10"/>
        <v>13.4</v>
      </c>
      <c r="M178" s="11"/>
    </row>
    <row r="179" spans="1:13" ht="15.75">
      <c r="A179" s="79"/>
      <c r="B179" s="79"/>
      <c r="C179" s="59" t="s">
        <v>14</v>
      </c>
      <c r="D179" s="27" t="s">
        <v>15</v>
      </c>
      <c r="E179" s="11">
        <f>E181+E180</f>
        <v>810.9000000000001</v>
      </c>
      <c r="F179" s="11">
        <f>F181+F180</f>
        <v>1692.2</v>
      </c>
      <c r="G179" s="11">
        <f>G181+G180</f>
        <v>385.5</v>
      </c>
      <c r="H179" s="11">
        <f>H181+H180</f>
        <v>921</v>
      </c>
      <c r="I179" s="11">
        <f t="shared" si="9"/>
        <v>535.5</v>
      </c>
      <c r="J179" s="11">
        <f t="shared" si="12"/>
        <v>238.91050583657588</v>
      </c>
      <c r="K179" s="11">
        <f t="shared" si="13"/>
        <v>54.42619075759366</v>
      </c>
      <c r="L179" s="11">
        <f t="shared" si="10"/>
        <v>110.09999999999991</v>
      </c>
      <c r="M179" s="11">
        <f t="shared" si="11"/>
        <v>113.57750647428782</v>
      </c>
    </row>
    <row r="180" spans="1:13" ht="47.25" customHeight="1" hidden="1">
      <c r="A180" s="79"/>
      <c r="B180" s="79"/>
      <c r="C180" s="62" t="s">
        <v>198</v>
      </c>
      <c r="D180" s="27" t="s">
        <v>199</v>
      </c>
      <c r="E180" s="11">
        <v>767.7</v>
      </c>
      <c r="F180" s="11">
        <v>1588.9</v>
      </c>
      <c r="G180" s="11">
        <v>360</v>
      </c>
      <c r="H180" s="11">
        <v>821.2</v>
      </c>
      <c r="I180" s="11">
        <f t="shared" si="9"/>
        <v>461.20000000000005</v>
      </c>
      <c r="J180" s="11">
        <f t="shared" si="12"/>
        <v>228.11111111111111</v>
      </c>
      <c r="K180" s="11">
        <f t="shared" si="13"/>
        <v>51.68355466045692</v>
      </c>
      <c r="L180" s="11">
        <f t="shared" si="10"/>
        <v>53.5</v>
      </c>
      <c r="M180" s="11">
        <f t="shared" si="11"/>
        <v>106.96886804741435</v>
      </c>
    </row>
    <row r="181" spans="1:13" ht="47.25" customHeight="1" hidden="1">
      <c r="A181" s="79"/>
      <c r="B181" s="79"/>
      <c r="C181" s="62" t="s">
        <v>16</v>
      </c>
      <c r="D181" s="27" t="s">
        <v>17</v>
      </c>
      <c r="E181" s="11">
        <v>43.2</v>
      </c>
      <c r="F181" s="11">
        <v>103.3</v>
      </c>
      <c r="G181" s="11">
        <v>25.5</v>
      </c>
      <c r="H181" s="11">
        <v>99.8</v>
      </c>
      <c r="I181" s="11">
        <f t="shared" si="9"/>
        <v>74.3</v>
      </c>
      <c r="J181" s="11">
        <f t="shared" si="12"/>
        <v>391.37254901960785</v>
      </c>
      <c r="K181" s="11">
        <f t="shared" si="13"/>
        <v>96.61181026137464</v>
      </c>
      <c r="L181" s="11">
        <f t="shared" si="10"/>
        <v>56.599999999999994</v>
      </c>
      <c r="M181" s="11">
        <f t="shared" si="11"/>
        <v>231.0185185185185</v>
      </c>
    </row>
    <row r="182" spans="1:13" ht="15.75" customHeight="1" hidden="1">
      <c r="A182" s="79"/>
      <c r="B182" s="79"/>
      <c r="C182" s="59" t="s">
        <v>18</v>
      </c>
      <c r="D182" s="27" t="s">
        <v>19</v>
      </c>
      <c r="E182" s="11"/>
      <c r="F182" s="11"/>
      <c r="G182" s="11"/>
      <c r="H182" s="11"/>
      <c r="I182" s="11">
        <f t="shared" si="9"/>
        <v>0</v>
      </c>
      <c r="J182" s="11" t="e">
        <f t="shared" si="12"/>
        <v>#DIV/0!</v>
      </c>
      <c r="K182" s="11" t="e">
        <f t="shared" si="13"/>
        <v>#DIV/0!</v>
      </c>
      <c r="L182" s="11">
        <f t="shared" si="10"/>
        <v>0</v>
      </c>
      <c r="M182" s="11" t="e">
        <f t="shared" si="11"/>
        <v>#DIV/0!</v>
      </c>
    </row>
    <row r="183" spans="1:13" ht="15.75" customHeight="1" hidden="1">
      <c r="A183" s="79"/>
      <c r="B183" s="79"/>
      <c r="C183" s="59" t="s">
        <v>20</v>
      </c>
      <c r="D183" s="27" t="s">
        <v>21</v>
      </c>
      <c r="E183" s="11"/>
      <c r="F183" s="11"/>
      <c r="G183" s="11"/>
      <c r="H183" s="11"/>
      <c r="I183" s="11">
        <f t="shared" si="9"/>
        <v>0</v>
      </c>
      <c r="J183" s="11" t="e">
        <f t="shared" si="12"/>
        <v>#DIV/0!</v>
      </c>
      <c r="K183" s="11" t="e">
        <f t="shared" si="13"/>
        <v>#DIV/0!</v>
      </c>
      <c r="L183" s="11">
        <f t="shared" si="10"/>
        <v>0</v>
      </c>
      <c r="M183" s="11" t="e">
        <f t="shared" si="11"/>
        <v>#DIV/0!</v>
      </c>
    </row>
    <row r="184" spans="1:13" ht="15.75" customHeight="1" hidden="1">
      <c r="A184" s="79"/>
      <c r="B184" s="79"/>
      <c r="C184" s="59" t="s">
        <v>23</v>
      </c>
      <c r="D184" s="27" t="s">
        <v>24</v>
      </c>
      <c r="E184" s="11"/>
      <c r="F184" s="11"/>
      <c r="G184" s="11"/>
      <c r="H184" s="11"/>
      <c r="I184" s="11">
        <f t="shared" si="9"/>
        <v>0</v>
      </c>
      <c r="J184" s="11" t="e">
        <f t="shared" si="12"/>
        <v>#DIV/0!</v>
      </c>
      <c r="K184" s="11" t="e">
        <f t="shared" si="13"/>
        <v>#DIV/0!</v>
      </c>
      <c r="L184" s="11">
        <f t="shared" si="10"/>
        <v>0</v>
      </c>
      <c r="M184" s="11" t="e">
        <f t="shared" si="11"/>
        <v>#DIV/0!</v>
      </c>
    </row>
    <row r="185" spans="1:13" ht="15.75">
      <c r="A185" s="79"/>
      <c r="B185" s="79"/>
      <c r="C185" s="59" t="s">
        <v>25</v>
      </c>
      <c r="D185" s="27" t="s">
        <v>63</v>
      </c>
      <c r="E185" s="11">
        <v>1440</v>
      </c>
      <c r="F185" s="11">
        <v>5285.2</v>
      </c>
      <c r="G185" s="11">
        <v>1385.9</v>
      </c>
      <c r="H185" s="11">
        <v>1385.9</v>
      </c>
      <c r="I185" s="11">
        <f t="shared" si="9"/>
        <v>0</v>
      </c>
      <c r="J185" s="11">
        <f t="shared" si="12"/>
        <v>100</v>
      </c>
      <c r="K185" s="11">
        <f t="shared" si="13"/>
        <v>26.222281086808447</v>
      </c>
      <c r="L185" s="11">
        <f t="shared" si="10"/>
        <v>-54.09999999999991</v>
      </c>
      <c r="M185" s="11">
        <f t="shared" si="11"/>
        <v>96.24305555555556</v>
      </c>
    </row>
    <row r="186" spans="1:13" ht="15.75" customHeight="1" hidden="1">
      <c r="A186" s="79"/>
      <c r="B186" s="79"/>
      <c r="C186" s="59" t="s">
        <v>37</v>
      </c>
      <c r="D186" s="27" t="s">
        <v>38</v>
      </c>
      <c r="E186" s="11"/>
      <c r="F186" s="11"/>
      <c r="G186" s="11"/>
      <c r="H186" s="11"/>
      <c r="I186" s="11">
        <f t="shared" si="9"/>
        <v>0</v>
      </c>
      <c r="J186" s="11" t="e">
        <f t="shared" si="12"/>
        <v>#DIV/0!</v>
      </c>
      <c r="K186" s="11" t="e">
        <f t="shared" si="13"/>
        <v>#DIV/0!</v>
      </c>
      <c r="L186" s="11">
        <f t="shared" si="10"/>
        <v>0</v>
      </c>
      <c r="M186" s="11" t="e">
        <f t="shared" si="11"/>
        <v>#DIV/0!</v>
      </c>
    </row>
    <row r="187" spans="1:13" ht="15.75">
      <c r="A187" s="79"/>
      <c r="B187" s="79"/>
      <c r="C187" s="59" t="s">
        <v>27</v>
      </c>
      <c r="D187" s="27" t="s">
        <v>22</v>
      </c>
      <c r="E187" s="11">
        <v>-6.8</v>
      </c>
      <c r="F187" s="11"/>
      <c r="G187" s="11"/>
      <c r="H187" s="11"/>
      <c r="I187" s="11">
        <f t="shared" si="9"/>
        <v>0</v>
      </c>
      <c r="J187" s="11"/>
      <c r="K187" s="11"/>
      <c r="L187" s="11">
        <f t="shared" si="10"/>
        <v>6.8</v>
      </c>
      <c r="M187" s="11">
        <f t="shared" si="11"/>
        <v>0</v>
      </c>
    </row>
    <row r="188" spans="1:13" s="2" customFormat="1" ht="31.5">
      <c r="A188" s="79"/>
      <c r="B188" s="79"/>
      <c r="C188" s="63"/>
      <c r="D188" s="48" t="s">
        <v>30</v>
      </c>
      <c r="E188" s="1">
        <f>E189-E187</f>
        <v>2250.9</v>
      </c>
      <c r="F188" s="1">
        <f>F189-F187</f>
        <v>6977.4</v>
      </c>
      <c r="G188" s="1">
        <f>G189-G187</f>
        <v>1771.4</v>
      </c>
      <c r="H188" s="1">
        <f>H189-H187</f>
        <v>2320.3</v>
      </c>
      <c r="I188" s="1">
        <f t="shared" si="9"/>
        <v>548.9000000000001</v>
      </c>
      <c r="J188" s="1">
        <f t="shared" si="12"/>
        <v>130.9867901095179</v>
      </c>
      <c r="K188" s="1">
        <f t="shared" si="13"/>
        <v>33.25450740963683</v>
      </c>
      <c r="L188" s="1">
        <f t="shared" si="10"/>
        <v>69.40000000000009</v>
      </c>
      <c r="M188" s="1">
        <f t="shared" si="11"/>
        <v>103.08321115998045</v>
      </c>
    </row>
    <row r="189" spans="1:13" s="2" customFormat="1" ht="15.75">
      <c r="A189" s="80"/>
      <c r="B189" s="80"/>
      <c r="C189" s="61"/>
      <c r="D189" s="48" t="s">
        <v>45</v>
      </c>
      <c r="E189" s="3">
        <f>SUM(E178:E179,E182:E187)</f>
        <v>2244.1</v>
      </c>
      <c r="F189" s="3">
        <f>SUM(F178:F179,F182:F187)</f>
        <v>6977.4</v>
      </c>
      <c r="G189" s="3">
        <f>SUM(G178:G179,G182:G187)</f>
        <v>1771.4</v>
      </c>
      <c r="H189" s="3">
        <f>SUM(H178:H179,H182:H187)</f>
        <v>2320.3</v>
      </c>
      <c r="I189" s="3">
        <f t="shared" si="9"/>
        <v>548.9000000000001</v>
      </c>
      <c r="J189" s="3">
        <f t="shared" si="12"/>
        <v>130.9867901095179</v>
      </c>
      <c r="K189" s="3">
        <f t="shared" si="13"/>
        <v>33.25450740963683</v>
      </c>
      <c r="L189" s="3">
        <f t="shared" si="10"/>
        <v>76.20000000000027</v>
      </c>
      <c r="M189" s="3">
        <f t="shared" si="11"/>
        <v>103.39557060737046</v>
      </c>
    </row>
    <row r="190" spans="1:13" ht="31.5" customHeight="1">
      <c r="A190" s="78" t="s">
        <v>70</v>
      </c>
      <c r="B190" s="78" t="s">
        <v>234</v>
      </c>
      <c r="C190" s="59" t="s">
        <v>156</v>
      </c>
      <c r="D190" s="28" t="s">
        <v>157</v>
      </c>
      <c r="E190" s="11">
        <v>78.5</v>
      </c>
      <c r="F190" s="11"/>
      <c r="G190" s="11"/>
      <c r="H190" s="11">
        <v>44.6</v>
      </c>
      <c r="I190" s="11">
        <f t="shared" si="9"/>
        <v>44.6</v>
      </c>
      <c r="J190" s="11"/>
      <c r="K190" s="11"/>
      <c r="L190" s="11">
        <f t="shared" si="10"/>
        <v>-33.9</v>
      </c>
      <c r="M190" s="11">
        <f t="shared" si="11"/>
        <v>56.81528662420382</v>
      </c>
    </row>
    <row r="191" spans="1:13" ht="15.75">
      <c r="A191" s="79"/>
      <c r="B191" s="79"/>
      <c r="C191" s="59" t="s">
        <v>14</v>
      </c>
      <c r="D191" s="27" t="s">
        <v>15</v>
      </c>
      <c r="E191" s="11">
        <f>SUM(E192:E195)</f>
        <v>93.6</v>
      </c>
      <c r="F191" s="11">
        <f>SUM(F192:F195)</f>
        <v>269.2</v>
      </c>
      <c r="G191" s="11">
        <f>SUM(G192:G195)</f>
        <v>28</v>
      </c>
      <c r="H191" s="11">
        <f>SUM(H192:H195)</f>
        <v>192</v>
      </c>
      <c r="I191" s="11">
        <f t="shared" si="9"/>
        <v>164</v>
      </c>
      <c r="J191" s="11">
        <f t="shared" si="12"/>
        <v>685.7142857142857</v>
      </c>
      <c r="K191" s="11">
        <f t="shared" si="13"/>
        <v>71.32243684992571</v>
      </c>
      <c r="L191" s="11">
        <f t="shared" si="10"/>
        <v>98.4</v>
      </c>
      <c r="M191" s="11">
        <f t="shared" si="11"/>
        <v>205.12820512820517</v>
      </c>
    </row>
    <row r="192" spans="1:13" ht="47.25" customHeight="1" hidden="1">
      <c r="A192" s="79"/>
      <c r="B192" s="79"/>
      <c r="C192" s="62" t="s">
        <v>160</v>
      </c>
      <c r="D192" s="27" t="s">
        <v>161</v>
      </c>
      <c r="E192" s="11"/>
      <c r="F192" s="11"/>
      <c r="G192" s="11"/>
      <c r="H192" s="11"/>
      <c r="I192" s="11">
        <f t="shared" si="9"/>
        <v>0</v>
      </c>
      <c r="J192" s="11" t="e">
        <f t="shared" si="12"/>
        <v>#DIV/0!</v>
      </c>
      <c r="K192" s="11" t="e">
        <f t="shared" si="13"/>
        <v>#DIV/0!</v>
      </c>
      <c r="L192" s="11">
        <f t="shared" si="10"/>
        <v>0</v>
      </c>
      <c r="M192" s="11" t="e">
        <f t="shared" si="11"/>
        <v>#DIV/0!</v>
      </c>
    </row>
    <row r="193" spans="1:13" ht="47.25" customHeight="1" hidden="1">
      <c r="A193" s="79"/>
      <c r="B193" s="79"/>
      <c r="C193" s="59" t="s">
        <v>43</v>
      </c>
      <c r="D193" s="29" t="s">
        <v>44</v>
      </c>
      <c r="E193" s="11"/>
      <c r="F193" s="11"/>
      <c r="G193" s="11"/>
      <c r="H193" s="11">
        <v>4.8</v>
      </c>
      <c r="I193" s="11">
        <f t="shared" si="9"/>
        <v>4.8</v>
      </c>
      <c r="J193" s="11" t="e">
        <f t="shared" si="12"/>
        <v>#DIV/0!</v>
      </c>
      <c r="K193" s="11" t="e">
        <f t="shared" si="13"/>
        <v>#DIV/0!</v>
      </c>
      <c r="L193" s="11">
        <f t="shared" si="10"/>
        <v>4.8</v>
      </c>
      <c r="M193" s="11" t="e">
        <f t="shared" si="11"/>
        <v>#DIV/0!</v>
      </c>
    </row>
    <row r="194" spans="1:13" ht="47.25" customHeight="1" hidden="1">
      <c r="A194" s="79"/>
      <c r="B194" s="79"/>
      <c r="C194" s="62" t="s">
        <v>198</v>
      </c>
      <c r="D194" s="27" t="s">
        <v>199</v>
      </c>
      <c r="E194" s="11">
        <v>37.3</v>
      </c>
      <c r="F194" s="11">
        <v>200</v>
      </c>
      <c r="G194" s="11">
        <v>10</v>
      </c>
      <c r="H194" s="11">
        <v>90.2</v>
      </c>
      <c r="I194" s="11">
        <f t="shared" si="9"/>
        <v>80.2</v>
      </c>
      <c r="J194" s="11">
        <f t="shared" si="12"/>
        <v>902</v>
      </c>
      <c r="K194" s="11">
        <f t="shared" si="13"/>
        <v>45.1</v>
      </c>
      <c r="L194" s="11">
        <f t="shared" si="10"/>
        <v>52.900000000000006</v>
      </c>
      <c r="M194" s="11">
        <f t="shared" si="11"/>
        <v>241.82305630026812</v>
      </c>
    </row>
    <row r="195" spans="1:13" ht="47.25" customHeight="1" hidden="1">
      <c r="A195" s="79"/>
      <c r="B195" s="79"/>
      <c r="C195" s="62" t="s">
        <v>16</v>
      </c>
      <c r="D195" s="27" t="s">
        <v>17</v>
      </c>
      <c r="E195" s="11">
        <v>56.3</v>
      </c>
      <c r="F195" s="11">
        <v>69.2</v>
      </c>
      <c r="G195" s="11">
        <v>18</v>
      </c>
      <c r="H195" s="11">
        <v>97</v>
      </c>
      <c r="I195" s="11">
        <f t="shared" si="9"/>
        <v>79</v>
      </c>
      <c r="J195" s="11">
        <f t="shared" si="12"/>
        <v>538.8888888888889</v>
      </c>
      <c r="K195" s="11">
        <f t="shared" si="13"/>
        <v>140.17341040462426</v>
      </c>
      <c r="L195" s="11">
        <f t="shared" si="10"/>
        <v>40.7</v>
      </c>
      <c r="M195" s="11">
        <f t="shared" si="11"/>
        <v>172.29129662522203</v>
      </c>
    </row>
    <row r="196" spans="1:13" ht="15.75" customHeight="1" hidden="1">
      <c r="A196" s="79"/>
      <c r="B196" s="79"/>
      <c r="C196" s="59" t="s">
        <v>18</v>
      </c>
      <c r="D196" s="27" t="s">
        <v>19</v>
      </c>
      <c r="E196" s="11"/>
      <c r="F196" s="11"/>
      <c r="G196" s="11"/>
      <c r="H196" s="11"/>
      <c r="I196" s="11">
        <f t="shared" si="9"/>
        <v>0</v>
      </c>
      <c r="J196" s="11" t="e">
        <f t="shared" si="12"/>
        <v>#DIV/0!</v>
      </c>
      <c r="K196" s="11" t="e">
        <f t="shared" si="13"/>
        <v>#DIV/0!</v>
      </c>
      <c r="L196" s="11">
        <f t="shared" si="10"/>
        <v>0</v>
      </c>
      <c r="M196" s="11" t="e">
        <f t="shared" si="11"/>
        <v>#DIV/0!</v>
      </c>
    </row>
    <row r="197" spans="1:13" ht="15.75" customHeight="1" hidden="1">
      <c r="A197" s="79"/>
      <c r="B197" s="79"/>
      <c r="C197" s="59" t="s">
        <v>20</v>
      </c>
      <c r="D197" s="27" t="s">
        <v>21</v>
      </c>
      <c r="E197" s="11"/>
      <c r="F197" s="11"/>
      <c r="G197" s="11"/>
      <c r="H197" s="11"/>
      <c r="I197" s="11">
        <f t="shared" si="9"/>
        <v>0</v>
      </c>
      <c r="J197" s="11" t="e">
        <f t="shared" si="12"/>
        <v>#DIV/0!</v>
      </c>
      <c r="K197" s="11" t="e">
        <f t="shared" si="13"/>
        <v>#DIV/0!</v>
      </c>
      <c r="L197" s="11">
        <f t="shared" si="10"/>
        <v>0</v>
      </c>
      <c r="M197" s="11" t="e">
        <f t="shared" si="11"/>
        <v>#DIV/0!</v>
      </c>
    </row>
    <row r="198" spans="1:13" ht="15.75" customHeight="1" hidden="1">
      <c r="A198" s="79"/>
      <c r="B198" s="79"/>
      <c r="C198" s="59" t="s">
        <v>23</v>
      </c>
      <c r="D198" s="27" t="s">
        <v>24</v>
      </c>
      <c r="E198" s="11"/>
      <c r="F198" s="11"/>
      <c r="G198" s="11"/>
      <c r="H198" s="11"/>
      <c r="I198" s="11">
        <f t="shared" si="9"/>
        <v>0</v>
      </c>
      <c r="J198" s="11" t="e">
        <f t="shared" si="12"/>
        <v>#DIV/0!</v>
      </c>
      <c r="K198" s="11" t="e">
        <f t="shared" si="13"/>
        <v>#DIV/0!</v>
      </c>
      <c r="L198" s="11">
        <f t="shared" si="10"/>
        <v>0</v>
      </c>
      <c r="M198" s="11" t="e">
        <f t="shared" si="11"/>
        <v>#DIV/0!</v>
      </c>
    </row>
    <row r="199" spans="1:13" ht="15.75">
      <c r="A199" s="79"/>
      <c r="B199" s="79"/>
      <c r="C199" s="59" t="s">
        <v>25</v>
      </c>
      <c r="D199" s="27" t="s">
        <v>63</v>
      </c>
      <c r="E199" s="11">
        <v>1190.2</v>
      </c>
      <c r="F199" s="11">
        <v>4457.7</v>
      </c>
      <c r="G199" s="11">
        <v>1168.9</v>
      </c>
      <c r="H199" s="11">
        <v>1168.9</v>
      </c>
      <c r="I199" s="11">
        <f aca="true" t="shared" si="14" ref="I199:I262">H199-G199</f>
        <v>0</v>
      </c>
      <c r="J199" s="11">
        <f aca="true" t="shared" si="15" ref="J199:J262">H199/G199*100</f>
        <v>100</v>
      </c>
      <c r="K199" s="11">
        <f aca="true" t="shared" si="16" ref="K199:K262">H199/F199*100</f>
        <v>26.222042757475833</v>
      </c>
      <c r="L199" s="11">
        <f aca="true" t="shared" si="17" ref="L199:L262">H199-E199</f>
        <v>-21.299999999999955</v>
      </c>
      <c r="M199" s="11">
        <f aca="true" t="shared" si="18" ref="M199:M262">H199/E199*100</f>
        <v>98.21038480927575</v>
      </c>
    </row>
    <row r="200" spans="1:13" ht="15.75" customHeight="1" hidden="1">
      <c r="A200" s="79"/>
      <c r="B200" s="79"/>
      <c r="C200" s="59" t="s">
        <v>37</v>
      </c>
      <c r="D200" s="27" t="s">
        <v>38</v>
      </c>
      <c r="E200" s="11"/>
      <c r="F200" s="11"/>
      <c r="G200" s="11"/>
      <c r="H200" s="11"/>
      <c r="I200" s="11">
        <f t="shared" si="14"/>
        <v>0</v>
      </c>
      <c r="J200" s="11" t="e">
        <f t="shared" si="15"/>
        <v>#DIV/0!</v>
      </c>
      <c r="K200" s="11" t="e">
        <f t="shared" si="16"/>
        <v>#DIV/0!</v>
      </c>
      <c r="L200" s="11">
        <f t="shared" si="17"/>
        <v>0</v>
      </c>
      <c r="M200" s="11" t="e">
        <f t="shared" si="18"/>
        <v>#DIV/0!</v>
      </c>
    </row>
    <row r="201" spans="1:13" ht="15.75" customHeight="1" hidden="1">
      <c r="A201" s="79"/>
      <c r="B201" s="79"/>
      <c r="C201" s="59" t="s">
        <v>27</v>
      </c>
      <c r="D201" s="27" t="s">
        <v>22</v>
      </c>
      <c r="E201" s="11"/>
      <c r="F201" s="11"/>
      <c r="G201" s="11"/>
      <c r="H201" s="11"/>
      <c r="I201" s="11">
        <f t="shared" si="14"/>
        <v>0</v>
      </c>
      <c r="J201" s="11" t="e">
        <f t="shared" si="15"/>
        <v>#DIV/0!</v>
      </c>
      <c r="K201" s="11" t="e">
        <f t="shared" si="16"/>
        <v>#DIV/0!</v>
      </c>
      <c r="L201" s="11">
        <f t="shared" si="17"/>
        <v>0</v>
      </c>
      <c r="M201" s="11" t="e">
        <f t="shared" si="18"/>
        <v>#DIV/0!</v>
      </c>
    </row>
    <row r="202" spans="1:13" s="2" customFormat="1" ht="31.5">
      <c r="A202" s="79"/>
      <c r="B202" s="79"/>
      <c r="C202" s="63"/>
      <c r="D202" s="48" t="s">
        <v>30</v>
      </c>
      <c r="E202" s="1">
        <f>E203-E201</f>
        <v>1362.3</v>
      </c>
      <c r="F202" s="1">
        <f>F203-F201</f>
        <v>4726.9</v>
      </c>
      <c r="G202" s="1">
        <f>G203-G201</f>
        <v>1196.9</v>
      </c>
      <c r="H202" s="1">
        <f>H203-H201</f>
        <v>1405.5</v>
      </c>
      <c r="I202" s="1">
        <f t="shared" si="14"/>
        <v>208.5999999999999</v>
      </c>
      <c r="J202" s="1">
        <f t="shared" si="15"/>
        <v>117.42835658785194</v>
      </c>
      <c r="K202" s="1">
        <f t="shared" si="16"/>
        <v>29.734075186697417</v>
      </c>
      <c r="L202" s="1">
        <f t="shared" si="17"/>
        <v>43.200000000000045</v>
      </c>
      <c r="M202" s="1">
        <f t="shared" si="18"/>
        <v>103.17110768553181</v>
      </c>
    </row>
    <row r="203" spans="1:13" s="2" customFormat="1" ht="15.75">
      <c r="A203" s="80"/>
      <c r="B203" s="80"/>
      <c r="C203" s="61"/>
      <c r="D203" s="48" t="s">
        <v>45</v>
      </c>
      <c r="E203" s="3">
        <f>SUM(E190:E191,E196:E201)</f>
        <v>1362.3</v>
      </c>
      <c r="F203" s="3">
        <f>SUM(F190:F191,F196:F201)</f>
        <v>4726.9</v>
      </c>
      <c r="G203" s="3">
        <f>SUM(G190:G191,G196:G201)</f>
        <v>1196.9</v>
      </c>
      <c r="H203" s="3">
        <f>SUM(H190:H191,H196:H201)</f>
        <v>1405.5</v>
      </c>
      <c r="I203" s="3">
        <f t="shared" si="14"/>
        <v>208.5999999999999</v>
      </c>
      <c r="J203" s="3">
        <f t="shared" si="15"/>
        <v>117.42835658785194</v>
      </c>
      <c r="K203" s="3">
        <f t="shared" si="16"/>
        <v>29.734075186697417</v>
      </c>
      <c r="L203" s="3">
        <f t="shared" si="17"/>
        <v>43.200000000000045</v>
      </c>
      <c r="M203" s="3">
        <f t="shared" si="18"/>
        <v>103.17110768553181</v>
      </c>
    </row>
    <row r="204" spans="1:13" s="2" customFormat="1" ht="15.75" customHeight="1" hidden="1">
      <c r="A204" s="78" t="s">
        <v>71</v>
      </c>
      <c r="B204" s="78" t="s">
        <v>235</v>
      </c>
      <c r="C204" s="59" t="s">
        <v>7</v>
      </c>
      <c r="D204" s="27" t="s">
        <v>8</v>
      </c>
      <c r="E204" s="16"/>
      <c r="F204" s="3"/>
      <c r="G204" s="3"/>
      <c r="H204" s="16"/>
      <c r="I204" s="16">
        <f t="shared" si="14"/>
        <v>0</v>
      </c>
      <c r="J204" s="16" t="e">
        <f t="shared" si="15"/>
        <v>#DIV/0!</v>
      </c>
      <c r="K204" s="16" t="e">
        <f t="shared" si="16"/>
        <v>#DIV/0!</v>
      </c>
      <c r="L204" s="16">
        <f t="shared" si="17"/>
        <v>0</v>
      </c>
      <c r="M204" s="16" t="e">
        <f t="shared" si="18"/>
        <v>#DIV/0!</v>
      </c>
    </row>
    <row r="205" spans="1:13" ht="31.5" customHeight="1">
      <c r="A205" s="79"/>
      <c r="B205" s="79"/>
      <c r="C205" s="59" t="s">
        <v>156</v>
      </c>
      <c r="D205" s="27" t="s">
        <v>157</v>
      </c>
      <c r="E205" s="11">
        <v>26.4</v>
      </c>
      <c r="F205" s="11"/>
      <c r="G205" s="11"/>
      <c r="H205" s="11">
        <v>18.8</v>
      </c>
      <c r="I205" s="11">
        <f t="shared" si="14"/>
        <v>18.8</v>
      </c>
      <c r="J205" s="11"/>
      <c r="K205" s="11"/>
      <c r="L205" s="11">
        <f t="shared" si="17"/>
        <v>-7.599999999999998</v>
      </c>
      <c r="M205" s="11">
        <f t="shared" si="18"/>
        <v>71.21212121212122</v>
      </c>
    </row>
    <row r="206" spans="1:13" ht="15.75">
      <c r="A206" s="79"/>
      <c r="B206" s="79"/>
      <c r="C206" s="59" t="s">
        <v>14</v>
      </c>
      <c r="D206" s="27" t="s">
        <v>15</v>
      </c>
      <c r="E206" s="11">
        <f>E208+E207</f>
        <v>81.39999999999999</v>
      </c>
      <c r="F206" s="11">
        <f>F208+F207</f>
        <v>99.4</v>
      </c>
      <c r="G206" s="11">
        <f>G208+G207</f>
        <v>7</v>
      </c>
      <c r="H206" s="11">
        <f>H208+H207</f>
        <v>220.3</v>
      </c>
      <c r="I206" s="11">
        <f t="shared" si="14"/>
        <v>213.3</v>
      </c>
      <c r="J206" s="11">
        <f t="shared" si="15"/>
        <v>3147.1428571428573</v>
      </c>
      <c r="K206" s="11">
        <f t="shared" si="16"/>
        <v>221.62977867203216</v>
      </c>
      <c r="L206" s="11">
        <f t="shared" si="17"/>
        <v>138.90000000000003</v>
      </c>
      <c r="M206" s="11">
        <f t="shared" si="18"/>
        <v>270.6388206388207</v>
      </c>
    </row>
    <row r="207" spans="1:13" ht="47.25" customHeight="1" hidden="1">
      <c r="A207" s="79"/>
      <c r="B207" s="79"/>
      <c r="C207" s="62" t="s">
        <v>198</v>
      </c>
      <c r="D207" s="27" t="s">
        <v>199</v>
      </c>
      <c r="E207" s="11">
        <v>14.6</v>
      </c>
      <c r="F207" s="11">
        <v>82.8</v>
      </c>
      <c r="G207" s="11">
        <v>5</v>
      </c>
      <c r="H207" s="11">
        <v>163</v>
      </c>
      <c r="I207" s="11">
        <f t="shared" si="14"/>
        <v>158</v>
      </c>
      <c r="J207" s="11">
        <f t="shared" si="15"/>
        <v>3260</v>
      </c>
      <c r="K207" s="11">
        <f t="shared" si="16"/>
        <v>196.8599033816425</v>
      </c>
      <c r="L207" s="11">
        <f t="shared" si="17"/>
        <v>148.4</v>
      </c>
      <c r="M207" s="11">
        <f t="shared" si="18"/>
        <v>1116.4383561643835</v>
      </c>
    </row>
    <row r="208" spans="1:13" ht="47.25" customHeight="1" hidden="1">
      <c r="A208" s="79"/>
      <c r="B208" s="79"/>
      <c r="C208" s="62" t="s">
        <v>16</v>
      </c>
      <c r="D208" s="27" t="s">
        <v>17</v>
      </c>
      <c r="E208" s="11">
        <v>66.8</v>
      </c>
      <c r="F208" s="11">
        <v>16.6</v>
      </c>
      <c r="G208" s="11">
        <v>2</v>
      </c>
      <c r="H208" s="11">
        <v>57.3</v>
      </c>
      <c r="I208" s="11">
        <f t="shared" si="14"/>
        <v>55.3</v>
      </c>
      <c r="J208" s="11">
        <f t="shared" si="15"/>
        <v>2865</v>
      </c>
      <c r="K208" s="11">
        <f t="shared" si="16"/>
        <v>345.18072289156623</v>
      </c>
      <c r="L208" s="11">
        <f t="shared" si="17"/>
        <v>-9.5</v>
      </c>
      <c r="M208" s="11">
        <f t="shared" si="18"/>
        <v>85.77844311377245</v>
      </c>
    </row>
    <row r="209" spans="1:13" ht="15.75" customHeight="1" hidden="1">
      <c r="A209" s="79"/>
      <c r="B209" s="79"/>
      <c r="C209" s="59" t="s">
        <v>18</v>
      </c>
      <c r="D209" s="27" t="s">
        <v>19</v>
      </c>
      <c r="E209" s="11"/>
      <c r="F209" s="11"/>
      <c r="G209" s="11"/>
      <c r="H209" s="11"/>
      <c r="I209" s="11">
        <f t="shared" si="14"/>
        <v>0</v>
      </c>
      <c r="J209" s="11" t="e">
        <f t="shared" si="15"/>
        <v>#DIV/0!</v>
      </c>
      <c r="K209" s="11" t="e">
        <f t="shared" si="16"/>
        <v>#DIV/0!</v>
      </c>
      <c r="L209" s="11">
        <f t="shared" si="17"/>
        <v>0</v>
      </c>
      <c r="M209" s="11" t="e">
        <f t="shared" si="18"/>
        <v>#DIV/0!</v>
      </c>
    </row>
    <row r="210" spans="1:13" ht="15.75" customHeight="1" hidden="1">
      <c r="A210" s="79"/>
      <c r="B210" s="79"/>
      <c r="C210" s="59" t="s">
        <v>20</v>
      </c>
      <c r="D210" s="27" t="s">
        <v>21</v>
      </c>
      <c r="E210" s="11"/>
      <c r="F210" s="11"/>
      <c r="G210" s="11"/>
      <c r="H210" s="11"/>
      <c r="I210" s="11">
        <f t="shared" si="14"/>
        <v>0</v>
      </c>
      <c r="J210" s="11" t="e">
        <f t="shared" si="15"/>
        <v>#DIV/0!</v>
      </c>
      <c r="K210" s="11" t="e">
        <f t="shared" si="16"/>
        <v>#DIV/0!</v>
      </c>
      <c r="L210" s="11">
        <f t="shared" si="17"/>
        <v>0</v>
      </c>
      <c r="M210" s="11" t="e">
        <f t="shared" si="18"/>
        <v>#DIV/0!</v>
      </c>
    </row>
    <row r="211" spans="1:13" ht="15.75" customHeight="1" hidden="1">
      <c r="A211" s="79"/>
      <c r="B211" s="79"/>
      <c r="C211" s="59" t="s">
        <v>23</v>
      </c>
      <c r="D211" s="27" t="s">
        <v>24</v>
      </c>
      <c r="E211" s="11"/>
      <c r="F211" s="11"/>
      <c r="G211" s="11"/>
      <c r="H211" s="11"/>
      <c r="I211" s="11">
        <f t="shared" si="14"/>
        <v>0</v>
      </c>
      <c r="J211" s="11" t="e">
        <f t="shared" si="15"/>
        <v>#DIV/0!</v>
      </c>
      <c r="K211" s="11" t="e">
        <f t="shared" si="16"/>
        <v>#DIV/0!</v>
      </c>
      <c r="L211" s="11">
        <f t="shared" si="17"/>
        <v>0</v>
      </c>
      <c r="M211" s="11" t="e">
        <f t="shared" si="18"/>
        <v>#DIV/0!</v>
      </c>
    </row>
    <row r="212" spans="1:13" ht="15.75">
      <c r="A212" s="79"/>
      <c r="B212" s="79"/>
      <c r="C212" s="59" t="s">
        <v>25</v>
      </c>
      <c r="D212" s="27" t="s">
        <v>63</v>
      </c>
      <c r="E212" s="11">
        <v>1205</v>
      </c>
      <c r="F212" s="11">
        <v>4710</v>
      </c>
      <c r="G212" s="11">
        <v>1235.1</v>
      </c>
      <c r="H212" s="11">
        <v>1235.1</v>
      </c>
      <c r="I212" s="11">
        <f t="shared" si="14"/>
        <v>0</v>
      </c>
      <c r="J212" s="11">
        <f t="shared" si="15"/>
        <v>100</v>
      </c>
      <c r="K212" s="11">
        <f t="shared" si="16"/>
        <v>26.222929936305732</v>
      </c>
      <c r="L212" s="11">
        <f t="shared" si="17"/>
        <v>30.09999999999991</v>
      </c>
      <c r="M212" s="11">
        <f t="shared" si="18"/>
        <v>102.49792531120332</v>
      </c>
    </row>
    <row r="213" spans="1:13" ht="15.75" customHeight="1" hidden="1">
      <c r="A213" s="79"/>
      <c r="B213" s="79"/>
      <c r="C213" s="59" t="s">
        <v>37</v>
      </c>
      <c r="D213" s="27" t="s">
        <v>38</v>
      </c>
      <c r="E213" s="11"/>
      <c r="F213" s="11"/>
      <c r="G213" s="11"/>
      <c r="H213" s="11"/>
      <c r="I213" s="11">
        <f t="shared" si="14"/>
        <v>0</v>
      </c>
      <c r="J213" s="11" t="e">
        <f t="shared" si="15"/>
        <v>#DIV/0!</v>
      </c>
      <c r="K213" s="11" t="e">
        <f t="shared" si="16"/>
        <v>#DIV/0!</v>
      </c>
      <c r="L213" s="11">
        <f t="shared" si="17"/>
        <v>0</v>
      </c>
      <c r="M213" s="11" t="e">
        <f t="shared" si="18"/>
        <v>#DIV/0!</v>
      </c>
    </row>
    <row r="214" spans="1:13" ht="15.75">
      <c r="A214" s="79"/>
      <c r="B214" s="79"/>
      <c r="C214" s="59" t="s">
        <v>27</v>
      </c>
      <c r="D214" s="27" t="s">
        <v>22</v>
      </c>
      <c r="E214" s="11">
        <v>-4.7</v>
      </c>
      <c r="F214" s="11"/>
      <c r="G214" s="11"/>
      <c r="H214" s="11"/>
      <c r="I214" s="11">
        <f t="shared" si="14"/>
        <v>0</v>
      </c>
      <c r="J214" s="11"/>
      <c r="K214" s="11"/>
      <c r="L214" s="11">
        <f t="shared" si="17"/>
        <v>4.7</v>
      </c>
      <c r="M214" s="11">
        <f t="shared" si="18"/>
        <v>0</v>
      </c>
    </row>
    <row r="215" spans="1:13" s="2" customFormat="1" ht="31.5">
      <c r="A215" s="79"/>
      <c r="B215" s="79"/>
      <c r="C215" s="63"/>
      <c r="D215" s="48" t="s">
        <v>30</v>
      </c>
      <c r="E215" s="1">
        <f>E216-E214</f>
        <v>1312.8</v>
      </c>
      <c r="F215" s="1">
        <f>F216-F214</f>
        <v>4809.4</v>
      </c>
      <c r="G215" s="1">
        <f>G216-G214</f>
        <v>1242.1</v>
      </c>
      <c r="H215" s="1">
        <f>H216-H214</f>
        <v>1474.1999999999998</v>
      </c>
      <c r="I215" s="1">
        <f t="shared" si="14"/>
        <v>232.0999999999999</v>
      </c>
      <c r="J215" s="1">
        <f t="shared" si="15"/>
        <v>118.68609612752596</v>
      </c>
      <c r="K215" s="1">
        <f t="shared" si="16"/>
        <v>30.65247224185969</v>
      </c>
      <c r="L215" s="1">
        <f t="shared" si="17"/>
        <v>161.39999999999986</v>
      </c>
      <c r="M215" s="1">
        <f t="shared" si="18"/>
        <v>112.2943327239488</v>
      </c>
    </row>
    <row r="216" spans="1:13" s="2" customFormat="1" ht="15.75">
      <c r="A216" s="80"/>
      <c r="B216" s="80"/>
      <c r="C216" s="61"/>
      <c r="D216" s="48" t="s">
        <v>45</v>
      </c>
      <c r="E216" s="3">
        <f>SUM(E204:E206,E209:E214)</f>
        <v>1308.1</v>
      </c>
      <c r="F216" s="3">
        <f>SUM(F204:F206,F209:F214)</f>
        <v>4809.4</v>
      </c>
      <c r="G216" s="3">
        <f>SUM(G204:G206,G209:G214)</f>
        <v>1242.1</v>
      </c>
      <c r="H216" s="3">
        <f>SUM(H204:H206,H209:H214)</f>
        <v>1474.1999999999998</v>
      </c>
      <c r="I216" s="3">
        <f t="shared" si="14"/>
        <v>232.0999999999999</v>
      </c>
      <c r="J216" s="3">
        <f t="shared" si="15"/>
        <v>118.68609612752596</v>
      </c>
      <c r="K216" s="3">
        <f t="shared" si="16"/>
        <v>30.65247224185969</v>
      </c>
      <c r="L216" s="3">
        <f t="shared" si="17"/>
        <v>166.0999999999999</v>
      </c>
      <c r="M216" s="3">
        <f t="shared" si="18"/>
        <v>112.69780597813622</v>
      </c>
    </row>
    <row r="217" spans="1:13" ht="31.5" customHeight="1">
      <c r="A217" s="96">
        <v>936</v>
      </c>
      <c r="B217" s="78" t="s">
        <v>236</v>
      </c>
      <c r="C217" s="59" t="s">
        <v>156</v>
      </c>
      <c r="D217" s="28" t="s">
        <v>157</v>
      </c>
      <c r="E217" s="12">
        <v>10.7</v>
      </c>
      <c r="F217" s="12"/>
      <c r="G217" s="12"/>
      <c r="H217" s="12">
        <v>0.1</v>
      </c>
      <c r="I217" s="12">
        <f t="shared" si="14"/>
        <v>0.1</v>
      </c>
      <c r="J217" s="12"/>
      <c r="K217" s="12"/>
      <c r="L217" s="12">
        <f t="shared" si="17"/>
        <v>-10.6</v>
      </c>
      <c r="M217" s="12">
        <f t="shared" si="18"/>
        <v>0.9345794392523366</v>
      </c>
    </row>
    <row r="218" spans="1:13" s="2" customFormat="1" ht="15.75">
      <c r="A218" s="97"/>
      <c r="B218" s="79"/>
      <c r="C218" s="59" t="s">
        <v>14</v>
      </c>
      <c r="D218" s="27" t="s">
        <v>15</v>
      </c>
      <c r="E218" s="11">
        <f>E221+E220+E219</f>
        <v>424.4</v>
      </c>
      <c r="F218" s="11">
        <f>F221+F220+F219</f>
        <v>214.70000000000002</v>
      </c>
      <c r="G218" s="11">
        <f>G221+G220+G219</f>
        <v>22.2</v>
      </c>
      <c r="H218" s="11">
        <f>H221+H220+H219</f>
        <v>407.09999999999997</v>
      </c>
      <c r="I218" s="11">
        <f t="shared" si="14"/>
        <v>384.9</v>
      </c>
      <c r="J218" s="11">
        <f t="shared" si="15"/>
        <v>1833.7837837837837</v>
      </c>
      <c r="K218" s="11">
        <f t="shared" si="16"/>
        <v>189.61341406613877</v>
      </c>
      <c r="L218" s="11">
        <f t="shared" si="17"/>
        <v>-17.30000000000001</v>
      </c>
      <c r="M218" s="11">
        <f t="shared" si="18"/>
        <v>95.92365692742695</v>
      </c>
    </row>
    <row r="219" spans="1:13" s="2" customFormat="1" ht="63" customHeight="1" hidden="1">
      <c r="A219" s="97"/>
      <c r="B219" s="79"/>
      <c r="C219" s="59" t="s">
        <v>43</v>
      </c>
      <c r="D219" s="29" t="s">
        <v>44</v>
      </c>
      <c r="E219" s="11"/>
      <c r="F219" s="11"/>
      <c r="G219" s="11"/>
      <c r="H219" s="11">
        <v>26.9</v>
      </c>
      <c r="I219" s="11">
        <f t="shared" si="14"/>
        <v>26.9</v>
      </c>
      <c r="J219" s="11" t="e">
        <f t="shared" si="15"/>
        <v>#DIV/0!</v>
      </c>
      <c r="K219" s="11" t="e">
        <f t="shared" si="16"/>
        <v>#DIV/0!</v>
      </c>
      <c r="L219" s="11">
        <f t="shared" si="17"/>
        <v>26.9</v>
      </c>
      <c r="M219" s="11" t="e">
        <f t="shared" si="18"/>
        <v>#DIV/0!</v>
      </c>
    </row>
    <row r="220" spans="1:13" s="2" customFormat="1" ht="47.25" customHeight="1" hidden="1">
      <c r="A220" s="97"/>
      <c r="B220" s="79"/>
      <c r="C220" s="62" t="s">
        <v>198</v>
      </c>
      <c r="D220" s="27" t="s">
        <v>199</v>
      </c>
      <c r="E220" s="11">
        <v>100</v>
      </c>
      <c r="F220" s="11">
        <v>194.8</v>
      </c>
      <c r="G220" s="11">
        <v>20</v>
      </c>
      <c r="H220" s="11">
        <v>174.5</v>
      </c>
      <c r="I220" s="11">
        <f t="shared" si="14"/>
        <v>154.5</v>
      </c>
      <c r="J220" s="11">
        <f t="shared" si="15"/>
        <v>872.5</v>
      </c>
      <c r="K220" s="11">
        <f t="shared" si="16"/>
        <v>89.57905544147845</v>
      </c>
      <c r="L220" s="11">
        <f t="shared" si="17"/>
        <v>74.5</v>
      </c>
      <c r="M220" s="11">
        <f t="shared" si="18"/>
        <v>174.5</v>
      </c>
    </row>
    <row r="221" spans="1:13" s="2" customFormat="1" ht="47.25" customHeight="1" hidden="1">
      <c r="A221" s="97"/>
      <c r="B221" s="79"/>
      <c r="C221" s="62" t="s">
        <v>16</v>
      </c>
      <c r="D221" s="27" t="s">
        <v>17</v>
      </c>
      <c r="E221" s="11">
        <v>324.4</v>
      </c>
      <c r="F221" s="11">
        <v>19.9</v>
      </c>
      <c r="G221" s="11">
        <v>2.2</v>
      </c>
      <c r="H221" s="11">
        <v>205.7</v>
      </c>
      <c r="I221" s="11">
        <f t="shared" si="14"/>
        <v>203.5</v>
      </c>
      <c r="J221" s="11">
        <f t="shared" si="15"/>
        <v>9349.999999999998</v>
      </c>
      <c r="K221" s="11">
        <f t="shared" si="16"/>
        <v>1033.6683417085426</v>
      </c>
      <c r="L221" s="11">
        <f t="shared" si="17"/>
        <v>-118.69999999999999</v>
      </c>
      <c r="M221" s="11">
        <f t="shared" si="18"/>
        <v>63.40937114673243</v>
      </c>
    </row>
    <row r="222" spans="1:13" ht="15.75" customHeight="1" hidden="1">
      <c r="A222" s="97"/>
      <c r="B222" s="79"/>
      <c r="C222" s="59" t="s">
        <v>18</v>
      </c>
      <c r="D222" s="27" t="s">
        <v>19</v>
      </c>
      <c r="E222" s="11"/>
      <c r="F222" s="11"/>
      <c r="G222" s="11"/>
      <c r="H222" s="11"/>
      <c r="I222" s="11">
        <f t="shared" si="14"/>
        <v>0</v>
      </c>
      <c r="J222" s="11" t="e">
        <f t="shared" si="15"/>
        <v>#DIV/0!</v>
      </c>
      <c r="K222" s="11" t="e">
        <f t="shared" si="16"/>
        <v>#DIV/0!</v>
      </c>
      <c r="L222" s="11">
        <f t="shared" si="17"/>
        <v>0</v>
      </c>
      <c r="M222" s="11" t="e">
        <f t="shared" si="18"/>
        <v>#DIV/0!</v>
      </c>
    </row>
    <row r="223" spans="1:13" ht="15.75" customHeight="1" hidden="1">
      <c r="A223" s="97"/>
      <c r="B223" s="79"/>
      <c r="C223" s="59" t="s">
        <v>20</v>
      </c>
      <c r="D223" s="27" t="s">
        <v>21</v>
      </c>
      <c r="E223" s="11"/>
      <c r="F223" s="11"/>
      <c r="G223" s="11"/>
      <c r="H223" s="11"/>
      <c r="I223" s="11">
        <f t="shared" si="14"/>
        <v>0</v>
      </c>
      <c r="J223" s="11" t="e">
        <f t="shared" si="15"/>
        <v>#DIV/0!</v>
      </c>
      <c r="K223" s="11" t="e">
        <f t="shared" si="16"/>
        <v>#DIV/0!</v>
      </c>
      <c r="L223" s="11">
        <f t="shared" si="17"/>
        <v>0</v>
      </c>
      <c r="M223" s="11" t="e">
        <f t="shared" si="18"/>
        <v>#DIV/0!</v>
      </c>
    </row>
    <row r="224" spans="1:13" ht="15.75" customHeight="1" hidden="1">
      <c r="A224" s="97"/>
      <c r="B224" s="79"/>
      <c r="C224" s="59" t="s">
        <v>23</v>
      </c>
      <c r="D224" s="27" t="s">
        <v>24</v>
      </c>
      <c r="E224" s="11"/>
      <c r="F224" s="11"/>
      <c r="G224" s="11"/>
      <c r="H224" s="11"/>
      <c r="I224" s="11">
        <f t="shared" si="14"/>
        <v>0</v>
      </c>
      <c r="J224" s="11" t="e">
        <f t="shared" si="15"/>
        <v>#DIV/0!</v>
      </c>
      <c r="K224" s="11" t="e">
        <f t="shared" si="16"/>
        <v>#DIV/0!</v>
      </c>
      <c r="L224" s="11">
        <f t="shared" si="17"/>
        <v>0</v>
      </c>
      <c r="M224" s="11" t="e">
        <f t="shared" si="18"/>
        <v>#DIV/0!</v>
      </c>
    </row>
    <row r="225" spans="1:13" ht="15.75">
      <c r="A225" s="97"/>
      <c r="B225" s="79"/>
      <c r="C225" s="59" t="s">
        <v>25</v>
      </c>
      <c r="D225" s="27" t="s">
        <v>63</v>
      </c>
      <c r="E225" s="11">
        <v>1095.5</v>
      </c>
      <c r="F225" s="11">
        <v>4227</v>
      </c>
      <c r="G225" s="11">
        <v>1108.4</v>
      </c>
      <c r="H225" s="11">
        <v>1108.4</v>
      </c>
      <c r="I225" s="11">
        <f t="shared" si="14"/>
        <v>0</v>
      </c>
      <c r="J225" s="11">
        <f t="shared" si="15"/>
        <v>100</v>
      </c>
      <c r="K225" s="11">
        <f t="shared" si="16"/>
        <v>26.221906789685356</v>
      </c>
      <c r="L225" s="11">
        <f t="shared" si="17"/>
        <v>12.900000000000091</v>
      </c>
      <c r="M225" s="11">
        <f t="shared" si="18"/>
        <v>101.17754450022822</v>
      </c>
    </row>
    <row r="226" spans="1:13" ht="15.75" customHeight="1" hidden="1">
      <c r="A226" s="97"/>
      <c r="B226" s="79"/>
      <c r="C226" s="59" t="s">
        <v>37</v>
      </c>
      <c r="D226" s="27" t="s">
        <v>38</v>
      </c>
      <c r="E226" s="11"/>
      <c r="F226" s="11"/>
      <c r="G226" s="11"/>
      <c r="H226" s="11"/>
      <c r="I226" s="11">
        <f t="shared" si="14"/>
        <v>0</v>
      </c>
      <c r="J226" s="11" t="e">
        <f t="shared" si="15"/>
        <v>#DIV/0!</v>
      </c>
      <c r="K226" s="11" t="e">
        <f t="shared" si="16"/>
        <v>#DIV/0!</v>
      </c>
      <c r="L226" s="11">
        <f t="shared" si="17"/>
        <v>0</v>
      </c>
      <c r="M226" s="11" t="e">
        <f t="shared" si="18"/>
        <v>#DIV/0!</v>
      </c>
    </row>
    <row r="227" spans="1:13" ht="15.75">
      <c r="A227" s="97"/>
      <c r="B227" s="79"/>
      <c r="C227" s="59" t="s">
        <v>27</v>
      </c>
      <c r="D227" s="27" t="s">
        <v>22</v>
      </c>
      <c r="E227" s="11">
        <v>-0.2</v>
      </c>
      <c r="F227" s="11"/>
      <c r="G227" s="11"/>
      <c r="H227" s="11"/>
      <c r="I227" s="11">
        <f t="shared" si="14"/>
        <v>0</v>
      </c>
      <c r="J227" s="11"/>
      <c r="K227" s="11"/>
      <c r="L227" s="11">
        <f t="shared" si="17"/>
        <v>0.2</v>
      </c>
      <c r="M227" s="11">
        <f t="shared" si="18"/>
        <v>0</v>
      </c>
    </row>
    <row r="228" spans="1:13" s="2" customFormat="1" ht="31.5">
      <c r="A228" s="97"/>
      <c r="B228" s="79"/>
      <c r="C228" s="63"/>
      <c r="D228" s="48" t="s">
        <v>30</v>
      </c>
      <c r="E228" s="1">
        <f>E229-E227</f>
        <v>1530.6</v>
      </c>
      <c r="F228" s="1">
        <f>F229-F227</f>
        <v>4441.7</v>
      </c>
      <c r="G228" s="1">
        <f>G229-G227</f>
        <v>1130.6000000000001</v>
      </c>
      <c r="H228" s="1">
        <f>H229-H227</f>
        <v>1515.6000000000001</v>
      </c>
      <c r="I228" s="1">
        <f t="shared" si="14"/>
        <v>385</v>
      </c>
      <c r="J228" s="1">
        <f t="shared" si="15"/>
        <v>134.05271537236865</v>
      </c>
      <c r="K228" s="1">
        <f t="shared" si="16"/>
        <v>34.1220703784587</v>
      </c>
      <c r="L228" s="1">
        <f t="shared" si="17"/>
        <v>-14.999999999999773</v>
      </c>
      <c r="M228" s="1">
        <f t="shared" si="18"/>
        <v>99.0199921599373</v>
      </c>
    </row>
    <row r="229" spans="1:13" s="2" customFormat="1" ht="15.75">
      <c r="A229" s="98"/>
      <c r="B229" s="80"/>
      <c r="C229" s="61"/>
      <c r="D229" s="48" t="s">
        <v>45</v>
      </c>
      <c r="E229" s="3">
        <f>SUM(E217,E218,E222:E227)</f>
        <v>1530.3999999999999</v>
      </c>
      <c r="F229" s="3">
        <f>SUM(F217,F218,F222:F227)</f>
        <v>4441.7</v>
      </c>
      <c r="G229" s="3">
        <f>SUM(G217,G218,G222:G227)</f>
        <v>1130.6000000000001</v>
      </c>
      <c r="H229" s="3">
        <f>SUM(H217,H218,H222:H227)</f>
        <v>1515.6000000000001</v>
      </c>
      <c r="I229" s="3">
        <f t="shared" si="14"/>
        <v>385</v>
      </c>
      <c r="J229" s="3">
        <f t="shared" si="15"/>
        <v>134.05271537236865</v>
      </c>
      <c r="K229" s="3">
        <f t="shared" si="16"/>
        <v>34.1220703784587</v>
      </c>
      <c r="L229" s="3">
        <f t="shared" si="17"/>
        <v>-14.799999999999727</v>
      </c>
      <c r="M229" s="3">
        <f t="shared" si="18"/>
        <v>99.03293256664925</v>
      </c>
    </row>
    <row r="230" spans="1:13" ht="15.75" customHeight="1" hidden="1">
      <c r="A230" s="78" t="s">
        <v>72</v>
      </c>
      <c r="B230" s="78" t="s">
        <v>237</v>
      </c>
      <c r="C230" s="59" t="s">
        <v>7</v>
      </c>
      <c r="D230" s="27" t="s">
        <v>8</v>
      </c>
      <c r="E230" s="11"/>
      <c r="F230" s="11"/>
      <c r="G230" s="11"/>
      <c r="H230" s="11"/>
      <c r="I230" s="11">
        <f t="shared" si="14"/>
        <v>0</v>
      </c>
      <c r="J230" s="11" t="e">
        <f t="shared" si="15"/>
        <v>#DIV/0!</v>
      </c>
      <c r="K230" s="11" t="e">
        <f t="shared" si="16"/>
        <v>#DIV/0!</v>
      </c>
      <c r="L230" s="11">
        <f t="shared" si="17"/>
        <v>0</v>
      </c>
      <c r="M230" s="11" t="e">
        <f t="shared" si="18"/>
        <v>#DIV/0!</v>
      </c>
    </row>
    <row r="231" spans="1:13" ht="47.25" customHeight="1" hidden="1">
      <c r="A231" s="79"/>
      <c r="B231" s="79"/>
      <c r="C231" s="59" t="s">
        <v>168</v>
      </c>
      <c r="D231" s="28" t="s">
        <v>169</v>
      </c>
      <c r="E231" s="11"/>
      <c r="F231" s="11"/>
      <c r="G231" s="11"/>
      <c r="H231" s="11"/>
      <c r="I231" s="11">
        <f t="shared" si="14"/>
        <v>0</v>
      </c>
      <c r="J231" s="11" t="e">
        <f t="shared" si="15"/>
        <v>#DIV/0!</v>
      </c>
      <c r="K231" s="11" t="e">
        <f t="shared" si="16"/>
        <v>#DIV/0!</v>
      </c>
      <c r="L231" s="11">
        <f t="shared" si="17"/>
        <v>0</v>
      </c>
      <c r="M231" s="11" t="e">
        <f t="shared" si="18"/>
        <v>#DIV/0!</v>
      </c>
    </row>
    <row r="232" spans="1:13" ht="31.5">
      <c r="A232" s="79"/>
      <c r="B232" s="79"/>
      <c r="C232" s="59" t="s">
        <v>156</v>
      </c>
      <c r="D232" s="27" t="s">
        <v>157</v>
      </c>
      <c r="E232" s="11">
        <v>31.9</v>
      </c>
      <c r="F232" s="11"/>
      <c r="G232" s="11"/>
      <c r="H232" s="11">
        <v>108.7</v>
      </c>
      <c r="I232" s="11">
        <f t="shared" si="14"/>
        <v>108.7</v>
      </c>
      <c r="J232" s="11"/>
      <c r="K232" s="11"/>
      <c r="L232" s="11">
        <f t="shared" si="17"/>
        <v>76.80000000000001</v>
      </c>
      <c r="M232" s="11">
        <f t="shared" si="18"/>
        <v>340.7523510971787</v>
      </c>
    </row>
    <row r="233" spans="1:13" ht="15.75">
      <c r="A233" s="79"/>
      <c r="B233" s="79"/>
      <c r="C233" s="59" t="s">
        <v>14</v>
      </c>
      <c r="D233" s="27" t="s">
        <v>15</v>
      </c>
      <c r="E233" s="11">
        <f>E235+E234</f>
        <v>127.8</v>
      </c>
      <c r="F233" s="11">
        <f>F235+F234</f>
        <v>265.2</v>
      </c>
      <c r="G233" s="11">
        <f>G235+G234</f>
        <v>23.6</v>
      </c>
      <c r="H233" s="11">
        <f>H235+H234</f>
        <v>278.8</v>
      </c>
      <c r="I233" s="11">
        <f t="shared" si="14"/>
        <v>255.20000000000002</v>
      </c>
      <c r="J233" s="11">
        <f t="shared" si="15"/>
        <v>1181.3559322033898</v>
      </c>
      <c r="K233" s="11">
        <f t="shared" si="16"/>
        <v>105.12820512820514</v>
      </c>
      <c r="L233" s="11">
        <f t="shared" si="17"/>
        <v>151</v>
      </c>
      <c r="M233" s="11">
        <f t="shared" si="18"/>
        <v>218.15336463223787</v>
      </c>
    </row>
    <row r="234" spans="1:13" ht="47.25" customHeight="1" hidden="1">
      <c r="A234" s="79"/>
      <c r="B234" s="79"/>
      <c r="C234" s="62" t="s">
        <v>198</v>
      </c>
      <c r="D234" s="27" t="s">
        <v>199</v>
      </c>
      <c r="E234" s="11">
        <v>52.2</v>
      </c>
      <c r="F234" s="11">
        <v>207.6</v>
      </c>
      <c r="G234" s="11">
        <v>12.6</v>
      </c>
      <c r="H234" s="11">
        <v>142.4</v>
      </c>
      <c r="I234" s="11">
        <f t="shared" si="14"/>
        <v>129.8</v>
      </c>
      <c r="J234" s="11">
        <f t="shared" si="15"/>
        <v>1130.1587301587301</v>
      </c>
      <c r="K234" s="11">
        <f t="shared" si="16"/>
        <v>68.59344894026975</v>
      </c>
      <c r="L234" s="11">
        <f t="shared" si="17"/>
        <v>90.2</v>
      </c>
      <c r="M234" s="11">
        <f t="shared" si="18"/>
        <v>272.79693486590037</v>
      </c>
    </row>
    <row r="235" spans="1:13" ht="47.25" customHeight="1" hidden="1">
      <c r="A235" s="79"/>
      <c r="B235" s="79"/>
      <c r="C235" s="62" t="s">
        <v>16</v>
      </c>
      <c r="D235" s="27" t="s">
        <v>17</v>
      </c>
      <c r="E235" s="11">
        <v>75.6</v>
      </c>
      <c r="F235" s="11">
        <v>57.6</v>
      </c>
      <c r="G235" s="11">
        <v>11</v>
      </c>
      <c r="H235" s="11">
        <v>136.4</v>
      </c>
      <c r="I235" s="11">
        <f t="shared" si="14"/>
        <v>125.4</v>
      </c>
      <c r="J235" s="11">
        <f t="shared" si="15"/>
        <v>1240</v>
      </c>
      <c r="K235" s="11">
        <f t="shared" si="16"/>
        <v>236.80555555555557</v>
      </c>
      <c r="L235" s="11">
        <f t="shared" si="17"/>
        <v>60.80000000000001</v>
      </c>
      <c r="M235" s="11">
        <f t="shared" si="18"/>
        <v>180.42328042328043</v>
      </c>
    </row>
    <row r="236" spans="1:13" ht="15.75" customHeight="1" hidden="1">
      <c r="A236" s="79"/>
      <c r="B236" s="79"/>
      <c r="C236" s="59" t="s">
        <v>18</v>
      </c>
      <c r="D236" s="27" t="s">
        <v>19</v>
      </c>
      <c r="E236" s="11"/>
      <c r="F236" s="11"/>
      <c r="G236" s="11"/>
      <c r="H236" s="11"/>
      <c r="I236" s="11">
        <f t="shared" si="14"/>
        <v>0</v>
      </c>
      <c r="J236" s="11" t="e">
        <f t="shared" si="15"/>
        <v>#DIV/0!</v>
      </c>
      <c r="K236" s="11" t="e">
        <f t="shared" si="16"/>
        <v>#DIV/0!</v>
      </c>
      <c r="L236" s="11">
        <f t="shared" si="17"/>
        <v>0</v>
      </c>
      <c r="M236" s="11" t="e">
        <f t="shared" si="18"/>
        <v>#DIV/0!</v>
      </c>
    </row>
    <row r="237" spans="1:13" ht="15.75" customHeight="1" hidden="1">
      <c r="A237" s="79"/>
      <c r="B237" s="79"/>
      <c r="C237" s="59" t="s">
        <v>20</v>
      </c>
      <c r="D237" s="27" t="s">
        <v>21</v>
      </c>
      <c r="E237" s="11"/>
      <c r="F237" s="11"/>
      <c r="G237" s="11"/>
      <c r="H237" s="11"/>
      <c r="I237" s="11">
        <f t="shared" si="14"/>
        <v>0</v>
      </c>
      <c r="J237" s="11" t="e">
        <f t="shared" si="15"/>
        <v>#DIV/0!</v>
      </c>
      <c r="K237" s="11" t="e">
        <f t="shared" si="16"/>
        <v>#DIV/0!</v>
      </c>
      <c r="L237" s="11">
        <f t="shared" si="17"/>
        <v>0</v>
      </c>
      <c r="M237" s="11" t="e">
        <f t="shared" si="18"/>
        <v>#DIV/0!</v>
      </c>
    </row>
    <row r="238" spans="1:13" ht="15.75" customHeight="1" hidden="1">
      <c r="A238" s="79"/>
      <c r="B238" s="79"/>
      <c r="C238" s="59" t="s">
        <v>23</v>
      </c>
      <c r="D238" s="27" t="s">
        <v>24</v>
      </c>
      <c r="E238" s="11"/>
      <c r="F238" s="11"/>
      <c r="G238" s="11"/>
      <c r="H238" s="11"/>
      <c r="I238" s="11">
        <f t="shared" si="14"/>
        <v>0</v>
      </c>
      <c r="J238" s="11" t="e">
        <f t="shared" si="15"/>
        <v>#DIV/0!</v>
      </c>
      <c r="K238" s="11" t="e">
        <f t="shared" si="16"/>
        <v>#DIV/0!</v>
      </c>
      <c r="L238" s="11">
        <f t="shared" si="17"/>
        <v>0</v>
      </c>
      <c r="M238" s="11" t="e">
        <f t="shared" si="18"/>
        <v>#DIV/0!</v>
      </c>
    </row>
    <row r="239" spans="1:13" ht="15.75">
      <c r="A239" s="79"/>
      <c r="B239" s="79"/>
      <c r="C239" s="59" t="s">
        <v>25</v>
      </c>
      <c r="D239" s="27" t="s">
        <v>63</v>
      </c>
      <c r="E239" s="11">
        <v>917.5</v>
      </c>
      <c r="F239" s="11">
        <v>3078.7</v>
      </c>
      <c r="G239" s="11">
        <v>807.3</v>
      </c>
      <c r="H239" s="11">
        <v>807.3</v>
      </c>
      <c r="I239" s="11">
        <f t="shared" si="14"/>
        <v>0</v>
      </c>
      <c r="J239" s="11">
        <f t="shared" si="15"/>
        <v>100</v>
      </c>
      <c r="K239" s="11">
        <f t="shared" si="16"/>
        <v>26.222106733361482</v>
      </c>
      <c r="L239" s="11">
        <f t="shared" si="17"/>
        <v>-110.20000000000005</v>
      </c>
      <c r="M239" s="11">
        <f t="shared" si="18"/>
        <v>87.9891008174387</v>
      </c>
    </row>
    <row r="240" spans="1:13" ht="15.75" customHeight="1" hidden="1">
      <c r="A240" s="79"/>
      <c r="B240" s="79"/>
      <c r="C240" s="59" t="s">
        <v>37</v>
      </c>
      <c r="D240" s="27" t="s">
        <v>38</v>
      </c>
      <c r="E240" s="11"/>
      <c r="F240" s="11"/>
      <c r="G240" s="11"/>
      <c r="H240" s="11"/>
      <c r="I240" s="11">
        <f t="shared" si="14"/>
        <v>0</v>
      </c>
      <c r="J240" s="11" t="e">
        <f t="shared" si="15"/>
        <v>#DIV/0!</v>
      </c>
      <c r="K240" s="11" t="e">
        <f t="shared" si="16"/>
        <v>#DIV/0!</v>
      </c>
      <c r="L240" s="11">
        <f t="shared" si="17"/>
        <v>0</v>
      </c>
      <c r="M240" s="11" t="e">
        <f t="shared" si="18"/>
        <v>#DIV/0!</v>
      </c>
    </row>
    <row r="241" spans="1:13" ht="15.75" customHeight="1" hidden="1">
      <c r="A241" s="79"/>
      <c r="B241" s="79"/>
      <c r="C241" s="59" t="s">
        <v>27</v>
      </c>
      <c r="D241" s="27" t="s">
        <v>22</v>
      </c>
      <c r="E241" s="11"/>
      <c r="F241" s="11"/>
      <c r="G241" s="11"/>
      <c r="H241" s="11"/>
      <c r="I241" s="11">
        <f t="shared" si="14"/>
        <v>0</v>
      </c>
      <c r="J241" s="11" t="e">
        <f t="shared" si="15"/>
        <v>#DIV/0!</v>
      </c>
      <c r="K241" s="11" t="e">
        <f t="shared" si="16"/>
        <v>#DIV/0!</v>
      </c>
      <c r="L241" s="11">
        <f t="shared" si="17"/>
        <v>0</v>
      </c>
      <c r="M241" s="11" t="e">
        <f t="shared" si="18"/>
        <v>#DIV/0!</v>
      </c>
    </row>
    <row r="242" spans="1:13" s="2" customFormat="1" ht="31.5" hidden="1">
      <c r="A242" s="79"/>
      <c r="B242" s="79"/>
      <c r="C242" s="63"/>
      <c r="D242" s="48" t="s">
        <v>30</v>
      </c>
      <c r="E242" s="1">
        <f>E243-E241</f>
        <v>1077.2</v>
      </c>
      <c r="F242" s="1">
        <f>F243-F241</f>
        <v>3343.8999999999996</v>
      </c>
      <c r="G242" s="1">
        <f>G243-G241</f>
        <v>830.9</v>
      </c>
      <c r="H242" s="1">
        <f>H243-H241</f>
        <v>1194.8</v>
      </c>
      <c r="I242" s="1">
        <f t="shared" si="14"/>
        <v>363.9</v>
      </c>
      <c r="J242" s="1">
        <f t="shared" si="15"/>
        <v>143.7958839812252</v>
      </c>
      <c r="K242" s="1">
        <f t="shared" si="16"/>
        <v>35.73073357456862</v>
      </c>
      <c r="L242" s="1">
        <f t="shared" si="17"/>
        <v>117.59999999999991</v>
      </c>
      <c r="M242" s="1">
        <f t="shared" si="18"/>
        <v>110.9171927218715</v>
      </c>
    </row>
    <row r="243" spans="1:13" s="2" customFormat="1" ht="15.75">
      <c r="A243" s="80"/>
      <c r="B243" s="80"/>
      <c r="C243" s="63"/>
      <c r="D243" s="48" t="s">
        <v>45</v>
      </c>
      <c r="E243" s="3">
        <f>SUM(E230:E233,E236:E241)</f>
        <v>1077.2</v>
      </c>
      <c r="F243" s="3">
        <f>SUM(F230:F233,F236:F241)</f>
        <v>3343.8999999999996</v>
      </c>
      <c r="G243" s="3">
        <f>SUM(G230:G233,G236:G241)</f>
        <v>830.9</v>
      </c>
      <c r="H243" s="3">
        <f>SUM(H230:H233,H236:H241)</f>
        <v>1194.8</v>
      </c>
      <c r="I243" s="3">
        <f t="shared" si="14"/>
        <v>363.9</v>
      </c>
      <c r="J243" s="3">
        <f t="shared" si="15"/>
        <v>143.7958839812252</v>
      </c>
      <c r="K243" s="3">
        <f t="shared" si="16"/>
        <v>35.73073357456862</v>
      </c>
      <c r="L243" s="3">
        <f t="shared" si="17"/>
        <v>117.59999999999991</v>
      </c>
      <c r="M243" s="3">
        <f t="shared" si="18"/>
        <v>110.9171927218715</v>
      </c>
    </row>
    <row r="244" spans="1:13" ht="31.5" customHeight="1">
      <c r="A244" s="78" t="s">
        <v>73</v>
      </c>
      <c r="B244" s="78" t="s">
        <v>238</v>
      </c>
      <c r="C244" s="59" t="s">
        <v>156</v>
      </c>
      <c r="D244" s="27" t="s">
        <v>157</v>
      </c>
      <c r="E244" s="11"/>
      <c r="F244" s="11"/>
      <c r="G244" s="11"/>
      <c r="H244" s="11">
        <v>7.1</v>
      </c>
      <c r="I244" s="11">
        <f t="shared" si="14"/>
        <v>7.1</v>
      </c>
      <c r="J244" s="11"/>
      <c r="K244" s="11"/>
      <c r="L244" s="11">
        <f t="shared" si="17"/>
        <v>7.1</v>
      </c>
      <c r="M244" s="11"/>
    </row>
    <row r="245" spans="1:13" ht="15.75" customHeight="1">
      <c r="A245" s="79"/>
      <c r="B245" s="79"/>
      <c r="C245" s="59" t="s">
        <v>14</v>
      </c>
      <c r="D245" s="27" t="s">
        <v>15</v>
      </c>
      <c r="E245" s="11">
        <f>E247+E246</f>
        <v>8.5</v>
      </c>
      <c r="F245" s="11">
        <f>F247+F246</f>
        <v>22</v>
      </c>
      <c r="G245" s="11">
        <f>G247+G246</f>
        <v>5.7</v>
      </c>
      <c r="H245" s="11">
        <f>H247+H246</f>
        <v>25.3</v>
      </c>
      <c r="I245" s="11">
        <f t="shared" si="14"/>
        <v>19.6</v>
      </c>
      <c r="J245" s="11">
        <f t="shared" si="15"/>
        <v>443.859649122807</v>
      </c>
      <c r="K245" s="11">
        <f t="shared" si="16"/>
        <v>115.00000000000001</v>
      </c>
      <c r="L245" s="11">
        <f t="shared" si="17"/>
        <v>16.8</v>
      </c>
      <c r="M245" s="11">
        <f t="shared" si="18"/>
        <v>297.6470588235294</v>
      </c>
    </row>
    <row r="246" spans="1:13" ht="47.25" customHeight="1" hidden="1">
      <c r="A246" s="79"/>
      <c r="B246" s="79"/>
      <c r="C246" s="62" t="s">
        <v>198</v>
      </c>
      <c r="D246" s="27" t="s">
        <v>199</v>
      </c>
      <c r="E246" s="11">
        <v>6.3</v>
      </c>
      <c r="F246" s="11">
        <v>10.5</v>
      </c>
      <c r="G246" s="11">
        <v>2.7</v>
      </c>
      <c r="H246" s="11">
        <v>23.8</v>
      </c>
      <c r="I246" s="11">
        <f t="shared" si="14"/>
        <v>21.1</v>
      </c>
      <c r="J246" s="11">
        <f t="shared" si="15"/>
        <v>881.4814814814815</v>
      </c>
      <c r="K246" s="11">
        <f t="shared" si="16"/>
        <v>226.66666666666666</v>
      </c>
      <c r="L246" s="11">
        <f t="shared" si="17"/>
        <v>17.5</v>
      </c>
      <c r="M246" s="11">
        <f t="shared" si="18"/>
        <v>377.7777777777778</v>
      </c>
    </row>
    <row r="247" spans="1:13" ht="47.25" customHeight="1" hidden="1">
      <c r="A247" s="79"/>
      <c r="B247" s="79"/>
      <c r="C247" s="62" t="s">
        <v>16</v>
      </c>
      <c r="D247" s="27" t="s">
        <v>17</v>
      </c>
      <c r="E247" s="11">
        <v>2.2</v>
      </c>
      <c r="F247" s="11">
        <v>11.5</v>
      </c>
      <c r="G247" s="11">
        <v>3</v>
      </c>
      <c r="H247" s="11">
        <v>1.5</v>
      </c>
      <c r="I247" s="11">
        <f t="shared" si="14"/>
        <v>-1.5</v>
      </c>
      <c r="J247" s="11">
        <f t="shared" si="15"/>
        <v>50</v>
      </c>
      <c r="K247" s="11">
        <f t="shared" si="16"/>
        <v>13.043478260869565</v>
      </c>
      <c r="L247" s="11">
        <f t="shared" si="17"/>
        <v>-0.7000000000000002</v>
      </c>
      <c r="M247" s="11">
        <f t="shared" si="18"/>
        <v>68.18181818181817</v>
      </c>
    </row>
    <row r="248" spans="1:13" ht="15.75" hidden="1">
      <c r="A248" s="79"/>
      <c r="B248" s="79"/>
      <c r="C248" s="59" t="s">
        <v>18</v>
      </c>
      <c r="D248" s="27" t="s">
        <v>19</v>
      </c>
      <c r="E248" s="32"/>
      <c r="F248" s="11"/>
      <c r="G248" s="11"/>
      <c r="H248" s="11"/>
      <c r="I248" s="11">
        <f t="shared" si="14"/>
        <v>0</v>
      </c>
      <c r="J248" s="11" t="e">
        <f t="shared" si="15"/>
        <v>#DIV/0!</v>
      </c>
      <c r="K248" s="11" t="e">
        <f t="shared" si="16"/>
        <v>#DIV/0!</v>
      </c>
      <c r="L248" s="11">
        <f t="shared" si="17"/>
        <v>0</v>
      </c>
      <c r="M248" s="11" t="e">
        <f t="shared" si="18"/>
        <v>#DIV/0!</v>
      </c>
    </row>
    <row r="249" spans="1:13" ht="15.75" customHeight="1" hidden="1">
      <c r="A249" s="79"/>
      <c r="B249" s="79"/>
      <c r="C249" s="59" t="s">
        <v>20</v>
      </c>
      <c r="D249" s="27" t="s">
        <v>21</v>
      </c>
      <c r="E249" s="11"/>
      <c r="F249" s="11"/>
      <c r="G249" s="11"/>
      <c r="H249" s="11"/>
      <c r="I249" s="11">
        <f t="shared" si="14"/>
        <v>0</v>
      </c>
      <c r="J249" s="11" t="e">
        <f t="shared" si="15"/>
        <v>#DIV/0!</v>
      </c>
      <c r="K249" s="11" t="e">
        <f t="shared" si="16"/>
        <v>#DIV/0!</v>
      </c>
      <c r="L249" s="11">
        <f t="shared" si="17"/>
        <v>0</v>
      </c>
      <c r="M249" s="11" t="e">
        <f t="shared" si="18"/>
        <v>#DIV/0!</v>
      </c>
    </row>
    <row r="250" spans="1:13" ht="15.75" customHeight="1" hidden="1">
      <c r="A250" s="79"/>
      <c r="B250" s="79"/>
      <c r="C250" s="59" t="s">
        <v>23</v>
      </c>
      <c r="D250" s="27" t="s">
        <v>24</v>
      </c>
      <c r="E250" s="11"/>
      <c r="F250" s="11"/>
      <c r="G250" s="11"/>
      <c r="H250" s="11"/>
      <c r="I250" s="11">
        <f t="shared" si="14"/>
        <v>0</v>
      </c>
      <c r="J250" s="11" t="e">
        <f t="shared" si="15"/>
        <v>#DIV/0!</v>
      </c>
      <c r="K250" s="11" t="e">
        <f t="shared" si="16"/>
        <v>#DIV/0!</v>
      </c>
      <c r="L250" s="11">
        <f t="shared" si="17"/>
        <v>0</v>
      </c>
      <c r="M250" s="11" t="e">
        <f t="shared" si="18"/>
        <v>#DIV/0!</v>
      </c>
    </row>
    <row r="251" spans="1:13" ht="15.75">
      <c r="A251" s="79"/>
      <c r="B251" s="79"/>
      <c r="C251" s="59" t="s">
        <v>25</v>
      </c>
      <c r="D251" s="27" t="s">
        <v>63</v>
      </c>
      <c r="E251" s="11">
        <v>153.5</v>
      </c>
      <c r="F251" s="11">
        <v>602.6</v>
      </c>
      <c r="G251" s="11">
        <v>158</v>
      </c>
      <c r="H251" s="11">
        <v>158</v>
      </c>
      <c r="I251" s="11">
        <f t="shared" si="14"/>
        <v>0</v>
      </c>
      <c r="J251" s="11">
        <f t="shared" si="15"/>
        <v>100</v>
      </c>
      <c r="K251" s="11">
        <f t="shared" si="16"/>
        <v>26.21971457019582</v>
      </c>
      <c r="L251" s="11">
        <f t="shared" si="17"/>
        <v>4.5</v>
      </c>
      <c r="M251" s="11">
        <f t="shared" si="18"/>
        <v>102.93159609120521</v>
      </c>
    </row>
    <row r="252" spans="1:13" ht="15.75" customHeight="1" hidden="1">
      <c r="A252" s="79"/>
      <c r="B252" s="79"/>
      <c r="C252" s="59" t="s">
        <v>37</v>
      </c>
      <c r="D252" s="27" t="s">
        <v>38</v>
      </c>
      <c r="E252" s="11"/>
      <c r="F252" s="11"/>
      <c r="G252" s="11"/>
      <c r="H252" s="11"/>
      <c r="I252" s="11">
        <f t="shared" si="14"/>
        <v>0</v>
      </c>
      <c r="J252" s="11" t="e">
        <f t="shared" si="15"/>
        <v>#DIV/0!</v>
      </c>
      <c r="K252" s="11" t="e">
        <f t="shared" si="16"/>
        <v>#DIV/0!</v>
      </c>
      <c r="L252" s="11">
        <f t="shared" si="17"/>
        <v>0</v>
      </c>
      <c r="M252" s="11" t="e">
        <f t="shared" si="18"/>
        <v>#DIV/0!</v>
      </c>
    </row>
    <row r="253" spans="1:13" ht="15.75" customHeight="1" hidden="1">
      <c r="A253" s="79"/>
      <c r="B253" s="79"/>
      <c r="C253" s="59" t="s">
        <v>27</v>
      </c>
      <c r="D253" s="27" t="s">
        <v>22</v>
      </c>
      <c r="E253" s="11"/>
      <c r="F253" s="11"/>
      <c r="G253" s="11"/>
      <c r="H253" s="11"/>
      <c r="I253" s="11">
        <f t="shared" si="14"/>
        <v>0</v>
      </c>
      <c r="J253" s="11" t="e">
        <f t="shared" si="15"/>
        <v>#DIV/0!</v>
      </c>
      <c r="K253" s="11" t="e">
        <f t="shared" si="16"/>
        <v>#DIV/0!</v>
      </c>
      <c r="L253" s="11">
        <f t="shared" si="17"/>
        <v>0</v>
      </c>
      <c r="M253" s="11" t="e">
        <f t="shared" si="18"/>
        <v>#DIV/0!</v>
      </c>
    </row>
    <row r="254" spans="1:13" s="2" customFormat="1" ht="31.5" customHeight="1" hidden="1">
      <c r="A254" s="79"/>
      <c r="B254" s="79"/>
      <c r="C254" s="63"/>
      <c r="D254" s="48" t="s">
        <v>30</v>
      </c>
      <c r="E254" s="1">
        <f>E255-E253</f>
        <v>162</v>
      </c>
      <c r="F254" s="1">
        <f>F255-F253</f>
        <v>624.6</v>
      </c>
      <c r="G254" s="1">
        <f>G255-G253</f>
        <v>163.7</v>
      </c>
      <c r="H254" s="1">
        <f>H255-H253</f>
        <v>190.4</v>
      </c>
      <c r="I254" s="1">
        <f t="shared" si="14"/>
        <v>26.700000000000017</v>
      </c>
      <c r="J254" s="1">
        <f t="shared" si="15"/>
        <v>116.31032376298107</v>
      </c>
      <c r="K254" s="1">
        <f t="shared" si="16"/>
        <v>30.48350944604547</v>
      </c>
      <c r="L254" s="1">
        <f t="shared" si="17"/>
        <v>28.400000000000006</v>
      </c>
      <c r="M254" s="1">
        <f t="shared" si="18"/>
        <v>117.53086419753087</v>
      </c>
    </row>
    <row r="255" spans="1:13" s="2" customFormat="1" ht="15.75">
      <c r="A255" s="80"/>
      <c r="B255" s="80"/>
      <c r="C255" s="63"/>
      <c r="D255" s="48" t="s">
        <v>45</v>
      </c>
      <c r="E255" s="3">
        <f>SUM(E244:E245,E248:E253)</f>
        <v>162</v>
      </c>
      <c r="F255" s="3">
        <f>SUM(F244:F245,F248:F253)</f>
        <v>624.6</v>
      </c>
      <c r="G255" s="3">
        <f>SUM(G244:G245,G248:G253)</f>
        <v>163.7</v>
      </c>
      <c r="H255" s="3">
        <f>SUM(H244:H245,H248:H253)</f>
        <v>190.4</v>
      </c>
      <c r="I255" s="3">
        <f t="shared" si="14"/>
        <v>26.700000000000017</v>
      </c>
      <c r="J255" s="3">
        <f t="shared" si="15"/>
        <v>116.31032376298107</v>
      </c>
      <c r="K255" s="3">
        <f t="shared" si="16"/>
        <v>30.48350944604547</v>
      </c>
      <c r="L255" s="3">
        <f t="shared" si="17"/>
        <v>28.400000000000006</v>
      </c>
      <c r="M255" s="3">
        <f t="shared" si="18"/>
        <v>117.53086419753087</v>
      </c>
    </row>
    <row r="256" spans="1:13" ht="78.75" customHeight="1">
      <c r="A256" s="78" t="s">
        <v>179</v>
      </c>
      <c r="B256" s="78" t="s">
        <v>180</v>
      </c>
      <c r="C256" s="62" t="s">
        <v>11</v>
      </c>
      <c r="D256" s="27" t="s">
        <v>74</v>
      </c>
      <c r="E256" s="11">
        <v>106.4</v>
      </c>
      <c r="F256" s="11">
        <v>462.2</v>
      </c>
      <c r="G256" s="11">
        <v>99.4</v>
      </c>
      <c r="H256" s="11">
        <v>514.9</v>
      </c>
      <c r="I256" s="11">
        <f t="shared" si="14"/>
        <v>415.5</v>
      </c>
      <c r="J256" s="11">
        <f t="shared" si="15"/>
        <v>518.0080482897383</v>
      </c>
      <c r="K256" s="11">
        <f t="shared" si="16"/>
        <v>111.40199048031154</v>
      </c>
      <c r="L256" s="11">
        <f t="shared" si="17"/>
        <v>408.5</v>
      </c>
      <c r="M256" s="11">
        <f t="shared" si="18"/>
        <v>483.92857142857133</v>
      </c>
    </row>
    <row r="257" spans="1:13" ht="31.5">
      <c r="A257" s="79"/>
      <c r="B257" s="79"/>
      <c r="C257" s="59" t="s">
        <v>162</v>
      </c>
      <c r="D257" s="28" t="s">
        <v>163</v>
      </c>
      <c r="E257" s="16">
        <v>1120.6</v>
      </c>
      <c r="F257" s="11">
        <v>4800.8</v>
      </c>
      <c r="G257" s="11">
        <v>648</v>
      </c>
      <c r="H257" s="16">
        <v>1053.3</v>
      </c>
      <c r="I257" s="16">
        <f t="shared" si="14"/>
        <v>405.29999999999995</v>
      </c>
      <c r="J257" s="16">
        <f t="shared" si="15"/>
        <v>162.54629629629628</v>
      </c>
      <c r="K257" s="16">
        <f t="shared" si="16"/>
        <v>21.940093317780367</v>
      </c>
      <c r="L257" s="16">
        <f t="shared" si="17"/>
        <v>-67.29999999999995</v>
      </c>
      <c r="M257" s="16">
        <f t="shared" si="18"/>
        <v>93.99428877387115</v>
      </c>
    </row>
    <row r="258" spans="1:13" ht="31.5">
      <c r="A258" s="79"/>
      <c r="B258" s="79"/>
      <c r="C258" s="59" t="s">
        <v>156</v>
      </c>
      <c r="D258" s="28" t="s">
        <v>157</v>
      </c>
      <c r="E258" s="16">
        <v>7247.6</v>
      </c>
      <c r="F258" s="11"/>
      <c r="G258" s="11"/>
      <c r="H258" s="16">
        <v>11641.7</v>
      </c>
      <c r="I258" s="16">
        <f t="shared" si="14"/>
        <v>11641.7</v>
      </c>
      <c r="J258" s="16"/>
      <c r="K258" s="16"/>
      <c r="L258" s="16">
        <f t="shared" si="17"/>
        <v>4394.1</v>
      </c>
      <c r="M258" s="16">
        <f t="shared" si="18"/>
        <v>160.62834593520614</v>
      </c>
    </row>
    <row r="259" spans="1:13" ht="84.75" customHeight="1" hidden="1">
      <c r="A259" s="79"/>
      <c r="B259" s="79"/>
      <c r="C259" s="62" t="s">
        <v>154</v>
      </c>
      <c r="D259" s="28" t="s">
        <v>174</v>
      </c>
      <c r="E259" s="16"/>
      <c r="F259" s="11"/>
      <c r="G259" s="11"/>
      <c r="H259" s="16"/>
      <c r="I259" s="16">
        <f t="shared" si="14"/>
        <v>0</v>
      </c>
      <c r="J259" s="16"/>
      <c r="K259" s="16"/>
      <c r="L259" s="16">
        <f t="shared" si="17"/>
        <v>0</v>
      </c>
      <c r="M259" s="16" t="e">
        <f t="shared" si="18"/>
        <v>#DIV/0!</v>
      </c>
    </row>
    <row r="260" spans="1:13" ht="15.75">
      <c r="A260" s="79"/>
      <c r="B260" s="79"/>
      <c r="C260" s="59" t="s">
        <v>14</v>
      </c>
      <c r="D260" s="27" t="s">
        <v>15</v>
      </c>
      <c r="E260" s="11">
        <f>SUM(E261:E264)</f>
        <v>110</v>
      </c>
      <c r="F260" s="11">
        <f>SUM(F261:F264)</f>
        <v>0</v>
      </c>
      <c r="G260" s="11">
        <f>SUM(G261:G264)</f>
        <v>0</v>
      </c>
      <c r="H260" s="11">
        <f>SUM(H261:H264)</f>
        <v>11</v>
      </c>
      <c r="I260" s="11">
        <f t="shared" si="14"/>
        <v>11</v>
      </c>
      <c r="J260" s="11"/>
      <c r="K260" s="11"/>
      <c r="L260" s="11">
        <f t="shared" si="17"/>
        <v>-99</v>
      </c>
      <c r="M260" s="11">
        <f t="shared" si="18"/>
        <v>10</v>
      </c>
    </row>
    <row r="261" spans="1:13" ht="63" customHeight="1" hidden="1">
      <c r="A261" s="79"/>
      <c r="B261" s="79"/>
      <c r="C261" s="62" t="s">
        <v>207</v>
      </c>
      <c r="D261" s="27" t="s">
        <v>208</v>
      </c>
      <c r="E261" s="11">
        <v>10.2</v>
      </c>
      <c r="F261" s="11"/>
      <c r="G261" s="11"/>
      <c r="H261" s="11"/>
      <c r="I261" s="11">
        <f t="shared" si="14"/>
        <v>0</v>
      </c>
      <c r="J261" s="11"/>
      <c r="K261" s="11"/>
      <c r="L261" s="11">
        <f t="shared" si="17"/>
        <v>-10.2</v>
      </c>
      <c r="M261" s="11">
        <f t="shared" si="18"/>
        <v>0</v>
      </c>
    </row>
    <row r="262" spans="1:13" ht="47.25" customHeight="1" hidden="1">
      <c r="A262" s="79"/>
      <c r="B262" s="79"/>
      <c r="C262" s="62" t="s">
        <v>160</v>
      </c>
      <c r="D262" s="27" t="s">
        <v>161</v>
      </c>
      <c r="E262" s="11"/>
      <c r="F262" s="11"/>
      <c r="G262" s="11"/>
      <c r="H262" s="11"/>
      <c r="I262" s="11">
        <f t="shared" si="14"/>
        <v>0</v>
      </c>
      <c r="J262" s="11"/>
      <c r="K262" s="11"/>
      <c r="L262" s="11">
        <f t="shared" si="17"/>
        <v>0</v>
      </c>
      <c r="M262" s="11" t="e">
        <f t="shared" si="18"/>
        <v>#DIV/0!</v>
      </c>
    </row>
    <row r="263" spans="1:13" ht="63" customHeight="1" hidden="1">
      <c r="A263" s="79"/>
      <c r="B263" s="79"/>
      <c r="C263" s="59" t="s">
        <v>43</v>
      </c>
      <c r="D263" s="29" t="s">
        <v>44</v>
      </c>
      <c r="E263" s="11"/>
      <c r="F263" s="11"/>
      <c r="G263" s="11"/>
      <c r="H263" s="11">
        <v>9.3</v>
      </c>
      <c r="I263" s="11">
        <f aca="true" t="shared" si="19" ref="I263:I326">H263-G263</f>
        <v>9.3</v>
      </c>
      <c r="J263" s="11"/>
      <c r="K263" s="11"/>
      <c r="L263" s="11">
        <f aca="true" t="shared" si="20" ref="L263:L326">H263-E263</f>
        <v>9.3</v>
      </c>
      <c r="M263" s="11" t="e">
        <f aca="true" t="shared" si="21" ref="M263:M326">H263/E263*100</f>
        <v>#DIV/0!</v>
      </c>
    </row>
    <row r="264" spans="1:13" ht="47.25" customHeight="1" hidden="1">
      <c r="A264" s="79"/>
      <c r="B264" s="79"/>
      <c r="C264" s="62" t="s">
        <v>16</v>
      </c>
      <c r="D264" s="27" t="s">
        <v>17</v>
      </c>
      <c r="E264" s="11">
        <v>99.8</v>
      </c>
      <c r="F264" s="11"/>
      <c r="G264" s="11"/>
      <c r="H264" s="11">
        <v>1.7</v>
      </c>
      <c r="I264" s="11">
        <f t="shared" si="19"/>
        <v>1.7</v>
      </c>
      <c r="J264" s="11"/>
      <c r="K264" s="11"/>
      <c r="L264" s="11">
        <f t="shared" si="20"/>
        <v>-98.1</v>
      </c>
      <c r="M264" s="11">
        <f t="shared" si="21"/>
        <v>1.7034068136272544</v>
      </c>
    </row>
    <row r="265" spans="1:13" ht="15.75" customHeight="1">
      <c r="A265" s="79"/>
      <c r="B265" s="79"/>
      <c r="C265" s="59" t="s">
        <v>18</v>
      </c>
      <c r="D265" s="27" t="s">
        <v>19</v>
      </c>
      <c r="E265" s="11">
        <v>1.5</v>
      </c>
      <c r="F265" s="11"/>
      <c r="G265" s="11"/>
      <c r="H265" s="11"/>
      <c r="I265" s="11">
        <f t="shared" si="19"/>
        <v>0</v>
      </c>
      <c r="J265" s="11"/>
      <c r="K265" s="11"/>
      <c r="L265" s="11">
        <f t="shared" si="20"/>
        <v>-1.5</v>
      </c>
      <c r="M265" s="11">
        <f t="shared" si="21"/>
        <v>0</v>
      </c>
    </row>
    <row r="266" spans="1:13" ht="15.75" customHeight="1" hidden="1">
      <c r="A266" s="79"/>
      <c r="B266" s="79"/>
      <c r="C266" s="59" t="s">
        <v>20</v>
      </c>
      <c r="D266" s="27" t="s">
        <v>155</v>
      </c>
      <c r="E266" s="11"/>
      <c r="F266" s="11"/>
      <c r="G266" s="11"/>
      <c r="H266" s="11"/>
      <c r="I266" s="11">
        <f t="shared" si="19"/>
        <v>0</v>
      </c>
      <c r="J266" s="11" t="e">
        <f aca="true" t="shared" si="22" ref="J263:J326">H266/G266*100</f>
        <v>#DIV/0!</v>
      </c>
      <c r="K266" s="11" t="e">
        <f aca="true" t="shared" si="23" ref="K263:K326">H266/F266*100</f>
        <v>#DIV/0!</v>
      </c>
      <c r="L266" s="11">
        <f t="shared" si="20"/>
        <v>0</v>
      </c>
      <c r="M266" s="11" t="e">
        <f t="shared" si="21"/>
        <v>#DIV/0!</v>
      </c>
    </row>
    <row r="267" spans="1:13" ht="15.75">
      <c r="A267" s="79"/>
      <c r="B267" s="79"/>
      <c r="C267" s="59" t="s">
        <v>23</v>
      </c>
      <c r="D267" s="27" t="s">
        <v>24</v>
      </c>
      <c r="E267" s="11"/>
      <c r="F267" s="47">
        <v>634.4</v>
      </c>
      <c r="G267" s="47">
        <v>634.4</v>
      </c>
      <c r="H267" s="11">
        <v>634.4</v>
      </c>
      <c r="I267" s="11">
        <f t="shared" si="19"/>
        <v>0</v>
      </c>
      <c r="J267" s="11">
        <f t="shared" si="22"/>
        <v>100</v>
      </c>
      <c r="K267" s="11">
        <f t="shared" si="23"/>
        <v>100</v>
      </c>
      <c r="L267" s="11">
        <f t="shared" si="20"/>
        <v>634.4</v>
      </c>
      <c r="M267" s="11"/>
    </row>
    <row r="268" spans="1:13" ht="15.75" customHeight="1" hidden="1">
      <c r="A268" s="79"/>
      <c r="B268" s="79"/>
      <c r="C268" s="59" t="s">
        <v>25</v>
      </c>
      <c r="D268" s="27" t="s">
        <v>63</v>
      </c>
      <c r="E268" s="11"/>
      <c r="F268" s="47"/>
      <c r="G268" s="47"/>
      <c r="H268" s="11"/>
      <c r="I268" s="11">
        <f t="shared" si="19"/>
        <v>0</v>
      </c>
      <c r="J268" s="11" t="e">
        <f t="shared" si="22"/>
        <v>#DIV/0!</v>
      </c>
      <c r="K268" s="11" t="e">
        <f t="shared" si="23"/>
        <v>#DIV/0!</v>
      </c>
      <c r="L268" s="11">
        <f t="shared" si="20"/>
        <v>0</v>
      </c>
      <c r="M268" s="11" t="e">
        <f t="shared" si="21"/>
        <v>#DIV/0!</v>
      </c>
    </row>
    <row r="269" spans="1:13" ht="15.75" customHeight="1" hidden="1">
      <c r="A269" s="79"/>
      <c r="B269" s="79"/>
      <c r="C269" s="59" t="s">
        <v>37</v>
      </c>
      <c r="D269" s="27" t="s">
        <v>38</v>
      </c>
      <c r="E269" s="11"/>
      <c r="F269" s="47"/>
      <c r="G269" s="47"/>
      <c r="H269" s="11"/>
      <c r="I269" s="11">
        <f t="shared" si="19"/>
        <v>0</v>
      </c>
      <c r="J269" s="11" t="e">
        <f t="shared" si="22"/>
        <v>#DIV/0!</v>
      </c>
      <c r="K269" s="11" t="e">
        <f t="shared" si="23"/>
        <v>#DIV/0!</v>
      </c>
      <c r="L269" s="11">
        <f t="shared" si="20"/>
        <v>0</v>
      </c>
      <c r="M269" s="11" t="e">
        <f t="shared" si="21"/>
        <v>#DIV/0!</v>
      </c>
    </row>
    <row r="270" spans="1:13" ht="15.75" customHeight="1" hidden="1">
      <c r="A270" s="79"/>
      <c r="B270" s="79"/>
      <c r="C270" s="59" t="s">
        <v>46</v>
      </c>
      <c r="D270" s="27" t="s">
        <v>47</v>
      </c>
      <c r="E270" s="11"/>
      <c r="F270" s="16"/>
      <c r="G270" s="16"/>
      <c r="H270" s="11"/>
      <c r="I270" s="11">
        <f t="shared" si="19"/>
        <v>0</v>
      </c>
      <c r="J270" s="11" t="e">
        <f t="shared" si="22"/>
        <v>#DIV/0!</v>
      </c>
      <c r="K270" s="11" t="e">
        <f t="shared" si="23"/>
        <v>#DIV/0!</v>
      </c>
      <c r="L270" s="11">
        <f t="shared" si="20"/>
        <v>0</v>
      </c>
      <c r="M270" s="11" t="e">
        <f t="shared" si="21"/>
        <v>#DIV/0!</v>
      </c>
    </row>
    <row r="271" spans="1:13" ht="15.75">
      <c r="A271" s="79"/>
      <c r="B271" s="79"/>
      <c r="C271" s="59" t="s">
        <v>27</v>
      </c>
      <c r="D271" s="27" t="s">
        <v>22</v>
      </c>
      <c r="E271" s="11">
        <v>-624.1</v>
      </c>
      <c r="F271" s="16"/>
      <c r="G271" s="16"/>
      <c r="H271" s="11"/>
      <c r="I271" s="11">
        <f t="shared" si="19"/>
        <v>0</v>
      </c>
      <c r="J271" s="11"/>
      <c r="K271" s="11"/>
      <c r="L271" s="11">
        <f t="shared" si="20"/>
        <v>624.1</v>
      </c>
      <c r="M271" s="11">
        <f t="shared" si="21"/>
        <v>0</v>
      </c>
    </row>
    <row r="272" spans="1:13" s="2" customFormat="1" ht="15.75">
      <c r="A272" s="79"/>
      <c r="B272" s="79"/>
      <c r="C272" s="61"/>
      <c r="D272" s="48" t="s">
        <v>28</v>
      </c>
      <c r="E272" s="3">
        <f>SUM(E256:E260,E265:E271)</f>
        <v>7962</v>
      </c>
      <c r="F272" s="3">
        <f>SUM(F256:F260,F265:F271)</f>
        <v>5897.4</v>
      </c>
      <c r="G272" s="3">
        <f>SUM(G256:G260,G265:G271)</f>
        <v>1381.8</v>
      </c>
      <c r="H272" s="3">
        <f>SUM(H256:H260,H265:H271)</f>
        <v>13855.300000000001</v>
      </c>
      <c r="I272" s="3">
        <f t="shared" si="19"/>
        <v>12473.500000000002</v>
      </c>
      <c r="J272" s="3">
        <f t="shared" si="22"/>
        <v>1002.69937762339</v>
      </c>
      <c r="K272" s="3">
        <f t="shared" si="23"/>
        <v>234.9391257164174</v>
      </c>
      <c r="L272" s="3">
        <f t="shared" si="20"/>
        <v>5893.300000000001</v>
      </c>
      <c r="M272" s="3">
        <f t="shared" si="21"/>
        <v>174.01783471489577</v>
      </c>
    </row>
    <row r="273" spans="1:13" ht="15.75">
      <c r="A273" s="79"/>
      <c r="B273" s="79"/>
      <c r="C273" s="59" t="s">
        <v>14</v>
      </c>
      <c r="D273" s="27" t="s">
        <v>15</v>
      </c>
      <c r="E273" s="11">
        <f>E274</f>
        <v>2781.5</v>
      </c>
      <c r="F273" s="11">
        <f>F274</f>
        <v>12000</v>
      </c>
      <c r="G273" s="11">
        <f>G274</f>
        <v>2700</v>
      </c>
      <c r="H273" s="11">
        <f>H274</f>
        <v>8317.5</v>
      </c>
      <c r="I273" s="11">
        <f t="shared" si="19"/>
        <v>5617.5</v>
      </c>
      <c r="J273" s="11">
        <f t="shared" si="22"/>
        <v>308.05555555555554</v>
      </c>
      <c r="K273" s="11">
        <f t="shared" si="23"/>
        <v>69.3125</v>
      </c>
      <c r="L273" s="11">
        <f t="shared" si="20"/>
        <v>5536</v>
      </c>
      <c r="M273" s="11">
        <f t="shared" si="21"/>
        <v>299.0293007370124</v>
      </c>
    </row>
    <row r="274" spans="1:13" ht="47.25" customHeight="1" hidden="1">
      <c r="A274" s="79"/>
      <c r="B274" s="79"/>
      <c r="C274" s="62" t="s">
        <v>16</v>
      </c>
      <c r="D274" s="27" t="s">
        <v>17</v>
      </c>
      <c r="E274" s="11">
        <v>2781.5</v>
      </c>
      <c r="F274" s="11">
        <v>12000</v>
      </c>
      <c r="G274" s="11">
        <v>2700</v>
      </c>
      <c r="H274" s="11">
        <v>8317.5</v>
      </c>
      <c r="I274" s="11">
        <f t="shared" si="19"/>
        <v>5617.5</v>
      </c>
      <c r="J274" s="11">
        <f t="shared" si="22"/>
        <v>308.05555555555554</v>
      </c>
      <c r="K274" s="11">
        <f t="shared" si="23"/>
        <v>69.3125</v>
      </c>
      <c r="L274" s="11">
        <f t="shared" si="20"/>
        <v>5536</v>
      </c>
      <c r="M274" s="11">
        <f t="shared" si="21"/>
        <v>299.0293007370124</v>
      </c>
    </row>
    <row r="275" spans="1:13" s="2" customFormat="1" ht="15.75">
      <c r="A275" s="79"/>
      <c r="B275" s="79"/>
      <c r="C275" s="61"/>
      <c r="D275" s="48" t="s">
        <v>29</v>
      </c>
      <c r="E275" s="3">
        <f>E273</f>
        <v>2781.5</v>
      </c>
      <c r="F275" s="3">
        <f>F273</f>
        <v>12000</v>
      </c>
      <c r="G275" s="3">
        <f>G273</f>
        <v>2700</v>
      </c>
      <c r="H275" s="3">
        <f>H273</f>
        <v>8317.5</v>
      </c>
      <c r="I275" s="3">
        <f t="shared" si="19"/>
        <v>5617.5</v>
      </c>
      <c r="J275" s="3">
        <f t="shared" si="22"/>
        <v>308.05555555555554</v>
      </c>
      <c r="K275" s="3">
        <f t="shared" si="23"/>
        <v>69.3125</v>
      </c>
      <c r="L275" s="3">
        <f t="shared" si="20"/>
        <v>5536</v>
      </c>
      <c r="M275" s="3">
        <f t="shared" si="21"/>
        <v>299.0293007370124</v>
      </c>
    </row>
    <row r="276" spans="1:13" s="2" customFormat="1" ht="31.5">
      <c r="A276" s="79"/>
      <c r="B276" s="79"/>
      <c r="C276" s="61"/>
      <c r="D276" s="48" t="s">
        <v>30</v>
      </c>
      <c r="E276" s="3">
        <f>E277-E271</f>
        <v>11367.6</v>
      </c>
      <c r="F276" s="3">
        <f>F277-F271</f>
        <v>17897.4</v>
      </c>
      <c r="G276" s="3">
        <f>G277-G271</f>
        <v>4081.8</v>
      </c>
      <c r="H276" s="3">
        <f>H277-H271</f>
        <v>22172.800000000003</v>
      </c>
      <c r="I276" s="3">
        <f t="shared" si="19"/>
        <v>18091.000000000004</v>
      </c>
      <c r="J276" s="3">
        <f t="shared" si="22"/>
        <v>543.2113283355383</v>
      </c>
      <c r="K276" s="3">
        <f t="shared" si="23"/>
        <v>123.88838602255076</v>
      </c>
      <c r="L276" s="3">
        <f t="shared" si="20"/>
        <v>10805.200000000003</v>
      </c>
      <c r="M276" s="3">
        <f t="shared" si="21"/>
        <v>195.0526056511489</v>
      </c>
    </row>
    <row r="277" spans="1:13" s="2" customFormat="1" ht="15.75">
      <c r="A277" s="80"/>
      <c r="B277" s="80"/>
      <c r="C277" s="61"/>
      <c r="D277" s="48" t="s">
        <v>45</v>
      </c>
      <c r="E277" s="3">
        <f>E272+E275</f>
        <v>10743.5</v>
      </c>
      <c r="F277" s="3">
        <f>F272+F275</f>
        <v>17897.4</v>
      </c>
      <c r="G277" s="3">
        <f>G272+G275</f>
        <v>4081.8</v>
      </c>
      <c r="H277" s="3">
        <f>H272+H275</f>
        <v>22172.800000000003</v>
      </c>
      <c r="I277" s="3">
        <f t="shared" si="19"/>
        <v>18091.000000000004</v>
      </c>
      <c r="J277" s="3">
        <f t="shared" si="22"/>
        <v>543.2113283355383</v>
      </c>
      <c r="K277" s="3">
        <f t="shared" si="23"/>
        <v>123.88838602255076</v>
      </c>
      <c r="L277" s="3">
        <f t="shared" si="20"/>
        <v>11429.300000000003</v>
      </c>
      <c r="M277" s="3">
        <f t="shared" si="21"/>
        <v>206.38339461069486</v>
      </c>
    </row>
    <row r="278" spans="1:13" s="2" customFormat="1" ht="15.75" customHeight="1" hidden="1">
      <c r="A278" s="99">
        <v>942</v>
      </c>
      <c r="B278" s="78" t="s">
        <v>240</v>
      </c>
      <c r="C278" s="59" t="s">
        <v>14</v>
      </c>
      <c r="D278" s="27" t="s">
        <v>15</v>
      </c>
      <c r="E278" s="47">
        <f>E279</f>
        <v>0</v>
      </c>
      <c r="F278" s="47">
        <f>F279</f>
        <v>0</v>
      </c>
      <c r="G278" s="47">
        <f>G279</f>
        <v>0</v>
      </c>
      <c r="H278" s="47">
        <f>H279</f>
        <v>0</v>
      </c>
      <c r="I278" s="47">
        <f t="shared" si="19"/>
        <v>0</v>
      </c>
      <c r="J278" s="47" t="e">
        <f t="shared" si="22"/>
        <v>#DIV/0!</v>
      </c>
      <c r="K278" s="47" t="e">
        <f t="shared" si="23"/>
        <v>#DIV/0!</v>
      </c>
      <c r="L278" s="47">
        <f t="shared" si="20"/>
        <v>0</v>
      </c>
      <c r="M278" s="47" t="e">
        <f t="shared" si="21"/>
        <v>#DIV/0!</v>
      </c>
    </row>
    <row r="279" spans="1:13" s="2" customFormat="1" ht="47.25" customHeight="1" hidden="1">
      <c r="A279" s="100"/>
      <c r="B279" s="79"/>
      <c r="C279" s="62" t="s">
        <v>16</v>
      </c>
      <c r="D279" s="27" t="s">
        <v>17</v>
      </c>
      <c r="E279" s="3"/>
      <c r="F279" s="3"/>
      <c r="G279" s="3"/>
      <c r="H279" s="3"/>
      <c r="I279" s="3">
        <f t="shared" si="19"/>
        <v>0</v>
      </c>
      <c r="J279" s="3" t="e">
        <f t="shared" si="22"/>
        <v>#DIV/0!</v>
      </c>
      <c r="K279" s="3" t="e">
        <f t="shared" si="23"/>
        <v>#DIV/0!</v>
      </c>
      <c r="L279" s="3">
        <f t="shared" si="20"/>
        <v>0</v>
      </c>
      <c r="M279" s="3" t="e">
        <f t="shared" si="21"/>
        <v>#DIV/0!</v>
      </c>
    </row>
    <row r="280" spans="1:13" s="2" customFormat="1" ht="15.75" customHeight="1" hidden="1">
      <c r="A280" s="100"/>
      <c r="B280" s="79"/>
      <c r="C280" s="59" t="s">
        <v>18</v>
      </c>
      <c r="D280" s="27" t="s">
        <v>19</v>
      </c>
      <c r="E280" s="3"/>
      <c r="F280" s="3"/>
      <c r="G280" s="3"/>
      <c r="H280" s="3"/>
      <c r="I280" s="3">
        <f t="shared" si="19"/>
        <v>0</v>
      </c>
      <c r="J280" s="3" t="e">
        <f t="shared" si="22"/>
        <v>#DIV/0!</v>
      </c>
      <c r="K280" s="3" t="e">
        <f t="shared" si="23"/>
        <v>#DIV/0!</v>
      </c>
      <c r="L280" s="3">
        <f t="shared" si="20"/>
        <v>0</v>
      </c>
      <c r="M280" s="3" t="e">
        <f t="shared" si="21"/>
        <v>#DIV/0!</v>
      </c>
    </row>
    <row r="281" spans="1:13" s="2" customFormat="1" ht="15.75" customHeight="1" hidden="1">
      <c r="A281" s="100"/>
      <c r="B281" s="79"/>
      <c r="C281" s="59" t="s">
        <v>27</v>
      </c>
      <c r="D281" s="27" t="s">
        <v>22</v>
      </c>
      <c r="E281" s="3"/>
      <c r="F281" s="3"/>
      <c r="G281" s="3"/>
      <c r="H281" s="3"/>
      <c r="I281" s="3">
        <f t="shared" si="19"/>
        <v>0</v>
      </c>
      <c r="J281" s="3" t="e">
        <f t="shared" si="22"/>
        <v>#DIV/0!</v>
      </c>
      <c r="K281" s="3" t="e">
        <f t="shared" si="23"/>
        <v>#DIV/0!</v>
      </c>
      <c r="L281" s="3">
        <f t="shared" si="20"/>
        <v>0</v>
      </c>
      <c r="M281" s="3" t="e">
        <f t="shared" si="21"/>
        <v>#DIV/0!</v>
      </c>
    </row>
    <row r="282" spans="1:13" s="2" customFormat="1" ht="31.5" customHeight="1" hidden="1">
      <c r="A282" s="100"/>
      <c r="B282" s="79"/>
      <c r="C282" s="59"/>
      <c r="D282" s="48" t="s">
        <v>30</v>
      </c>
      <c r="E282" s="3">
        <f>E283-E281</f>
        <v>0</v>
      </c>
      <c r="F282" s="3">
        <f>F283-F281</f>
        <v>0</v>
      </c>
      <c r="G282" s="3">
        <f>G283-G281</f>
        <v>0</v>
      </c>
      <c r="H282" s="3">
        <f>H283-H281</f>
        <v>0</v>
      </c>
      <c r="I282" s="3">
        <f t="shared" si="19"/>
        <v>0</v>
      </c>
      <c r="J282" s="3" t="e">
        <f t="shared" si="22"/>
        <v>#DIV/0!</v>
      </c>
      <c r="K282" s="3" t="e">
        <f t="shared" si="23"/>
        <v>#DIV/0!</v>
      </c>
      <c r="L282" s="3">
        <f t="shared" si="20"/>
        <v>0</v>
      </c>
      <c r="M282" s="3" t="e">
        <f t="shared" si="21"/>
        <v>#DIV/0!</v>
      </c>
    </row>
    <row r="283" spans="1:13" s="2" customFormat="1" ht="15.75" customHeight="1" hidden="1">
      <c r="A283" s="101"/>
      <c r="B283" s="80"/>
      <c r="C283" s="61"/>
      <c r="D283" s="48" t="s">
        <v>45</v>
      </c>
      <c r="E283" s="3">
        <f>SUM(E278,E280,E281)</f>
        <v>0</v>
      </c>
      <c r="F283" s="3">
        <f>SUM(F278,F280,F281)</f>
        <v>0</v>
      </c>
      <c r="G283" s="3">
        <f>SUM(G278,G280,G281)</f>
        <v>0</v>
      </c>
      <c r="H283" s="3">
        <f>SUM(H278,H280,H281)</f>
        <v>0</v>
      </c>
      <c r="I283" s="3">
        <f t="shared" si="19"/>
        <v>0</v>
      </c>
      <c r="J283" s="3" t="e">
        <f t="shared" si="22"/>
        <v>#DIV/0!</v>
      </c>
      <c r="K283" s="3" t="e">
        <f t="shared" si="23"/>
        <v>#DIV/0!</v>
      </c>
      <c r="L283" s="3">
        <f t="shared" si="20"/>
        <v>0</v>
      </c>
      <c r="M283" s="3" t="e">
        <f t="shared" si="21"/>
        <v>#DIV/0!</v>
      </c>
    </row>
    <row r="284" spans="1:13" s="2" customFormat="1" ht="94.5">
      <c r="A284" s="78" t="s">
        <v>75</v>
      </c>
      <c r="B284" s="78" t="s">
        <v>239</v>
      </c>
      <c r="C284" s="59" t="s">
        <v>194</v>
      </c>
      <c r="D284" s="28" t="s">
        <v>196</v>
      </c>
      <c r="E284" s="11">
        <v>373</v>
      </c>
      <c r="F284" s="11">
        <v>1630.1</v>
      </c>
      <c r="G284" s="11">
        <v>450</v>
      </c>
      <c r="H284" s="11">
        <v>490.8</v>
      </c>
      <c r="I284" s="11">
        <f t="shared" si="19"/>
        <v>40.80000000000001</v>
      </c>
      <c r="J284" s="11">
        <f t="shared" si="22"/>
        <v>109.06666666666666</v>
      </c>
      <c r="K284" s="11">
        <f t="shared" si="23"/>
        <v>30.10858229556469</v>
      </c>
      <c r="L284" s="11">
        <f t="shared" si="20"/>
        <v>117.80000000000001</v>
      </c>
      <c r="M284" s="11">
        <f t="shared" si="21"/>
        <v>131.58176943699732</v>
      </c>
    </row>
    <row r="285" spans="1:13" s="2" customFormat="1" ht="15.75">
      <c r="A285" s="79"/>
      <c r="B285" s="79"/>
      <c r="C285" s="59" t="s">
        <v>7</v>
      </c>
      <c r="D285" s="27" t="s">
        <v>8</v>
      </c>
      <c r="E285" s="11">
        <v>406</v>
      </c>
      <c r="F285" s="11">
        <v>1386.8</v>
      </c>
      <c r="G285" s="11">
        <v>462.2</v>
      </c>
      <c r="H285" s="11">
        <v>462.3</v>
      </c>
      <c r="I285" s="11">
        <f t="shared" si="19"/>
        <v>0.10000000000002274</v>
      </c>
      <c r="J285" s="11">
        <f t="shared" si="22"/>
        <v>100.02163565556037</v>
      </c>
      <c r="K285" s="11">
        <f t="shared" si="23"/>
        <v>33.335736948370354</v>
      </c>
      <c r="L285" s="11">
        <f t="shared" si="20"/>
        <v>56.30000000000001</v>
      </c>
      <c r="M285" s="11">
        <f t="shared" si="21"/>
        <v>113.86699507389162</v>
      </c>
    </row>
    <row r="286" spans="1:13" ht="31.5" customHeight="1">
      <c r="A286" s="79"/>
      <c r="B286" s="79"/>
      <c r="C286" s="59" t="s">
        <v>156</v>
      </c>
      <c r="D286" s="28" t="s">
        <v>157</v>
      </c>
      <c r="E286" s="11">
        <v>101.8</v>
      </c>
      <c r="F286" s="11"/>
      <c r="G286" s="11"/>
      <c r="H286" s="11">
        <v>213.4</v>
      </c>
      <c r="I286" s="11">
        <f t="shared" si="19"/>
        <v>213.4</v>
      </c>
      <c r="J286" s="11"/>
      <c r="K286" s="11"/>
      <c r="L286" s="11">
        <f t="shared" si="20"/>
        <v>111.60000000000001</v>
      </c>
      <c r="M286" s="11">
        <f t="shared" si="21"/>
        <v>209.62671905697445</v>
      </c>
    </row>
    <row r="287" spans="1:13" ht="81.75" customHeight="1">
      <c r="A287" s="79"/>
      <c r="B287" s="79"/>
      <c r="C287" s="62" t="s">
        <v>170</v>
      </c>
      <c r="D287" s="28" t="s">
        <v>173</v>
      </c>
      <c r="E287" s="11">
        <v>223.3</v>
      </c>
      <c r="F287" s="11"/>
      <c r="G287" s="11"/>
      <c r="H287" s="11"/>
      <c r="I287" s="11">
        <f t="shared" si="19"/>
        <v>0</v>
      </c>
      <c r="J287" s="11"/>
      <c r="K287" s="11"/>
      <c r="L287" s="11">
        <f t="shared" si="20"/>
        <v>-223.3</v>
      </c>
      <c r="M287" s="11">
        <f t="shared" si="21"/>
        <v>0</v>
      </c>
    </row>
    <row r="288" spans="1:13" ht="15.75">
      <c r="A288" s="79"/>
      <c r="B288" s="79"/>
      <c r="C288" s="59" t="s">
        <v>14</v>
      </c>
      <c r="D288" s="27" t="s">
        <v>15</v>
      </c>
      <c r="E288" s="11">
        <f>SUM(E289:E294)</f>
        <v>1098.8</v>
      </c>
      <c r="F288" s="11">
        <f>SUM(F289:F294)</f>
        <v>1335.6</v>
      </c>
      <c r="G288" s="11">
        <f>SUM(G289:G294)</f>
        <v>400</v>
      </c>
      <c r="H288" s="11">
        <f>SUM(H289:H294)</f>
        <v>709.2</v>
      </c>
      <c r="I288" s="11">
        <f t="shared" si="19"/>
        <v>309.20000000000005</v>
      </c>
      <c r="J288" s="11">
        <f t="shared" si="22"/>
        <v>177.3</v>
      </c>
      <c r="K288" s="11">
        <f t="shared" si="23"/>
        <v>53.09973045822103</v>
      </c>
      <c r="L288" s="11">
        <f t="shared" si="20"/>
        <v>-389.5999999999999</v>
      </c>
      <c r="M288" s="11">
        <f t="shared" si="21"/>
        <v>64.54313796869313</v>
      </c>
    </row>
    <row r="289" spans="1:13" ht="31.5" customHeight="1" hidden="1">
      <c r="A289" s="79"/>
      <c r="B289" s="79"/>
      <c r="C289" s="62" t="s">
        <v>32</v>
      </c>
      <c r="D289" s="27" t="s">
        <v>33</v>
      </c>
      <c r="E289" s="11"/>
      <c r="F289" s="11"/>
      <c r="G289" s="11"/>
      <c r="H289" s="11"/>
      <c r="I289" s="11">
        <f t="shared" si="19"/>
        <v>0</v>
      </c>
      <c r="J289" s="11" t="e">
        <f t="shared" si="22"/>
        <v>#DIV/0!</v>
      </c>
      <c r="K289" s="11" t="e">
        <f t="shared" si="23"/>
        <v>#DIV/0!</v>
      </c>
      <c r="L289" s="11">
        <f t="shared" si="20"/>
        <v>0</v>
      </c>
      <c r="M289" s="11" t="e">
        <f t="shared" si="21"/>
        <v>#DIV/0!</v>
      </c>
    </row>
    <row r="290" spans="1:13" ht="63" customHeight="1" hidden="1">
      <c r="A290" s="79"/>
      <c r="B290" s="79"/>
      <c r="C290" s="59" t="s">
        <v>43</v>
      </c>
      <c r="D290" s="29" t="s">
        <v>44</v>
      </c>
      <c r="E290" s="11"/>
      <c r="F290" s="11"/>
      <c r="G290" s="11"/>
      <c r="H290" s="11">
        <v>39.7</v>
      </c>
      <c r="I290" s="11">
        <f t="shared" si="19"/>
        <v>39.7</v>
      </c>
      <c r="J290" s="11" t="e">
        <f t="shared" si="22"/>
        <v>#DIV/0!</v>
      </c>
      <c r="K290" s="11" t="e">
        <f t="shared" si="23"/>
        <v>#DIV/0!</v>
      </c>
      <c r="L290" s="11">
        <f t="shared" si="20"/>
        <v>39.7</v>
      </c>
      <c r="M290" s="11" t="e">
        <f t="shared" si="21"/>
        <v>#DIV/0!</v>
      </c>
    </row>
    <row r="291" spans="1:13" ht="78.75" customHeight="1" hidden="1">
      <c r="A291" s="79"/>
      <c r="B291" s="79"/>
      <c r="C291" s="62" t="s">
        <v>204</v>
      </c>
      <c r="D291" s="27" t="s">
        <v>203</v>
      </c>
      <c r="E291" s="11">
        <v>425.2</v>
      </c>
      <c r="F291" s="11">
        <v>1335.6</v>
      </c>
      <c r="G291" s="11">
        <v>400</v>
      </c>
      <c r="H291" s="11">
        <v>513.7</v>
      </c>
      <c r="I291" s="11">
        <f t="shared" si="19"/>
        <v>113.70000000000005</v>
      </c>
      <c r="J291" s="11">
        <f t="shared" si="22"/>
        <v>128.425</v>
      </c>
      <c r="K291" s="11">
        <f t="shared" si="23"/>
        <v>38.46211440551064</v>
      </c>
      <c r="L291" s="11">
        <f t="shared" si="20"/>
        <v>88.50000000000006</v>
      </c>
      <c r="M291" s="11">
        <f t="shared" si="21"/>
        <v>120.81373471307622</v>
      </c>
    </row>
    <row r="292" spans="1:13" ht="94.5" customHeight="1" hidden="1">
      <c r="A292" s="79"/>
      <c r="B292" s="79"/>
      <c r="C292" s="62" t="s">
        <v>206</v>
      </c>
      <c r="D292" s="27" t="s">
        <v>205</v>
      </c>
      <c r="E292" s="11">
        <v>211.8</v>
      </c>
      <c r="F292" s="11"/>
      <c r="G292" s="11"/>
      <c r="H292" s="11">
        <v>52.9</v>
      </c>
      <c r="I292" s="11">
        <f t="shared" si="19"/>
        <v>52.9</v>
      </c>
      <c r="J292" s="11" t="e">
        <f t="shared" si="22"/>
        <v>#DIV/0!</v>
      </c>
      <c r="K292" s="11" t="e">
        <f t="shared" si="23"/>
        <v>#DIV/0!</v>
      </c>
      <c r="L292" s="11">
        <f t="shared" si="20"/>
        <v>-158.9</v>
      </c>
      <c r="M292" s="11">
        <f t="shared" si="21"/>
        <v>24.976392823418315</v>
      </c>
    </row>
    <row r="293" spans="1:13" ht="47.25" customHeight="1" hidden="1">
      <c r="A293" s="79"/>
      <c r="B293" s="79"/>
      <c r="C293" s="62" t="s">
        <v>198</v>
      </c>
      <c r="D293" s="27" t="s">
        <v>199</v>
      </c>
      <c r="E293" s="11"/>
      <c r="F293" s="11"/>
      <c r="G293" s="11"/>
      <c r="H293" s="11">
        <v>76.6</v>
      </c>
      <c r="I293" s="11">
        <f t="shared" si="19"/>
        <v>76.6</v>
      </c>
      <c r="J293" s="11" t="e">
        <f t="shared" si="22"/>
        <v>#DIV/0!</v>
      </c>
      <c r="K293" s="11" t="e">
        <f t="shared" si="23"/>
        <v>#DIV/0!</v>
      </c>
      <c r="L293" s="11">
        <f t="shared" si="20"/>
        <v>76.6</v>
      </c>
      <c r="M293" s="11" t="e">
        <f t="shared" si="21"/>
        <v>#DIV/0!</v>
      </c>
    </row>
    <row r="294" spans="1:13" ht="47.25" customHeight="1" hidden="1">
      <c r="A294" s="79"/>
      <c r="B294" s="79"/>
      <c r="C294" s="62" t="s">
        <v>16</v>
      </c>
      <c r="D294" s="27" t="s">
        <v>17</v>
      </c>
      <c r="E294" s="11">
        <v>461.8</v>
      </c>
      <c r="F294" s="11"/>
      <c r="G294" s="11"/>
      <c r="H294" s="11">
        <v>26.3</v>
      </c>
      <c r="I294" s="11">
        <f t="shared" si="19"/>
        <v>26.3</v>
      </c>
      <c r="J294" s="11" t="e">
        <f t="shared" si="22"/>
        <v>#DIV/0!</v>
      </c>
      <c r="K294" s="11" t="e">
        <f t="shared" si="23"/>
        <v>#DIV/0!</v>
      </c>
      <c r="L294" s="11">
        <f t="shared" si="20"/>
        <v>-435.5</v>
      </c>
      <c r="M294" s="11">
        <f t="shared" si="21"/>
        <v>5.695106106539628</v>
      </c>
    </row>
    <row r="295" spans="1:13" ht="15.75" customHeight="1">
      <c r="A295" s="79"/>
      <c r="B295" s="79"/>
      <c r="C295" s="59" t="s">
        <v>18</v>
      </c>
      <c r="D295" s="27" t="s">
        <v>19</v>
      </c>
      <c r="E295" s="11"/>
      <c r="F295" s="11"/>
      <c r="G295" s="11"/>
      <c r="H295" s="11">
        <v>26.8</v>
      </c>
      <c r="I295" s="11">
        <f t="shared" si="19"/>
        <v>26.8</v>
      </c>
      <c r="J295" s="11"/>
      <c r="K295" s="11"/>
      <c r="L295" s="11">
        <f t="shared" si="20"/>
        <v>26.8</v>
      </c>
      <c r="M295" s="11"/>
    </row>
    <row r="296" spans="1:13" ht="15.75" customHeight="1" hidden="1">
      <c r="A296" s="79"/>
      <c r="B296" s="79"/>
      <c r="C296" s="59" t="s">
        <v>20</v>
      </c>
      <c r="D296" s="27" t="s">
        <v>21</v>
      </c>
      <c r="E296" s="11"/>
      <c r="F296" s="11"/>
      <c r="G296" s="11"/>
      <c r="H296" s="11"/>
      <c r="I296" s="11">
        <f t="shared" si="19"/>
        <v>0</v>
      </c>
      <c r="J296" s="11"/>
      <c r="K296" s="11" t="e">
        <f t="shared" si="23"/>
        <v>#DIV/0!</v>
      </c>
      <c r="L296" s="11">
        <f t="shared" si="20"/>
        <v>0</v>
      </c>
      <c r="M296" s="11" t="e">
        <f t="shared" si="21"/>
        <v>#DIV/0!</v>
      </c>
    </row>
    <row r="297" spans="1:13" ht="15.75">
      <c r="A297" s="79"/>
      <c r="B297" s="79"/>
      <c r="C297" s="59" t="s">
        <v>23</v>
      </c>
      <c r="D297" s="27" t="s">
        <v>76</v>
      </c>
      <c r="E297" s="11">
        <v>235976.7</v>
      </c>
      <c r="F297" s="11">
        <f>361441.1+56428.5</f>
        <v>417869.6</v>
      </c>
      <c r="G297" s="11"/>
      <c r="H297" s="11"/>
      <c r="I297" s="11">
        <f t="shared" si="19"/>
        <v>0</v>
      </c>
      <c r="J297" s="11"/>
      <c r="K297" s="11">
        <f t="shared" si="23"/>
        <v>0</v>
      </c>
      <c r="L297" s="11">
        <f t="shared" si="20"/>
        <v>-235976.7</v>
      </c>
      <c r="M297" s="11">
        <f t="shared" si="21"/>
        <v>0</v>
      </c>
    </row>
    <row r="298" spans="1:13" ht="15.75" customHeight="1" hidden="1">
      <c r="A298" s="79"/>
      <c r="B298" s="79"/>
      <c r="C298" s="59" t="s">
        <v>25</v>
      </c>
      <c r="D298" s="27" t="s">
        <v>63</v>
      </c>
      <c r="E298" s="11"/>
      <c r="F298" s="11"/>
      <c r="G298" s="11"/>
      <c r="H298" s="11"/>
      <c r="I298" s="11">
        <f t="shared" si="19"/>
        <v>0</v>
      </c>
      <c r="J298" s="11"/>
      <c r="K298" s="11" t="e">
        <f t="shared" si="23"/>
        <v>#DIV/0!</v>
      </c>
      <c r="L298" s="11">
        <f t="shared" si="20"/>
        <v>0</v>
      </c>
      <c r="M298" s="11" t="e">
        <f t="shared" si="21"/>
        <v>#DIV/0!</v>
      </c>
    </row>
    <row r="299" spans="1:13" ht="15.75">
      <c r="A299" s="79"/>
      <c r="B299" s="79"/>
      <c r="C299" s="59" t="s">
        <v>37</v>
      </c>
      <c r="D299" s="27" t="s">
        <v>38</v>
      </c>
      <c r="E299" s="11"/>
      <c r="F299" s="11">
        <v>7834.9</v>
      </c>
      <c r="G299" s="11"/>
      <c r="H299" s="11"/>
      <c r="I299" s="11">
        <f t="shared" si="19"/>
        <v>0</v>
      </c>
      <c r="J299" s="11"/>
      <c r="K299" s="11">
        <f t="shared" si="23"/>
        <v>0</v>
      </c>
      <c r="L299" s="11">
        <f t="shared" si="20"/>
        <v>0</v>
      </c>
      <c r="M299" s="11"/>
    </row>
    <row r="300" spans="1:13" ht="15.75">
      <c r="A300" s="79"/>
      <c r="B300" s="79"/>
      <c r="C300" s="59" t="s">
        <v>27</v>
      </c>
      <c r="D300" s="27" t="s">
        <v>22</v>
      </c>
      <c r="E300" s="11">
        <v>-297.7</v>
      </c>
      <c r="F300" s="11"/>
      <c r="G300" s="11"/>
      <c r="H300" s="11"/>
      <c r="I300" s="11">
        <f t="shared" si="19"/>
        <v>0</v>
      </c>
      <c r="J300" s="11"/>
      <c r="K300" s="11"/>
      <c r="L300" s="11">
        <f t="shared" si="20"/>
        <v>297.7</v>
      </c>
      <c r="M300" s="11">
        <f t="shared" si="21"/>
        <v>0</v>
      </c>
    </row>
    <row r="301" spans="1:13" ht="15.75">
      <c r="A301" s="79"/>
      <c r="B301" s="79"/>
      <c r="C301" s="59"/>
      <c r="D301" s="48" t="s">
        <v>28</v>
      </c>
      <c r="E301" s="1">
        <f>SUM(E284:E288,E295:E300)</f>
        <v>237881.9</v>
      </c>
      <c r="F301" s="1">
        <f>SUM(F284:F288,F295:F300)</f>
        <v>430057</v>
      </c>
      <c r="G301" s="1">
        <f>SUM(G284:G288,G295:G300)</f>
        <v>1312.2</v>
      </c>
      <c r="H301" s="1">
        <f>SUM(H284:H288,H295:H300)</f>
        <v>1902.5</v>
      </c>
      <c r="I301" s="1">
        <f t="shared" si="19"/>
        <v>590.3</v>
      </c>
      <c r="J301" s="1">
        <f t="shared" si="22"/>
        <v>144.98552049992378</v>
      </c>
      <c r="K301" s="1">
        <f t="shared" si="23"/>
        <v>0.44238321896864835</v>
      </c>
      <c r="L301" s="1">
        <f t="shared" si="20"/>
        <v>-235979.4</v>
      </c>
      <c r="M301" s="1">
        <f t="shared" si="21"/>
        <v>0.7997666068750922</v>
      </c>
    </row>
    <row r="302" spans="1:13" ht="31.5">
      <c r="A302" s="79"/>
      <c r="B302" s="79"/>
      <c r="C302" s="59" t="s">
        <v>209</v>
      </c>
      <c r="D302" s="29" t="s">
        <v>210</v>
      </c>
      <c r="E302" s="11">
        <v>9146.4</v>
      </c>
      <c r="F302" s="11">
        <v>18868.1</v>
      </c>
      <c r="G302" s="11">
        <v>6277.6</v>
      </c>
      <c r="H302" s="11">
        <v>8643.6</v>
      </c>
      <c r="I302" s="11">
        <f t="shared" si="19"/>
        <v>2366</v>
      </c>
      <c r="J302" s="11">
        <f t="shared" si="22"/>
        <v>137.68956289027653</v>
      </c>
      <c r="K302" s="11">
        <f t="shared" si="23"/>
        <v>45.81065396091817</v>
      </c>
      <c r="L302" s="11">
        <f t="shared" si="20"/>
        <v>-502.7999999999993</v>
      </c>
      <c r="M302" s="11">
        <f t="shared" si="21"/>
        <v>94.50275518236684</v>
      </c>
    </row>
    <row r="303" spans="1:13" ht="15.75">
      <c r="A303" s="79"/>
      <c r="B303" s="79"/>
      <c r="C303" s="59" t="s">
        <v>14</v>
      </c>
      <c r="D303" s="27" t="s">
        <v>15</v>
      </c>
      <c r="E303" s="11">
        <f>E304</f>
        <v>1453</v>
      </c>
      <c r="F303" s="11">
        <f>F304</f>
        <v>8000</v>
      </c>
      <c r="G303" s="11">
        <f>G304</f>
        <v>2667.2</v>
      </c>
      <c r="H303" s="11">
        <f>H304</f>
        <v>221</v>
      </c>
      <c r="I303" s="11">
        <f t="shared" si="19"/>
        <v>-2446.2</v>
      </c>
      <c r="J303" s="11">
        <f t="shared" si="22"/>
        <v>8.285842831433714</v>
      </c>
      <c r="K303" s="11">
        <f t="shared" si="23"/>
        <v>2.7625</v>
      </c>
      <c r="L303" s="11">
        <f t="shared" si="20"/>
        <v>-1232</v>
      </c>
      <c r="M303" s="11">
        <f t="shared" si="21"/>
        <v>15.209910529938059</v>
      </c>
    </row>
    <row r="304" spans="1:13" ht="63" customHeight="1" hidden="1">
      <c r="A304" s="79"/>
      <c r="B304" s="79"/>
      <c r="C304" s="62" t="s">
        <v>184</v>
      </c>
      <c r="D304" s="27" t="s">
        <v>186</v>
      </c>
      <c r="E304" s="11">
        <v>1453</v>
      </c>
      <c r="F304" s="11">
        <v>8000</v>
      </c>
      <c r="G304" s="11">
        <v>2667.2</v>
      </c>
      <c r="H304" s="11">
        <v>221</v>
      </c>
      <c r="I304" s="11">
        <f t="shared" si="19"/>
        <v>-2446.2</v>
      </c>
      <c r="J304" s="11">
        <f t="shared" si="22"/>
        <v>8.285842831433714</v>
      </c>
      <c r="K304" s="11">
        <f t="shared" si="23"/>
        <v>2.7625</v>
      </c>
      <c r="L304" s="11">
        <f t="shared" si="20"/>
        <v>-1232</v>
      </c>
      <c r="M304" s="11">
        <f t="shared" si="21"/>
        <v>15.209910529938059</v>
      </c>
    </row>
    <row r="305" spans="1:13" ht="15.75">
      <c r="A305" s="79"/>
      <c r="B305" s="79"/>
      <c r="C305" s="67"/>
      <c r="D305" s="48" t="s">
        <v>29</v>
      </c>
      <c r="E305" s="1">
        <f>E302+E303</f>
        <v>10599.4</v>
      </c>
      <c r="F305" s="1">
        <f>F302+F303</f>
        <v>26868.1</v>
      </c>
      <c r="G305" s="1">
        <f>G302+G303</f>
        <v>8944.8</v>
      </c>
      <c r="H305" s="1">
        <f>H302+H303</f>
        <v>8864.6</v>
      </c>
      <c r="I305" s="1">
        <f t="shared" si="19"/>
        <v>-80.19999999999891</v>
      </c>
      <c r="J305" s="1">
        <f t="shared" si="22"/>
        <v>99.10338967891961</v>
      </c>
      <c r="K305" s="1">
        <f t="shared" si="23"/>
        <v>32.99302890788705</v>
      </c>
      <c r="L305" s="1">
        <f t="shared" si="20"/>
        <v>-1734.7999999999993</v>
      </c>
      <c r="M305" s="1">
        <f t="shared" si="21"/>
        <v>83.63303583221693</v>
      </c>
    </row>
    <row r="306" spans="1:13" s="2" customFormat="1" ht="31.5">
      <c r="A306" s="79"/>
      <c r="B306" s="79"/>
      <c r="C306" s="63"/>
      <c r="D306" s="48" t="s">
        <v>30</v>
      </c>
      <c r="E306" s="1">
        <f>E307-E300</f>
        <v>248779</v>
      </c>
      <c r="F306" s="1">
        <f>F307-F300</f>
        <v>456925.1</v>
      </c>
      <c r="G306" s="1">
        <f>G307-G300</f>
        <v>10257</v>
      </c>
      <c r="H306" s="1">
        <f>H307-H300</f>
        <v>10767.1</v>
      </c>
      <c r="I306" s="1">
        <f t="shared" si="19"/>
        <v>510.10000000000036</v>
      </c>
      <c r="J306" s="1">
        <f t="shared" si="22"/>
        <v>104.9731890416301</v>
      </c>
      <c r="K306" s="1">
        <f t="shared" si="23"/>
        <v>2.3564255936038534</v>
      </c>
      <c r="L306" s="1">
        <f t="shared" si="20"/>
        <v>-238011.9</v>
      </c>
      <c r="M306" s="1">
        <f t="shared" si="21"/>
        <v>4.327977843789066</v>
      </c>
    </row>
    <row r="307" spans="1:13" s="2" customFormat="1" ht="15.75">
      <c r="A307" s="80"/>
      <c r="B307" s="80"/>
      <c r="C307" s="63"/>
      <c r="D307" s="48" t="s">
        <v>45</v>
      </c>
      <c r="E307" s="1">
        <f>E301+E305</f>
        <v>248481.3</v>
      </c>
      <c r="F307" s="1">
        <f>F301+F305</f>
        <v>456925.1</v>
      </c>
      <c r="G307" s="1">
        <f>G301+G305</f>
        <v>10257</v>
      </c>
      <c r="H307" s="1">
        <f>H301+H305</f>
        <v>10767.1</v>
      </c>
      <c r="I307" s="1">
        <f t="shared" si="19"/>
        <v>510.10000000000036</v>
      </c>
      <c r="J307" s="1">
        <f t="shared" si="22"/>
        <v>104.9731890416301</v>
      </c>
      <c r="K307" s="1">
        <f t="shared" si="23"/>
        <v>2.3564255936038534</v>
      </c>
      <c r="L307" s="1">
        <f t="shared" si="20"/>
        <v>-237714.19999999998</v>
      </c>
      <c r="M307" s="1">
        <f t="shared" si="21"/>
        <v>4.33316309919499</v>
      </c>
    </row>
    <row r="308" spans="1:13" s="2" customFormat="1" ht="31.5" customHeight="1">
      <c r="A308" s="78" t="s">
        <v>77</v>
      </c>
      <c r="B308" s="78" t="s">
        <v>241</v>
      </c>
      <c r="C308" s="59" t="s">
        <v>156</v>
      </c>
      <c r="D308" s="27" t="s">
        <v>157</v>
      </c>
      <c r="E308" s="11">
        <v>10.9</v>
      </c>
      <c r="F308" s="11"/>
      <c r="G308" s="11"/>
      <c r="H308" s="11">
        <v>0.3</v>
      </c>
      <c r="I308" s="11">
        <f t="shared" si="19"/>
        <v>0.3</v>
      </c>
      <c r="J308" s="11"/>
      <c r="K308" s="11"/>
      <c r="L308" s="11">
        <f t="shared" si="20"/>
        <v>-10.6</v>
      </c>
      <c r="M308" s="11">
        <f t="shared" si="21"/>
        <v>2.7522935779816513</v>
      </c>
    </row>
    <row r="309" spans="1:13" s="2" customFormat="1" ht="15.75">
      <c r="A309" s="79"/>
      <c r="B309" s="79"/>
      <c r="C309" s="59" t="s">
        <v>14</v>
      </c>
      <c r="D309" s="27" t="s">
        <v>15</v>
      </c>
      <c r="E309" s="11">
        <f>SUM(E310)</f>
        <v>328.2</v>
      </c>
      <c r="F309" s="11">
        <f>SUM(F310)</f>
        <v>2500</v>
      </c>
      <c r="G309" s="11">
        <f>SUM(G310)</f>
        <v>500</v>
      </c>
      <c r="H309" s="11">
        <f>SUM(H310)</f>
        <v>7.4</v>
      </c>
      <c r="I309" s="11">
        <f t="shared" si="19"/>
        <v>-492.6</v>
      </c>
      <c r="J309" s="11">
        <f t="shared" si="22"/>
        <v>1.48</v>
      </c>
      <c r="K309" s="11">
        <f t="shared" si="23"/>
        <v>0.296</v>
      </c>
      <c r="L309" s="11">
        <f t="shared" si="20"/>
        <v>-320.8</v>
      </c>
      <c r="M309" s="11">
        <f t="shared" si="21"/>
        <v>2.254722730042657</v>
      </c>
    </row>
    <row r="310" spans="1:13" s="2" customFormat="1" ht="47.25" customHeight="1" hidden="1">
      <c r="A310" s="79"/>
      <c r="B310" s="79"/>
      <c r="C310" s="62" t="s">
        <v>16</v>
      </c>
      <c r="D310" s="27" t="s">
        <v>17</v>
      </c>
      <c r="E310" s="11">
        <v>328.2</v>
      </c>
      <c r="F310" s="11">
        <v>2500</v>
      </c>
      <c r="G310" s="11">
        <v>500</v>
      </c>
      <c r="H310" s="11">
        <v>7.4</v>
      </c>
      <c r="I310" s="11">
        <f t="shared" si="19"/>
        <v>-492.6</v>
      </c>
      <c r="J310" s="11">
        <f t="shared" si="22"/>
        <v>1.48</v>
      </c>
      <c r="K310" s="11">
        <f t="shared" si="23"/>
        <v>0.296</v>
      </c>
      <c r="L310" s="11">
        <f t="shared" si="20"/>
        <v>-320.8</v>
      </c>
      <c r="M310" s="11">
        <f t="shared" si="21"/>
        <v>2.254722730042657</v>
      </c>
    </row>
    <row r="311" spans="1:13" s="2" customFormat="1" ht="15.75" customHeight="1" hidden="1">
      <c r="A311" s="79"/>
      <c r="B311" s="79"/>
      <c r="C311" s="59" t="s">
        <v>18</v>
      </c>
      <c r="D311" s="27" t="s">
        <v>19</v>
      </c>
      <c r="E311" s="11"/>
      <c r="F311" s="11"/>
      <c r="G311" s="11"/>
      <c r="H311" s="11"/>
      <c r="I311" s="11">
        <f t="shared" si="19"/>
        <v>0</v>
      </c>
      <c r="J311" s="11" t="e">
        <f t="shared" si="22"/>
        <v>#DIV/0!</v>
      </c>
      <c r="K311" s="11" t="e">
        <f t="shared" si="23"/>
        <v>#DIV/0!</v>
      </c>
      <c r="L311" s="11">
        <f t="shared" si="20"/>
        <v>0</v>
      </c>
      <c r="M311" s="11" t="e">
        <f t="shared" si="21"/>
        <v>#DIV/0!</v>
      </c>
    </row>
    <row r="312" spans="1:13" s="2" customFormat="1" ht="78.75" customHeight="1" hidden="1">
      <c r="A312" s="79"/>
      <c r="B312" s="79"/>
      <c r="C312" s="59" t="s">
        <v>20</v>
      </c>
      <c r="D312" s="27" t="s">
        <v>78</v>
      </c>
      <c r="E312" s="11"/>
      <c r="F312" s="11"/>
      <c r="G312" s="11"/>
      <c r="H312" s="11"/>
      <c r="I312" s="11">
        <f t="shared" si="19"/>
        <v>0</v>
      </c>
      <c r="J312" s="11" t="e">
        <f t="shared" si="22"/>
        <v>#DIV/0!</v>
      </c>
      <c r="K312" s="11" t="e">
        <f t="shared" si="23"/>
        <v>#DIV/0!</v>
      </c>
      <c r="L312" s="11">
        <f t="shared" si="20"/>
        <v>0</v>
      </c>
      <c r="M312" s="11" t="e">
        <f t="shared" si="21"/>
        <v>#DIV/0!</v>
      </c>
    </row>
    <row r="313" spans="1:13" s="2" customFormat="1" ht="15.75" customHeight="1" hidden="1">
      <c r="A313" s="79"/>
      <c r="B313" s="79"/>
      <c r="C313" s="59" t="s">
        <v>23</v>
      </c>
      <c r="D313" s="27" t="s">
        <v>76</v>
      </c>
      <c r="E313" s="11"/>
      <c r="F313" s="11"/>
      <c r="G313" s="11"/>
      <c r="H313" s="11"/>
      <c r="I313" s="11">
        <f t="shared" si="19"/>
        <v>0</v>
      </c>
      <c r="J313" s="11" t="e">
        <f t="shared" si="22"/>
        <v>#DIV/0!</v>
      </c>
      <c r="K313" s="11" t="e">
        <f t="shared" si="23"/>
        <v>#DIV/0!</v>
      </c>
      <c r="L313" s="11">
        <f t="shared" si="20"/>
        <v>0</v>
      </c>
      <c r="M313" s="11" t="e">
        <f t="shared" si="21"/>
        <v>#DIV/0!</v>
      </c>
    </row>
    <row r="314" spans="1:13" s="2" customFormat="1" ht="15.75">
      <c r="A314" s="79"/>
      <c r="B314" s="79"/>
      <c r="C314" s="59" t="s">
        <v>25</v>
      </c>
      <c r="D314" s="27" t="s">
        <v>63</v>
      </c>
      <c r="E314" s="11">
        <v>34</v>
      </c>
      <c r="F314" s="11">
        <v>35.7</v>
      </c>
      <c r="G314" s="11">
        <v>35.4</v>
      </c>
      <c r="H314" s="11">
        <v>35.4</v>
      </c>
      <c r="I314" s="11">
        <f t="shared" si="19"/>
        <v>0</v>
      </c>
      <c r="J314" s="11">
        <f t="shared" si="22"/>
        <v>100</v>
      </c>
      <c r="K314" s="11">
        <f t="shared" si="23"/>
        <v>99.15966386554621</v>
      </c>
      <c r="L314" s="11">
        <f t="shared" si="20"/>
        <v>1.3999999999999986</v>
      </c>
      <c r="M314" s="11">
        <f t="shared" si="21"/>
        <v>104.11764705882351</v>
      </c>
    </row>
    <row r="315" spans="1:13" s="2" customFormat="1" ht="15.75">
      <c r="A315" s="79"/>
      <c r="B315" s="79"/>
      <c r="C315" s="59" t="s">
        <v>37</v>
      </c>
      <c r="D315" s="27" t="s">
        <v>38</v>
      </c>
      <c r="E315" s="11">
        <v>12346.9</v>
      </c>
      <c r="F315" s="11">
        <v>17570.9</v>
      </c>
      <c r="G315" s="11">
        <v>17570.9</v>
      </c>
      <c r="H315" s="11">
        <v>17570.9</v>
      </c>
      <c r="I315" s="11">
        <f t="shared" si="19"/>
        <v>0</v>
      </c>
      <c r="J315" s="11">
        <f t="shared" si="22"/>
        <v>100</v>
      </c>
      <c r="K315" s="11">
        <f t="shared" si="23"/>
        <v>100</v>
      </c>
      <c r="L315" s="11">
        <f t="shared" si="20"/>
        <v>5224.000000000002</v>
      </c>
      <c r="M315" s="11">
        <f t="shared" si="21"/>
        <v>142.31021551968513</v>
      </c>
    </row>
    <row r="316" spans="1:13" s="2" customFormat="1" ht="31.5">
      <c r="A316" s="79"/>
      <c r="B316" s="79"/>
      <c r="C316" s="59" t="s">
        <v>148</v>
      </c>
      <c r="D316" s="27" t="s">
        <v>149</v>
      </c>
      <c r="E316" s="11"/>
      <c r="F316" s="11"/>
      <c r="G316" s="11"/>
      <c r="H316" s="11">
        <v>1504.1</v>
      </c>
      <c r="I316" s="11">
        <f t="shared" si="19"/>
        <v>1504.1</v>
      </c>
      <c r="J316" s="11"/>
      <c r="K316" s="11"/>
      <c r="L316" s="11">
        <f t="shared" si="20"/>
        <v>1504.1</v>
      </c>
      <c r="M316" s="11"/>
    </row>
    <row r="317" spans="1:13" s="2" customFormat="1" ht="15.75">
      <c r="A317" s="79"/>
      <c r="B317" s="79"/>
      <c r="C317" s="59" t="s">
        <v>27</v>
      </c>
      <c r="D317" s="27" t="s">
        <v>22</v>
      </c>
      <c r="E317" s="11">
        <v>-8668.1</v>
      </c>
      <c r="F317" s="11"/>
      <c r="G317" s="11"/>
      <c r="H317" s="11">
        <v>-465.3</v>
      </c>
      <c r="I317" s="11">
        <f t="shared" si="19"/>
        <v>-465.3</v>
      </c>
      <c r="J317" s="11"/>
      <c r="K317" s="11"/>
      <c r="L317" s="11">
        <f t="shared" si="20"/>
        <v>8202.800000000001</v>
      </c>
      <c r="M317" s="11">
        <f t="shared" si="21"/>
        <v>5.36795837611472</v>
      </c>
    </row>
    <row r="318" spans="1:13" s="2" customFormat="1" ht="15.75">
      <c r="A318" s="79"/>
      <c r="B318" s="79"/>
      <c r="C318" s="63"/>
      <c r="D318" s="48" t="s">
        <v>28</v>
      </c>
      <c r="E318" s="1">
        <f>SUM(E308:E317)-E309</f>
        <v>4051.8999999999987</v>
      </c>
      <c r="F318" s="1">
        <f>SUM(F308:F317)-F309</f>
        <v>20106.600000000002</v>
      </c>
      <c r="G318" s="1">
        <f>SUM(G308:G317)-G309</f>
        <v>18106.300000000003</v>
      </c>
      <c r="H318" s="1">
        <f>SUM(H308:H317)-H309</f>
        <v>18652.8</v>
      </c>
      <c r="I318" s="1">
        <f t="shared" si="19"/>
        <v>546.4999999999964</v>
      </c>
      <c r="J318" s="1">
        <f t="shared" si="22"/>
        <v>103.01828645278161</v>
      </c>
      <c r="K318" s="1">
        <f t="shared" si="23"/>
        <v>92.76953836053832</v>
      </c>
      <c r="L318" s="1">
        <f t="shared" si="20"/>
        <v>14600.900000000001</v>
      </c>
      <c r="M318" s="1">
        <f t="shared" si="21"/>
        <v>460.34699770478056</v>
      </c>
    </row>
    <row r="319" spans="1:13" ht="15.75">
      <c r="A319" s="79"/>
      <c r="B319" s="79"/>
      <c r="C319" s="59" t="s">
        <v>79</v>
      </c>
      <c r="D319" s="27" t="s">
        <v>80</v>
      </c>
      <c r="E319" s="11">
        <v>184096.9</v>
      </c>
      <c r="F319" s="58">
        <v>1107599.7</v>
      </c>
      <c r="G319" s="58">
        <v>204727.4</v>
      </c>
      <c r="H319" s="11">
        <v>203648</v>
      </c>
      <c r="I319" s="11">
        <f t="shared" si="19"/>
        <v>-1079.3999999999942</v>
      </c>
      <c r="J319" s="11">
        <f t="shared" si="22"/>
        <v>99.47276231711047</v>
      </c>
      <c r="K319" s="11">
        <f t="shared" si="23"/>
        <v>18.38642607071851</v>
      </c>
      <c r="L319" s="11">
        <f t="shared" si="20"/>
        <v>19551.100000000006</v>
      </c>
      <c r="M319" s="11">
        <f t="shared" si="21"/>
        <v>110.62000500823208</v>
      </c>
    </row>
    <row r="320" spans="1:13" ht="15.75">
      <c r="A320" s="79"/>
      <c r="B320" s="79"/>
      <c r="C320" s="59" t="s">
        <v>14</v>
      </c>
      <c r="D320" s="27" t="s">
        <v>15</v>
      </c>
      <c r="E320" s="11">
        <f>E322+E321</f>
        <v>2458</v>
      </c>
      <c r="F320" s="11">
        <f>F322+F321</f>
        <v>6641.200000000001</v>
      </c>
      <c r="G320" s="11">
        <f>G322+G321</f>
        <v>2199.9</v>
      </c>
      <c r="H320" s="11">
        <f>H322+H321</f>
        <v>2339.8999999999996</v>
      </c>
      <c r="I320" s="11">
        <f t="shared" si="19"/>
        <v>139.99999999999955</v>
      </c>
      <c r="J320" s="11">
        <f t="shared" si="22"/>
        <v>106.3639256329833</v>
      </c>
      <c r="K320" s="11">
        <f t="shared" si="23"/>
        <v>35.23309040534842</v>
      </c>
      <c r="L320" s="11">
        <f t="shared" si="20"/>
        <v>-118.10000000000036</v>
      </c>
      <c r="M320" s="11">
        <f t="shared" si="21"/>
        <v>95.19528071602927</v>
      </c>
    </row>
    <row r="321" spans="1:13" s="2" customFormat="1" ht="31.5" customHeight="1" hidden="1">
      <c r="A321" s="79"/>
      <c r="B321" s="79"/>
      <c r="C321" s="62" t="s">
        <v>185</v>
      </c>
      <c r="D321" s="27" t="s">
        <v>187</v>
      </c>
      <c r="E321" s="11">
        <v>2210.5</v>
      </c>
      <c r="F321" s="11">
        <v>6091.6</v>
      </c>
      <c r="G321" s="11">
        <v>2091.5</v>
      </c>
      <c r="H321" s="11">
        <v>2113.2</v>
      </c>
      <c r="I321" s="11">
        <f t="shared" si="19"/>
        <v>21.699999999999818</v>
      </c>
      <c r="J321" s="11">
        <f t="shared" si="22"/>
        <v>101.0375328711451</v>
      </c>
      <c r="K321" s="11">
        <f t="shared" si="23"/>
        <v>34.690393328517956</v>
      </c>
      <c r="L321" s="11">
        <f t="shared" si="20"/>
        <v>-97.30000000000018</v>
      </c>
      <c r="M321" s="11">
        <f t="shared" si="21"/>
        <v>95.59828093191585</v>
      </c>
    </row>
    <row r="322" spans="1:13" s="2" customFormat="1" ht="47.25" customHeight="1" hidden="1">
      <c r="A322" s="79"/>
      <c r="B322" s="79"/>
      <c r="C322" s="62" t="s">
        <v>16</v>
      </c>
      <c r="D322" s="27" t="s">
        <v>17</v>
      </c>
      <c r="E322" s="11">
        <v>247.5</v>
      </c>
      <c r="F322" s="11">
        <v>549.6</v>
      </c>
      <c r="G322" s="11">
        <v>108.4</v>
      </c>
      <c r="H322" s="11">
        <v>226.7</v>
      </c>
      <c r="I322" s="11">
        <f t="shared" si="19"/>
        <v>118.29999999999998</v>
      </c>
      <c r="J322" s="11">
        <f t="shared" si="22"/>
        <v>209.13284132841326</v>
      </c>
      <c r="K322" s="11">
        <f t="shared" si="23"/>
        <v>41.248180494905384</v>
      </c>
      <c r="L322" s="11">
        <f t="shared" si="20"/>
        <v>-20.80000000000001</v>
      </c>
      <c r="M322" s="11">
        <f t="shared" si="21"/>
        <v>91.59595959595958</v>
      </c>
    </row>
    <row r="323" spans="1:13" s="2" customFormat="1" ht="15.75">
      <c r="A323" s="79"/>
      <c r="B323" s="79"/>
      <c r="C323" s="63"/>
      <c r="D323" s="48" t="s">
        <v>29</v>
      </c>
      <c r="E323" s="1">
        <f>SUM(E319:E320)</f>
        <v>186554.9</v>
      </c>
      <c r="F323" s="1">
        <f>SUM(F319:F320)</f>
        <v>1114240.9</v>
      </c>
      <c r="G323" s="1">
        <f>SUM(G319:G320)</f>
        <v>206927.3</v>
      </c>
      <c r="H323" s="1">
        <f>SUM(H319:H320)</f>
        <v>205987.9</v>
      </c>
      <c r="I323" s="1">
        <f t="shared" si="19"/>
        <v>-939.3999999999942</v>
      </c>
      <c r="J323" s="1">
        <f t="shared" si="22"/>
        <v>99.54602413504647</v>
      </c>
      <c r="K323" s="1">
        <f t="shared" si="23"/>
        <v>18.48683709240973</v>
      </c>
      <c r="L323" s="1">
        <f t="shared" si="20"/>
        <v>19433</v>
      </c>
      <c r="M323" s="1">
        <f t="shared" si="21"/>
        <v>110.41677275697394</v>
      </c>
    </row>
    <row r="324" spans="1:13" s="2" customFormat="1" ht="31.5">
      <c r="A324" s="79"/>
      <c r="B324" s="79"/>
      <c r="C324" s="63"/>
      <c r="D324" s="48" t="s">
        <v>30</v>
      </c>
      <c r="E324" s="1">
        <f>E325-E317</f>
        <v>199274.9</v>
      </c>
      <c r="F324" s="1">
        <f>F325-F317</f>
        <v>1134347.5</v>
      </c>
      <c r="G324" s="1">
        <f>G325-G317</f>
        <v>225033.59999999998</v>
      </c>
      <c r="H324" s="1">
        <f>H325-H317</f>
        <v>225105.99999999997</v>
      </c>
      <c r="I324" s="1">
        <f t="shared" si="19"/>
        <v>72.39999999999418</v>
      </c>
      <c r="J324" s="1">
        <f t="shared" si="22"/>
        <v>100.03217297328044</v>
      </c>
      <c r="K324" s="1">
        <f t="shared" si="23"/>
        <v>19.844536176083604</v>
      </c>
      <c r="L324" s="1">
        <f t="shared" si="20"/>
        <v>25831.099999999977</v>
      </c>
      <c r="M324" s="1">
        <f t="shared" si="21"/>
        <v>112.96254570946967</v>
      </c>
    </row>
    <row r="325" spans="1:13" s="2" customFormat="1" ht="15.75">
      <c r="A325" s="80"/>
      <c r="B325" s="80"/>
      <c r="C325" s="63"/>
      <c r="D325" s="48" t="s">
        <v>45</v>
      </c>
      <c r="E325" s="1">
        <f>E318+E323</f>
        <v>190606.8</v>
      </c>
      <c r="F325" s="1">
        <f>F318+F323</f>
        <v>1134347.5</v>
      </c>
      <c r="G325" s="1">
        <f>G318+G323</f>
        <v>225033.59999999998</v>
      </c>
      <c r="H325" s="1">
        <f>H318+H323</f>
        <v>224640.69999999998</v>
      </c>
      <c r="I325" s="1">
        <f t="shared" si="19"/>
        <v>-392.8999999999942</v>
      </c>
      <c r="J325" s="1">
        <f t="shared" si="22"/>
        <v>99.82540385080273</v>
      </c>
      <c r="K325" s="1">
        <f t="shared" si="23"/>
        <v>19.803516999861152</v>
      </c>
      <c r="L325" s="1">
        <f t="shared" si="20"/>
        <v>34033.899999999994</v>
      </c>
      <c r="M325" s="1">
        <f t="shared" si="21"/>
        <v>117.85555394665876</v>
      </c>
    </row>
    <row r="326" spans="1:13" s="2" customFormat="1" ht="31.5" customHeight="1">
      <c r="A326" s="78" t="s">
        <v>81</v>
      </c>
      <c r="B326" s="78" t="s">
        <v>242</v>
      </c>
      <c r="C326" s="59" t="s">
        <v>95</v>
      </c>
      <c r="D326" s="27" t="s">
        <v>96</v>
      </c>
      <c r="E326" s="11">
        <v>237.5</v>
      </c>
      <c r="F326" s="11">
        <v>265</v>
      </c>
      <c r="G326" s="11">
        <v>81</v>
      </c>
      <c r="H326" s="11">
        <v>94</v>
      </c>
      <c r="I326" s="11">
        <f t="shared" si="19"/>
        <v>13</v>
      </c>
      <c r="J326" s="11">
        <f t="shared" si="22"/>
        <v>116.0493827160494</v>
      </c>
      <c r="K326" s="11">
        <f t="shared" si="23"/>
        <v>35.471698113207545</v>
      </c>
      <c r="L326" s="11">
        <f t="shared" si="20"/>
        <v>-143.5</v>
      </c>
      <c r="M326" s="11">
        <f t="shared" si="21"/>
        <v>39.578947368421055</v>
      </c>
    </row>
    <row r="327" spans="1:13" s="2" customFormat="1" ht="47.25">
      <c r="A327" s="79"/>
      <c r="B327" s="79"/>
      <c r="C327" s="62" t="s">
        <v>11</v>
      </c>
      <c r="D327" s="27" t="s">
        <v>98</v>
      </c>
      <c r="E327" s="11">
        <v>74705.7</v>
      </c>
      <c r="F327" s="11">
        <v>127726.5</v>
      </c>
      <c r="G327" s="11">
        <v>40846.5</v>
      </c>
      <c r="H327" s="11">
        <v>20073.9</v>
      </c>
      <c r="I327" s="11">
        <f aca="true" t="shared" si="24" ref="I327:I390">H327-G327</f>
        <v>-20772.6</v>
      </c>
      <c r="J327" s="11">
        <f aca="true" t="shared" si="25" ref="J327:J390">H327/G327*100</f>
        <v>49.14472476221953</v>
      </c>
      <c r="K327" s="11">
        <f aca="true" t="shared" si="26" ref="K327:K390">H327/F327*100</f>
        <v>15.716315721483012</v>
      </c>
      <c r="L327" s="11">
        <f aca="true" t="shared" si="27" ref="L327:L390">H327-E327</f>
        <v>-54631.799999999996</v>
      </c>
      <c r="M327" s="11">
        <f aca="true" t="shared" si="28" ref="M327:M390">H327/E327*100</f>
        <v>26.870640392901752</v>
      </c>
    </row>
    <row r="328" spans="1:13" s="2" customFormat="1" ht="31.5" customHeight="1" hidden="1">
      <c r="A328" s="79"/>
      <c r="B328" s="79"/>
      <c r="C328" s="59" t="s">
        <v>156</v>
      </c>
      <c r="D328" s="27" t="s">
        <v>157</v>
      </c>
      <c r="E328" s="11"/>
      <c r="F328" s="1"/>
      <c r="G328" s="1"/>
      <c r="H328" s="11"/>
      <c r="I328" s="11">
        <f t="shared" si="24"/>
        <v>0</v>
      </c>
      <c r="J328" s="11" t="e">
        <f t="shared" si="25"/>
        <v>#DIV/0!</v>
      </c>
      <c r="K328" s="11" t="e">
        <f t="shared" si="26"/>
        <v>#DIV/0!</v>
      </c>
      <c r="L328" s="11">
        <f t="shared" si="27"/>
        <v>0</v>
      </c>
      <c r="M328" s="11" t="e">
        <f t="shared" si="28"/>
        <v>#DIV/0!</v>
      </c>
    </row>
    <row r="329" spans="1:13" s="2" customFormat="1" ht="15.75">
      <c r="A329" s="79"/>
      <c r="B329" s="79"/>
      <c r="C329" s="59" t="s">
        <v>14</v>
      </c>
      <c r="D329" s="27" t="s">
        <v>15</v>
      </c>
      <c r="E329" s="11">
        <f>E332+E331+E330</f>
        <v>137</v>
      </c>
      <c r="F329" s="11">
        <f>F332+F331+F330</f>
        <v>0</v>
      </c>
      <c r="G329" s="11">
        <f>G332+G331+G330</f>
        <v>0</v>
      </c>
      <c r="H329" s="11">
        <f>H332+H331+H330</f>
        <v>156</v>
      </c>
      <c r="I329" s="11">
        <f t="shared" si="24"/>
        <v>156</v>
      </c>
      <c r="J329" s="11"/>
      <c r="K329" s="11"/>
      <c r="L329" s="11">
        <f t="shared" si="27"/>
        <v>19</v>
      </c>
      <c r="M329" s="11">
        <f t="shared" si="28"/>
        <v>113.86861313868613</v>
      </c>
    </row>
    <row r="330" spans="1:13" s="2" customFormat="1" ht="63" customHeight="1" hidden="1">
      <c r="A330" s="79"/>
      <c r="B330" s="79"/>
      <c r="C330" s="59" t="s">
        <v>43</v>
      </c>
      <c r="D330" s="29" t="s">
        <v>44</v>
      </c>
      <c r="E330" s="11"/>
      <c r="F330" s="11"/>
      <c r="G330" s="11"/>
      <c r="H330" s="11">
        <v>135.5</v>
      </c>
      <c r="I330" s="11">
        <f t="shared" si="24"/>
        <v>135.5</v>
      </c>
      <c r="J330" s="11"/>
      <c r="K330" s="11"/>
      <c r="L330" s="11">
        <f t="shared" si="27"/>
        <v>135.5</v>
      </c>
      <c r="M330" s="11" t="e">
        <f t="shared" si="28"/>
        <v>#DIV/0!</v>
      </c>
    </row>
    <row r="331" spans="1:13" s="2" customFormat="1" ht="47.25" customHeight="1" hidden="1">
      <c r="A331" s="79"/>
      <c r="B331" s="79"/>
      <c r="C331" s="62" t="s">
        <v>198</v>
      </c>
      <c r="D331" s="27" t="s">
        <v>199</v>
      </c>
      <c r="E331" s="11">
        <v>37.7</v>
      </c>
      <c r="F331" s="11"/>
      <c r="G331" s="11"/>
      <c r="H331" s="11">
        <v>20.5</v>
      </c>
      <c r="I331" s="11">
        <f t="shared" si="24"/>
        <v>20.5</v>
      </c>
      <c r="J331" s="11"/>
      <c r="K331" s="11"/>
      <c r="L331" s="11">
        <f t="shared" si="27"/>
        <v>-17.200000000000003</v>
      </c>
      <c r="M331" s="11">
        <f t="shared" si="28"/>
        <v>54.37665782493368</v>
      </c>
    </row>
    <row r="332" spans="1:13" s="2" customFormat="1" ht="47.25" customHeight="1" hidden="1">
      <c r="A332" s="79"/>
      <c r="B332" s="79"/>
      <c r="C332" s="62" t="s">
        <v>16</v>
      </c>
      <c r="D332" s="27" t="s">
        <v>17</v>
      </c>
      <c r="E332" s="11">
        <v>99.3</v>
      </c>
      <c r="F332" s="1"/>
      <c r="G332" s="1"/>
      <c r="H332" s="11"/>
      <c r="I332" s="11">
        <f t="shared" si="24"/>
        <v>0</v>
      </c>
      <c r="J332" s="11"/>
      <c r="K332" s="11"/>
      <c r="L332" s="11">
        <f t="shared" si="27"/>
        <v>-99.3</v>
      </c>
      <c r="M332" s="11">
        <f t="shared" si="28"/>
        <v>0</v>
      </c>
    </row>
    <row r="333" spans="1:13" s="2" customFormat="1" ht="15.75" customHeight="1">
      <c r="A333" s="79"/>
      <c r="B333" s="79"/>
      <c r="C333" s="59" t="s">
        <v>18</v>
      </c>
      <c r="D333" s="27" t="s">
        <v>19</v>
      </c>
      <c r="E333" s="11">
        <v>-4.3</v>
      </c>
      <c r="F333" s="1"/>
      <c r="G333" s="1"/>
      <c r="H333" s="11"/>
      <c r="I333" s="11">
        <f t="shared" si="24"/>
        <v>0</v>
      </c>
      <c r="J333" s="11"/>
      <c r="K333" s="11"/>
      <c r="L333" s="11">
        <f t="shared" si="27"/>
        <v>4.3</v>
      </c>
      <c r="M333" s="11">
        <f t="shared" si="28"/>
        <v>0</v>
      </c>
    </row>
    <row r="334" spans="1:13" s="2" customFormat="1" ht="15.75" customHeight="1">
      <c r="A334" s="79"/>
      <c r="B334" s="79"/>
      <c r="C334" s="59" t="s">
        <v>20</v>
      </c>
      <c r="D334" s="27" t="s">
        <v>21</v>
      </c>
      <c r="E334" s="11">
        <v>8309.6</v>
      </c>
      <c r="F334" s="11">
        <v>20911.7</v>
      </c>
      <c r="G334" s="11">
        <v>4012.1</v>
      </c>
      <c r="H334" s="11">
        <v>8383.4</v>
      </c>
      <c r="I334" s="11">
        <f t="shared" si="24"/>
        <v>4371.299999999999</v>
      </c>
      <c r="J334" s="11">
        <f t="shared" si="25"/>
        <v>208.95291742478997</v>
      </c>
      <c r="K334" s="11">
        <f t="shared" si="26"/>
        <v>40.08951926433527</v>
      </c>
      <c r="L334" s="11">
        <f t="shared" si="27"/>
        <v>73.79999999999927</v>
      </c>
      <c r="M334" s="11">
        <f t="shared" si="28"/>
        <v>100.88812939250987</v>
      </c>
    </row>
    <row r="335" spans="1:13" s="2" customFormat="1" ht="15.75" customHeight="1" hidden="1">
      <c r="A335" s="79"/>
      <c r="B335" s="79"/>
      <c r="C335" s="59" t="s">
        <v>23</v>
      </c>
      <c r="D335" s="27" t="s">
        <v>76</v>
      </c>
      <c r="E335" s="11"/>
      <c r="F335" s="11"/>
      <c r="G335" s="11"/>
      <c r="H335" s="11"/>
      <c r="I335" s="11">
        <f t="shared" si="24"/>
        <v>0</v>
      </c>
      <c r="J335" s="11" t="e">
        <f t="shared" si="25"/>
        <v>#DIV/0!</v>
      </c>
      <c r="K335" s="11" t="e">
        <f t="shared" si="26"/>
        <v>#DIV/0!</v>
      </c>
      <c r="L335" s="11">
        <f t="shared" si="27"/>
        <v>0</v>
      </c>
      <c r="M335" s="11" t="e">
        <f t="shared" si="28"/>
        <v>#DIV/0!</v>
      </c>
    </row>
    <row r="336" spans="1:13" s="2" customFormat="1" ht="15.75" customHeight="1" hidden="1">
      <c r="A336" s="79"/>
      <c r="B336" s="79"/>
      <c r="C336" s="59" t="s">
        <v>37</v>
      </c>
      <c r="D336" s="27" t="s">
        <v>38</v>
      </c>
      <c r="E336" s="11"/>
      <c r="F336" s="11"/>
      <c r="G336" s="11"/>
      <c r="H336" s="11"/>
      <c r="I336" s="11">
        <f t="shared" si="24"/>
        <v>0</v>
      </c>
      <c r="J336" s="11" t="e">
        <f t="shared" si="25"/>
        <v>#DIV/0!</v>
      </c>
      <c r="K336" s="11" t="e">
        <f t="shared" si="26"/>
        <v>#DIV/0!</v>
      </c>
      <c r="L336" s="11">
        <f t="shared" si="27"/>
        <v>0</v>
      </c>
      <c r="M336" s="11" t="e">
        <f t="shared" si="28"/>
        <v>#DIV/0!</v>
      </c>
    </row>
    <row r="337" spans="1:13" s="2" customFormat="1" ht="15.75" customHeight="1" hidden="1">
      <c r="A337" s="79"/>
      <c r="B337" s="79"/>
      <c r="C337" s="59" t="s">
        <v>27</v>
      </c>
      <c r="D337" s="27" t="s">
        <v>22</v>
      </c>
      <c r="E337" s="11"/>
      <c r="F337" s="11"/>
      <c r="G337" s="11"/>
      <c r="H337" s="11"/>
      <c r="I337" s="11">
        <f t="shared" si="24"/>
        <v>0</v>
      </c>
      <c r="J337" s="11" t="e">
        <f t="shared" si="25"/>
        <v>#DIV/0!</v>
      </c>
      <c r="K337" s="11" t="e">
        <f t="shared" si="26"/>
        <v>#DIV/0!</v>
      </c>
      <c r="L337" s="11">
        <f t="shared" si="27"/>
        <v>0</v>
      </c>
      <c r="M337" s="11" t="e">
        <f t="shared" si="28"/>
        <v>#DIV/0!</v>
      </c>
    </row>
    <row r="338" spans="1:13" s="2" customFormat="1" ht="15.75">
      <c r="A338" s="79"/>
      <c r="B338" s="79"/>
      <c r="C338" s="63"/>
      <c r="D338" s="48" t="s">
        <v>28</v>
      </c>
      <c r="E338" s="1">
        <f>SUM(E326:E329,E333:E337)</f>
        <v>83385.5</v>
      </c>
      <c r="F338" s="1">
        <f>SUM(F326:F329,F333:F337)</f>
        <v>148903.2</v>
      </c>
      <c r="G338" s="1">
        <f>SUM(G326:G329,G333:G337)</f>
        <v>44939.6</v>
      </c>
      <c r="H338" s="1">
        <f>SUM(H326:H329,H333:H337)</f>
        <v>28707.300000000003</v>
      </c>
      <c r="I338" s="1">
        <f t="shared" si="24"/>
        <v>-16232.299999999996</v>
      </c>
      <c r="J338" s="1">
        <f t="shared" si="25"/>
        <v>63.87974080766185</v>
      </c>
      <c r="K338" s="1">
        <f t="shared" si="26"/>
        <v>19.2791692858179</v>
      </c>
      <c r="L338" s="1">
        <f t="shared" si="27"/>
        <v>-54678.2</v>
      </c>
      <c r="M338" s="1">
        <f t="shared" si="28"/>
        <v>34.42720856743679</v>
      </c>
    </row>
    <row r="339" spans="1:13" ht="15.75">
      <c r="A339" s="79"/>
      <c r="B339" s="79"/>
      <c r="C339" s="59" t="s">
        <v>82</v>
      </c>
      <c r="D339" s="27" t="s">
        <v>83</v>
      </c>
      <c r="E339" s="11">
        <v>2039961.7</v>
      </c>
      <c r="F339" s="17">
        <v>7272825.100000001</v>
      </c>
      <c r="G339" s="17">
        <v>2187668.9</v>
      </c>
      <c r="H339" s="11">
        <v>1985368.9</v>
      </c>
      <c r="I339" s="11">
        <f t="shared" si="24"/>
        <v>-202300</v>
      </c>
      <c r="J339" s="11">
        <f t="shared" si="25"/>
        <v>90.75271399616275</v>
      </c>
      <c r="K339" s="11">
        <f t="shared" si="26"/>
        <v>27.2984551766548</v>
      </c>
      <c r="L339" s="11">
        <f t="shared" si="27"/>
        <v>-54592.80000000005</v>
      </c>
      <c r="M339" s="11">
        <f t="shared" si="28"/>
        <v>97.32383210920086</v>
      </c>
    </row>
    <row r="340" spans="1:13" ht="15.75">
      <c r="A340" s="79"/>
      <c r="B340" s="79"/>
      <c r="C340" s="59" t="s">
        <v>140</v>
      </c>
      <c r="D340" s="27" t="s">
        <v>139</v>
      </c>
      <c r="E340" s="11">
        <v>238649.9</v>
      </c>
      <c r="F340" s="11">
        <v>573972</v>
      </c>
      <c r="G340" s="11">
        <v>256748.8</v>
      </c>
      <c r="H340" s="11">
        <v>252606.5</v>
      </c>
      <c r="I340" s="11">
        <f t="shared" si="24"/>
        <v>-4142.299999999988</v>
      </c>
      <c r="J340" s="11">
        <f t="shared" si="25"/>
        <v>98.38663316050553</v>
      </c>
      <c r="K340" s="11">
        <f t="shared" si="26"/>
        <v>44.01024788665649</v>
      </c>
      <c r="L340" s="11">
        <f t="shared" si="27"/>
        <v>13956.600000000006</v>
      </c>
      <c r="M340" s="11">
        <f t="shared" si="28"/>
        <v>105.84814827075142</v>
      </c>
    </row>
    <row r="341" spans="1:13" ht="15.75">
      <c r="A341" s="79"/>
      <c r="B341" s="79"/>
      <c r="C341" s="59" t="s">
        <v>141</v>
      </c>
      <c r="D341" s="27" t="s">
        <v>99</v>
      </c>
      <c r="E341" s="11">
        <v>1161</v>
      </c>
      <c r="F341" s="11">
        <v>2077.4</v>
      </c>
      <c r="G341" s="11">
        <v>1193.1</v>
      </c>
      <c r="H341" s="11">
        <v>637.4</v>
      </c>
      <c r="I341" s="11">
        <f t="shared" si="24"/>
        <v>-555.6999999999999</v>
      </c>
      <c r="J341" s="11">
        <f t="shared" si="25"/>
        <v>53.42385382616713</v>
      </c>
      <c r="K341" s="11">
        <f t="shared" si="26"/>
        <v>30.682583999229806</v>
      </c>
      <c r="L341" s="11">
        <f t="shared" si="27"/>
        <v>-523.6</v>
      </c>
      <c r="M341" s="11">
        <f t="shared" si="28"/>
        <v>54.90094745908699</v>
      </c>
    </row>
    <row r="342" spans="1:13" ht="31.5">
      <c r="A342" s="79"/>
      <c r="B342" s="79"/>
      <c r="C342" s="59" t="s">
        <v>182</v>
      </c>
      <c r="D342" s="28" t="s">
        <v>183</v>
      </c>
      <c r="E342" s="11">
        <v>9662.8</v>
      </c>
      <c r="F342" s="11">
        <v>19743.7</v>
      </c>
      <c r="G342" s="11">
        <v>8415.8</v>
      </c>
      <c r="H342" s="11">
        <v>8010.5</v>
      </c>
      <c r="I342" s="11">
        <f t="shared" si="24"/>
        <v>-405.2999999999993</v>
      </c>
      <c r="J342" s="11">
        <f t="shared" si="25"/>
        <v>95.18405855652465</v>
      </c>
      <c r="K342" s="11">
        <f t="shared" si="26"/>
        <v>40.572435764319756</v>
      </c>
      <c r="L342" s="11">
        <f t="shared" si="27"/>
        <v>-1652.2999999999993</v>
      </c>
      <c r="M342" s="11">
        <f t="shared" si="28"/>
        <v>82.90040153992632</v>
      </c>
    </row>
    <row r="343" spans="1:13" ht="15.75">
      <c r="A343" s="79"/>
      <c r="B343" s="79"/>
      <c r="C343" s="59" t="s">
        <v>14</v>
      </c>
      <c r="D343" s="27" t="s">
        <v>15</v>
      </c>
      <c r="E343" s="11">
        <f>SUM(E344:E349)</f>
        <v>7855.2</v>
      </c>
      <c r="F343" s="11">
        <f>SUM(F344:F349)</f>
        <v>24117.5</v>
      </c>
      <c r="G343" s="11">
        <f>SUM(G344:G349)</f>
        <v>7308.3</v>
      </c>
      <c r="H343" s="11">
        <f>SUM(H344:H349)</f>
        <v>7937.4</v>
      </c>
      <c r="I343" s="11">
        <f t="shared" si="24"/>
        <v>629.0999999999995</v>
      </c>
      <c r="J343" s="11">
        <f t="shared" si="25"/>
        <v>108.60802101719962</v>
      </c>
      <c r="K343" s="11">
        <f t="shared" si="26"/>
        <v>32.91137141080128</v>
      </c>
      <c r="L343" s="11">
        <f t="shared" si="27"/>
        <v>82.19999999999982</v>
      </c>
      <c r="M343" s="11">
        <f t="shared" si="28"/>
        <v>101.04644057439658</v>
      </c>
    </row>
    <row r="344" spans="1:13" ht="78.75" customHeight="1" hidden="1">
      <c r="A344" s="79"/>
      <c r="B344" s="79"/>
      <c r="C344" s="62" t="s">
        <v>84</v>
      </c>
      <c r="D344" s="27" t="s">
        <v>85</v>
      </c>
      <c r="E344" s="11">
        <v>1066.1</v>
      </c>
      <c r="F344" s="11">
        <v>4000</v>
      </c>
      <c r="G344" s="11">
        <v>1320</v>
      </c>
      <c r="H344" s="11">
        <v>585</v>
      </c>
      <c r="I344" s="11">
        <f t="shared" si="24"/>
        <v>-735</v>
      </c>
      <c r="J344" s="11">
        <f t="shared" si="25"/>
        <v>44.31818181818182</v>
      </c>
      <c r="K344" s="11">
        <f t="shared" si="26"/>
        <v>14.625</v>
      </c>
      <c r="L344" s="11">
        <f t="shared" si="27"/>
        <v>-481.0999999999999</v>
      </c>
      <c r="M344" s="11">
        <f t="shared" si="28"/>
        <v>54.87290122877779</v>
      </c>
    </row>
    <row r="345" spans="1:13" ht="63" customHeight="1" hidden="1">
      <c r="A345" s="79"/>
      <c r="B345" s="79"/>
      <c r="C345" s="62" t="s">
        <v>86</v>
      </c>
      <c r="D345" s="27" t="s">
        <v>87</v>
      </c>
      <c r="E345" s="11">
        <v>775.1</v>
      </c>
      <c r="F345" s="11">
        <v>1000</v>
      </c>
      <c r="G345" s="11">
        <v>330.9</v>
      </c>
      <c r="H345" s="11">
        <v>544.8</v>
      </c>
      <c r="I345" s="11">
        <f t="shared" si="24"/>
        <v>213.89999999999998</v>
      </c>
      <c r="J345" s="11">
        <f t="shared" si="25"/>
        <v>164.64188576609246</v>
      </c>
      <c r="K345" s="11">
        <f t="shared" si="26"/>
        <v>54.48</v>
      </c>
      <c r="L345" s="11">
        <f t="shared" si="27"/>
        <v>-230.30000000000007</v>
      </c>
      <c r="M345" s="11">
        <f t="shared" si="28"/>
        <v>70.28770481228229</v>
      </c>
    </row>
    <row r="346" spans="1:13" ht="63" customHeight="1" hidden="1">
      <c r="A346" s="79"/>
      <c r="B346" s="79"/>
      <c r="C346" s="62" t="s">
        <v>191</v>
      </c>
      <c r="D346" s="27" t="s">
        <v>190</v>
      </c>
      <c r="E346" s="11">
        <v>29</v>
      </c>
      <c r="F346" s="11">
        <v>190</v>
      </c>
      <c r="G346" s="11">
        <v>55.4</v>
      </c>
      <c r="H346" s="11">
        <v>112.9</v>
      </c>
      <c r="I346" s="11">
        <f t="shared" si="24"/>
        <v>57.50000000000001</v>
      </c>
      <c r="J346" s="11">
        <f t="shared" si="25"/>
        <v>203.79061371841155</v>
      </c>
      <c r="K346" s="11">
        <f t="shared" si="26"/>
        <v>59.42105263157895</v>
      </c>
      <c r="L346" s="11">
        <f t="shared" si="27"/>
        <v>83.9</v>
      </c>
      <c r="M346" s="11">
        <f t="shared" si="28"/>
        <v>389.3103448275862</v>
      </c>
    </row>
    <row r="347" spans="1:13" ht="63" customHeight="1" hidden="1">
      <c r="A347" s="79"/>
      <c r="B347" s="79"/>
      <c r="C347" s="62" t="s">
        <v>100</v>
      </c>
      <c r="D347" s="27" t="s">
        <v>101</v>
      </c>
      <c r="E347" s="11">
        <v>3104.7</v>
      </c>
      <c r="F347" s="11">
        <v>10700</v>
      </c>
      <c r="G347" s="11">
        <v>3200</v>
      </c>
      <c r="H347" s="11">
        <v>3546.5</v>
      </c>
      <c r="I347" s="11">
        <f t="shared" si="24"/>
        <v>346.5</v>
      </c>
      <c r="J347" s="11">
        <f t="shared" si="25"/>
        <v>110.82812500000001</v>
      </c>
      <c r="K347" s="11">
        <f t="shared" si="26"/>
        <v>33.14485981308411</v>
      </c>
      <c r="L347" s="11">
        <f t="shared" si="27"/>
        <v>441.8000000000002</v>
      </c>
      <c r="M347" s="11">
        <f t="shared" si="28"/>
        <v>114.23003832898509</v>
      </c>
    </row>
    <row r="348" spans="1:13" ht="78.75" customHeight="1" hidden="1">
      <c r="A348" s="79"/>
      <c r="B348" s="79"/>
      <c r="C348" s="62" t="s">
        <v>151</v>
      </c>
      <c r="D348" s="27" t="s">
        <v>152</v>
      </c>
      <c r="E348" s="11"/>
      <c r="F348" s="11"/>
      <c r="G348" s="11"/>
      <c r="H348" s="11"/>
      <c r="I348" s="11">
        <f t="shared" si="24"/>
        <v>0</v>
      </c>
      <c r="J348" s="11" t="e">
        <f t="shared" si="25"/>
        <v>#DIV/0!</v>
      </c>
      <c r="K348" s="11" t="e">
        <f t="shared" si="26"/>
        <v>#DIV/0!</v>
      </c>
      <c r="L348" s="11">
        <f t="shared" si="27"/>
        <v>0</v>
      </c>
      <c r="M348" s="11" t="e">
        <f t="shared" si="28"/>
        <v>#DIV/0!</v>
      </c>
    </row>
    <row r="349" spans="1:13" ht="47.25" customHeight="1" hidden="1">
      <c r="A349" s="79"/>
      <c r="B349" s="79"/>
      <c r="C349" s="62" t="s">
        <v>16</v>
      </c>
      <c r="D349" s="27" t="s">
        <v>17</v>
      </c>
      <c r="E349" s="11">
        <f>1189.2+1691.1</f>
        <v>2880.3</v>
      </c>
      <c r="F349" s="11">
        <f>3327.5+4900</f>
        <v>8227.5</v>
      </c>
      <c r="G349" s="11">
        <v>2402</v>
      </c>
      <c r="H349" s="11">
        <v>3148.2</v>
      </c>
      <c r="I349" s="11">
        <f t="shared" si="24"/>
        <v>746.1999999999998</v>
      </c>
      <c r="J349" s="11">
        <f t="shared" si="25"/>
        <v>131.06577851790172</v>
      </c>
      <c r="K349" s="11">
        <f t="shared" si="26"/>
        <v>38.264357338195076</v>
      </c>
      <c r="L349" s="11">
        <f t="shared" si="27"/>
        <v>267.89999999999964</v>
      </c>
      <c r="M349" s="11">
        <f t="shared" si="28"/>
        <v>109.30111446724298</v>
      </c>
    </row>
    <row r="350" spans="1:13" s="2" customFormat="1" ht="15.75">
      <c r="A350" s="79"/>
      <c r="B350" s="79"/>
      <c r="C350" s="67"/>
      <c r="D350" s="48" t="s">
        <v>29</v>
      </c>
      <c r="E350" s="1">
        <f>SUM(E339:E349)-E343</f>
        <v>2297290.6</v>
      </c>
      <c r="F350" s="1">
        <f>SUM(F339:F349)-F343</f>
        <v>7892735.700000001</v>
      </c>
      <c r="G350" s="1">
        <f>SUM(G339:G349)-G343</f>
        <v>2461334.8999999994</v>
      </c>
      <c r="H350" s="1">
        <f>SUM(H339:H349)-H343</f>
        <v>2254560.6999999997</v>
      </c>
      <c r="I350" s="1">
        <f t="shared" si="24"/>
        <v>-206774.19999999972</v>
      </c>
      <c r="J350" s="1">
        <f t="shared" si="25"/>
        <v>91.59910339710376</v>
      </c>
      <c r="K350" s="1">
        <f t="shared" si="26"/>
        <v>28.56500946813662</v>
      </c>
      <c r="L350" s="1">
        <f t="shared" si="27"/>
        <v>-42729.90000000037</v>
      </c>
      <c r="M350" s="1">
        <f t="shared" si="28"/>
        <v>98.13998716575081</v>
      </c>
    </row>
    <row r="351" spans="1:13" s="2" customFormat="1" ht="31.5" customHeight="1" hidden="1">
      <c r="A351" s="79"/>
      <c r="B351" s="79"/>
      <c r="C351" s="67"/>
      <c r="D351" s="48" t="s">
        <v>30</v>
      </c>
      <c r="E351" s="1">
        <f>E352-E337</f>
        <v>2380676.1</v>
      </c>
      <c r="F351" s="1">
        <f>F352-F337</f>
        <v>8041638.900000001</v>
      </c>
      <c r="G351" s="1">
        <f>G352-G337</f>
        <v>2506274.4999999995</v>
      </c>
      <c r="H351" s="1">
        <f>H352-H337</f>
        <v>2283267.9999999995</v>
      </c>
      <c r="I351" s="1">
        <f t="shared" si="24"/>
        <v>-223006.5</v>
      </c>
      <c r="J351" s="1">
        <f t="shared" si="25"/>
        <v>91.10207201964509</v>
      </c>
      <c r="K351" s="1">
        <f t="shared" si="26"/>
        <v>28.393067985183958</v>
      </c>
      <c r="L351" s="1">
        <f t="shared" si="27"/>
        <v>-97408.10000000056</v>
      </c>
      <c r="M351" s="1">
        <f t="shared" si="28"/>
        <v>95.90838501718059</v>
      </c>
    </row>
    <row r="352" spans="1:13" s="2" customFormat="1" ht="15.75">
      <c r="A352" s="80"/>
      <c r="B352" s="80"/>
      <c r="C352" s="63"/>
      <c r="D352" s="48" t="s">
        <v>45</v>
      </c>
      <c r="E352" s="1">
        <f>E338+E350</f>
        <v>2380676.1</v>
      </c>
      <c r="F352" s="1">
        <f>F338+F350</f>
        <v>8041638.900000001</v>
      </c>
      <c r="G352" s="1">
        <f>G338+G350</f>
        <v>2506274.4999999995</v>
      </c>
      <c r="H352" s="1">
        <f>H338+H350</f>
        <v>2283267.9999999995</v>
      </c>
      <c r="I352" s="1">
        <f t="shared" si="24"/>
        <v>-223006.5</v>
      </c>
      <c r="J352" s="1">
        <f t="shared" si="25"/>
        <v>91.10207201964509</v>
      </c>
      <c r="K352" s="1">
        <f t="shared" si="26"/>
        <v>28.393067985183958</v>
      </c>
      <c r="L352" s="1">
        <f t="shared" si="27"/>
        <v>-97408.10000000056</v>
      </c>
      <c r="M352" s="1">
        <f t="shared" si="28"/>
        <v>95.90838501718059</v>
      </c>
    </row>
    <row r="353" spans="1:13" s="2" customFormat="1" ht="31.5" customHeight="1">
      <c r="A353" s="99">
        <v>955</v>
      </c>
      <c r="B353" s="78" t="s">
        <v>243</v>
      </c>
      <c r="C353" s="59" t="s">
        <v>156</v>
      </c>
      <c r="D353" s="28" t="s">
        <v>157</v>
      </c>
      <c r="E353" s="11">
        <v>193.1</v>
      </c>
      <c r="F353" s="1"/>
      <c r="G353" s="1"/>
      <c r="H353" s="11">
        <v>170.5</v>
      </c>
      <c r="I353" s="11">
        <f t="shared" si="24"/>
        <v>170.5</v>
      </c>
      <c r="J353" s="11"/>
      <c r="K353" s="11"/>
      <c r="L353" s="11">
        <f t="shared" si="27"/>
        <v>-22.599999999999994</v>
      </c>
      <c r="M353" s="11">
        <f t="shared" si="28"/>
        <v>88.29621957534957</v>
      </c>
    </row>
    <row r="354" spans="1:13" s="2" customFormat="1" ht="15.75">
      <c r="A354" s="100"/>
      <c r="B354" s="79"/>
      <c r="C354" s="59" t="s">
        <v>18</v>
      </c>
      <c r="D354" s="27" t="s">
        <v>19</v>
      </c>
      <c r="E354" s="11">
        <v>-64.4</v>
      </c>
      <c r="F354" s="1"/>
      <c r="G354" s="1"/>
      <c r="H354" s="11"/>
      <c r="I354" s="11">
        <f t="shared" si="24"/>
        <v>0</v>
      </c>
      <c r="J354" s="11"/>
      <c r="K354" s="11"/>
      <c r="L354" s="11">
        <f t="shared" si="27"/>
        <v>64.4</v>
      </c>
      <c r="M354" s="11">
        <f t="shared" si="28"/>
        <v>0</v>
      </c>
    </row>
    <row r="355" spans="1:13" s="2" customFormat="1" ht="15.75" customHeight="1" hidden="1">
      <c r="A355" s="100"/>
      <c r="B355" s="79"/>
      <c r="C355" s="59" t="s">
        <v>20</v>
      </c>
      <c r="D355" s="27" t="s">
        <v>21</v>
      </c>
      <c r="E355" s="11"/>
      <c r="F355" s="11"/>
      <c r="G355" s="11"/>
      <c r="H355" s="11"/>
      <c r="I355" s="11">
        <f t="shared" si="24"/>
        <v>0</v>
      </c>
      <c r="J355" s="11" t="e">
        <f t="shared" si="25"/>
        <v>#DIV/0!</v>
      </c>
      <c r="K355" s="11" t="e">
        <f t="shared" si="26"/>
        <v>#DIV/0!</v>
      </c>
      <c r="L355" s="11">
        <f t="shared" si="27"/>
        <v>0</v>
      </c>
      <c r="M355" s="11" t="e">
        <f t="shared" si="28"/>
        <v>#DIV/0!</v>
      </c>
    </row>
    <row r="356" spans="1:13" ht="15.75" customHeight="1" hidden="1">
      <c r="A356" s="100"/>
      <c r="B356" s="79"/>
      <c r="C356" s="59" t="s">
        <v>23</v>
      </c>
      <c r="D356" s="27" t="s">
        <v>76</v>
      </c>
      <c r="E356" s="16"/>
      <c r="F356" s="16"/>
      <c r="G356" s="16"/>
      <c r="H356" s="16"/>
      <c r="I356" s="16">
        <f t="shared" si="24"/>
        <v>0</v>
      </c>
      <c r="J356" s="16" t="e">
        <f t="shared" si="25"/>
        <v>#DIV/0!</v>
      </c>
      <c r="K356" s="16" t="e">
        <f t="shared" si="26"/>
        <v>#DIV/0!</v>
      </c>
      <c r="L356" s="16">
        <f t="shared" si="27"/>
        <v>0</v>
      </c>
      <c r="M356" s="16" t="e">
        <f t="shared" si="28"/>
        <v>#DIV/0!</v>
      </c>
    </row>
    <row r="357" spans="1:13" ht="15.75">
      <c r="A357" s="100"/>
      <c r="B357" s="79"/>
      <c r="C357" s="59" t="s">
        <v>25</v>
      </c>
      <c r="D357" s="27" t="s">
        <v>63</v>
      </c>
      <c r="E357" s="11">
        <v>9200</v>
      </c>
      <c r="F357" s="11">
        <v>135998.2</v>
      </c>
      <c r="G357" s="11">
        <v>546.3</v>
      </c>
      <c r="H357" s="16">
        <v>546.3</v>
      </c>
      <c r="I357" s="16">
        <f t="shared" si="24"/>
        <v>0</v>
      </c>
      <c r="J357" s="16">
        <f t="shared" si="25"/>
        <v>100</v>
      </c>
      <c r="K357" s="16">
        <f t="shared" si="26"/>
        <v>0.4016964930418196</v>
      </c>
      <c r="L357" s="16">
        <f t="shared" si="27"/>
        <v>-8653.7</v>
      </c>
      <c r="M357" s="16">
        <f t="shared" si="28"/>
        <v>5.938043478260869</v>
      </c>
    </row>
    <row r="358" spans="1:13" ht="15.75" customHeight="1" hidden="1">
      <c r="A358" s="100"/>
      <c r="B358" s="79"/>
      <c r="C358" s="59" t="s">
        <v>37</v>
      </c>
      <c r="D358" s="27" t="s">
        <v>38</v>
      </c>
      <c r="E358" s="16"/>
      <c r="F358" s="47"/>
      <c r="G358" s="47"/>
      <c r="H358" s="16"/>
      <c r="I358" s="16">
        <f t="shared" si="24"/>
        <v>0</v>
      </c>
      <c r="J358" s="16" t="e">
        <f t="shared" si="25"/>
        <v>#DIV/0!</v>
      </c>
      <c r="K358" s="16" t="e">
        <f t="shared" si="26"/>
        <v>#DIV/0!</v>
      </c>
      <c r="L358" s="16">
        <f t="shared" si="27"/>
        <v>0</v>
      </c>
      <c r="M358" s="16" t="e">
        <f t="shared" si="28"/>
        <v>#DIV/0!</v>
      </c>
    </row>
    <row r="359" spans="1:13" ht="15.75">
      <c r="A359" s="100"/>
      <c r="B359" s="79"/>
      <c r="C359" s="59" t="s">
        <v>27</v>
      </c>
      <c r="D359" s="27" t="s">
        <v>22</v>
      </c>
      <c r="E359" s="16">
        <v>-4794</v>
      </c>
      <c r="F359" s="16"/>
      <c r="G359" s="16"/>
      <c r="H359" s="16"/>
      <c r="I359" s="16">
        <f t="shared" si="24"/>
        <v>0</v>
      </c>
      <c r="J359" s="16"/>
      <c r="K359" s="16"/>
      <c r="L359" s="16">
        <f t="shared" si="27"/>
        <v>4794</v>
      </c>
      <c r="M359" s="16">
        <f t="shared" si="28"/>
        <v>0</v>
      </c>
    </row>
    <row r="360" spans="1:13" s="2" customFormat="1" ht="15.75">
      <c r="A360" s="100"/>
      <c r="B360" s="79"/>
      <c r="C360" s="63"/>
      <c r="D360" s="48" t="s">
        <v>28</v>
      </c>
      <c r="E360" s="3">
        <f>SUM(E353:E359)</f>
        <v>4534.700000000001</v>
      </c>
      <c r="F360" s="3">
        <f>SUM(F353:F359)</f>
        <v>135998.2</v>
      </c>
      <c r="G360" s="3">
        <f>SUM(G353:G359)</f>
        <v>546.3</v>
      </c>
      <c r="H360" s="3">
        <f>SUM(H353:H359)</f>
        <v>716.8</v>
      </c>
      <c r="I360" s="3">
        <f t="shared" si="24"/>
        <v>170.5</v>
      </c>
      <c r="J360" s="3">
        <f t="shared" si="25"/>
        <v>131.20995789859052</v>
      </c>
      <c r="K360" s="3">
        <f t="shared" si="26"/>
        <v>0.5270657994002861</v>
      </c>
      <c r="L360" s="3">
        <f t="shared" si="27"/>
        <v>-3817.9000000000005</v>
      </c>
      <c r="M360" s="3">
        <f t="shared" si="28"/>
        <v>15.806999360486909</v>
      </c>
    </row>
    <row r="361" spans="1:13" ht="15.75" hidden="1">
      <c r="A361" s="100"/>
      <c r="B361" s="79"/>
      <c r="C361" s="59" t="s">
        <v>14</v>
      </c>
      <c r="D361" s="27" t="s">
        <v>15</v>
      </c>
      <c r="E361" s="16">
        <f>E362</f>
        <v>0</v>
      </c>
      <c r="F361" s="16"/>
      <c r="G361" s="16"/>
      <c r="H361" s="16">
        <f>H362</f>
        <v>0</v>
      </c>
      <c r="I361" s="16">
        <f t="shared" si="24"/>
        <v>0</v>
      </c>
      <c r="J361" s="16" t="e">
        <f t="shared" si="25"/>
        <v>#DIV/0!</v>
      </c>
      <c r="K361" s="16" t="e">
        <f t="shared" si="26"/>
        <v>#DIV/0!</v>
      </c>
      <c r="L361" s="16">
        <f t="shared" si="27"/>
        <v>0</v>
      </c>
      <c r="M361" s="16" t="e">
        <f t="shared" si="28"/>
        <v>#DIV/0!</v>
      </c>
    </row>
    <row r="362" spans="1:13" ht="47.25" customHeight="1" hidden="1">
      <c r="A362" s="100"/>
      <c r="B362" s="79"/>
      <c r="C362" s="62" t="s">
        <v>16</v>
      </c>
      <c r="D362" s="27" t="s">
        <v>17</v>
      </c>
      <c r="E362" s="16"/>
      <c r="F362" s="16"/>
      <c r="G362" s="16"/>
      <c r="H362" s="16"/>
      <c r="I362" s="16">
        <f t="shared" si="24"/>
        <v>0</v>
      </c>
      <c r="J362" s="16" t="e">
        <f t="shared" si="25"/>
        <v>#DIV/0!</v>
      </c>
      <c r="K362" s="16" t="e">
        <f t="shared" si="26"/>
        <v>#DIV/0!</v>
      </c>
      <c r="L362" s="16">
        <f t="shared" si="27"/>
        <v>0</v>
      </c>
      <c r="M362" s="16" t="e">
        <f t="shared" si="28"/>
        <v>#DIV/0!</v>
      </c>
    </row>
    <row r="363" spans="1:13" ht="15.75" hidden="1">
      <c r="A363" s="100"/>
      <c r="B363" s="79"/>
      <c r="C363" s="59"/>
      <c r="D363" s="48" t="s">
        <v>29</v>
      </c>
      <c r="E363" s="3">
        <f>SUM(E361)</f>
        <v>0</v>
      </c>
      <c r="F363" s="3">
        <f>SUM(F361)</f>
        <v>0</v>
      </c>
      <c r="G363" s="3">
        <f>SUM(G361)</f>
        <v>0</v>
      </c>
      <c r="H363" s="3">
        <f>SUM(H361)</f>
        <v>0</v>
      </c>
      <c r="I363" s="3">
        <f t="shared" si="24"/>
        <v>0</v>
      </c>
      <c r="J363" s="3" t="e">
        <f t="shared" si="25"/>
        <v>#DIV/0!</v>
      </c>
      <c r="K363" s="3" t="e">
        <f t="shared" si="26"/>
        <v>#DIV/0!</v>
      </c>
      <c r="L363" s="3">
        <f t="shared" si="27"/>
        <v>0</v>
      </c>
      <c r="M363" s="3" t="e">
        <f t="shared" si="28"/>
        <v>#DIV/0!</v>
      </c>
    </row>
    <row r="364" spans="1:13" s="2" customFormat="1" ht="31.5">
      <c r="A364" s="100"/>
      <c r="B364" s="79"/>
      <c r="C364" s="63"/>
      <c r="D364" s="48" t="s">
        <v>30</v>
      </c>
      <c r="E364" s="3">
        <f>E365-E359</f>
        <v>9328.7</v>
      </c>
      <c r="F364" s="3">
        <f>F365-F359</f>
        <v>135998.2</v>
      </c>
      <c r="G364" s="3">
        <f>G365-G359</f>
        <v>546.3</v>
      </c>
      <c r="H364" s="3">
        <f>H365-H359</f>
        <v>716.8</v>
      </c>
      <c r="I364" s="3">
        <f t="shared" si="24"/>
        <v>170.5</v>
      </c>
      <c r="J364" s="3">
        <f t="shared" si="25"/>
        <v>131.20995789859052</v>
      </c>
      <c r="K364" s="3">
        <f t="shared" si="26"/>
        <v>0.5270657994002861</v>
      </c>
      <c r="L364" s="3">
        <f t="shared" si="27"/>
        <v>-8611.900000000001</v>
      </c>
      <c r="M364" s="3">
        <f t="shared" si="28"/>
        <v>7.683814465038</v>
      </c>
    </row>
    <row r="365" spans="1:13" s="2" customFormat="1" ht="15.75">
      <c r="A365" s="101"/>
      <c r="B365" s="80"/>
      <c r="C365" s="61"/>
      <c r="D365" s="48" t="s">
        <v>45</v>
      </c>
      <c r="E365" s="3">
        <f>E360+E363</f>
        <v>4534.700000000001</v>
      </c>
      <c r="F365" s="3">
        <f>F360+F363</f>
        <v>135998.2</v>
      </c>
      <c r="G365" s="3">
        <f>G360+G363</f>
        <v>546.3</v>
      </c>
      <c r="H365" s="3">
        <f>H360+H363</f>
        <v>716.8</v>
      </c>
      <c r="I365" s="3">
        <f t="shared" si="24"/>
        <v>170.5</v>
      </c>
      <c r="J365" s="3">
        <f t="shared" si="25"/>
        <v>131.20995789859052</v>
      </c>
      <c r="K365" s="3">
        <f t="shared" si="26"/>
        <v>0.5270657994002861</v>
      </c>
      <c r="L365" s="3">
        <f t="shared" si="27"/>
        <v>-3817.9000000000005</v>
      </c>
      <c r="M365" s="3">
        <f t="shared" si="28"/>
        <v>15.806999360486909</v>
      </c>
    </row>
    <row r="366" spans="1:13" s="2" customFormat="1" ht="31.5" customHeight="1">
      <c r="A366" s="78" t="s">
        <v>88</v>
      </c>
      <c r="B366" s="78" t="s">
        <v>244</v>
      </c>
      <c r="C366" s="59" t="s">
        <v>162</v>
      </c>
      <c r="D366" s="28" t="s">
        <v>163</v>
      </c>
      <c r="E366" s="16">
        <v>243.5</v>
      </c>
      <c r="F366" s="16">
        <v>200</v>
      </c>
      <c r="G366" s="16">
        <v>60</v>
      </c>
      <c r="H366" s="16">
        <v>142.5</v>
      </c>
      <c r="I366" s="16">
        <f t="shared" si="24"/>
        <v>82.5</v>
      </c>
      <c r="J366" s="16">
        <f t="shared" si="25"/>
        <v>237.5</v>
      </c>
      <c r="K366" s="16">
        <f t="shared" si="26"/>
        <v>71.25</v>
      </c>
      <c r="L366" s="16">
        <f t="shared" si="27"/>
        <v>-101</v>
      </c>
      <c r="M366" s="16">
        <f t="shared" si="28"/>
        <v>58.52156057494866</v>
      </c>
    </row>
    <row r="367" spans="1:13" s="2" customFormat="1" ht="31.5" customHeight="1">
      <c r="A367" s="79"/>
      <c r="B367" s="79"/>
      <c r="C367" s="59" t="s">
        <v>156</v>
      </c>
      <c r="D367" s="28" t="s">
        <v>157</v>
      </c>
      <c r="E367" s="16"/>
      <c r="F367" s="16"/>
      <c r="G367" s="16"/>
      <c r="H367" s="16">
        <v>222</v>
      </c>
      <c r="I367" s="16">
        <f t="shared" si="24"/>
        <v>222</v>
      </c>
      <c r="J367" s="16"/>
      <c r="K367" s="16"/>
      <c r="L367" s="16">
        <f t="shared" si="27"/>
        <v>222</v>
      </c>
      <c r="M367" s="16"/>
    </row>
    <row r="368" spans="1:13" s="2" customFormat="1" ht="78.75" hidden="1">
      <c r="A368" s="79"/>
      <c r="B368" s="79"/>
      <c r="C368" s="62" t="s">
        <v>154</v>
      </c>
      <c r="D368" s="28" t="s">
        <v>174</v>
      </c>
      <c r="E368" s="16"/>
      <c r="F368" s="3"/>
      <c r="G368" s="3"/>
      <c r="H368" s="16"/>
      <c r="I368" s="16">
        <f t="shared" si="24"/>
        <v>0</v>
      </c>
      <c r="J368" s="16" t="e">
        <f t="shared" si="25"/>
        <v>#DIV/0!</v>
      </c>
      <c r="K368" s="16" t="e">
        <f t="shared" si="26"/>
        <v>#DIV/0!</v>
      </c>
      <c r="L368" s="16">
        <f t="shared" si="27"/>
        <v>0</v>
      </c>
      <c r="M368" s="16" t="e">
        <f t="shared" si="28"/>
        <v>#DIV/0!</v>
      </c>
    </row>
    <row r="369" spans="1:13" ht="15.75" hidden="1">
      <c r="A369" s="79"/>
      <c r="B369" s="79"/>
      <c r="C369" s="59" t="s">
        <v>14</v>
      </c>
      <c r="D369" s="27" t="s">
        <v>15</v>
      </c>
      <c r="E369" s="11">
        <f>E370</f>
        <v>0</v>
      </c>
      <c r="F369" s="11">
        <f>F370</f>
        <v>0</v>
      </c>
      <c r="G369" s="11">
        <f>G370</f>
        <v>0</v>
      </c>
      <c r="H369" s="11">
        <f>H370</f>
        <v>0</v>
      </c>
      <c r="I369" s="11">
        <f t="shared" si="24"/>
        <v>0</v>
      </c>
      <c r="J369" s="11" t="e">
        <f t="shared" si="25"/>
        <v>#DIV/0!</v>
      </c>
      <c r="K369" s="11" t="e">
        <f t="shared" si="26"/>
        <v>#DIV/0!</v>
      </c>
      <c r="L369" s="11">
        <f t="shared" si="27"/>
        <v>0</v>
      </c>
      <c r="M369" s="11" t="e">
        <f t="shared" si="28"/>
        <v>#DIV/0!</v>
      </c>
    </row>
    <row r="370" spans="1:13" ht="47.25" customHeight="1" hidden="1">
      <c r="A370" s="79"/>
      <c r="B370" s="79"/>
      <c r="C370" s="62" t="s">
        <v>16</v>
      </c>
      <c r="D370" s="27" t="s">
        <v>17</v>
      </c>
      <c r="E370" s="11"/>
      <c r="F370" s="11"/>
      <c r="G370" s="11"/>
      <c r="H370" s="11"/>
      <c r="I370" s="11">
        <f t="shared" si="24"/>
        <v>0</v>
      </c>
      <c r="J370" s="11" t="e">
        <f t="shared" si="25"/>
        <v>#DIV/0!</v>
      </c>
      <c r="K370" s="11" t="e">
        <f t="shared" si="26"/>
        <v>#DIV/0!</v>
      </c>
      <c r="L370" s="11">
        <f t="shared" si="27"/>
        <v>0</v>
      </c>
      <c r="M370" s="11" t="e">
        <f t="shared" si="28"/>
        <v>#DIV/0!</v>
      </c>
    </row>
    <row r="371" spans="1:13" ht="15.75" customHeight="1" hidden="1">
      <c r="A371" s="79"/>
      <c r="B371" s="79"/>
      <c r="C371" s="59" t="s">
        <v>18</v>
      </c>
      <c r="D371" s="27" t="s">
        <v>19</v>
      </c>
      <c r="E371" s="11"/>
      <c r="F371" s="11"/>
      <c r="G371" s="11"/>
      <c r="H371" s="11"/>
      <c r="I371" s="11">
        <f t="shared" si="24"/>
        <v>0</v>
      </c>
      <c r="J371" s="11" t="e">
        <f t="shared" si="25"/>
        <v>#DIV/0!</v>
      </c>
      <c r="K371" s="11" t="e">
        <f t="shared" si="26"/>
        <v>#DIV/0!</v>
      </c>
      <c r="L371" s="11">
        <f t="shared" si="27"/>
        <v>0</v>
      </c>
      <c r="M371" s="11" t="e">
        <f t="shared" si="28"/>
        <v>#DIV/0!</v>
      </c>
    </row>
    <row r="372" spans="1:13" ht="15.75" hidden="1">
      <c r="A372" s="79"/>
      <c r="B372" s="79"/>
      <c r="C372" s="59" t="s">
        <v>20</v>
      </c>
      <c r="D372" s="27" t="s">
        <v>21</v>
      </c>
      <c r="E372" s="11"/>
      <c r="F372" s="11"/>
      <c r="G372" s="11"/>
      <c r="H372" s="11"/>
      <c r="I372" s="11">
        <f t="shared" si="24"/>
        <v>0</v>
      </c>
      <c r="J372" s="11" t="e">
        <f t="shared" si="25"/>
        <v>#DIV/0!</v>
      </c>
      <c r="K372" s="11" t="e">
        <f t="shared" si="26"/>
        <v>#DIV/0!</v>
      </c>
      <c r="L372" s="11">
        <f t="shared" si="27"/>
        <v>0</v>
      </c>
      <c r="M372" s="11" t="e">
        <f t="shared" si="28"/>
        <v>#DIV/0!</v>
      </c>
    </row>
    <row r="373" spans="1:13" ht="15.75">
      <c r="A373" s="79"/>
      <c r="B373" s="79"/>
      <c r="C373" s="59" t="s">
        <v>25</v>
      </c>
      <c r="D373" s="27" t="s">
        <v>63</v>
      </c>
      <c r="E373" s="11">
        <v>53.7</v>
      </c>
      <c r="F373" s="11">
        <v>61.4</v>
      </c>
      <c r="G373" s="11">
        <v>61.4</v>
      </c>
      <c r="H373" s="11">
        <v>61.4</v>
      </c>
      <c r="I373" s="11">
        <f t="shared" si="24"/>
        <v>0</v>
      </c>
      <c r="J373" s="11">
        <f t="shared" si="25"/>
        <v>100</v>
      </c>
      <c r="K373" s="11">
        <f t="shared" si="26"/>
        <v>100</v>
      </c>
      <c r="L373" s="11">
        <f t="shared" si="27"/>
        <v>7.699999999999996</v>
      </c>
      <c r="M373" s="11">
        <f t="shared" si="28"/>
        <v>114.3389199255121</v>
      </c>
    </row>
    <row r="374" spans="1:13" ht="15.75" customHeight="1" hidden="1">
      <c r="A374" s="79"/>
      <c r="B374" s="79"/>
      <c r="C374" s="59" t="s">
        <v>37</v>
      </c>
      <c r="D374" s="27" t="s">
        <v>38</v>
      </c>
      <c r="E374" s="11"/>
      <c r="F374" s="11"/>
      <c r="G374" s="11"/>
      <c r="H374" s="11"/>
      <c r="I374" s="11">
        <f t="shared" si="24"/>
        <v>0</v>
      </c>
      <c r="J374" s="11" t="e">
        <f t="shared" si="25"/>
        <v>#DIV/0!</v>
      </c>
      <c r="K374" s="11" t="e">
        <f t="shared" si="26"/>
        <v>#DIV/0!</v>
      </c>
      <c r="L374" s="11">
        <f t="shared" si="27"/>
        <v>0</v>
      </c>
      <c r="M374" s="11" t="e">
        <f t="shared" si="28"/>
        <v>#DIV/0!</v>
      </c>
    </row>
    <row r="375" spans="1:13" ht="15.75">
      <c r="A375" s="79"/>
      <c r="B375" s="79"/>
      <c r="C375" s="59" t="s">
        <v>27</v>
      </c>
      <c r="D375" s="27" t="s">
        <v>22</v>
      </c>
      <c r="E375" s="11">
        <v>-188.8</v>
      </c>
      <c r="F375" s="11"/>
      <c r="G375" s="11"/>
      <c r="H375" s="11">
        <v>-905.8</v>
      </c>
      <c r="I375" s="11">
        <f t="shared" si="24"/>
        <v>-905.8</v>
      </c>
      <c r="J375" s="11"/>
      <c r="K375" s="11"/>
      <c r="L375" s="11">
        <f t="shared" si="27"/>
        <v>-717</v>
      </c>
      <c r="M375" s="11">
        <f t="shared" si="28"/>
        <v>479.7669491525423</v>
      </c>
    </row>
    <row r="376" spans="1:13" s="2" customFormat="1" ht="15.75">
      <c r="A376" s="79"/>
      <c r="B376" s="79"/>
      <c r="C376" s="63"/>
      <c r="D376" s="48" t="s">
        <v>28</v>
      </c>
      <c r="E376" s="3">
        <f>SUM(E366:E369,E371:E375)</f>
        <v>108.39999999999998</v>
      </c>
      <c r="F376" s="3">
        <f>SUM(F366:F369,F371:F375)</f>
        <v>261.4</v>
      </c>
      <c r="G376" s="3">
        <f>SUM(G366:G369,G371:G375)</f>
        <v>121.4</v>
      </c>
      <c r="H376" s="3">
        <f>SUM(H366:H369,H371:H375)</f>
        <v>-479.9</v>
      </c>
      <c r="I376" s="3">
        <f t="shared" si="24"/>
        <v>-601.3</v>
      </c>
      <c r="J376" s="3">
        <f t="shared" si="25"/>
        <v>-395.30477759472814</v>
      </c>
      <c r="K376" s="3">
        <f t="shared" si="26"/>
        <v>-183.5883703136955</v>
      </c>
      <c r="L376" s="3">
        <f t="shared" si="27"/>
        <v>-588.3</v>
      </c>
      <c r="M376" s="3">
        <f t="shared" si="28"/>
        <v>-442.71217712177133</v>
      </c>
    </row>
    <row r="377" spans="1:13" ht="15.75">
      <c r="A377" s="79"/>
      <c r="B377" s="79"/>
      <c r="C377" s="59" t="s">
        <v>89</v>
      </c>
      <c r="D377" s="27" t="s">
        <v>90</v>
      </c>
      <c r="E377" s="11">
        <v>63405.9</v>
      </c>
      <c r="F377" s="11">
        <v>176760.3</v>
      </c>
      <c r="G377" s="11">
        <v>52607.7</v>
      </c>
      <c r="H377" s="11">
        <v>63380.8</v>
      </c>
      <c r="I377" s="11">
        <f t="shared" si="24"/>
        <v>10773.100000000006</v>
      </c>
      <c r="J377" s="11">
        <f t="shared" si="25"/>
        <v>120.47818095069734</v>
      </c>
      <c r="K377" s="11">
        <f t="shared" si="26"/>
        <v>35.85692036051082</v>
      </c>
      <c r="L377" s="11">
        <f t="shared" si="27"/>
        <v>-25.099999999998545</v>
      </c>
      <c r="M377" s="11">
        <f t="shared" si="28"/>
        <v>99.9604137785285</v>
      </c>
    </row>
    <row r="378" spans="1:13" ht="15.75">
      <c r="A378" s="79"/>
      <c r="B378" s="79"/>
      <c r="C378" s="59" t="s">
        <v>14</v>
      </c>
      <c r="D378" s="27" t="s">
        <v>15</v>
      </c>
      <c r="E378" s="11">
        <f>SUM(E379:E383)</f>
        <v>5811.3</v>
      </c>
      <c r="F378" s="11">
        <f>SUM(F379:F383)</f>
        <v>12797.6</v>
      </c>
      <c r="G378" s="11">
        <f>SUM(G379:G383)</f>
        <v>3438.1</v>
      </c>
      <c r="H378" s="11">
        <f>SUM(H379:H383)</f>
        <v>4846</v>
      </c>
      <c r="I378" s="11">
        <f t="shared" si="24"/>
        <v>1407.9</v>
      </c>
      <c r="J378" s="11">
        <f t="shared" si="25"/>
        <v>140.94994328262703</v>
      </c>
      <c r="K378" s="11">
        <f t="shared" si="26"/>
        <v>37.866474964055755</v>
      </c>
      <c r="L378" s="11">
        <f t="shared" si="27"/>
        <v>-965.3000000000002</v>
      </c>
      <c r="M378" s="11">
        <f t="shared" si="28"/>
        <v>83.38925885774267</v>
      </c>
    </row>
    <row r="379" spans="1:13" s="2" customFormat="1" ht="63" customHeight="1" hidden="1">
      <c r="A379" s="79"/>
      <c r="B379" s="79"/>
      <c r="C379" s="62" t="s">
        <v>91</v>
      </c>
      <c r="D379" s="27" t="s">
        <v>92</v>
      </c>
      <c r="E379" s="11">
        <v>62.9</v>
      </c>
      <c r="F379" s="11">
        <v>300</v>
      </c>
      <c r="G379" s="11">
        <v>90</v>
      </c>
      <c r="H379" s="11">
        <v>61</v>
      </c>
      <c r="I379" s="11">
        <f t="shared" si="24"/>
        <v>-29</v>
      </c>
      <c r="J379" s="11">
        <f t="shared" si="25"/>
        <v>67.77777777777779</v>
      </c>
      <c r="K379" s="11">
        <f t="shared" si="26"/>
        <v>20.333333333333332</v>
      </c>
      <c r="L379" s="11">
        <f t="shared" si="27"/>
        <v>-1.8999999999999986</v>
      </c>
      <c r="M379" s="11">
        <f t="shared" si="28"/>
        <v>96.97933227344993</v>
      </c>
    </row>
    <row r="380" spans="1:13" s="2" customFormat="1" ht="63" customHeight="1" hidden="1">
      <c r="A380" s="79"/>
      <c r="B380" s="79"/>
      <c r="C380" s="62" t="s">
        <v>188</v>
      </c>
      <c r="D380" s="27" t="s">
        <v>189</v>
      </c>
      <c r="E380" s="11">
        <v>456.9</v>
      </c>
      <c r="F380" s="11">
        <v>3330</v>
      </c>
      <c r="G380" s="11">
        <v>718</v>
      </c>
      <c r="H380" s="11">
        <v>960.5</v>
      </c>
      <c r="I380" s="11">
        <f t="shared" si="24"/>
        <v>242.5</v>
      </c>
      <c r="J380" s="11">
        <f t="shared" si="25"/>
        <v>133.77437325905294</v>
      </c>
      <c r="K380" s="11">
        <f t="shared" si="26"/>
        <v>28.843843843843842</v>
      </c>
      <c r="L380" s="11">
        <f t="shared" si="27"/>
        <v>503.6</v>
      </c>
      <c r="M380" s="11">
        <f t="shared" si="28"/>
        <v>210.22105493543447</v>
      </c>
    </row>
    <row r="381" spans="1:13" s="2" customFormat="1" ht="47.25" customHeight="1" hidden="1">
      <c r="A381" s="79"/>
      <c r="B381" s="79"/>
      <c r="C381" s="62" t="s">
        <v>93</v>
      </c>
      <c r="D381" s="27" t="s">
        <v>94</v>
      </c>
      <c r="E381" s="11">
        <v>198.5</v>
      </c>
      <c r="F381" s="11">
        <v>705.4</v>
      </c>
      <c r="G381" s="11">
        <v>220</v>
      </c>
      <c r="H381" s="11">
        <v>177.4</v>
      </c>
      <c r="I381" s="11">
        <f t="shared" si="24"/>
        <v>-42.599999999999994</v>
      </c>
      <c r="J381" s="11">
        <f t="shared" si="25"/>
        <v>80.63636363636364</v>
      </c>
      <c r="K381" s="11">
        <f t="shared" si="26"/>
        <v>25.148851715338814</v>
      </c>
      <c r="L381" s="11">
        <f t="shared" si="27"/>
        <v>-21.099999999999994</v>
      </c>
      <c r="M381" s="11">
        <f t="shared" si="28"/>
        <v>89.37027707808565</v>
      </c>
    </row>
    <row r="382" spans="1:13" s="2" customFormat="1" ht="78.75" customHeight="1" hidden="1">
      <c r="A382" s="79"/>
      <c r="B382" s="79"/>
      <c r="C382" s="62" t="s">
        <v>151</v>
      </c>
      <c r="D382" s="27" t="s">
        <v>152</v>
      </c>
      <c r="E382" s="11"/>
      <c r="F382" s="11"/>
      <c r="G382" s="11"/>
      <c r="H382" s="11"/>
      <c r="I382" s="11">
        <f t="shared" si="24"/>
        <v>0</v>
      </c>
      <c r="J382" s="11" t="e">
        <f t="shared" si="25"/>
        <v>#DIV/0!</v>
      </c>
      <c r="K382" s="11" t="e">
        <f t="shared" si="26"/>
        <v>#DIV/0!</v>
      </c>
      <c r="L382" s="11">
        <f t="shared" si="27"/>
        <v>0</v>
      </c>
      <c r="M382" s="11" t="e">
        <f t="shared" si="28"/>
        <v>#DIV/0!</v>
      </c>
    </row>
    <row r="383" spans="1:13" s="2" customFormat="1" ht="47.25" customHeight="1" hidden="1">
      <c r="A383" s="79"/>
      <c r="B383" s="79"/>
      <c r="C383" s="62" t="s">
        <v>16</v>
      </c>
      <c r="D383" s="27" t="s">
        <v>17</v>
      </c>
      <c r="E383" s="11">
        <v>5093</v>
      </c>
      <c r="F383" s="11">
        <v>8462.2</v>
      </c>
      <c r="G383" s="11">
        <v>2410.1</v>
      </c>
      <c r="H383" s="11">
        <v>3647.1</v>
      </c>
      <c r="I383" s="11">
        <f t="shared" si="24"/>
        <v>1237</v>
      </c>
      <c r="J383" s="11">
        <f t="shared" si="25"/>
        <v>151.32567113397783</v>
      </c>
      <c r="K383" s="11">
        <f t="shared" si="26"/>
        <v>43.09872137269268</v>
      </c>
      <c r="L383" s="11">
        <f t="shared" si="27"/>
        <v>-1445.9</v>
      </c>
      <c r="M383" s="11">
        <f t="shared" si="28"/>
        <v>71.6100530139407</v>
      </c>
    </row>
    <row r="384" spans="1:13" s="2" customFormat="1" ht="15.75">
      <c r="A384" s="79"/>
      <c r="B384" s="79"/>
      <c r="C384" s="63"/>
      <c r="D384" s="48" t="s">
        <v>29</v>
      </c>
      <c r="E384" s="3">
        <f>SUM(E377:E378)</f>
        <v>69217.2</v>
      </c>
      <c r="F384" s="3">
        <f>SUM(F377:F378)</f>
        <v>189557.9</v>
      </c>
      <c r="G384" s="3">
        <f>SUM(G377:G378)</f>
        <v>56045.799999999996</v>
      </c>
      <c r="H384" s="3">
        <f>SUM(H377:H378)</f>
        <v>68226.8</v>
      </c>
      <c r="I384" s="3">
        <f t="shared" si="24"/>
        <v>12181.000000000007</v>
      </c>
      <c r="J384" s="3">
        <f t="shared" si="25"/>
        <v>121.73401039863828</v>
      </c>
      <c r="K384" s="3">
        <f t="shared" si="26"/>
        <v>35.99259118190273</v>
      </c>
      <c r="L384" s="3">
        <f t="shared" si="27"/>
        <v>-990.3999999999942</v>
      </c>
      <c r="M384" s="3">
        <f t="shared" si="28"/>
        <v>98.56914177400994</v>
      </c>
    </row>
    <row r="385" spans="1:13" s="2" customFormat="1" ht="15.75">
      <c r="A385" s="80"/>
      <c r="B385" s="80"/>
      <c r="C385" s="63"/>
      <c r="D385" s="48" t="s">
        <v>45</v>
      </c>
      <c r="E385" s="3">
        <f>E376+E384</f>
        <v>69325.59999999999</v>
      </c>
      <c r="F385" s="3">
        <f>F376+F384</f>
        <v>189819.3</v>
      </c>
      <c r="G385" s="3">
        <f>G376+G384</f>
        <v>56167.2</v>
      </c>
      <c r="H385" s="3">
        <f>H376+H384</f>
        <v>67746.90000000001</v>
      </c>
      <c r="I385" s="3">
        <f t="shared" si="24"/>
        <v>11579.700000000012</v>
      </c>
      <c r="J385" s="3">
        <f t="shared" si="25"/>
        <v>120.61648079306073</v>
      </c>
      <c r="K385" s="3">
        <f t="shared" si="26"/>
        <v>35.69020642263459</v>
      </c>
      <c r="L385" s="3">
        <f t="shared" si="27"/>
        <v>-1578.6999999999825</v>
      </c>
      <c r="M385" s="3">
        <f t="shared" si="28"/>
        <v>97.72277484796383</v>
      </c>
    </row>
    <row r="386" spans="1:13" s="2" customFormat="1" ht="15.75" customHeight="1">
      <c r="A386" s="78" t="s">
        <v>102</v>
      </c>
      <c r="B386" s="78" t="s">
        <v>245</v>
      </c>
      <c r="C386" s="59" t="s">
        <v>7</v>
      </c>
      <c r="D386" s="27" t="s">
        <v>97</v>
      </c>
      <c r="E386" s="16">
        <v>566</v>
      </c>
      <c r="F386" s="3"/>
      <c r="G386" s="3"/>
      <c r="H386" s="16">
        <v>568.4</v>
      </c>
      <c r="I386" s="16">
        <f t="shared" si="24"/>
        <v>568.4</v>
      </c>
      <c r="J386" s="16"/>
      <c r="K386" s="16"/>
      <c r="L386" s="16">
        <f t="shared" si="27"/>
        <v>2.3999999999999773</v>
      </c>
      <c r="M386" s="16">
        <f t="shared" si="28"/>
        <v>100.42402826855124</v>
      </c>
    </row>
    <row r="387" spans="1:13" ht="47.25">
      <c r="A387" s="79"/>
      <c r="B387" s="79"/>
      <c r="C387" s="59" t="s">
        <v>168</v>
      </c>
      <c r="D387" s="28" t="s">
        <v>169</v>
      </c>
      <c r="E387" s="11">
        <v>674.4</v>
      </c>
      <c r="F387" s="11"/>
      <c r="G387" s="11"/>
      <c r="H387" s="11">
        <v>1338</v>
      </c>
      <c r="I387" s="11">
        <f t="shared" si="24"/>
        <v>1338</v>
      </c>
      <c r="J387" s="11"/>
      <c r="K387" s="11"/>
      <c r="L387" s="11">
        <f t="shared" si="27"/>
        <v>663.6</v>
      </c>
      <c r="M387" s="11">
        <f t="shared" si="28"/>
        <v>198.39857651245552</v>
      </c>
    </row>
    <row r="388" spans="1:13" ht="31.5">
      <c r="A388" s="79"/>
      <c r="B388" s="79"/>
      <c r="C388" s="59" t="s">
        <v>156</v>
      </c>
      <c r="D388" s="28" t="s">
        <v>157</v>
      </c>
      <c r="E388" s="11"/>
      <c r="F388" s="11"/>
      <c r="G388" s="11"/>
      <c r="H388" s="11">
        <v>127.6</v>
      </c>
      <c r="I388" s="11">
        <f t="shared" si="24"/>
        <v>127.6</v>
      </c>
      <c r="J388" s="11"/>
      <c r="K388" s="11"/>
      <c r="L388" s="11">
        <f t="shared" si="27"/>
        <v>127.6</v>
      </c>
      <c r="M388" s="11"/>
    </row>
    <row r="389" spans="1:13" ht="80.25" customHeight="1" hidden="1">
      <c r="A389" s="79"/>
      <c r="B389" s="79"/>
      <c r="C389" s="62" t="s">
        <v>154</v>
      </c>
      <c r="D389" s="28" t="s">
        <v>174</v>
      </c>
      <c r="E389" s="11"/>
      <c r="F389" s="11"/>
      <c r="G389" s="11"/>
      <c r="H389" s="11"/>
      <c r="I389" s="11">
        <f t="shared" si="24"/>
        <v>0</v>
      </c>
      <c r="J389" s="11"/>
      <c r="K389" s="11"/>
      <c r="L389" s="11">
        <f t="shared" si="27"/>
        <v>0</v>
      </c>
      <c r="M389" s="11" t="e">
        <f t="shared" si="28"/>
        <v>#DIV/0!</v>
      </c>
    </row>
    <row r="390" spans="1:13" ht="15.75">
      <c r="A390" s="79"/>
      <c r="B390" s="79"/>
      <c r="C390" s="59" t="s">
        <v>14</v>
      </c>
      <c r="D390" s="27" t="s">
        <v>15</v>
      </c>
      <c r="E390" s="11">
        <f>E392+E391</f>
        <v>122.2</v>
      </c>
      <c r="F390" s="11">
        <f>F392+F391</f>
        <v>0</v>
      </c>
      <c r="G390" s="11">
        <f>G392+G391</f>
        <v>0</v>
      </c>
      <c r="H390" s="11">
        <f>H392+H391</f>
        <v>269</v>
      </c>
      <c r="I390" s="11">
        <f t="shared" si="24"/>
        <v>269</v>
      </c>
      <c r="J390" s="11"/>
      <c r="K390" s="11"/>
      <c r="L390" s="11">
        <f t="shared" si="27"/>
        <v>146.8</v>
      </c>
      <c r="M390" s="11">
        <f t="shared" si="28"/>
        <v>220.13093289689033</v>
      </c>
    </row>
    <row r="391" spans="1:13" ht="63" customHeight="1" hidden="1">
      <c r="A391" s="79"/>
      <c r="B391" s="79"/>
      <c r="C391" s="59" t="s">
        <v>43</v>
      </c>
      <c r="D391" s="29" t="s">
        <v>44</v>
      </c>
      <c r="E391" s="11"/>
      <c r="F391" s="11"/>
      <c r="G391" s="11"/>
      <c r="H391" s="11">
        <v>100.9</v>
      </c>
      <c r="I391" s="11">
        <f aca="true" t="shared" si="29" ref="I391:I454">H391-G391</f>
        <v>100.9</v>
      </c>
      <c r="J391" s="11"/>
      <c r="K391" s="11"/>
      <c r="L391" s="11">
        <f aca="true" t="shared" si="30" ref="L391:L454">H391-E391</f>
        <v>100.9</v>
      </c>
      <c r="M391" s="11" t="e">
        <f aca="true" t="shared" si="31" ref="M391:M454">H391/E391*100</f>
        <v>#DIV/0!</v>
      </c>
    </row>
    <row r="392" spans="1:13" ht="47.25" customHeight="1" hidden="1">
      <c r="A392" s="79"/>
      <c r="B392" s="79"/>
      <c r="C392" s="62" t="s">
        <v>16</v>
      </c>
      <c r="D392" s="27" t="s">
        <v>17</v>
      </c>
      <c r="E392" s="11">
        <v>122.2</v>
      </c>
      <c r="F392" s="11"/>
      <c r="G392" s="11"/>
      <c r="H392" s="11">
        <v>168.1</v>
      </c>
      <c r="I392" s="11">
        <f t="shared" si="29"/>
        <v>168.1</v>
      </c>
      <c r="J392" s="11"/>
      <c r="K392" s="11"/>
      <c r="L392" s="11">
        <f t="shared" si="30"/>
        <v>45.89999999999999</v>
      </c>
      <c r="M392" s="11">
        <f t="shared" si="31"/>
        <v>137.56137479541735</v>
      </c>
    </row>
    <row r="393" spans="1:13" ht="15.75">
      <c r="A393" s="79"/>
      <c r="B393" s="79"/>
      <c r="C393" s="59" t="s">
        <v>18</v>
      </c>
      <c r="D393" s="27" t="s">
        <v>19</v>
      </c>
      <c r="E393" s="11"/>
      <c r="F393" s="11"/>
      <c r="G393" s="11"/>
      <c r="H393" s="11">
        <v>-17</v>
      </c>
      <c r="I393" s="11">
        <f t="shared" si="29"/>
        <v>-17</v>
      </c>
      <c r="J393" s="11"/>
      <c r="K393" s="11"/>
      <c r="L393" s="11">
        <f t="shared" si="30"/>
        <v>-17</v>
      </c>
      <c r="M393" s="11"/>
    </row>
    <row r="394" spans="1:13" ht="15.75">
      <c r="A394" s="79"/>
      <c r="B394" s="79"/>
      <c r="C394" s="59" t="s">
        <v>25</v>
      </c>
      <c r="D394" s="27" t="s">
        <v>26</v>
      </c>
      <c r="E394" s="11">
        <v>897</v>
      </c>
      <c r="F394" s="11">
        <v>615.9</v>
      </c>
      <c r="G394" s="11"/>
      <c r="H394" s="11"/>
      <c r="I394" s="11">
        <f t="shared" si="29"/>
        <v>0</v>
      </c>
      <c r="J394" s="11"/>
      <c r="K394" s="11">
        <f aca="true" t="shared" si="32" ref="K391:K454">H394/F394*100</f>
        <v>0</v>
      </c>
      <c r="L394" s="11">
        <f t="shared" si="30"/>
        <v>-897</v>
      </c>
      <c r="M394" s="11">
        <f t="shared" si="31"/>
        <v>0</v>
      </c>
    </row>
    <row r="395" spans="1:13" ht="15.75" customHeight="1" hidden="1">
      <c r="A395" s="79"/>
      <c r="B395" s="79"/>
      <c r="C395" s="59" t="s">
        <v>37</v>
      </c>
      <c r="D395" s="27" t="s">
        <v>38</v>
      </c>
      <c r="E395" s="11"/>
      <c r="F395" s="11"/>
      <c r="G395" s="11"/>
      <c r="H395" s="11"/>
      <c r="I395" s="11">
        <f t="shared" si="29"/>
        <v>0</v>
      </c>
      <c r="J395" s="11"/>
      <c r="K395" s="11" t="e">
        <f t="shared" si="32"/>
        <v>#DIV/0!</v>
      </c>
      <c r="L395" s="11">
        <f t="shared" si="30"/>
        <v>0</v>
      </c>
      <c r="M395" s="11" t="e">
        <f t="shared" si="31"/>
        <v>#DIV/0!</v>
      </c>
    </row>
    <row r="396" spans="1:13" ht="15.75" customHeight="1">
      <c r="A396" s="79"/>
      <c r="B396" s="79"/>
      <c r="C396" s="59" t="s">
        <v>148</v>
      </c>
      <c r="D396" s="27" t="s">
        <v>149</v>
      </c>
      <c r="E396" s="11"/>
      <c r="F396" s="11"/>
      <c r="G396" s="11"/>
      <c r="H396" s="11">
        <v>59.6</v>
      </c>
      <c r="I396" s="11">
        <f t="shared" si="29"/>
        <v>59.6</v>
      </c>
      <c r="J396" s="11"/>
      <c r="K396" s="11"/>
      <c r="L396" s="11">
        <f t="shared" si="30"/>
        <v>59.6</v>
      </c>
      <c r="M396" s="11"/>
    </row>
    <row r="397" spans="1:13" ht="15.75" hidden="1">
      <c r="A397" s="79"/>
      <c r="B397" s="79"/>
      <c r="C397" s="59" t="s">
        <v>27</v>
      </c>
      <c r="D397" s="27" t="s">
        <v>22</v>
      </c>
      <c r="E397" s="11"/>
      <c r="F397" s="11"/>
      <c r="G397" s="11"/>
      <c r="H397" s="11"/>
      <c r="I397" s="11">
        <f t="shared" si="29"/>
        <v>0</v>
      </c>
      <c r="J397" s="11"/>
      <c r="K397" s="11" t="e">
        <f t="shared" si="32"/>
        <v>#DIV/0!</v>
      </c>
      <c r="L397" s="11">
        <f t="shared" si="30"/>
        <v>0</v>
      </c>
      <c r="M397" s="11" t="e">
        <f t="shared" si="31"/>
        <v>#DIV/0!</v>
      </c>
    </row>
    <row r="398" spans="1:13" s="2" customFormat="1" ht="31.5" hidden="1">
      <c r="A398" s="79"/>
      <c r="B398" s="79"/>
      <c r="C398" s="63"/>
      <c r="D398" s="48" t="s">
        <v>30</v>
      </c>
      <c r="E398" s="1">
        <f>E399-E397</f>
        <v>2259.6000000000004</v>
      </c>
      <c r="F398" s="1">
        <f>F399-F397</f>
        <v>615.9</v>
      </c>
      <c r="G398" s="1">
        <f>G399-G397</f>
        <v>0</v>
      </c>
      <c r="H398" s="1">
        <f>H399-H397</f>
        <v>2345.6</v>
      </c>
      <c r="I398" s="1">
        <f t="shared" si="29"/>
        <v>2345.6</v>
      </c>
      <c r="J398" s="1"/>
      <c r="K398" s="1">
        <f t="shared" si="32"/>
        <v>380.8410456242897</v>
      </c>
      <c r="L398" s="1">
        <f t="shared" si="30"/>
        <v>85.99999999999955</v>
      </c>
      <c r="M398" s="1">
        <f t="shared" si="31"/>
        <v>103.80598335988668</v>
      </c>
    </row>
    <row r="399" spans="1:13" s="2" customFormat="1" ht="15.75">
      <c r="A399" s="80"/>
      <c r="B399" s="80"/>
      <c r="C399" s="63"/>
      <c r="D399" s="48" t="s">
        <v>45</v>
      </c>
      <c r="E399" s="3">
        <f>SUM(E386:E390,E393:E397)</f>
        <v>2259.6000000000004</v>
      </c>
      <c r="F399" s="3">
        <f>SUM(F386:F390,F393:F397)</f>
        <v>615.9</v>
      </c>
      <c r="G399" s="3">
        <f>SUM(G386:G390,G393:G397)</f>
        <v>0</v>
      </c>
      <c r="H399" s="3">
        <f>SUM(H386:H390,H393:H397)</f>
        <v>2345.6</v>
      </c>
      <c r="I399" s="3">
        <f t="shared" si="29"/>
        <v>2345.6</v>
      </c>
      <c r="J399" s="3"/>
      <c r="K399" s="3">
        <f t="shared" si="32"/>
        <v>380.8410456242897</v>
      </c>
      <c r="L399" s="3">
        <f t="shared" si="30"/>
        <v>85.99999999999955</v>
      </c>
      <c r="M399" s="3">
        <f t="shared" si="31"/>
        <v>103.80598335988668</v>
      </c>
    </row>
    <row r="400" spans="1:13" s="2" customFormat="1" ht="15.75" customHeight="1">
      <c r="A400" s="78" t="s">
        <v>103</v>
      </c>
      <c r="B400" s="78" t="s">
        <v>246</v>
      </c>
      <c r="C400" s="59" t="s">
        <v>7</v>
      </c>
      <c r="D400" s="27" t="s">
        <v>97</v>
      </c>
      <c r="E400" s="16"/>
      <c r="F400" s="3"/>
      <c r="G400" s="3"/>
      <c r="H400" s="16">
        <v>202.2</v>
      </c>
      <c r="I400" s="16">
        <f t="shared" si="29"/>
        <v>202.2</v>
      </c>
      <c r="J400" s="16"/>
      <c r="K400" s="16"/>
      <c r="L400" s="16">
        <f t="shared" si="30"/>
        <v>202.2</v>
      </c>
      <c r="M400" s="16"/>
    </row>
    <row r="401" spans="1:13" s="2" customFormat="1" ht="31.5">
      <c r="A401" s="79"/>
      <c r="B401" s="79"/>
      <c r="C401" s="59" t="s">
        <v>156</v>
      </c>
      <c r="D401" s="28" t="s">
        <v>157</v>
      </c>
      <c r="E401" s="16">
        <v>94.5</v>
      </c>
      <c r="F401" s="16"/>
      <c r="G401" s="16"/>
      <c r="H401" s="16">
        <v>375.2</v>
      </c>
      <c r="I401" s="16">
        <f t="shared" si="29"/>
        <v>375.2</v>
      </c>
      <c r="J401" s="16"/>
      <c r="K401" s="16"/>
      <c r="L401" s="16">
        <f t="shared" si="30"/>
        <v>280.7</v>
      </c>
      <c r="M401" s="16">
        <f t="shared" si="31"/>
        <v>397.037037037037</v>
      </c>
    </row>
    <row r="402" spans="1:13" s="2" customFormat="1" ht="94.5" customHeight="1">
      <c r="A402" s="79"/>
      <c r="B402" s="79"/>
      <c r="C402" s="62" t="s">
        <v>154</v>
      </c>
      <c r="D402" s="28" t="s">
        <v>174</v>
      </c>
      <c r="E402" s="16"/>
      <c r="F402" s="3"/>
      <c r="G402" s="3"/>
      <c r="H402" s="16">
        <v>4.3</v>
      </c>
      <c r="I402" s="16">
        <f t="shared" si="29"/>
        <v>4.3</v>
      </c>
      <c r="J402" s="16"/>
      <c r="K402" s="16"/>
      <c r="L402" s="16">
        <f t="shared" si="30"/>
        <v>4.3</v>
      </c>
      <c r="M402" s="16"/>
    </row>
    <row r="403" spans="1:13" s="2" customFormat="1" ht="15.75" customHeight="1">
      <c r="A403" s="79"/>
      <c r="B403" s="79"/>
      <c r="C403" s="59" t="s">
        <v>14</v>
      </c>
      <c r="D403" s="27" t="s">
        <v>15</v>
      </c>
      <c r="E403" s="16">
        <f>E404</f>
        <v>0</v>
      </c>
      <c r="F403" s="16">
        <f>F404</f>
        <v>0</v>
      </c>
      <c r="G403" s="16">
        <f>G404</f>
        <v>0</v>
      </c>
      <c r="H403" s="16">
        <f>H404</f>
        <v>449.6</v>
      </c>
      <c r="I403" s="16">
        <f t="shared" si="29"/>
        <v>449.6</v>
      </c>
      <c r="J403" s="16"/>
      <c r="K403" s="16"/>
      <c r="L403" s="16">
        <f t="shared" si="30"/>
        <v>449.6</v>
      </c>
      <c r="M403" s="16"/>
    </row>
    <row r="404" spans="1:13" s="2" customFormat="1" ht="47.25" customHeight="1" hidden="1">
      <c r="A404" s="79"/>
      <c r="B404" s="79"/>
      <c r="C404" s="62" t="s">
        <v>16</v>
      </c>
      <c r="D404" s="27" t="s">
        <v>17</v>
      </c>
      <c r="E404" s="11"/>
      <c r="F404" s="11"/>
      <c r="G404" s="11"/>
      <c r="H404" s="11">
        <v>449.6</v>
      </c>
      <c r="I404" s="11">
        <f t="shared" si="29"/>
        <v>449.6</v>
      </c>
      <c r="J404" s="11"/>
      <c r="K404" s="11" t="e">
        <f t="shared" si="32"/>
        <v>#DIV/0!</v>
      </c>
      <c r="L404" s="11">
        <f t="shared" si="30"/>
        <v>449.6</v>
      </c>
      <c r="M404" s="11" t="e">
        <f t="shared" si="31"/>
        <v>#DIV/0!</v>
      </c>
    </row>
    <row r="405" spans="1:13" s="2" customFormat="1" ht="15.75" hidden="1">
      <c r="A405" s="79"/>
      <c r="B405" s="79"/>
      <c r="C405" s="59" t="s">
        <v>18</v>
      </c>
      <c r="D405" s="27" t="s">
        <v>19</v>
      </c>
      <c r="E405" s="16"/>
      <c r="F405" s="3"/>
      <c r="G405" s="3"/>
      <c r="H405" s="16"/>
      <c r="I405" s="16">
        <f t="shared" si="29"/>
        <v>0</v>
      </c>
      <c r="J405" s="16"/>
      <c r="K405" s="16" t="e">
        <f t="shared" si="32"/>
        <v>#DIV/0!</v>
      </c>
      <c r="L405" s="16">
        <f t="shared" si="30"/>
        <v>0</v>
      </c>
      <c r="M405" s="16" t="e">
        <f t="shared" si="31"/>
        <v>#DIV/0!</v>
      </c>
    </row>
    <row r="406" spans="1:13" s="2" customFormat="1" ht="15.75" customHeight="1" hidden="1">
      <c r="A406" s="79"/>
      <c r="B406" s="79"/>
      <c r="C406" s="59" t="s">
        <v>20</v>
      </c>
      <c r="D406" s="27" t="s">
        <v>21</v>
      </c>
      <c r="E406" s="16"/>
      <c r="F406" s="3"/>
      <c r="G406" s="3"/>
      <c r="H406" s="16"/>
      <c r="I406" s="16">
        <f t="shared" si="29"/>
        <v>0</v>
      </c>
      <c r="J406" s="16"/>
      <c r="K406" s="16" t="e">
        <f t="shared" si="32"/>
        <v>#DIV/0!</v>
      </c>
      <c r="L406" s="16">
        <f t="shared" si="30"/>
        <v>0</v>
      </c>
      <c r="M406" s="16" t="e">
        <f t="shared" si="31"/>
        <v>#DIV/0!</v>
      </c>
    </row>
    <row r="407" spans="1:13" ht="15.75">
      <c r="A407" s="79"/>
      <c r="B407" s="79"/>
      <c r="C407" s="59" t="s">
        <v>23</v>
      </c>
      <c r="D407" s="27" t="s">
        <v>76</v>
      </c>
      <c r="E407" s="16">
        <v>94</v>
      </c>
      <c r="F407" s="47">
        <f>75708.7-56428.5</f>
        <v>19280.199999999997</v>
      </c>
      <c r="G407" s="47"/>
      <c r="H407" s="16"/>
      <c r="I407" s="16">
        <f t="shared" si="29"/>
        <v>0</v>
      </c>
      <c r="J407" s="16"/>
      <c r="K407" s="16">
        <f t="shared" si="32"/>
        <v>0</v>
      </c>
      <c r="L407" s="16">
        <f t="shared" si="30"/>
        <v>-94</v>
      </c>
      <c r="M407" s="16">
        <f t="shared" si="31"/>
        <v>0</v>
      </c>
    </row>
    <row r="408" spans="1:13" ht="15.75" customHeight="1" hidden="1">
      <c r="A408" s="79"/>
      <c r="B408" s="79"/>
      <c r="C408" s="59" t="s">
        <v>25</v>
      </c>
      <c r="D408" s="27" t="s">
        <v>26</v>
      </c>
      <c r="E408" s="16"/>
      <c r="F408" s="16"/>
      <c r="G408" s="16"/>
      <c r="H408" s="16"/>
      <c r="I408" s="16">
        <f t="shared" si="29"/>
        <v>0</v>
      </c>
      <c r="J408" s="16"/>
      <c r="K408" s="16" t="e">
        <f t="shared" si="32"/>
        <v>#DIV/0!</v>
      </c>
      <c r="L408" s="16">
        <f t="shared" si="30"/>
        <v>0</v>
      </c>
      <c r="M408" s="16" t="e">
        <f t="shared" si="31"/>
        <v>#DIV/0!</v>
      </c>
    </row>
    <row r="409" spans="1:13" ht="15.75" customHeight="1">
      <c r="A409" s="79"/>
      <c r="B409" s="79"/>
      <c r="C409" s="59" t="s">
        <v>37</v>
      </c>
      <c r="D409" s="27" t="s">
        <v>38</v>
      </c>
      <c r="E409" s="16">
        <v>2490</v>
      </c>
      <c r="F409" s="47">
        <f>5665-2685</f>
        <v>2980</v>
      </c>
      <c r="G409" s="16"/>
      <c r="H409" s="16"/>
      <c r="I409" s="16">
        <f t="shared" si="29"/>
        <v>0</v>
      </c>
      <c r="J409" s="16"/>
      <c r="K409" s="16">
        <f t="shared" si="32"/>
        <v>0</v>
      </c>
      <c r="L409" s="16">
        <f t="shared" si="30"/>
        <v>-2490</v>
      </c>
      <c r="M409" s="16">
        <f t="shared" si="31"/>
        <v>0</v>
      </c>
    </row>
    <row r="410" spans="1:13" ht="31.5" customHeight="1">
      <c r="A410" s="79"/>
      <c r="B410" s="79"/>
      <c r="C410" s="59" t="s">
        <v>148</v>
      </c>
      <c r="D410" s="27" t="s">
        <v>149</v>
      </c>
      <c r="E410" s="16"/>
      <c r="F410" s="16"/>
      <c r="G410" s="16"/>
      <c r="H410" s="16">
        <v>137</v>
      </c>
      <c r="I410" s="16">
        <f t="shared" si="29"/>
        <v>137</v>
      </c>
      <c r="J410" s="16"/>
      <c r="K410" s="16"/>
      <c r="L410" s="16">
        <f t="shared" si="30"/>
        <v>137</v>
      </c>
      <c r="M410" s="16"/>
    </row>
    <row r="411" spans="1:13" ht="31.5">
      <c r="A411" s="79"/>
      <c r="B411" s="79"/>
      <c r="C411" s="59" t="s">
        <v>147</v>
      </c>
      <c r="D411" s="27" t="s">
        <v>150</v>
      </c>
      <c r="E411" s="16">
        <v>6440.4</v>
      </c>
      <c r="F411" s="16"/>
      <c r="G411" s="16"/>
      <c r="H411" s="16">
        <v>1564.7</v>
      </c>
      <c r="I411" s="16">
        <f t="shared" si="29"/>
        <v>1564.7</v>
      </c>
      <c r="J411" s="16"/>
      <c r="K411" s="16"/>
      <c r="L411" s="16">
        <f t="shared" si="30"/>
        <v>-4875.7</v>
      </c>
      <c r="M411" s="16">
        <f t="shared" si="31"/>
        <v>24.295074840072047</v>
      </c>
    </row>
    <row r="412" spans="1:13" ht="15.75">
      <c r="A412" s="79"/>
      <c r="B412" s="79"/>
      <c r="C412" s="59" t="s">
        <v>27</v>
      </c>
      <c r="D412" s="27" t="s">
        <v>22</v>
      </c>
      <c r="E412" s="16">
        <v>-100.8</v>
      </c>
      <c r="F412" s="16"/>
      <c r="G412" s="16"/>
      <c r="H412" s="16">
        <v>-513.4</v>
      </c>
      <c r="I412" s="16">
        <f t="shared" si="29"/>
        <v>-513.4</v>
      </c>
      <c r="J412" s="16"/>
      <c r="K412" s="16"/>
      <c r="L412" s="16">
        <f t="shared" si="30"/>
        <v>-412.59999999999997</v>
      </c>
      <c r="M412" s="16">
        <f t="shared" si="31"/>
        <v>509.32539682539687</v>
      </c>
    </row>
    <row r="413" spans="1:13" s="2" customFormat="1" ht="31.5">
      <c r="A413" s="79"/>
      <c r="B413" s="79"/>
      <c r="C413" s="63"/>
      <c r="D413" s="48" t="s">
        <v>30</v>
      </c>
      <c r="E413" s="3">
        <f>E414-E412</f>
        <v>9118.9</v>
      </c>
      <c r="F413" s="3">
        <f>F414-F412</f>
        <v>22260.199999999997</v>
      </c>
      <c r="G413" s="3">
        <f>G414-G412</f>
        <v>0</v>
      </c>
      <c r="H413" s="3">
        <f>H414-H412</f>
        <v>2733</v>
      </c>
      <c r="I413" s="3">
        <f t="shared" si="29"/>
        <v>2733</v>
      </c>
      <c r="J413" s="3"/>
      <c r="K413" s="3">
        <f t="shared" si="32"/>
        <v>12.27751772221274</v>
      </c>
      <c r="L413" s="3">
        <f t="shared" si="30"/>
        <v>-6385.9</v>
      </c>
      <c r="M413" s="3">
        <f t="shared" si="31"/>
        <v>29.970720152649992</v>
      </c>
    </row>
    <row r="414" spans="1:13" s="2" customFormat="1" ht="15.75">
      <c r="A414" s="80"/>
      <c r="B414" s="80"/>
      <c r="C414" s="63"/>
      <c r="D414" s="48" t="s">
        <v>45</v>
      </c>
      <c r="E414" s="3">
        <f>SUM(E400:E403,E405:E412)</f>
        <v>9018.1</v>
      </c>
      <c r="F414" s="3">
        <f>SUM(F400:F403,F405:F412)</f>
        <v>22260.199999999997</v>
      </c>
      <c r="G414" s="3">
        <f>SUM(G400:G403,G405:G412)</f>
        <v>0</v>
      </c>
      <c r="H414" s="3">
        <f>SUM(H400:H403,H405:H412)</f>
        <v>2219.6</v>
      </c>
      <c r="I414" s="3">
        <f t="shared" si="29"/>
        <v>2219.6</v>
      </c>
      <c r="J414" s="3"/>
      <c r="K414" s="3">
        <f t="shared" si="32"/>
        <v>9.971159288775484</v>
      </c>
      <c r="L414" s="3">
        <f t="shared" si="30"/>
        <v>-6798.5</v>
      </c>
      <c r="M414" s="3">
        <f t="shared" si="31"/>
        <v>24.612723300917043</v>
      </c>
    </row>
    <row r="415" spans="1:13" s="2" customFormat="1" ht="31.5" customHeight="1">
      <c r="A415" s="96">
        <v>977</v>
      </c>
      <c r="B415" s="78" t="s">
        <v>104</v>
      </c>
      <c r="C415" s="59" t="s">
        <v>156</v>
      </c>
      <c r="D415" s="28" t="s">
        <v>157</v>
      </c>
      <c r="E415" s="16"/>
      <c r="F415" s="16"/>
      <c r="G415" s="16"/>
      <c r="H415" s="16">
        <v>3.5</v>
      </c>
      <c r="I415" s="16">
        <f t="shared" si="29"/>
        <v>3.5</v>
      </c>
      <c r="J415" s="16"/>
      <c r="K415" s="16"/>
      <c r="L415" s="16">
        <f t="shared" si="30"/>
        <v>3.5</v>
      </c>
      <c r="M415" s="16"/>
    </row>
    <row r="416" spans="1:13" s="2" customFormat="1" ht="15.75" hidden="1">
      <c r="A416" s="97"/>
      <c r="B416" s="79"/>
      <c r="C416" s="59" t="s">
        <v>14</v>
      </c>
      <c r="D416" s="27" t="s">
        <v>15</v>
      </c>
      <c r="E416" s="16">
        <f>SUM(E417:E418)</f>
        <v>0</v>
      </c>
      <c r="F416" s="16">
        <f>SUM(F417:F418)</f>
        <v>0</v>
      </c>
      <c r="G416" s="16">
        <f>SUM(G417:G418)</f>
        <v>0</v>
      </c>
      <c r="H416" s="16">
        <f>SUM(H417:H418)</f>
        <v>0</v>
      </c>
      <c r="I416" s="16">
        <f t="shared" si="29"/>
        <v>0</v>
      </c>
      <c r="J416" s="16"/>
      <c r="K416" s="16"/>
      <c r="L416" s="16">
        <f t="shared" si="30"/>
        <v>0</v>
      </c>
      <c r="M416" s="16"/>
    </row>
    <row r="417" spans="1:13" s="2" customFormat="1" ht="47.25" customHeight="1" hidden="1">
      <c r="A417" s="97"/>
      <c r="B417" s="79"/>
      <c r="C417" s="62" t="s">
        <v>34</v>
      </c>
      <c r="D417" s="29" t="s">
        <v>35</v>
      </c>
      <c r="E417" s="16"/>
      <c r="F417" s="16"/>
      <c r="G417" s="16"/>
      <c r="H417" s="16"/>
      <c r="I417" s="16">
        <f t="shared" si="29"/>
        <v>0</v>
      </c>
      <c r="J417" s="16"/>
      <c r="K417" s="16"/>
      <c r="L417" s="16">
        <f t="shared" si="30"/>
        <v>0</v>
      </c>
      <c r="M417" s="16"/>
    </row>
    <row r="418" spans="1:13" s="2" customFormat="1" ht="47.25" customHeight="1" hidden="1">
      <c r="A418" s="97"/>
      <c r="B418" s="79"/>
      <c r="C418" s="62" t="s">
        <v>16</v>
      </c>
      <c r="D418" s="27" t="s">
        <v>17</v>
      </c>
      <c r="E418" s="16"/>
      <c r="F418" s="16"/>
      <c r="G418" s="16"/>
      <c r="H418" s="16"/>
      <c r="I418" s="16">
        <f t="shared" si="29"/>
        <v>0</v>
      </c>
      <c r="J418" s="16"/>
      <c r="K418" s="16"/>
      <c r="L418" s="16">
        <f t="shared" si="30"/>
        <v>0</v>
      </c>
      <c r="M418" s="16"/>
    </row>
    <row r="419" spans="1:13" s="2" customFormat="1" ht="15.75" hidden="1">
      <c r="A419" s="97"/>
      <c r="B419" s="79"/>
      <c r="C419" s="59" t="s">
        <v>18</v>
      </c>
      <c r="D419" s="27" t="s">
        <v>19</v>
      </c>
      <c r="E419" s="16"/>
      <c r="F419" s="16"/>
      <c r="G419" s="16"/>
      <c r="H419" s="16"/>
      <c r="I419" s="16">
        <f t="shared" si="29"/>
        <v>0</v>
      </c>
      <c r="J419" s="16"/>
      <c r="K419" s="16"/>
      <c r="L419" s="16">
        <f t="shared" si="30"/>
        <v>0</v>
      </c>
      <c r="M419" s="16"/>
    </row>
    <row r="420" spans="1:13" s="2" customFormat="1" ht="15.75" hidden="1">
      <c r="A420" s="97"/>
      <c r="B420" s="79"/>
      <c r="C420" s="59" t="s">
        <v>37</v>
      </c>
      <c r="D420" s="27" t="s">
        <v>38</v>
      </c>
      <c r="E420" s="16"/>
      <c r="F420" s="47"/>
      <c r="G420" s="47"/>
      <c r="H420" s="16"/>
      <c r="I420" s="16">
        <f t="shared" si="29"/>
        <v>0</v>
      </c>
      <c r="J420" s="16"/>
      <c r="K420" s="16"/>
      <c r="L420" s="16">
        <f t="shared" si="30"/>
        <v>0</v>
      </c>
      <c r="M420" s="16"/>
    </row>
    <row r="421" spans="1:13" s="2" customFormat="1" ht="35.25" customHeight="1">
      <c r="A421" s="98"/>
      <c r="B421" s="80"/>
      <c r="C421" s="61"/>
      <c r="D421" s="48" t="s">
        <v>45</v>
      </c>
      <c r="E421" s="3">
        <f>E416+E415+E419+E420</f>
        <v>0</v>
      </c>
      <c r="F421" s="3">
        <f>F416+F415+F419+F420</f>
        <v>0</v>
      </c>
      <c r="G421" s="3">
        <f>G416+G415+G419+G420</f>
        <v>0</v>
      </c>
      <c r="H421" s="3">
        <f>H416+H415+H419+H420</f>
        <v>3.5</v>
      </c>
      <c r="I421" s="3">
        <f t="shared" si="29"/>
        <v>3.5</v>
      </c>
      <c r="J421" s="3"/>
      <c r="K421" s="3"/>
      <c r="L421" s="3">
        <f t="shared" si="30"/>
        <v>3.5</v>
      </c>
      <c r="M421" s="3"/>
    </row>
    <row r="422" spans="1:13" s="2" customFormat="1" ht="15.75" customHeight="1">
      <c r="A422" s="96">
        <v>978</v>
      </c>
      <c r="B422" s="78" t="s">
        <v>215</v>
      </c>
      <c r="C422" s="59" t="s">
        <v>14</v>
      </c>
      <c r="D422" s="27" t="s">
        <v>15</v>
      </c>
      <c r="E422" s="3"/>
      <c r="F422" s="3"/>
      <c r="G422" s="3"/>
      <c r="H422" s="47">
        <f>H423</f>
        <v>-2</v>
      </c>
      <c r="I422" s="47">
        <f t="shared" si="29"/>
        <v>-2</v>
      </c>
      <c r="J422" s="47"/>
      <c r="K422" s="47"/>
      <c r="L422" s="47">
        <f t="shared" si="30"/>
        <v>-2</v>
      </c>
      <c r="M422" s="47"/>
    </row>
    <row r="423" spans="1:13" s="2" customFormat="1" ht="35.25" customHeight="1" hidden="1">
      <c r="A423" s="97"/>
      <c r="B423" s="79"/>
      <c r="C423" s="62" t="s">
        <v>16</v>
      </c>
      <c r="D423" s="27" t="s">
        <v>17</v>
      </c>
      <c r="E423" s="3"/>
      <c r="F423" s="3"/>
      <c r="G423" s="3"/>
      <c r="H423" s="47">
        <v>-2</v>
      </c>
      <c r="I423" s="47">
        <f t="shared" si="29"/>
        <v>-2</v>
      </c>
      <c r="J423" s="47"/>
      <c r="K423" s="47"/>
      <c r="L423" s="47">
        <f t="shared" si="30"/>
        <v>-2</v>
      </c>
      <c r="M423" s="47"/>
    </row>
    <row r="424" spans="1:13" s="2" customFormat="1" ht="47.25" customHeight="1" hidden="1">
      <c r="A424" s="97"/>
      <c r="B424" s="79"/>
      <c r="C424" s="59" t="s">
        <v>20</v>
      </c>
      <c r="D424" s="27" t="s">
        <v>143</v>
      </c>
      <c r="E424" s="16"/>
      <c r="F424" s="16"/>
      <c r="G424" s="16"/>
      <c r="H424" s="16"/>
      <c r="I424" s="16">
        <f t="shared" si="29"/>
        <v>0</v>
      </c>
      <c r="J424" s="16"/>
      <c r="K424" s="16"/>
      <c r="L424" s="16">
        <f t="shared" si="30"/>
        <v>0</v>
      </c>
      <c r="M424" s="16"/>
    </row>
    <row r="425" spans="1:13" s="2" customFormat="1" ht="15.75" customHeight="1">
      <c r="A425" s="98"/>
      <c r="B425" s="80"/>
      <c r="C425" s="61"/>
      <c r="D425" s="48" t="s">
        <v>45</v>
      </c>
      <c r="E425" s="3">
        <f>E422+E424</f>
        <v>0</v>
      </c>
      <c r="F425" s="3">
        <f>F422+F424</f>
        <v>0</v>
      </c>
      <c r="G425" s="3">
        <f>G422+G424</f>
        <v>0</v>
      </c>
      <c r="H425" s="3">
        <f>H422+H424</f>
        <v>-2</v>
      </c>
      <c r="I425" s="3">
        <f t="shared" si="29"/>
        <v>-2</v>
      </c>
      <c r="J425" s="3"/>
      <c r="K425" s="3"/>
      <c r="L425" s="3">
        <f t="shared" si="30"/>
        <v>-2</v>
      </c>
      <c r="M425" s="3"/>
    </row>
    <row r="426" spans="1:13" s="2" customFormat="1" ht="31.5" customHeight="1">
      <c r="A426" s="96">
        <v>985</v>
      </c>
      <c r="B426" s="78" t="s">
        <v>106</v>
      </c>
      <c r="C426" s="59" t="s">
        <v>156</v>
      </c>
      <c r="D426" s="27" t="s">
        <v>157</v>
      </c>
      <c r="E426" s="16">
        <v>24</v>
      </c>
      <c r="F426" s="16"/>
      <c r="G426" s="16"/>
      <c r="H426" s="16">
        <v>22.7</v>
      </c>
      <c r="I426" s="16">
        <f t="shared" si="29"/>
        <v>22.7</v>
      </c>
      <c r="J426" s="16"/>
      <c r="K426" s="16"/>
      <c r="L426" s="16">
        <f t="shared" si="30"/>
        <v>-1.3000000000000007</v>
      </c>
      <c r="M426" s="16">
        <f t="shared" si="31"/>
        <v>94.58333333333333</v>
      </c>
    </row>
    <row r="427" spans="1:13" s="2" customFormat="1" ht="31.5" customHeight="1">
      <c r="A427" s="97"/>
      <c r="B427" s="79"/>
      <c r="C427" s="59" t="s">
        <v>14</v>
      </c>
      <c r="D427" s="27" t="s">
        <v>15</v>
      </c>
      <c r="E427" s="16">
        <f>E428</f>
        <v>0</v>
      </c>
      <c r="F427" s="16">
        <f>F428</f>
        <v>0</v>
      </c>
      <c r="G427" s="16">
        <f>G428</f>
        <v>0</v>
      </c>
      <c r="H427" s="16">
        <f>H428</f>
        <v>7</v>
      </c>
      <c r="I427" s="16">
        <f t="shared" si="29"/>
        <v>7</v>
      </c>
      <c r="J427" s="16"/>
      <c r="K427" s="16"/>
      <c r="L427" s="16">
        <f t="shared" si="30"/>
        <v>7</v>
      </c>
      <c r="M427" s="16"/>
    </row>
    <row r="428" spans="1:13" s="2" customFormat="1" ht="31.5" customHeight="1" hidden="1">
      <c r="A428" s="97"/>
      <c r="B428" s="79"/>
      <c r="C428" s="59" t="s">
        <v>43</v>
      </c>
      <c r="D428" s="29" t="s">
        <v>44</v>
      </c>
      <c r="E428" s="16"/>
      <c r="F428" s="16"/>
      <c r="G428" s="16"/>
      <c r="H428" s="16">
        <v>7</v>
      </c>
      <c r="I428" s="16">
        <f t="shared" si="29"/>
        <v>7</v>
      </c>
      <c r="J428" s="16"/>
      <c r="K428" s="16"/>
      <c r="L428" s="16">
        <f t="shared" si="30"/>
        <v>7</v>
      </c>
      <c r="M428" s="16" t="e">
        <f t="shared" si="31"/>
        <v>#DIV/0!</v>
      </c>
    </row>
    <row r="429" spans="1:13" s="2" customFormat="1" ht="15.75" customHeight="1" hidden="1">
      <c r="A429" s="97"/>
      <c r="B429" s="79"/>
      <c r="C429" s="59" t="s">
        <v>18</v>
      </c>
      <c r="D429" s="27" t="s">
        <v>19</v>
      </c>
      <c r="E429" s="16"/>
      <c r="F429" s="16"/>
      <c r="G429" s="16"/>
      <c r="H429" s="16"/>
      <c r="I429" s="16">
        <f t="shared" si="29"/>
        <v>0</v>
      </c>
      <c r="J429" s="16"/>
      <c r="K429" s="16"/>
      <c r="L429" s="16">
        <f t="shared" si="30"/>
        <v>0</v>
      </c>
      <c r="M429" s="16" t="e">
        <f t="shared" si="31"/>
        <v>#DIV/0!</v>
      </c>
    </row>
    <row r="430" spans="1:13" s="2" customFormat="1" ht="15.75" customHeight="1" hidden="1">
      <c r="A430" s="97"/>
      <c r="B430" s="79"/>
      <c r="C430" s="59" t="s">
        <v>25</v>
      </c>
      <c r="D430" s="27" t="s">
        <v>26</v>
      </c>
      <c r="E430" s="16"/>
      <c r="F430" s="16"/>
      <c r="G430" s="16"/>
      <c r="H430" s="16"/>
      <c r="I430" s="16">
        <f t="shared" si="29"/>
        <v>0</v>
      </c>
      <c r="J430" s="16"/>
      <c r="K430" s="16"/>
      <c r="L430" s="16">
        <f t="shared" si="30"/>
        <v>0</v>
      </c>
      <c r="M430" s="16" t="e">
        <f t="shared" si="31"/>
        <v>#DIV/0!</v>
      </c>
    </row>
    <row r="431" spans="1:13" s="2" customFormat="1" ht="15" customHeight="1" hidden="1">
      <c r="A431" s="97"/>
      <c r="B431" s="79"/>
      <c r="C431" s="59" t="s">
        <v>37</v>
      </c>
      <c r="D431" s="27" t="s">
        <v>38</v>
      </c>
      <c r="E431" s="16"/>
      <c r="F431" s="47"/>
      <c r="G431" s="47"/>
      <c r="H431" s="16"/>
      <c r="I431" s="16">
        <f t="shared" si="29"/>
        <v>0</v>
      </c>
      <c r="J431" s="16"/>
      <c r="K431" s="16"/>
      <c r="L431" s="16">
        <f t="shared" si="30"/>
        <v>0</v>
      </c>
      <c r="M431" s="16" t="e">
        <f t="shared" si="31"/>
        <v>#DIV/0!</v>
      </c>
    </row>
    <row r="432" spans="1:13" s="2" customFormat="1" ht="15.75">
      <c r="A432" s="98"/>
      <c r="B432" s="80"/>
      <c r="C432" s="61"/>
      <c r="D432" s="48" t="s">
        <v>45</v>
      </c>
      <c r="E432" s="3">
        <f>E426+E429+E430+E431+E427</f>
        <v>24</v>
      </c>
      <c r="F432" s="3">
        <f>F426+F429+F430+F431+F427</f>
        <v>0</v>
      </c>
      <c r="G432" s="3">
        <f>G426+G429+G430+G431+G427</f>
        <v>0</v>
      </c>
      <c r="H432" s="3">
        <f>H426+H429+H430+H431+H427</f>
        <v>29.7</v>
      </c>
      <c r="I432" s="3">
        <f t="shared" si="29"/>
        <v>29.7</v>
      </c>
      <c r="J432" s="3"/>
      <c r="K432" s="3"/>
      <c r="L432" s="3">
        <f t="shared" si="30"/>
        <v>5.699999999999999</v>
      </c>
      <c r="M432" s="3">
        <f t="shared" si="31"/>
        <v>123.75</v>
      </c>
    </row>
    <row r="433" spans="1:13" s="2" customFormat="1" ht="78.75">
      <c r="A433" s="78" t="s">
        <v>107</v>
      </c>
      <c r="B433" s="78" t="s">
        <v>247</v>
      </c>
      <c r="C433" s="62" t="s">
        <v>11</v>
      </c>
      <c r="D433" s="27" t="s">
        <v>74</v>
      </c>
      <c r="E433" s="16">
        <v>11947.6</v>
      </c>
      <c r="F433" s="16">
        <v>27995.8</v>
      </c>
      <c r="G433" s="16">
        <v>9877</v>
      </c>
      <c r="H433" s="16">
        <v>11849.4</v>
      </c>
      <c r="I433" s="16">
        <f t="shared" si="29"/>
        <v>1972.3999999999996</v>
      </c>
      <c r="J433" s="16">
        <f aca="true" t="shared" si="33" ref="J391:J454">H433/G433*100</f>
        <v>119.96962640477878</v>
      </c>
      <c r="K433" s="16">
        <f t="shared" si="32"/>
        <v>42.325634559469634</v>
      </c>
      <c r="L433" s="16">
        <f t="shared" si="30"/>
        <v>-98.20000000000073</v>
      </c>
      <c r="M433" s="16">
        <f t="shared" si="31"/>
        <v>99.1780776055442</v>
      </c>
    </row>
    <row r="434" spans="1:13" s="2" customFormat="1" ht="31.5" customHeight="1" hidden="1">
      <c r="A434" s="79"/>
      <c r="B434" s="79"/>
      <c r="C434" s="59" t="s">
        <v>162</v>
      </c>
      <c r="D434" s="28" t="s">
        <v>163</v>
      </c>
      <c r="E434" s="16"/>
      <c r="F434" s="16"/>
      <c r="G434" s="16"/>
      <c r="H434" s="16"/>
      <c r="I434" s="16">
        <f t="shared" si="29"/>
        <v>0</v>
      </c>
      <c r="J434" s="16" t="e">
        <f t="shared" si="33"/>
        <v>#DIV/0!</v>
      </c>
      <c r="K434" s="16" t="e">
        <f t="shared" si="32"/>
        <v>#DIV/0!</v>
      </c>
      <c r="L434" s="16">
        <f t="shared" si="30"/>
        <v>0</v>
      </c>
      <c r="M434" s="16" t="e">
        <f t="shared" si="31"/>
        <v>#DIV/0!</v>
      </c>
    </row>
    <row r="435" spans="1:13" s="2" customFormat="1" ht="31.5">
      <c r="A435" s="79"/>
      <c r="B435" s="79"/>
      <c r="C435" s="59" t="s">
        <v>156</v>
      </c>
      <c r="D435" s="27" t="s">
        <v>157</v>
      </c>
      <c r="E435" s="16">
        <v>25199.3</v>
      </c>
      <c r="F435" s="16">
        <v>88385.6</v>
      </c>
      <c r="G435" s="16"/>
      <c r="H435" s="16">
        <v>15320.7</v>
      </c>
      <c r="I435" s="16">
        <f t="shared" si="29"/>
        <v>15320.7</v>
      </c>
      <c r="J435" s="16"/>
      <c r="K435" s="16">
        <f t="shared" si="32"/>
        <v>17.333932224253722</v>
      </c>
      <c r="L435" s="16">
        <f t="shared" si="30"/>
        <v>-9878.599999999999</v>
      </c>
      <c r="M435" s="16">
        <f t="shared" si="31"/>
        <v>60.798117408023245</v>
      </c>
    </row>
    <row r="436" spans="1:13" s="2" customFormat="1" ht="15.75">
      <c r="A436" s="79"/>
      <c r="B436" s="79"/>
      <c r="C436" s="59" t="s">
        <v>67</v>
      </c>
      <c r="D436" s="27" t="s">
        <v>68</v>
      </c>
      <c r="E436" s="16">
        <v>620</v>
      </c>
      <c r="F436" s="16"/>
      <c r="G436" s="16"/>
      <c r="H436" s="16"/>
      <c r="I436" s="16">
        <f t="shared" si="29"/>
        <v>0</v>
      </c>
      <c r="J436" s="16"/>
      <c r="K436" s="16"/>
      <c r="L436" s="16">
        <f t="shared" si="30"/>
        <v>-620</v>
      </c>
      <c r="M436" s="16">
        <f t="shared" si="31"/>
        <v>0</v>
      </c>
    </row>
    <row r="437" spans="1:13" s="2" customFormat="1" ht="15.75">
      <c r="A437" s="79"/>
      <c r="B437" s="79"/>
      <c r="C437" s="59" t="s">
        <v>14</v>
      </c>
      <c r="D437" s="27" t="s">
        <v>15</v>
      </c>
      <c r="E437" s="16">
        <f>E440+E438+E439</f>
        <v>140.1</v>
      </c>
      <c r="F437" s="16">
        <f>F440+F438+F439</f>
        <v>0</v>
      </c>
      <c r="G437" s="16">
        <f>G440+G438+G439</f>
        <v>0</v>
      </c>
      <c r="H437" s="16">
        <f>H440+H438+H439</f>
        <v>11.4</v>
      </c>
      <c r="I437" s="16">
        <f t="shared" si="29"/>
        <v>11.4</v>
      </c>
      <c r="J437" s="16"/>
      <c r="K437" s="16"/>
      <c r="L437" s="16">
        <f t="shared" si="30"/>
        <v>-128.7</v>
      </c>
      <c r="M437" s="16">
        <f t="shared" si="31"/>
        <v>8.137044967880087</v>
      </c>
    </row>
    <row r="438" spans="1:13" s="2" customFormat="1" ht="47.25" customHeight="1" hidden="1">
      <c r="A438" s="79"/>
      <c r="B438" s="79"/>
      <c r="C438" s="59" t="s">
        <v>160</v>
      </c>
      <c r="D438" s="27" t="s">
        <v>161</v>
      </c>
      <c r="E438" s="16"/>
      <c r="F438" s="16"/>
      <c r="G438" s="16"/>
      <c r="H438" s="16"/>
      <c r="I438" s="16">
        <f t="shared" si="29"/>
        <v>0</v>
      </c>
      <c r="J438" s="16"/>
      <c r="K438" s="16"/>
      <c r="L438" s="16">
        <f t="shared" si="30"/>
        <v>0</v>
      </c>
      <c r="M438" s="16" t="e">
        <f t="shared" si="31"/>
        <v>#DIV/0!</v>
      </c>
    </row>
    <row r="439" spans="1:13" s="2" customFormat="1" ht="63" customHeight="1" hidden="1">
      <c r="A439" s="79"/>
      <c r="B439" s="79"/>
      <c r="C439" s="59" t="s">
        <v>43</v>
      </c>
      <c r="D439" s="29" t="s">
        <v>44</v>
      </c>
      <c r="E439" s="16">
        <v>29</v>
      </c>
      <c r="F439" s="16"/>
      <c r="G439" s="16"/>
      <c r="H439" s="16">
        <v>2.6</v>
      </c>
      <c r="I439" s="16">
        <f t="shared" si="29"/>
        <v>2.6</v>
      </c>
      <c r="J439" s="16"/>
      <c r="K439" s="16"/>
      <c r="L439" s="16">
        <f t="shared" si="30"/>
        <v>-26.4</v>
      </c>
      <c r="M439" s="16">
        <f t="shared" si="31"/>
        <v>8.96551724137931</v>
      </c>
    </row>
    <row r="440" spans="1:13" s="2" customFormat="1" ht="47.25" customHeight="1" hidden="1">
      <c r="A440" s="79"/>
      <c r="B440" s="79"/>
      <c r="C440" s="62" t="s">
        <v>16</v>
      </c>
      <c r="D440" s="27" t="s">
        <v>17</v>
      </c>
      <c r="E440" s="16">
        <v>111.1</v>
      </c>
      <c r="F440" s="16"/>
      <c r="G440" s="16"/>
      <c r="H440" s="16">
        <v>8.8</v>
      </c>
      <c r="I440" s="16">
        <f t="shared" si="29"/>
        <v>8.8</v>
      </c>
      <c r="J440" s="16"/>
      <c r="K440" s="16"/>
      <c r="L440" s="16">
        <f t="shared" si="30"/>
        <v>-102.3</v>
      </c>
      <c r="M440" s="16">
        <f t="shared" si="31"/>
        <v>7.9207920792079225</v>
      </c>
    </row>
    <row r="441" spans="1:13" s="2" customFormat="1" ht="15.75" customHeight="1">
      <c r="A441" s="79"/>
      <c r="B441" s="79"/>
      <c r="C441" s="59" t="s">
        <v>18</v>
      </c>
      <c r="D441" s="27" t="s">
        <v>19</v>
      </c>
      <c r="E441" s="16"/>
      <c r="F441" s="16"/>
      <c r="G441" s="16"/>
      <c r="H441" s="16">
        <v>-0.1</v>
      </c>
      <c r="I441" s="16">
        <f t="shared" si="29"/>
        <v>-0.1</v>
      </c>
      <c r="J441" s="16"/>
      <c r="K441" s="16"/>
      <c r="L441" s="16">
        <f t="shared" si="30"/>
        <v>-0.1</v>
      </c>
      <c r="M441" s="16"/>
    </row>
    <row r="442" spans="1:13" s="2" customFormat="1" ht="47.25">
      <c r="A442" s="79"/>
      <c r="B442" s="79"/>
      <c r="C442" s="59" t="s">
        <v>20</v>
      </c>
      <c r="D442" s="27" t="s">
        <v>143</v>
      </c>
      <c r="E442" s="16">
        <v>84255.2</v>
      </c>
      <c r="F442" s="16">
        <v>55080</v>
      </c>
      <c r="G442" s="16">
        <v>1600</v>
      </c>
      <c r="H442" s="16">
        <v>5843</v>
      </c>
      <c r="I442" s="16">
        <f t="shared" si="29"/>
        <v>4243</v>
      </c>
      <c r="J442" s="16">
        <f t="shared" si="33"/>
        <v>365.1875</v>
      </c>
      <c r="K442" s="16">
        <f t="shared" si="32"/>
        <v>10.608206245461147</v>
      </c>
      <c r="L442" s="16">
        <f t="shared" si="30"/>
        <v>-78412.2</v>
      </c>
      <c r="M442" s="16">
        <f t="shared" si="31"/>
        <v>6.93488354427976</v>
      </c>
    </row>
    <row r="443" spans="1:13" s="2" customFormat="1" ht="15.75">
      <c r="A443" s="79"/>
      <c r="B443" s="79"/>
      <c r="C443" s="59" t="s">
        <v>23</v>
      </c>
      <c r="D443" s="27" t="s">
        <v>24</v>
      </c>
      <c r="E443" s="11">
        <v>107867.2</v>
      </c>
      <c r="F443" s="11">
        <v>347105.1</v>
      </c>
      <c r="G443" s="11">
        <v>46661.6</v>
      </c>
      <c r="H443" s="11">
        <v>46661.5</v>
      </c>
      <c r="I443" s="11">
        <f t="shared" si="29"/>
        <v>-0.09999999999854481</v>
      </c>
      <c r="J443" s="11">
        <f t="shared" si="33"/>
        <v>99.99978569101788</v>
      </c>
      <c r="K443" s="11">
        <f t="shared" si="32"/>
        <v>13.443046500901312</v>
      </c>
      <c r="L443" s="11">
        <f t="shared" si="30"/>
        <v>-61205.7</v>
      </c>
      <c r="M443" s="11">
        <f t="shared" si="31"/>
        <v>43.25828426064643</v>
      </c>
    </row>
    <row r="444" spans="1:13" s="2" customFormat="1" ht="15.75">
      <c r="A444" s="79"/>
      <c r="B444" s="79"/>
      <c r="C444" s="59" t="s">
        <v>25</v>
      </c>
      <c r="D444" s="27" t="s">
        <v>26</v>
      </c>
      <c r="E444" s="16">
        <v>45397.2</v>
      </c>
      <c r="F444" s="47">
        <v>104234.6</v>
      </c>
      <c r="G444" s="47">
        <v>37157.7</v>
      </c>
      <c r="H444" s="16">
        <v>37157.6</v>
      </c>
      <c r="I444" s="16">
        <f t="shared" si="29"/>
        <v>-0.09999999999854481</v>
      </c>
      <c r="J444" s="16">
        <f t="shared" si="33"/>
        <v>99.99973087677655</v>
      </c>
      <c r="K444" s="16">
        <f t="shared" si="32"/>
        <v>35.64804776916686</v>
      </c>
      <c r="L444" s="16">
        <f t="shared" si="30"/>
        <v>-8239.599999999999</v>
      </c>
      <c r="M444" s="16">
        <f t="shared" si="31"/>
        <v>81.849981937212</v>
      </c>
    </row>
    <row r="445" spans="1:13" s="2" customFormat="1" ht="15.75">
      <c r="A445" s="79"/>
      <c r="B445" s="79"/>
      <c r="C445" s="59" t="s">
        <v>37</v>
      </c>
      <c r="D445" s="27" t="s">
        <v>38</v>
      </c>
      <c r="E445" s="16"/>
      <c r="F445" s="47">
        <v>2912.9</v>
      </c>
      <c r="G445" s="47">
        <v>2912.8</v>
      </c>
      <c r="H445" s="16">
        <v>2912.8</v>
      </c>
      <c r="I445" s="16">
        <f t="shared" si="29"/>
        <v>0</v>
      </c>
      <c r="J445" s="16">
        <f t="shared" si="33"/>
        <v>100</v>
      </c>
      <c r="K445" s="16">
        <f t="shared" si="32"/>
        <v>99.9965669950908</v>
      </c>
      <c r="L445" s="16">
        <f t="shared" si="30"/>
        <v>2912.8</v>
      </c>
      <c r="M445" s="16"/>
    </row>
    <row r="446" spans="1:13" s="2" customFormat="1" ht="15.75">
      <c r="A446" s="79"/>
      <c r="B446" s="79"/>
      <c r="C446" s="59" t="s">
        <v>27</v>
      </c>
      <c r="D446" s="27" t="s">
        <v>22</v>
      </c>
      <c r="E446" s="16">
        <v>-177395.7</v>
      </c>
      <c r="F446" s="16"/>
      <c r="G446" s="16"/>
      <c r="H446" s="16">
        <v>-5575.1</v>
      </c>
      <c r="I446" s="16">
        <f t="shared" si="29"/>
        <v>-5575.1</v>
      </c>
      <c r="J446" s="16"/>
      <c r="K446" s="16"/>
      <c r="L446" s="16">
        <f t="shared" si="30"/>
        <v>171820.6</v>
      </c>
      <c r="M446" s="16">
        <f t="shared" si="31"/>
        <v>3.142748104942792</v>
      </c>
    </row>
    <row r="447" spans="1:13" s="2" customFormat="1" ht="31.5">
      <c r="A447" s="79"/>
      <c r="B447" s="79"/>
      <c r="C447" s="63"/>
      <c r="D447" s="48" t="s">
        <v>30</v>
      </c>
      <c r="E447" s="3">
        <f>E448-E446</f>
        <v>275426.6</v>
      </c>
      <c r="F447" s="3">
        <f>F448-F446</f>
        <v>625714</v>
      </c>
      <c r="G447" s="3">
        <f>G448-G446</f>
        <v>98209.09999999999</v>
      </c>
      <c r="H447" s="3">
        <f>H448-H446</f>
        <v>119756.3</v>
      </c>
      <c r="I447" s="3">
        <f t="shared" si="29"/>
        <v>21547.20000000001</v>
      </c>
      <c r="J447" s="3">
        <f t="shared" si="33"/>
        <v>121.94012571136486</v>
      </c>
      <c r="K447" s="3">
        <f t="shared" si="32"/>
        <v>19.139143442531253</v>
      </c>
      <c r="L447" s="3">
        <f t="shared" si="30"/>
        <v>-155670.3</v>
      </c>
      <c r="M447" s="3">
        <f t="shared" si="31"/>
        <v>43.48029565771789</v>
      </c>
    </row>
    <row r="448" spans="1:13" s="2" customFormat="1" ht="15.75">
      <c r="A448" s="80"/>
      <c r="B448" s="80"/>
      <c r="C448" s="63"/>
      <c r="D448" s="48" t="s">
        <v>45</v>
      </c>
      <c r="E448" s="3">
        <f>SUM(E433:E437,E441:E446)</f>
        <v>98030.89999999997</v>
      </c>
      <c r="F448" s="3">
        <f>SUM(F433:F437,F441:F446)</f>
        <v>625714</v>
      </c>
      <c r="G448" s="3">
        <f>SUM(G433:G437,G441:G446)</f>
        <v>98209.09999999999</v>
      </c>
      <c r="H448" s="3">
        <f>SUM(H433:H437,H441:H446)</f>
        <v>114181.2</v>
      </c>
      <c r="I448" s="3">
        <f t="shared" si="29"/>
        <v>15972.100000000006</v>
      </c>
      <c r="J448" s="3">
        <f t="shared" si="33"/>
        <v>116.26336052361748</v>
      </c>
      <c r="K448" s="3">
        <f t="shared" si="32"/>
        <v>18.248145318787817</v>
      </c>
      <c r="L448" s="3">
        <f t="shared" si="30"/>
        <v>16150.300000000032</v>
      </c>
      <c r="M448" s="3">
        <f t="shared" si="31"/>
        <v>116.4747033843411</v>
      </c>
    </row>
    <row r="449" spans="1:13" ht="63" customHeight="1">
      <c r="A449" s="78" t="s">
        <v>108</v>
      </c>
      <c r="B449" s="78" t="s">
        <v>248</v>
      </c>
      <c r="C449" s="62" t="s">
        <v>167</v>
      </c>
      <c r="D449" s="27" t="s">
        <v>6</v>
      </c>
      <c r="E449" s="11">
        <v>191415.9</v>
      </c>
      <c r="F449" s="11">
        <v>919211.1</v>
      </c>
      <c r="G449" s="11">
        <v>259729.2</v>
      </c>
      <c r="H449" s="11">
        <v>169663.1</v>
      </c>
      <c r="I449" s="11">
        <f t="shared" si="29"/>
        <v>-90066.1</v>
      </c>
      <c r="J449" s="11">
        <f t="shared" si="33"/>
        <v>65.32307495653164</v>
      </c>
      <c r="K449" s="11">
        <f t="shared" si="32"/>
        <v>18.457468583658315</v>
      </c>
      <c r="L449" s="11">
        <f t="shared" si="30"/>
        <v>-21752.79999999999</v>
      </c>
      <c r="M449" s="11">
        <f t="shared" si="31"/>
        <v>88.63584477569523</v>
      </c>
    </row>
    <row r="450" spans="1:13" ht="31.5">
      <c r="A450" s="79"/>
      <c r="B450" s="79"/>
      <c r="C450" s="59" t="s">
        <v>109</v>
      </c>
      <c r="D450" s="27" t="s">
        <v>110</v>
      </c>
      <c r="E450" s="11">
        <v>37170.5</v>
      </c>
      <c r="F450" s="11">
        <v>62230.7</v>
      </c>
      <c r="G450" s="11">
        <v>16795.2</v>
      </c>
      <c r="H450" s="11">
        <v>32452.1</v>
      </c>
      <c r="I450" s="11">
        <f t="shared" si="29"/>
        <v>15656.899999999998</v>
      </c>
      <c r="J450" s="11">
        <f t="shared" si="33"/>
        <v>193.2224683242831</v>
      </c>
      <c r="K450" s="11">
        <f t="shared" si="32"/>
        <v>52.14805554171815</v>
      </c>
      <c r="L450" s="11">
        <f t="shared" si="30"/>
        <v>-4718.4000000000015</v>
      </c>
      <c r="M450" s="11">
        <f t="shared" si="31"/>
        <v>87.30606260340862</v>
      </c>
    </row>
    <row r="451" spans="1:13" ht="31.5" hidden="1">
      <c r="A451" s="79"/>
      <c r="B451" s="79"/>
      <c r="C451" s="59" t="s">
        <v>156</v>
      </c>
      <c r="D451" s="28" t="s">
        <v>157</v>
      </c>
      <c r="E451" s="33"/>
      <c r="F451" s="11"/>
      <c r="G451" s="11"/>
      <c r="H451" s="11"/>
      <c r="I451" s="11">
        <f t="shared" si="29"/>
        <v>0</v>
      </c>
      <c r="J451" s="11" t="e">
        <f t="shared" si="33"/>
        <v>#DIV/0!</v>
      </c>
      <c r="K451" s="11" t="e">
        <f t="shared" si="32"/>
        <v>#DIV/0!</v>
      </c>
      <c r="L451" s="11">
        <f t="shared" si="30"/>
        <v>0</v>
      </c>
      <c r="M451" s="11" t="e">
        <f t="shared" si="31"/>
        <v>#DIV/0!</v>
      </c>
    </row>
    <row r="452" spans="1:13" ht="47.25">
      <c r="A452" s="79"/>
      <c r="B452" s="79"/>
      <c r="C452" s="62" t="s">
        <v>171</v>
      </c>
      <c r="D452" s="27" t="s">
        <v>13</v>
      </c>
      <c r="E452" s="11">
        <v>59015</v>
      </c>
      <c r="F452" s="11">
        <v>142971.6</v>
      </c>
      <c r="G452" s="11">
        <v>42056</v>
      </c>
      <c r="H452" s="11">
        <v>88274.5</v>
      </c>
      <c r="I452" s="11">
        <f t="shared" si="29"/>
        <v>46218.5</v>
      </c>
      <c r="J452" s="11">
        <f t="shared" si="33"/>
        <v>209.89751759558683</v>
      </c>
      <c r="K452" s="11">
        <f t="shared" si="32"/>
        <v>61.74268176337119</v>
      </c>
      <c r="L452" s="11">
        <f t="shared" si="30"/>
        <v>29259.5</v>
      </c>
      <c r="M452" s="11">
        <f t="shared" si="31"/>
        <v>149.5797678556299</v>
      </c>
    </row>
    <row r="453" spans="1:13" ht="50.25" customHeight="1">
      <c r="A453" s="79"/>
      <c r="B453" s="79"/>
      <c r="C453" s="62" t="s">
        <v>164</v>
      </c>
      <c r="D453" s="27" t="s">
        <v>165</v>
      </c>
      <c r="E453" s="11"/>
      <c r="F453" s="11"/>
      <c r="G453" s="11"/>
      <c r="H453" s="11">
        <v>1633.4</v>
      </c>
      <c r="I453" s="11">
        <f t="shared" si="29"/>
        <v>1633.4</v>
      </c>
      <c r="J453" s="11"/>
      <c r="K453" s="11"/>
      <c r="L453" s="11">
        <f t="shared" si="30"/>
        <v>1633.4</v>
      </c>
      <c r="M453" s="11"/>
    </row>
    <row r="454" spans="1:13" ht="15.75">
      <c r="A454" s="79"/>
      <c r="B454" s="79"/>
      <c r="C454" s="59" t="s">
        <v>14</v>
      </c>
      <c r="D454" s="27" t="s">
        <v>15</v>
      </c>
      <c r="E454" s="11">
        <f>E455+E456</f>
        <v>499.5</v>
      </c>
      <c r="F454" s="11">
        <f>F455+F456</f>
        <v>0</v>
      </c>
      <c r="G454" s="11">
        <f>G455+G456</f>
        <v>0</v>
      </c>
      <c r="H454" s="11">
        <f>H455+H456</f>
        <v>13.6</v>
      </c>
      <c r="I454" s="11">
        <f t="shared" si="29"/>
        <v>13.6</v>
      </c>
      <c r="J454" s="11"/>
      <c r="K454" s="11"/>
      <c r="L454" s="11">
        <f t="shared" si="30"/>
        <v>-485.9</v>
      </c>
      <c r="M454" s="11">
        <f t="shared" si="31"/>
        <v>2.7227227227227226</v>
      </c>
    </row>
    <row r="455" spans="1:13" ht="63" customHeight="1" hidden="1">
      <c r="A455" s="79"/>
      <c r="B455" s="79"/>
      <c r="C455" s="59" t="s">
        <v>43</v>
      </c>
      <c r="D455" s="29" t="s">
        <v>44</v>
      </c>
      <c r="E455" s="11"/>
      <c r="F455" s="11"/>
      <c r="G455" s="11"/>
      <c r="H455" s="11">
        <v>12.2</v>
      </c>
      <c r="I455" s="11">
        <f aca="true" t="shared" si="34" ref="I455:I464">H455-G455</f>
        <v>12.2</v>
      </c>
      <c r="J455" s="11"/>
      <c r="K455" s="11"/>
      <c r="L455" s="11">
        <f aca="true" t="shared" si="35" ref="L455:L464">H455-E455</f>
        <v>12.2</v>
      </c>
      <c r="M455" s="11" t="e">
        <f aca="true" t="shared" si="36" ref="M455:M464">H455/E455*100</f>
        <v>#DIV/0!</v>
      </c>
    </row>
    <row r="456" spans="1:13" ht="47.25" customHeight="1" hidden="1">
      <c r="A456" s="79"/>
      <c r="B456" s="79"/>
      <c r="C456" s="62" t="s">
        <v>16</v>
      </c>
      <c r="D456" s="27" t="s">
        <v>17</v>
      </c>
      <c r="E456" s="11">
        <v>499.5</v>
      </c>
      <c r="F456" s="11"/>
      <c r="G456" s="11"/>
      <c r="H456" s="11">
        <v>1.4</v>
      </c>
      <c r="I456" s="11">
        <f t="shared" si="34"/>
        <v>1.4</v>
      </c>
      <c r="J456" s="11"/>
      <c r="K456" s="11"/>
      <c r="L456" s="11">
        <f t="shared" si="35"/>
        <v>-498.1</v>
      </c>
      <c r="M456" s="11">
        <f t="shared" si="36"/>
        <v>0.28028028028028024</v>
      </c>
    </row>
    <row r="457" spans="1:13" ht="15.75">
      <c r="A457" s="79"/>
      <c r="B457" s="79"/>
      <c r="C457" s="59" t="s">
        <v>18</v>
      </c>
      <c r="D457" s="27" t="s">
        <v>19</v>
      </c>
      <c r="E457" s="11">
        <v>125.3</v>
      </c>
      <c r="F457" s="11"/>
      <c r="G457" s="11"/>
      <c r="H457" s="11">
        <v>90.6</v>
      </c>
      <c r="I457" s="11">
        <f t="shared" si="34"/>
        <v>90.6</v>
      </c>
      <c r="J457" s="11"/>
      <c r="K457" s="11"/>
      <c r="L457" s="11">
        <f t="shared" si="35"/>
        <v>-34.7</v>
      </c>
      <c r="M457" s="11">
        <f t="shared" si="36"/>
        <v>72.30646448523544</v>
      </c>
    </row>
    <row r="458" spans="1:13" ht="15.75">
      <c r="A458" s="79"/>
      <c r="B458" s="79"/>
      <c r="C458" s="59" t="s">
        <v>20</v>
      </c>
      <c r="D458" s="27" t="s">
        <v>105</v>
      </c>
      <c r="E458" s="11"/>
      <c r="F458" s="11"/>
      <c r="G458" s="11"/>
      <c r="H458" s="11">
        <v>88.9</v>
      </c>
      <c r="I458" s="11">
        <f t="shared" si="34"/>
        <v>88.9</v>
      </c>
      <c r="J458" s="11"/>
      <c r="K458" s="11"/>
      <c r="L458" s="11">
        <f t="shared" si="35"/>
        <v>88.9</v>
      </c>
      <c r="M458" s="11"/>
    </row>
    <row r="459" spans="1:13" ht="15.75" customHeight="1" hidden="1">
      <c r="A459" s="79"/>
      <c r="B459" s="79"/>
      <c r="C459" s="59" t="s">
        <v>25</v>
      </c>
      <c r="D459" s="27" t="s">
        <v>26</v>
      </c>
      <c r="E459" s="11"/>
      <c r="F459" s="11"/>
      <c r="G459" s="11"/>
      <c r="H459" s="11"/>
      <c r="I459" s="11">
        <f t="shared" si="34"/>
        <v>0</v>
      </c>
      <c r="J459" s="11" t="e">
        <f aca="true" t="shared" si="37" ref="J455:J464">H459/G459*100</f>
        <v>#DIV/0!</v>
      </c>
      <c r="K459" s="11" t="e">
        <f aca="true" t="shared" si="38" ref="K455:K464">H459/F459*100</f>
        <v>#DIV/0!</v>
      </c>
      <c r="L459" s="11">
        <f t="shared" si="35"/>
        <v>0</v>
      </c>
      <c r="M459" s="11" t="e">
        <f t="shared" si="36"/>
        <v>#DIV/0!</v>
      </c>
    </row>
    <row r="460" spans="1:13" s="2" customFormat="1" ht="15.75">
      <c r="A460" s="79"/>
      <c r="B460" s="79"/>
      <c r="C460" s="61"/>
      <c r="D460" s="48" t="s">
        <v>28</v>
      </c>
      <c r="E460" s="3">
        <f>SUM(E449:E459)-E454</f>
        <v>288226.2</v>
      </c>
      <c r="F460" s="3">
        <f>SUM(F449:F459)-F454</f>
        <v>1124413.4</v>
      </c>
      <c r="G460" s="3">
        <f>SUM(G449:G459)-G454</f>
        <v>318580.4</v>
      </c>
      <c r="H460" s="3">
        <f>SUM(H449:H459)-H454</f>
        <v>292216.20000000007</v>
      </c>
      <c r="I460" s="3">
        <f t="shared" si="34"/>
        <v>-26364.199999999953</v>
      </c>
      <c r="J460" s="3">
        <f t="shared" si="37"/>
        <v>91.72447520311987</v>
      </c>
      <c r="K460" s="3">
        <f t="shared" si="38"/>
        <v>25.988324223101582</v>
      </c>
      <c r="L460" s="3">
        <f t="shared" si="35"/>
        <v>3990.000000000058</v>
      </c>
      <c r="M460" s="3">
        <f t="shared" si="36"/>
        <v>101.3843293912906</v>
      </c>
    </row>
    <row r="461" spans="1:13" ht="15.75">
      <c r="A461" s="79"/>
      <c r="B461" s="79"/>
      <c r="C461" s="59" t="s">
        <v>111</v>
      </c>
      <c r="D461" s="27" t="s">
        <v>112</v>
      </c>
      <c r="E461" s="11">
        <v>16747.5</v>
      </c>
      <c r="F461" s="11">
        <v>287537.1</v>
      </c>
      <c r="G461" s="11">
        <v>22706.6</v>
      </c>
      <c r="H461" s="11">
        <v>23613</v>
      </c>
      <c r="I461" s="11">
        <f t="shared" si="34"/>
        <v>906.4000000000015</v>
      </c>
      <c r="J461" s="11">
        <f t="shared" si="37"/>
        <v>103.9917909330327</v>
      </c>
      <c r="K461" s="11">
        <f t="shared" si="38"/>
        <v>8.212157665915113</v>
      </c>
      <c r="L461" s="11">
        <f t="shared" si="35"/>
        <v>6865.5</v>
      </c>
      <c r="M461" s="11">
        <f t="shared" si="36"/>
        <v>140.99417823555754</v>
      </c>
    </row>
    <row r="462" spans="1:13" ht="15.75">
      <c r="A462" s="79"/>
      <c r="B462" s="79"/>
      <c r="C462" s="59" t="s">
        <v>113</v>
      </c>
      <c r="D462" s="27" t="s">
        <v>114</v>
      </c>
      <c r="E462" s="11">
        <v>1244901</v>
      </c>
      <c r="F462" s="11">
        <v>3340670.3</v>
      </c>
      <c r="G462" s="11">
        <v>1295447.7</v>
      </c>
      <c r="H462" s="11">
        <v>1160064.9</v>
      </c>
      <c r="I462" s="11">
        <f t="shared" si="34"/>
        <v>-135382.80000000005</v>
      </c>
      <c r="J462" s="11">
        <f t="shared" si="37"/>
        <v>89.54934267126337</v>
      </c>
      <c r="K462" s="11">
        <f t="shared" si="38"/>
        <v>34.725513020545606</v>
      </c>
      <c r="L462" s="11">
        <f t="shared" si="35"/>
        <v>-84836.1000000001</v>
      </c>
      <c r="M462" s="11">
        <f t="shared" si="36"/>
        <v>93.18531353095547</v>
      </c>
    </row>
    <row r="463" spans="1:13" ht="15.75">
      <c r="A463" s="79"/>
      <c r="B463" s="79"/>
      <c r="C463" s="59" t="s">
        <v>41</v>
      </c>
      <c r="D463" s="27" t="s">
        <v>42</v>
      </c>
      <c r="E463" s="16">
        <v>211.1</v>
      </c>
      <c r="F463" s="11"/>
      <c r="G463" s="11"/>
      <c r="H463" s="11">
        <v>-0.3</v>
      </c>
      <c r="I463" s="11">
        <f t="shared" si="34"/>
        <v>-0.3</v>
      </c>
      <c r="J463" s="11"/>
      <c r="K463" s="11"/>
      <c r="L463" s="11">
        <f t="shared" si="35"/>
        <v>-211.4</v>
      </c>
      <c r="M463" s="11">
        <f t="shared" si="36"/>
        <v>-0.14211274277593558</v>
      </c>
    </row>
    <row r="464" spans="1:13" ht="63" customHeight="1" hidden="1">
      <c r="A464" s="79"/>
      <c r="B464" s="79"/>
      <c r="C464" s="62" t="s">
        <v>167</v>
      </c>
      <c r="D464" s="27" t="s">
        <v>6</v>
      </c>
      <c r="E464" s="16"/>
      <c r="F464" s="11"/>
      <c r="G464" s="11"/>
      <c r="H464" s="11"/>
      <c r="I464" s="11">
        <f t="shared" si="34"/>
        <v>0</v>
      </c>
      <c r="J464" s="11" t="e">
        <f t="shared" si="37"/>
        <v>#DIV/0!</v>
      </c>
      <c r="K464" s="11" t="e">
        <f t="shared" si="38"/>
        <v>#DIV/0!</v>
      </c>
      <c r="L464" s="11">
        <f t="shared" si="35"/>
        <v>0</v>
      </c>
      <c r="M464" s="11" t="e">
        <f t="shared" si="36"/>
        <v>#DIV/0!</v>
      </c>
    </row>
    <row r="465" spans="1:13" ht="15.75">
      <c r="A465" s="79"/>
      <c r="B465" s="79"/>
      <c r="C465" s="59" t="s">
        <v>14</v>
      </c>
      <c r="D465" s="27" t="s">
        <v>15</v>
      </c>
      <c r="E465" s="11">
        <f>E466</f>
        <v>125</v>
      </c>
      <c r="F465" s="11">
        <f>F466</f>
        <v>672.9</v>
      </c>
      <c r="G465" s="11">
        <f>G466</f>
        <v>111</v>
      </c>
      <c r="H465" s="11">
        <f>H466</f>
        <v>154.1</v>
      </c>
      <c r="I465" s="11">
        <f>H465-G465</f>
        <v>43.099999999999994</v>
      </c>
      <c r="J465" s="11">
        <f>H465/G465*100</f>
        <v>138.82882882882882</v>
      </c>
      <c r="K465" s="11">
        <f>H465/F465*100</f>
        <v>22.900876801902214</v>
      </c>
      <c r="L465" s="11">
        <f>H465-E465</f>
        <v>29.099999999999994</v>
      </c>
      <c r="M465" s="11">
        <f>H465/E465*100</f>
        <v>123.27999999999999</v>
      </c>
    </row>
    <row r="466" spans="1:13" ht="31.5" customHeight="1" hidden="1">
      <c r="A466" s="79"/>
      <c r="B466" s="79"/>
      <c r="C466" s="62" t="s">
        <v>115</v>
      </c>
      <c r="D466" s="27" t="s">
        <v>116</v>
      </c>
      <c r="E466" s="11">
        <v>125</v>
      </c>
      <c r="F466" s="11">
        <v>672.9</v>
      </c>
      <c r="G466" s="11">
        <v>111</v>
      </c>
      <c r="H466" s="11">
        <v>154.1</v>
      </c>
      <c r="I466" s="11">
        <f>H466-G466</f>
        <v>43.099999999999994</v>
      </c>
      <c r="J466" s="11">
        <f>H466/G466*100</f>
        <v>138.82882882882882</v>
      </c>
      <c r="K466" s="11">
        <f>H466/F466*100</f>
        <v>22.900876801902214</v>
      </c>
      <c r="L466" s="11">
        <f>H466-E466</f>
        <v>29.099999999999994</v>
      </c>
      <c r="M466" s="11">
        <f>H466/E466*100</f>
        <v>123.27999999999999</v>
      </c>
    </row>
    <row r="467" spans="1:13" s="2" customFormat="1" ht="15.75">
      <c r="A467" s="79"/>
      <c r="B467" s="79"/>
      <c r="C467" s="61"/>
      <c r="D467" s="48" t="s">
        <v>29</v>
      </c>
      <c r="E467" s="3">
        <f>SUM(E461:E465)</f>
        <v>1261984.6</v>
      </c>
      <c r="F467" s="3">
        <f>SUM(F461:F465)</f>
        <v>3628880.3</v>
      </c>
      <c r="G467" s="3">
        <f>SUM(G461:G465)</f>
        <v>1318265.3</v>
      </c>
      <c r="H467" s="3">
        <f>SUM(H461:H465)</f>
        <v>1183831.7</v>
      </c>
      <c r="I467" s="3">
        <f>H467-G467</f>
        <v>-134433.6000000001</v>
      </c>
      <c r="J467" s="3">
        <f>H467/G467*100</f>
        <v>89.80223480053672</v>
      </c>
      <c r="K467" s="3">
        <f>H467/F467*100</f>
        <v>32.62250617635418</v>
      </c>
      <c r="L467" s="3">
        <f>H467-E467</f>
        <v>-78152.90000000014</v>
      </c>
      <c r="M467" s="3">
        <f>H467/E467*100</f>
        <v>93.80714312995578</v>
      </c>
    </row>
    <row r="468" spans="1:13" s="2" customFormat="1" ht="15.75">
      <c r="A468" s="80"/>
      <c r="B468" s="80"/>
      <c r="C468" s="61"/>
      <c r="D468" s="48" t="s">
        <v>45</v>
      </c>
      <c r="E468" s="3">
        <f>E460+E467</f>
        <v>1550210.8</v>
      </c>
      <c r="F468" s="3">
        <f>F460+F467</f>
        <v>4753293.699999999</v>
      </c>
      <c r="G468" s="3">
        <f>G460+G467</f>
        <v>1636845.7000000002</v>
      </c>
      <c r="H468" s="3">
        <f>H460+H467</f>
        <v>1476047.9</v>
      </c>
      <c r="I468" s="3">
        <f>H468-G468</f>
        <v>-160797.80000000028</v>
      </c>
      <c r="J468" s="3">
        <f>H468/G468*100</f>
        <v>90.17636176702543</v>
      </c>
      <c r="K468" s="3">
        <f>H468/F468*100</f>
        <v>31.0531600435294</v>
      </c>
      <c r="L468" s="3">
        <f>H468-E468</f>
        <v>-74162.90000000014</v>
      </c>
      <c r="M468" s="3">
        <f>H468/E468*100</f>
        <v>95.21594740534641</v>
      </c>
    </row>
    <row r="469" spans="1:13" s="2" customFormat="1" ht="15.75">
      <c r="A469" s="93"/>
      <c r="B469" s="93"/>
      <c r="C469" s="89"/>
      <c r="D469" s="48"/>
      <c r="E469" s="3"/>
      <c r="F469" s="3"/>
      <c r="G469" s="3"/>
      <c r="H469" s="3"/>
      <c r="I469" s="3"/>
      <c r="J469" s="3"/>
      <c r="K469" s="3"/>
      <c r="L469" s="3"/>
      <c r="M469" s="3"/>
    </row>
    <row r="470" spans="1:13" s="2" customFormat="1" ht="15.75">
      <c r="A470" s="94"/>
      <c r="B470" s="94"/>
      <c r="C470" s="90"/>
      <c r="D470" s="48" t="s">
        <v>117</v>
      </c>
      <c r="E470" s="3">
        <f>E482+E497</f>
        <v>4634713.399999999</v>
      </c>
      <c r="F470" s="3">
        <f>F482+F497</f>
        <v>14899763.799999999</v>
      </c>
      <c r="G470" s="3">
        <f>G482+G497</f>
        <v>4588999.6</v>
      </c>
      <c r="H470" s="3">
        <f>H482+H497</f>
        <v>4270156</v>
      </c>
      <c r="I470" s="3">
        <f>H470-G470</f>
        <v>-318843.5999999996</v>
      </c>
      <c r="J470" s="3">
        <f>H470/G470*100</f>
        <v>93.05200200932683</v>
      </c>
      <c r="K470" s="3">
        <f>H470/F470*100</f>
        <v>28.65921941661921</v>
      </c>
      <c r="L470" s="3">
        <f>H470-E470</f>
        <v>-364557.39999999944</v>
      </c>
      <c r="M470" s="3">
        <f>H470/E470*100</f>
        <v>92.1341975536179</v>
      </c>
    </row>
    <row r="471" spans="1:13" s="2" customFormat="1" ht="15.75">
      <c r="A471" s="94"/>
      <c r="B471" s="94"/>
      <c r="C471" s="90"/>
      <c r="D471" s="48"/>
      <c r="E471" s="3"/>
      <c r="F471" s="3"/>
      <c r="G471" s="3"/>
      <c r="H471" s="3"/>
      <c r="I471" s="3"/>
      <c r="J471" s="3"/>
      <c r="K471" s="3"/>
      <c r="L471" s="3"/>
      <c r="M471" s="3"/>
    </row>
    <row r="472" spans="1:13" s="2" customFormat="1" ht="31.5">
      <c r="A472" s="94"/>
      <c r="B472" s="94"/>
      <c r="C472" s="90"/>
      <c r="D472" s="48" t="s">
        <v>118</v>
      </c>
      <c r="E472" s="3">
        <f>E474-E562</f>
        <v>8608448.899999999</v>
      </c>
      <c r="F472" s="3">
        <f>F474-F562</f>
        <v>23285267.8</v>
      </c>
      <c r="G472" s="3">
        <f>G474-G562</f>
        <v>7654696.8999999985</v>
      </c>
      <c r="H472" s="3">
        <f>H474-H562</f>
        <v>7440416.599999999</v>
      </c>
      <c r="I472" s="3">
        <f>H472-G472</f>
        <v>-214280.2999999998</v>
      </c>
      <c r="J472" s="3">
        <f>H472/G472*100</f>
        <v>97.20066904281998</v>
      </c>
      <c r="K472" s="3">
        <f>H472/F472*100</f>
        <v>31.953322005598743</v>
      </c>
      <c r="L472" s="3">
        <f>H472-E472</f>
        <v>-1168032.2999999998</v>
      </c>
      <c r="M472" s="3">
        <f>H472/E472*100</f>
        <v>86.43155911630028</v>
      </c>
    </row>
    <row r="473" spans="1:13" s="2" customFormat="1" ht="15.75">
      <c r="A473" s="94"/>
      <c r="B473" s="94"/>
      <c r="C473" s="90"/>
      <c r="D473" s="48"/>
      <c r="E473" s="3"/>
      <c r="F473" s="3"/>
      <c r="G473" s="3"/>
      <c r="H473" s="3"/>
      <c r="I473" s="3"/>
      <c r="J473" s="3"/>
      <c r="K473" s="3"/>
      <c r="L473" s="3"/>
      <c r="M473" s="3"/>
    </row>
    <row r="474" spans="1:13" s="2" customFormat="1" ht="15.75">
      <c r="A474" s="95"/>
      <c r="B474" s="95"/>
      <c r="C474" s="91"/>
      <c r="D474" s="48" t="s">
        <v>137</v>
      </c>
      <c r="E474" s="4">
        <f>E26+E47+E63+E95+E133+E150+E163+E177+E189+E203+E216+E229+E243+E255+E277+E307+E325+E352+E365+E385+E399+E414+E421+E432+E448+E468+E69+E425+E114+E283</f>
        <v>8395875.799999999</v>
      </c>
      <c r="F474" s="4">
        <f>F26+F47+F63+F95+F133+F150+F163+F177+F189+F203+F216+F229+F243+F255+F277+F307+F325+F352+F365+F385+F399+F414+F421+F432+F448+F468+F69+F425+F114+F283</f>
        <v>23285267.8</v>
      </c>
      <c r="G474" s="4">
        <f>G26+G47+G63+G95+G133+G150+G163+G177+G189+G203+G216+G229+G243+G255+G277+G307+G325+G352+G365+G385+G399+G414+G421+G432+G448+G468+G69+G425+G114+G283</f>
        <v>7654696.8999999985</v>
      </c>
      <c r="H474" s="4">
        <f>H26+H47+H63+H95+H133+H150+H163+H177+H189+H203+H216+H229+H243+H255+H277+H307+H325+H352+H365+H385+H399+H414+H421+H432+H448+H468+H69+H425+H114+H283</f>
        <v>7401287.499999999</v>
      </c>
      <c r="I474" s="4">
        <f>H474-G474</f>
        <v>-253409.39999999944</v>
      </c>
      <c r="J474" s="4">
        <f>H474/G474*100</f>
        <v>96.68949138926718</v>
      </c>
      <c r="K474" s="4">
        <f>H474/F474*100</f>
        <v>31.78527970376187</v>
      </c>
      <c r="L474" s="4">
        <f>H474-E474</f>
        <v>-994588.2999999998</v>
      </c>
      <c r="M474" s="4">
        <f>H474/E474*100</f>
        <v>88.15384691612518</v>
      </c>
    </row>
    <row r="475" spans="1:10" ht="18" customHeight="1">
      <c r="A475" s="34"/>
      <c r="B475" s="34"/>
      <c r="C475" s="68"/>
      <c r="D475" s="57"/>
      <c r="E475" s="57"/>
      <c r="F475" s="36"/>
      <c r="G475" s="36"/>
      <c r="H475" s="36"/>
      <c r="I475" s="18"/>
      <c r="J475" s="18"/>
    </row>
    <row r="476" spans="1:10" ht="13.5" customHeight="1">
      <c r="A476" s="34"/>
      <c r="B476" s="34"/>
      <c r="C476" s="68"/>
      <c r="D476" s="52" t="s">
        <v>122</v>
      </c>
      <c r="E476" s="92"/>
      <c r="F476" s="83"/>
      <c r="G476" s="46"/>
      <c r="H476" s="35"/>
      <c r="I476" s="83"/>
      <c r="J476" s="83"/>
    </row>
    <row r="477" spans="1:10" ht="15.75">
      <c r="A477" s="34"/>
      <c r="B477" s="34"/>
      <c r="C477" s="68"/>
      <c r="D477" s="52"/>
      <c r="E477" s="92"/>
      <c r="F477" s="83"/>
      <c r="G477" s="46"/>
      <c r="H477" s="45"/>
      <c r="I477" s="83"/>
      <c r="J477" s="83"/>
    </row>
    <row r="478" spans="1:10" ht="15.75" customHeight="1">
      <c r="A478" s="84" t="s">
        <v>255</v>
      </c>
      <c r="B478" s="84"/>
      <c r="C478" s="84"/>
      <c r="D478" s="84"/>
      <c r="E478" s="84"/>
      <c r="F478" s="84"/>
      <c r="G478" s="84"/>
      <c r="H478" s="84"/>
      <c r="I478" s="84"/>
      <c r="J478" s="84"/>
    </row>
    <row r="479" spans="1:13" ht="15.75">
      <c r="A479" s="38"/>
      <c r="B479" s="37"/>
      <c r="C479" s="69"/>
      <c r="D479" s="53"/>
      <c r="E479" s="37"/>
      <c r="F479" s="37"/>
      <c r="G479" s="37"/>
      <c r="H479" s="37"/>
      <c r="I479" s="33"/>
      <c r="J479" s="39"/>
      <c r="M479" s="15" t="s">
        <v>135</v>
      </c>
    </row>
    <row r="480" spans="1:13" ht="47.25" customHeight="1">
      <c r="A480" s="87" t="s">
        <v>0</v>
      </c>
      <c r="B480" s="72" t="s">
        <v>213</v>
      </c>
      <c r="C480" s="72" t="s">
        <v>1</v>
      </c>
      <c r="D480" s="72" t="s">
        <v>214</v>
      </c>
      <c r="E480" s="76" t="s">
        <v>250</v>
      </c>
      <c r="F480" s="74" t="s">
        <v>218</v>
      </c>
      <c r="G480" s="85" t="s">
        <v>251</v>
      </c>
      <c r="H480" s="74" t="s">
        <v>252</v>
      </c>
      <c r="I480" s="81" t="s">
        <v>253</v>
      </c>
      <c r="J480" s="72" t="s">
        <v>254</v>
      </c>
      <c r="K480" s="72" t="s">
        <v>2</v>
      </c>
      <c r="L480" s="81" t="s">
        <v>219</v>
      </c>
      <c r="M480" s="72" t="s">
        <v>220</v>
      </c>
    </row>
    <row r="481" spans="1:13" ht="16.5" customHeight="1">
      <c r="A481" s="88"/>
      <c r="B481" s="73"/>
      <c r="C481" s="73"/>
      <c r="D481" s="73"/>
      <c r="E481" s="77"/>
      <c r="F481" s="75"/>
      <c r="G481" s="86"/>
      <c r="H481" s="75"/>
      <c r="I481" s="82"/>
      <c r="J481" s="73"/>
      <c r="K481" s="73"/>
      <c r="L481" s="82"/>
      <c r="M481" s="73"/>
    </row>
    <row r="482" spans="1:13" s="2" customFormat="1" ht="15.75">
      <c r="A482" s="78"/>
      <c r="B482" s="78"/>
      <c r="C482" s="61"/>
      <c r="D482" s="48" t="s">
        <v>123</v>
      </c>
      <c r="E482" s="3">
        <f>SUM(E496,E483:E491)</f>
        <v>3808700.0999999996</v>
      </c>
      <c r="F482" s="3">
        <f>SUM(F496,F483:F491)</f>
        <v>12802631.799999999</v>
      </c>
      <c r="G482" s="3">
        <f>SUM(G496,G483:G491)</f>
        <v>4036479.5999999996</v>
      </c>
      <c r="H482" s="3">
        <f>SUM(H496,H483:H491)</f>
        <v>3706791.8</v>
      </c>
      <c r="I482" s="3">
        <f>H482-G482</f>
        <v>-329687.7999999998</v>
      </c>
      <c r="J482" s="3">
        <f>H482/G482*100</f>
        <v>91.83229366500453</v>
      </c>
      <c r="K482" s="3">
        <f>H482/F482*100</f>
        <v>28.95335785568714</v>
      </c>
      <c r="L482" s="3">
        <f>H482-E482</f>
        <v>-101908.29999999981</v>
      </c>
      <c r="M482" s="3">
        <f>H482/E482*100</f>
        <v>97.32432858129208</v>
      </c>
    </row>
    <row r="483" spans="1:13" ht="30" customHeight="1">
      <c r="A483" s="79"/>
      <c r="B483" s="79"/>
      <c r="C483" s="59" t="s">
        <v>82</v>
      </c>
      <c r="D483" s="27" t="s">
        <v>83</v>
      </c>
      <c r="E483" s="16">
        <f aca="true" t="shared" si="39" ref="E483:H490">SUMIF($C$6:$C$474,$C483,E$6:E$474)</f>
        <v>2039961.7</v>
      </c>
      <c r="F483" s="16">
        <f t="shared" si="39"/>
        <v>7272825.100000001</v>
      </c>
      <c r="G483" s="16">
        <f t="shared" si="39"/>
        <v>2187668.9</v>
      </c>
      <c r="H483" s="16">
        <f t="shared" si="39"/>
        <v>1985368.9</v>
      </c>
      <c r="I483" s="47">
        <f>H483-G483</f>
        <v>-202300</v>
      </c>
      <c r="J483" s="47">
        <f>H483/G483*100</f>
        <v>90.75271399616275</v>
      </c>
      <c r="K483" s="47">
        <f>H483/F483*100</f>
        <v>27.2984551766548</v>
      </c>
      <c r="L483" s="47">
        <f>H483-E483</f>
        <v>-54592.80000000005</v>
      </c>
      <c r="M483" s="47">
        <f>H483/E483*100</f>
        <v>97.32383210920086</v>
      </c>
    </row>
    <row r="484" spans="1:13" ht="31.5" customHeight="1">
      <c r="A484" s="79"/>
      <c r="B484" s="79"/>
      <c r="C484" s="59" t="s">
        <v>209</v>
      </c>
      <c r="D484" s="29" t="s">
        <v>210</v>
      </c>
      <c r="E484" s="16">
        <f t="shared" si="39"/>
        <v>9146.4</v>
      </c>
      <c r="F484" s="16">
        <f t="shared" si="39"/>
        <v>18868.1</v>
      </c>
      <c r="G484" s="16">
        <f t="shared" si="39"/>
        <v>6277.6</v>
      </c>
      <c r="H484" s="16">
        <f t="shared" si="39"/>
        <v>8643.6</v>
      </c>
      <c r="I484" s="47">
        <f aca="true" t="shared" si="40" ref="I484:I494">H484-G484</f>
        <v>2366</v>
      </c>
      <c r="J484" s="47">
        <f aca="true" t="shared" si="41" ref="J484:J491">H484/G484*100</f>
        <v>137.68956289027653</v>
      </c>
      <c r="K484" s="47">
        <f aca="true" t="shared" si="42" ref="K484:K491">H484/F484*100</f>
        <v>45.81065396091817</v>
      </c>
      <c r="L484" s="47">
        <f aca="true" t="shared" si="43" ref="L484:L494">H484-E484</f>
        <v>-502.7999999999993</v>
      </c>
      <c r="M484" s="47">
        <f aca="true" t="shared" si="44" ref="M484:M494">H484/E484*100</f>
        <v>94.50275518236684</v>
      </c>
    </row>
    <row r="485" spans="1:13" ht="30" customHeight="1">
      <c r="A485" s="79"/>
      <c r="B485" s="79"/>
      <c r="C485" s="59" t="s">
        <v>140</v>
      </c>
      <c r="D485" s="27" t="s">
        <v>139</v>
      </c>
      <c r="E485" s="16">
        <f t="shared" si="39"/>
        <v>238649.9</v>
      </c>
      <c r="F485" s="16">
        <f t="shared" si="39"/>
        <v>573972</v>
      </c>
      <c r="G485" s="16">
        <f t="shared" si="39"/>
        <v>256748.8</v>
      </c>
      <c r="H485" s="16">
        <f t="shared" si="39"/>
        <v>252606.5</v>
      </c>
      <c r="I485" s="47">
        <f t="shared" si="40"/>
        <v>-4142.299999999988</v>
      </c>
      <c r="J485" s="47">
        <f t="shared" si="41"/>
        <v>98.38663316050553</v>
      </c>
      <c r="K485" s="47">
        <f t="shared" si="42"/>
        <v>44.01024788665649</v>
      </c>
      <c r="L485" s="47">
        <f t="shared" si="43"/>
        <v>13956.600000000006</v>
      </c>
      <c r="M485" s="47">
        <f t="shared" si="44"/>
        <v>105.84814827075142</v>
      </c>
    </row>
    <row r="486" spans="1:13" ht="30" customHeight="1">
      <c r="A486" s="79"/>
      <c r="B486" s="79"/>
      <c r="C486" s="59" t="s">
        <v>141</v>
      </c>
      <c r="D486" s="27" t="s">
        <v>99</v>
      </c>
      <c r="E486" s="16">
        <f t="shared" si="39"/>
        <v>1161</v>
      </c>
      <c r="F486" s="16">
        <f t="shared" si="39"/>
        <v>2077.4</v>
      </c>
      <c r="G486" s="16">
        <f t="shared" si="39"/>
        <v>1193.1</v>
      </c>
      <c r="H486" s="16">
        <f t="shared" si="39"/>
        <v>637.4</v>
      </c>
      <c r="I486" s="47">
        <f t="shared" si="40"/>
        <v>-555.6999999999999</v>
      </c>
      <c r="J486" s="47">
        <f t="shared" si="41"/>
        <v>53.42385382616713</v>
      </c>
      <c r="K486" s="47">
        <f t="shared" si="42"/>
        <v>30.682583999229806</v>
      </c>
      <c r="L486" s="47">
        <f t="shared" si="43"/>
        <v>-523.6</v>
      </c>
      <c r="M486" s="47">
        <f t="shared" si="44"/>
        <v>54.90094745908699</v>
      </c>
    </row>
    <row r="487" spans="1:13" ht="31.5" customHeight="1">
      <c r="A487" s="79"/>
      <c r="B487" s="79"/>
      <c r="C487" s="59" t="s">
        <v>182</v>
      </c>
      <c r="D487" s="28" t="s">
        <v>183</v>
      </c>
      <c r="E487" s="16">
        <f t="shared" si="39"/>
        <v>9662.8</v>
      </c>
      <c r="F487" s="16">
        <f t="shared" si="39"/>
        <v>19743.7</v>
      </c>
      <c r="G487" s="16">
        <f t="shared" si="39"/>
        <v>8415.8</v>
      </c>
      <c r="H487" s="16">
        <f t="shared" si="39"/>
        <v>8010.5</v>
      </c>
      <c r="I487" s="47">
        <f t="shared" si="40"/>
        <v>-405.2999999999993</v>
      </c>
      <c r="J487" s="47">
        <f t="shared" si="41"/>
        <v>95.18405855652465</v>
      </c>
      <c r="K487" s="47">
        <f t="shared" si="42"/>
        <v>40.572435764319756</v>
      </c>
      <c r="L487" s="47">
        <f t="shared" si="43"/>
        <v>-1652.2999999999993</v>
      </c>
      <c r="M487" s="47">
        <f t="shared" si="44"/>
        <v>82.90040153992632</v>
      </c>
    </row>
    <row r="488" spans="1:13" ht="30" customHeight="1">
      <c r="A488" s="79"/>
      <c r="B488" s="79"/>
      <c r="C488" s="59" t="s">
        <v>111</v>
      </c>
      <c r="D488" s="27" t="s">
        <v>112</v>
      </c>
      <c r="E488" s="16">
        <f t="shared" si="39"/>
        <v>16747.5</v>
      </c>
      <c r="F488" s="16">
        <f t="shared" si="39"/>
        <v>287537.1</v>
      </c>
      <c r="G488" s="16">
        <f t="shared" si="39"/>
        <v>22706.6</v>
      </c>
      <c r="H488" s="16">
        <f t="shared" si="39"/>
        <v>23613</v>
      </c>
      <c r="I488" s="47">
        <f t="shared" si="40"/>
        <v>906.4000000000015</v>
      </c>
      <c r="J488" s="47">
        <f t="shared" si="41"/>
        <v>103.9917909330327</v>
      </c>
      <c r="K488" s="47">
        <f t="shared" si="42"/>
        <v>8.212157665915113</v>
      </c>
      <c r="L488" s="47">
        <f t="shared" si="43"/>
        <v>6865.5</v>
      </c>
      <c r="M488" s="47">
        <f t="shared" si="44"/>
        <v>140.99417823555754</v>
      </c>
    </row>
    <row r="489" spans="1:13" ht="30" customHeight="1">
      <c r="A489" s="79"/>
      <c r="B489" s="79"/>
      <c r="C489" s="59" t="s">
        <v>79</v>
      </c>
      <c r="D489" s="27" t="s">
        <v>80</v>
      </c>
      <c r="E489" s="16">
        <f t="shared" si="39"/>
        <v>184096.9</v>
      </c>
      <c r="F489" s="16">
        <f t="shared" si="39"/>
        <v>1107599.7</v>
      </c>
      <c r="G489" s="16">
        <f t="shared" si="39"/>
        <v>204727.4</v>
      </c>
      <c r="H489" s="16">
        <f t="shared" si="39"/>
        <v>203648</v>
      </c>
      <c r="I489" s="47">
        <f t="shared" si="40"/>
        <v>-1079.3999999999942</v>
      </c>
      <c r="J489" s="47">
        <f t="shared" si="41"/>
        <v>99.47276231711047</v>
      </c>
      <c r="K489" s="47">
        <f t="shared" si="42"/>
        <v>18.38642607071851</v>
      </c>
      <c r="L489" s="47">
        <f t="shared" si="43"/>
        <v>19551.100000000006</v>
      </c>
      <c r="M489" s="47">
        <f t="shared" si="44"/>
        <v>110.62000500823208</v>
      </c>
    </row>
    <row r="490" spans="1:13" ht="30" customHeight="1">
      <c r="A490" s="79"/>
      <c r="B490" s="79"/>
      <c r="C490" s="59" t="s">
        <v>113</v>
      </c>
      <c r="D490" s="27" t="s">
        <v>114</v>
      </c>
      <c r="E490" s="16">
        <f t="shared" si="39"/>
        <v>1244901</v>
      </c>
      <c r="F490" s="16">
        <f t="shared" si="39"/>
        <v>3340670.3</v>
      </c>
      <c r="G490" s="16">
        <f t="shared" si="39"/>
        <v>1295447.7</v>
      </c>
      <c r="H490" s="16">
        <f t="shared" si="39"/>
        <v>1160064.9</v>
      </c>
      <c r="I490" s="47">
        <f t="shared" si="40"/>
        <v>-135382.80000000005</v>
      </c>
      <c r="J490" s="47">
        <f t="shared" si="41"/>
        <v>89.54934267126337</v>
      </c>
      <c r="K490" s="47">
        <f t="shared" si="42"/>
        <v>34.725513020545606</v>
      </c>
      <c r="L490" s="47">
        <f t="shared" si="43"/>
        <v>-84836.1000000001</v>
      </c>
      <c r="M490" s="47">
        <f t="shared" si="44"/>
        <v>93.18531353095547</v>
      </c>
    </row>
    <row r="491" spans="1:13" ht="30" customHeight="1">
      <c r="A491" s="79"/>
      <c r="B491" s="79"/>
      <c r="C491" s="59" t="s">
        <v>124</v>
      </c>
      <c r="D491" s="27" t="s">
        <v>125</v>
      </c>
      <c r="E491" s="16">
        <f>SUM(E492:E495)</f>
        <v>64161.8</v>
      </c>
      <c r="F491" s="16">
        <f>SUM(F492:F495)</f>
        <v>179338.4</v>
      </c>
      <c r="G491" s="16">
        <f>SUM(G492:G495)</f>
        <v>53293.7</v>
      </c>
      <c r="H491" s="16">
        <f>SUM(H492:H495)</f>
        <v>64199.3</v>
      </c>
      <c r="I491" s="47">
        <f t="shared" si="40"/>
        <v>10905.600000000006</v>
      </c>
      <c r="J491" s="47">
        <f t="shared" si="41"/>
        <v>120.46320672049417</v>
      </c>
      <c r="K491" s="47">
        <f t="shared" si="42"/>
        <v>35.79785478179799</v>
      </c>
      <c r="L491" s="47">
        <f t="shared" si="43"/>
        <v>37.5</v>
      </c>
      <c r="M491" s="47">
        <f t="shared" si="44"/>
        <v>100.05844599122841</v>
      </c>
    </row>
    <row r="492" spans="1:13" ht="30" customHeight="1" hidden="1">
      <c r="A492" s="79"/>
      <c r="B492" s="79"/>
      <c r="C492" s="59" t="s">
        <v>89</v>
      </c>
      <c r="D492" s="27" t="s">
        <v>90</v>
      </c>
      <c r="E492" s="16">
        <f aca="true" t="shared" si="45" ref="E492:H496">SUMIF($C$6:$C$474,$C492,E$6:E$474)</f>
        <v>63405.9</v>
      </c>
      <c r="F492" s="16">
        <f t="shared" si="45"/>
        <v>176760.3</v>
      </c>
      <c r="G492" s="16">
        <f t="shared" si="45"/>
        <v>52607.7</v>
      </c>
      <c r="H492" s="16">
        <f t="shared" si="45"/>
        <v>63380.8</v>
      </c>
      <c r="I492" s="47">
        <f t="shared" si="40"/>
        <v>10773.100000000006</v>
      </c>
      <c r="J492" s="47">
        <f>H492/G492*100</f>
        <v>120.47818095069734</v>
      </c>
      <c r="K492" s="47">
        <f>H492/F492*100</f>
        <v>35.85692036051082</v>
      </c>
      <c r="L492" s="47">
        <f t="shared" si="43"/>
        <v>-25.099999999998545</v>
      </c>
      <c r="M492" s="47">
        <f t="shared" si="44"/>
        <v>99.9604137785285</v>
      </c>
    </row>
    <row r="493" spans="1:13" ht="110.25" customHeight="1" hidden="1">
      <c r="A493" s="79"/>
      <c r="B493" s="79"/>
      <c r="C493" s="60" t="s">
        <v>39</v>
      </c>
      <c r="D493" s="28" t="s">
        <v>40</v>
      </c>
      <c r="E493" s="16">
        <f t="shared" si="45"/>
        <v>145.4</v>
      </c>
      <c r="F493" s="16">
        <f t="shared" si="45"/>
        <v>683</v>
      </c>
      <c r="G493" s="16">
        <f t="shared" si="45"/>
        <v>155</v>
      </c>
      <c r="H493" s="16">
        <f t="shared" si="45"/>
        <v>233.7</v>
      </c>
      <c r="I493" s="47">
        <f t="shared" si="40"/>
        <v>78.69999999999999</v>
      </c>
      <c r="J493" s="47">
        <f>H493/G493*100</f>
        <v>150.77419354838707</v>
      </c>
      <c r="K493" s="47">
        <f>H493/F493*100</f>
        <v>34.21669106881405</v>
      </c>
      <c r="L493" s="47">
        <f t="shared" si="43"/>
        <v>88.29999999999998</v>
      </c>
      <c r="M493" s="47">
        <f t="shared" si="44"/>
        <v>160.72902338376892</v>
      </c>
    </row>
    <row r="494" spans="1:13" ht="31.5" customHeight="1" hidden="1">
      <c r="A494" s="79"/>
      <c r="B494" s="79"/>
      <c r="C494" s="59" t="s">
        <v>95</v>
      </c>
      <c r="D494" s="27" t="s">
        <v>96</v>
      </c>
      <c r="E494" s="16">
        <f t="shared" si="45"/>
        <v>237.5</v>
      </c>
      <c r="F494" s="16">
        <f t="shared" si="45"/>
        <v>265</v>
      </c>
      <c r="G494" s="16">
        <f t="shared" si="45"/>
        <v>81</v>
      </c>
      <c r="H494" s="16">
        <f t="shared" si="45"/>
        <v>94</v>
      </c>
      <c r="I494" s="47">
        <f t="shared" si="40"/>
        <v>13</v>
      </c>
      <c r="J494" s="47">
        <f>H494/G494*100</f>
        <v>116.0493827160494</v>
      </c>
      <c r="K494" s="47">
        <f>H494/F494*100</f>
        <v>35.471698113207545</v>
      </c>
      <c r="L494" s="47">
        <f t="shared" si="43"/>
        <v>-143.5</v>
      </c>
      <c r="M494" s="47">
        <f t="shared" si="44"/>
        <v>39.578947368421055</v>
      </c>
    </row>
    <row r="495" spans="1:13" ht="94.5" customHeight="1" hidden="1">
      <c r="A495" s="79"/>
      <c r="B495" s="79"/>
      <c r="C495" s="59" t="s">
        <v>194</v>
      </c>
      <c r="D495" s="28" t="s">
        <v>196</v>
      </c>
      <c r="E495" s="16">
        <f t="shared" si="45"/>
        <v>373</v>
      </c>
      <c r="F495" s="16">
        <f t="shared" si="45"/>
        <v>1630.1</v>
      </c>
      <c r="G495" s="16">
        <f t="shared" si="45"/>
        <v>450</v>
      </c>
      <c r="H495" s="16">
        <f t="shared" si="45"/>
        <v>490.8</v>
      </c>
      <c r="I495" s="47">
        <f>H495-G495</f>
        <v>40.80000000000001</v>
      </c>
      <c r="J495" s="47">
        <f>H495/G495*100</f>
        <v>109.06666666666666</v>
      </c>
      <c r="K495" s="47">
        <f>H495/F495*100</f>
        <v>30.10858229556469</v>
      </c>
      <c r="L495" s="47">
        <f>H495-E495</f>
        <v>117.80000000000001</v>
      </c>
      <c r="M495" s="47">
        <f>H495/E495*100</f>
        <v>131.58176943699732</v>
      </c>
    </row>
    <row r="496" spans="1:13" ht="30" customHeight="1">
      <c r="A496" s="79"/>
      <c r="B496" s="79"/>
      <c r="C496" s="59" t="s">
        <v>41</v>
      </c>
      <c r="D496" s="27" t="s">
        <v>42</v>
      </c>
      <c r="E496" s="16">
        <f t="shared" si="45"/>
        <v>211.1</v>
      </c>
      <c r="F496" s="16">
        <f t="shared" si="45"/>
        <v>0</v>
      </c>
      <c r="G496" s="16">
        <f t="shared" si="45"/>
        <v>0</v>
      </c>
      <c r="H496" s="16">
        <f t="shared" si="45"/>
        <v>-0.3</v>
      </c>
      <c r="I496" s="47">
        <f>H496-G496</f>
        <v>-0.3</v>
      </c>
      <c r="J496" s="47"/>
      <c r="K496" s="47"/>
      <c r="L496" s="47">
        <f>H496-E496</f>
        <v>-211.4</v>
      </c>
      <c r="M496" s="47">
        <f>H496/E496*100</f>
        <v>-0.14211274277593558</v>
      </c>
    </row>
    <row r="497" spans="1:13" s="2" customFormat="1" ht="15.75">
      <c r="A497" s="79"/>
      <c r="B497" s="79"/>
      <c r="C497" s="61"/>
      <c r="D497" s="48" t="s">
        <v>126</v>
      </c>
      <c r="E497" s="3">
        <f>SUM(E498:E517,E548:E549)</f>
        <v>826013.3</v>
      </c>
      <c r="F497" s="3">
        <f>SUM(F498:F517,F548:F549)</f>
        <v>2097132</v>
      </c>
      <c r="G497" s="3">
        <f>SUM(G498:G517,G548:G549)</f>
        <v>552520</v>
      </c>
      <c r="H497" s="3">
        <f>SUM(H498:H517,H548:H549)</f>
        <v>563364.2000000001</v>
      </c>
      <c r="I497" s="3">
        <f aca="true" t="shared" si="46" ref="I497:I549">H497-G497</f>
        <v>10844.20000000007</v>
      </c>
      <c r="J497" s="3">
        <f aca="true" t="shared" si="47" ref="J497:J549">H497/G497*100</f>
        <v>101.96268008397887</v>
      </c>
      <c r="K497" s="3">
        <f aca="true" t="shared" si="48" ref="K497:K549">H497/F497*100</f>
        <v>26.863554606958456</v>
      </c>
      <c r="L497" s="3">
        <f aca="true" t="shared" si="49" ref="L497:L549">H497-E497</f>
        <v>-262649.1</v>
      </c>
      <c r="M497" s="3">
        <f aca="true" t="shared" si="50" ref="M497:M549">H497/E497*100</f>
        <v>68.20280012440479</v>
      </c>
    </row>
    <row r="498" spans="1:13" ht="30" customHeight="1">
      <c r="A498" s="79"/>
      <c r="B498" s="79"/>
      <c r="C498" s="59" t="s">
        <v>4</v>
      </c>
      <c r="D498" s="27" t="s">
        <v>5</v>
      </c>
      <c r="E498" s="16">
        <f aca="true" t="shared" si="51" ref="E498:H517">SUMIF($C$6:$C$474,$C498,E$6:E$474)</f>
        <v>0</v>
      </c>
      <c r="F498" s="16">
        <f t="shared" si="51"/>
        <v>1585.6</v>
      </c>
      <c r="G498" s="16">
        <f t="shared" si="51"/>
        <v>0</v>
      </c>
      <c r="H498" s="16">
        <f t="shared" si="51"/>
        <v>0</v>
      </c>
      <c r="I498" s="47">
        <f>H498-G498</f>
        <v>0</v>
      </c>
      <c r="J498" s="47"/>
      <c r="K498" s="47">
        <f>H498/F498*100</f>
        <v>0</v>
      </c>
      <c r="L498" s="47">
        <f>H498-E498</f>
        <v>0</v>
      </c>
      <c r="M498" s="47"/>
    </row>
    <row r="499" spans="1:13" ht="78.75" customHeight="1">
      <c r="A499" s="79"/>
      <c r="B499" s="79"/>
      <c r="C499" s="62" t="s">
        <v>167</v>
      </c>
      <c r="D499" s="27" t="s">
        <v>6</v>
      </c>
      <c r="E499" s="16">
        <f t="shared" si="51"/>
        <v>191415.9</v>
      </c>
      <c r="F499" s="16">
        <f t="shared" si="51"/>
        <v>919211.1</v>
      </c>
      <c r="G499" s="16">
        <f t="shared" si="51"/>
        <v>259729.2</v>
      </c>
      <c r="H499" s="16">
        <f t="shared" si="51"/>
        <v>169663.1</v>
      </c>
      <c r="I499" s="47">
        <f aca="true" t="shared" si="52" ref="I499:I549">H499-G499</f>
        <v>-90066.1</v>
      </c>
      <c r="J499" s="47">
        <f aca="true" t="shared" si="53" ref="J499:J549">H499/G499*100</f>
        <v>65.32307495653164</v>
      </c>
      <c r="K499" s="47">
        <f aca="true" t="shared" si="54" ref="K499:K549">H499/F499*100</f>
        <v>18.457468583658315</v>
      </c>
      <c r="L499" s="47">
        <f aca="true" t="shared" si="55" ref="L499:L549">H499-E499</f>
        <v>-21752.79999999999</v>
      </c>
      <c r="M499" s="47">
        <f aca="true" t="shared" si="56" ref="M499:M549">H499/E499*100</f>
        <v>88.63584477569523</v>
      </c>
    </row>
    <row r="500" spans="1:13" ht="31.5" customHeight="1">
      <c r="A500" s="79"/>
      <c r="B500" s="79"/>
      <c r="C500" s="59" t="s">
        <v>109</v>
      </c>
      <c r="D500" s="27" t="s">
        <v>110</v>
      </c>
      <c r="E500" s="16">
        <f t="shared" si="51"/>
        <v>37170.5</v>
      </c>
      <c r="F500" s="16">
        <f t="shared" si="51"/>
        <v>62230.7</v>
      </c>
      <c r="G500" s="16">
        <f t="shared" si="51"/>
        <v>16795.2</v>
      </c>
      <c r="H500" s="16">
        <f t="shared" si="51"/>
        <v>32452.1</v>
      </c>
      <c r="I500" s="47">
        <f t="shared" si="52"/>
        <v>15656.899999999998</v>
      </c>
      <c r="J500" s="47">
        <f t="shared" si="53"/>
        <v>193.2224683242831</v>
      </c>
      <c r="K500" s="47">
        <f t="shared" si="54"/>
        <v>52.14805554171815</v>
      </c>
      <c r="L500" s="47">
        <f t="shared" si="55"/>
        <v>-4718.4000000000015</v>
      </c>
      <c r="M500" s="47">
        <f t="shared" si="56"/>
        <v>87.30606260340862</v>
      </c>
    </row>
    <row r="501" spans="1:13" ht="30" customHeight="1">
      <c r="A501" s="79"/>
      <c r="B501" s="79"/>
      <c r="C501" s="59" t="s">
        <v>7</v>
      </c>
      <c r="D501" s="27" t="s">
        <v>97</v>
      </c>
      <c r="E501" s="16">
        <f t="shared" si="51"/>
        <v>1022.8</v>
      </c>
      <c r="F501" s="16">
        <f t="shared" si="51"/>
        <v>1386.8</v>
      </c>
      <c r="G501" s="16">
        <f t="shared" si="51"/>
        <v>462.2</v>
      </c>
      <c r="H501" s="16">
        <f t="shared" si="51"/>
        <v>1236</v>
      </c>
      <c r="I501" s="47">
        <f t="shared" si="52"/>
        <v>773.8</v>
      </c>
      <c r="J501" s="47">
        <f t="shared" si="53"/>
        <v>267.41670272609264</v>
      </c>
      <c r="K501" s="47">
        <f t="shared" si="54"/>
        <v>89.1260455725411</v>
      </c>
      <c r="L501" s="47">
        <f t="shared" si="55"/>
        <v>213.20000000000005</v>
      </c>
      <c r="M501" s="47">
        <f t="shared" si="56"/>
        <v>120.844739929605</v>
      </c>
    </row>
    <row r="502" spans="1:13" ht="47.25" customHeight="1">
      <c r="A502" s="79"/>
      <c r="B502" s="79"/>
      <c r="C502" s="59" t="s">
        <v>192</v>
      </c>
      <c r="D502" s="28" t="s">
        <v>193</v>
      </c>
      <c r="E502" s="16">
        <f t="shared" si="51"/>
        <v>41168.1</v>
      </c>
      <c r="F502" s="16">
        <f t="shared" si="51"/>
        <v>130287.2</v>
      </c>
      <c r="G502" s="16">
        <f t="shared" si="51"/>
        <v>35724.8</v>
      </c>
      <c r="H502" s="16">
        <f t="shared" si="51"/>
        <v>47185.6</v>
      </c>
      <c r="I502" s="47">
        <f t="shared" si="52"/>
        <v>11460.799999999996</v>
      </c>
      <c r="J502" s="47">
        <f t="shared" si="53"/>
        <v>132.08079541383015</v>
      </c>
      <c r="K502" s="47">
        <f t="shared" si="54"/>
        <v>36.216604547492004</v>
      </c>
      <c r="L502" s="47">
        <f t="shared" si="55"/>
        <v>6017.5</v>
      </c>
      <c r="M502" s="47">
        <f t="shared" si="56"/>
        <v>114.61689997838131</v>
      </c>
    </row>
    <row r="503" spans="1:13" ht="31.5" customHeight="1">
      <c r="A503" s="79"/>
      <c r="B503" s="79"/>
      <c r="C503" s="59" t="s">
        <v>9</v>
      </c>
      <c r="D503" s="27" t="s">
        <v>10</v>
      </c>
      <c r="E503" s="16">
        <f t="shared" si="51"/>
        <v>11876.6</v>
      </c>
      <c r="F503" s="16">
        <f t="shared" si="51"/>
        <v>10217</v>
      </c>
      <c r="G503" s="16">
        <f t="shared" si="51"/>
        <v>10217</v>
      </c>
      <c r="H503" s="16">
        <f t="shared" si="51"/>
        <v>23253.7</v>
      </c>
      <c r="I503" s="47">
        <f t="shared" si="52"/>
        <v>13036.7</v>
      </c>
      <c r="J503" s="47">
        <f t="shared" si="53"/>
        <v>227.59812077909368</v>
      </c>
      <c r="K503" s="47">
        <f t="shared" si="54"/>
        <v>227.59812077909368</v>
      </c>
      <c r="L503" s="47">
        <f t="shared" si="55"/>
        <v>11377.1</v>
      </c>
      <c r="M503" s="47">
        <f t="shared" si="56"/>
        <v>195.79425087988145</v>
      </c>
    </row>
    <row r="504" spans="1:13" ht="63" customHeight="1">
      <c r="A504" s="79"/>
      <c r="B504" s="79"/>
      <c r="C504" s="62" t="s">
        <v>11</v>
      </c>
      <c r="D504" s="28" t="s">
        <v>127</v>
      </c>
      <c r="E504" s="16">
        <f t="shared" si="51"/>
        <v>86963.1</v>
      </c>
      <c r="F504" s="16">
        <f t="shared" si="51"/>
        <v>156741.5</v>
      </c>
      <c r="G504" s="16">
        <f t="shared" si="51"/>
        <v>51008.5</v>
      </c>
      <c r="H504" s="16">
        <f t="shared" si="51"/>
        <v>32558.4</v>
      </c>
      <c r="I504" s="47">
        <f t="shared" si="52"/>
        <v>-18450.1</v>
      </c>
      <c r="J504" s="47">
        <f t="shared" si="53"/>
        <v>63.82936177303783</v>
      </c>
      <c r="K504" s="47">
        <f t="shared" si="54"/>
        <v>20.772035485177824</v>
      </c>
      <c r="L504" s="47">
        <f t="shared" si="55"/>
        <v>-54404.700000000004</v>
      </c>
      <c r="M504" s="47">
        <f t="shared" si="56"/>
        <v>37.43932771485837</v>
      </c>
    </row>
    <row r="505" spans="1:13" ht="15.75">
      <c r="A505" s="79"/>
      <c r="B505" s="79"/>
      <c r="C505" s="59" t="s">
        <v>49</v>
      </c>
      <c r="D505" s="27" t="s">
        <v>50</v>
      </c>
      <c r="E505" s="16">
        <f t="shared" si="51"/>
        <v>4415.1</v>
      </c>
      <c r="F505" s="16">
        <f t="shared" si="51"/>
        <v>8042.3</v>
      </c>
      <c r="G505" s="16">
        <f t="shared" si="51"/>
        <v>3353.5</v>
      </c>
      <c r="H505" s="16">
        <f t="shared" si="51"/>
        <v>10216.1</v>
      </c>
      <c r="I505" s="47">
        <f t="shared" si="52"/>
        <v>6862.6</v>
      </c>
      <c r="J505" s="47">
        <f t="shared" si="53"/>
        <v>304.63992843298047</v>
      </c>
      <c r="K505" s="47">
        <f t="shared" si="54"/>
        <v>127.02958108998669</v>
      </c>
      <c r="L505" s="47">
        <f t="shared" si="55"/>
        <v>5801</v>
      </c>
      <c r="M505" s="47">
        <f t="shared" si="56"/>
        <v>231.3900024914498</v>
      </c>
    </row>
    <row r="506" spans="1:13" ht="30" customHeight="1">
      <c r="A506" s="79"/>
      <c r="B506" s="79"/>
      <c r="C506" s="59" t="s">
        <v>222</v>
      </c>
      <c r="D506" s="27" t="s">
        <v>223</v>
      </c>
      <c r="E506" s="16">
        <f t="shared" si="51"/>
        <v>0</v>
      </c>
      <c r="F506" s="16">
        <f t="shared" si="51"/>
        <v>0</v>
      </c>
      <c r="G506" s="16">
        <f t="shared" si="51"/>
        <v>0</v>
      </c>
      <c r="H506" s="16">
        <f t="shared" si="51"/>
        <v>82.2</v>
      </c>
      <c r="I506" s="47">
        <f t="shared" si="52"/>
        <v>82.2</v>
      </c>
      <c r="J506" s="47"/>
      <c r="K506" s="47"/>
      <c r="L506" s="47">
        <f t="shared" si="55"/>
        <v>82.2</v>
      </c>
      <c r="M506" s="47"/>
    </row>
    <row r="507" spans="1:13" ht="31.5" customHeight="1">
      <c r="A507" s="79"/>
      <c r="B507" s="79"/>
      <c r="C507" s="59" t="s">
        <v>162</v>
      </c>
      <c r="D507" s="28" t="s">
        <v>163</v>
      </c>
      <c r="E507" s="16">
        <f t="shared" si="51"/>
        <v>1521.6</v>
      </c>
      <c r="F507" s="16">
        <f t="shared" si="51"/>
        <v>5250.8</v>
      </c>
      <c r="G507" s="16">
        <f t="shared" si="51"/>
        <v>768</v>
      </c>
      <c r="H507" s="16">
        <f t="shared" si="51"/>
        <v>1625.4</v>
      </c>
      <c r="I507" s="47">
        <f t="shared" si="52"/>
        <v>857.4000000000001</v>
      </c>
      <c r="J507" s="47">
        <f t="shared" si="53"/>
        <v>211.64062500000003</v>
      </c>
      <c r="K507" s="47">
        <f t="shared" si="54"/>
        <v>30.955283004494554</v>
      </c>
      <c r="L507" s="47">
        <f t="shared" si="55"/>
        <v>103.80000000000018</v>
      </c>
      <c r="M507" s="47">
        <f t="shared" si="56"/>
        <v>106.82176656151421</v>
      </c>
    </row>
    <row r="508" spans="1:13" ht="47.25" customHeight="1">
      <c r="A508" s="79"/>
      <c r="B508" s="79"/>
      <c r="C508" s="59" t="s">
        <v>168</v>
      </c>
      <c r="D508" s="27" t="s">
        <v>169</v>
      </c>
      <c r="E508" s="16">
        <f t="shared" si="51"/>
        <v>808.1999999999999</v>
      </c>
      <c r="F508" s="16">
        <f t="shared" si="51"/>
        <v>0</v>
      </c>
      <c r="G508" s="16">
        <f t="shared" si="51"/>
        <v>0</v>
      </c>
      <c r="H508" s="16">
        <f t="shared" si="51"/>
        <v>1360.5</v>
      </c>
      <c r="I508" s="47">
        <f t="shared" si="52"/>
        <v>1360.5</v>
      </c>
      <c r="J508" s="47"/>
      <c r="K508" s="47"/>
      <c r="L508" s="47">
        <f t="shared" si="55"/>
        <v>552.3000000000001</v>
      </c>
      <c r="M508" s="47">
        <f t="shared" si="56"/>
        <v>168.33704528582035</v>
      </c>
    </row>
    <row r="509" spans="1:13" ht="31.5" customHeight="1">
      <c r="A509" s="79"/>
      <c r="B509" s="79"/>
      <c r="C509" s="59" t="s">
        <v>156</v>
      </c>
      <c r="D509" s="27" t="s">
        <v>157</v>
      </c>
      <c r="E509" s="16">
        <f t="shared" si="51"/>
        <v>39940.799999999996</v>
      </c>
      <c r="F509" s="16">
        <f t="shared" si="51"/>
        <v>88385.6</v>
      </c>
      <c r="G509" s="16">
        <f t="shared" si="51"/>
        <v>0</v>
      </c>
      <c r="H509" s="16">
        <f t="shared" si="51"/>
        <v>29488.600000000002</v>
      </c>
      <c r="I509" s="47">
        <f t="shared" si="52"/>
        <v>29488.600000000002</v>
      </c>
      <c r="J509" s="47"/>
      <c r="K509" s="47">
        <f t="shared" si="54"/>
        <v>33.36357958762514</v>
      </c>
      <c r="L509" s="47">
        <f t="shared" si="55"/>
        <v>-10452.199999999993</v>
      </c>
      <c r="M509" s="47">
        <f t="shared" si="56"/>
        <v>73.83076953891761</v>
      </c>
    </row>
    <row r="510" spans="1:13" ht="30" customHeight="1">
      <c r="A510" s="79"/>
      <c r="B510" s="79"/>
      <c r="C510" s="59" t="s">
        <v>67</v>
      </c>
      <c r="D510" s="27" t="s">
        <v>68</v>
      </c>
      <c r="E510" s="16">
        <f t="shared" si="51"/>
        <v>620</v>
      </c>
      <c r="F510" s="16">
        <f t="shared" si="51"/>
        <v>0</v>
      </c>
      <c r="G510" s="16">
        <f t="shared" si="51"/>
        <v>0</v>
      </c>
      <c r="H510" s="16">
        <f t="shared" si="51"/>
        <v>0</v>
      </c>
      <c r="I510" s="47">
        <f t="shared" si="52"/>
        <v>0</v>
      </c>
      <c r="J510" s="47"/>
      <c r="K510" s="47"/>
      <c r="L510" s="47">
        <f t="shared" si="55"/>
        <v>-620</v>
      </c>
      <c r="M510" s="47">
        <f t="shared" si="56"/>
        <v>0</v>
      </c>
    </row>
    <row r="511" spans="1:13" ht="78.75" customHeight="1">
      <c r="A511" s="79"/>
      <c r="B511" s="79"/>
      <c r="C511" s="62" t="s">
        <v>170</v>
      </c>
      <c r="D511" s="28" t="s">
        <v>175</v>
      </c>
      <c r="E511" s="16">
        <f t="shared" si="51"/>
        <v>223.3</v>
      </c>
      <c r="F511" s="16">
        <f t="shared" si="51"/>
        <v>0</v>
      </c>
      <c r="G511" s="16">
        <f t="shared" si="51"/>
        <v>0</v>
      </c>
      <c r="H511" s="16">
        <f t="shared" si="51"/>
        <v>0</v>
      </c>
      <c r="I511" s="47">
        <f t="shared" si="52"/>
        <v>0</v>
      </c>
      <c r="J511" s="47"/>
      <c r="K511" s="47"/>
      <c r="L511" s="47">
        <f t="shared" si="55"/>
        <v>-223.3</v>
      </c>
      <c r="M511" s="47">
        <f t="shared" si="56"/>
        <v>0</v>
      </c>
    </row>
    <row r="512" spans="1:13" ht="78.75" customHeight="1">
      <c r="A512" s="79"/>
      <c r="B512" s="79"/>
      <c r="C512" s="62" t="s">
        <v>154</v>
      </c>
      <c r="D512" s="28" t="s">
        <v>174</v>
      </c>
      <c r="E512" s="16">
        <f t="shared" si="51"/>
        <v>0</v>
      </c>
      <c r="F512" s="16">
        <f t="shared" si="51"/>
        <v>0</v>
      </c>
      <c r="G512" s="16">
        <f t="shared" si="51"/>
        <v>0</v>
      </c>
      <c r="H512" s="16">
        <f t="shared" si="51"/>
        <v>4.3</v>
      </c>
      <c r="I512" s="47">
        <f t="shared" si="52"/>
        <v>4.3</v>
      </c>
      <c r="J512" s="47"/>
      <c r="K512" s="47"/>
      <c r="L512" s="47">
        <f t="shared" si="55"/>
        <v>4.3</v>
      </c>
      <c r="M512" s="47"/>
    </row>
    <row r="513" spans="1:13" ht="94.5">
      <c r="A513" s="79"/>
      <c r="B513" s="79"/>
      <c r="C513" s="62" t="s">
        <v>145</v>
      </c>
      <c r="D513" s="29" t="s">
        <v>146</v>
      </c>
      <c r="E513" s="16">
        <f t="shared" si="51"/>
        <v>198101.6</v>
      </c>
      <c r="F513" s="16">
        <f t="shared" si="51"/>
        <v>349035.4</v>
      </c>
      <c r="G513" s="16">
        <f t="shared" si="51"/>
        <v>85900.1</v>
      </c>
      <c r="H513" s="16">
        <f t="shared" si="51"/>
        <v>59373.2</v>
      </c>
      <c r="I513" s="47">
        <f t="shared" si="52"/>
        <v>-26526.90000000001</v>
      </c>
      <c r="J513" s="47">
        <f t="shared" si="53"/>
        <v>69.1188950885971</v>
      </c>
      <c r="K513" s="47">
        <f t="shared" si="54"/>
        <v>17.0106527876542</v>
      </c>
      <c r="L513" s="47">
        <f t="shared" si="55"/>
        <v>-138728.40000000002</v>
      </c>
      <c r="M513" s="47">
        <f t="shared" si="56"/>
        <v>29.971085543983488</v>
      </c>
    </row>
    <row r="514" spans="1:13" ht="94.5" customHeight="1">
      <c r="A514" s="79"/>
      <c r="B514" s="79"/>
      <c r="C514" s="62" t="s">
        <v>172</v>
      </c>
      <c r="D514" s="29" t="s">
        <v>153</v>
      </c>
      <c r="E514" s="16">
        <f t="shared" si="51"/>
        <v>0</v>
      </c>
      <c r="F514" s="16">
        <f t="shared" si="51"/>
        <v>0</v>
      </c>
      <c r="G514" s="16">
        <f t="shared" si="51"/>
        <v>0</v>
      </c>
      <c r="H514" s="16">
        <f t="shared" si="51"/>
        <v>0</v>
      </c>
      <c r="I514" s="47">
        <f t="shared" si="52"/>
        <v>0</v>
      </c>
      <c r="J514" s="47"/>
      <c r="K514" s="47"/>
      <c r="L514" s="47">
        <f t="shared" si="55"/>
        <v>0</v>
      </c>
      <c r="M514" s="47"/>
    </row>
    <row r="515" spans="1:13" ht="47.25" customHeight="1">
      <c r="A515" s="79"/>
      <c r="B515" s="79"/>
      <c r="C515" s="62" t="s">
        <v>171</v>
      </c>
      <c r="D515" s="27" t="s">
        <v>13</v>
      </c>
      <c r="E515" s="16">
        <f t="shared" si="51"/>
        <v>59015</v>
      </c>
      <c r="F515" s="16">
        <f t="shared" si="51"/>
        <v>142971.6</v>
      </c>
      <c r="G515" s="16">
        <f t="shared" si="51"/>
        <v>42056</v>
      </c>
      <c r="H515" s="16">
        <f t="shared" si="51"/>
        <v>88274.5</v>
      </c>
      <c r="I515" s="47">
        <f t="shared" si="52"/>
        <v>46218.5</v>
      </c>
      <c r="J515" s="47">
        <f t="shared" si="53"/>
        <v>209.89751759558683</v>
      </c>
      <c r="K515" s="47">
        <f t="shared" si="54"/>
        <v>61.74268176337119</v>
      </c>
      <c r="L515" s="47">
        <f t="shared" si="55"/>
        <v>29259.5</v>
      </c>
      <c r="M515" s="47">
        <f t="shared" si="56"/>
        <v>149.5797678556299</v>
      </c>
    </row>
    <row r="516" spans="1:13" ht="63" customHeight="1">
      <c r="A516" s="79"/>
      <c r="B516" s="79"/>
      <c r="C516" s="62" t="s">
        <v>164</v>
      </c>
      <c r="D516" s="28" t="s">
        <v>165</v>
      </c>
      <c r="E516" s="16">
        <f t="shared" si="51"/>
        <v>0</v>
      </c>
      <c r="F516" s="16">
        <f t="shared" si="51"/>
        <v>0</v>
      </c>
      <c r="G516" s="16">
        <f t="shared" si="51"/>
        <v>0</v>
      </c>
      <c r="H516" s="16">
        <f t="shared" si="51"/>
        <v>1633.4</v>
      </c>
      <c r="I516" s="47">
        <f t="shared" si="52"/>
        <v>1633.4</v>
      </c>
      <c r="J516" s="47"/>
      <c r="K516" s="47"/>
      <c r="L516" s="47">
        <f t="shared" si="55"/>
        <v>1633.4</v>
      </c>
      <c r="M516" s="47"/>
    </row>
    <row r="517" spans="1:13" ht="15.75">
      <c r="A517" s="79"/>
      <c r="B517" s="79"/>
      <c r="C517" s="59" t="s">
        <v>14</v>
      </c>
      <c r="D517" s="27" t="s">
        <v>15</v>
      </c>
      <c r="E517" s="47">
        <f t="shared" si="51"/>
        <v>52105</v>
      </c>
      <c r="F517" s="16">
        <f t="shared" si="51"/>
        <v>145794.69999999998</v>
      </c>
      <c r="G517" s="16">
        <f t="shared" si="51"/>
        <v>40893.4</v>
      </c>
      <c r="H517" s="16">
        <f t="shared" si="51"/>
        <v>50366.899999999994</v>
      </c>
      <c r="I517" s="47">
        <f t="shared" si="52"/>
        <v>9473.499999999993</v>
      </c>
      <c r="J517" s="47">
        <f t="shared" si="53"/>
        <v>123.16633001902505</v>
      </c>
      <c r="K517" s="47">
        <f t="shared" si="54"/>
        <v>34.5464547065154</v>
      </c>
      <c r="L517" s="47">
        <f t="shared" si="55"/>
        <v>-1738.1000000000058</v>
      </c>
      <c r="M517" s="47">
        <f t="shared" si="56"/>
        <v>96.66423567795796</v>
      </c>
    </row>
    <row r="518" spans="1:13" ht="78.75" customHeight="1" hidden="1">
      <c r="A518" s="79"/>
      <c r="B518" s="79"/>
      <c r="C518" s="62" t="s">
        <v>84</v>
      </c>
      <c r="D518" s="27" t="s">
        <v>85</v>
      </c>
      <c r="E518" s="16">
        <f aca="true" t="shared" si="57" ref="E518:H537">SUMIF($C$6:$C$474,$C518,E$6:E$474)</f>
        <v>1066.1</v>
      </c>
      <c r="F518" s="16">
        <f t="shared" si="57"/>
        <v>4000</v>
      </c>
      <c r="G518" s="16">
        <f t="shared" si="57"/>
        <v>1320</v>
      </c>
      <c r="H518" s="16">
        <f t="shared" si="57"/>
        <v>585</v>
      </c>
      <c r="I518" s="47">
        <f t="shared" si="52"/>
        <v>-735</v>
      </c>
      <c r="J518" s="47">
        <f t="shared" si="53"/>
        <v>44.31818181818182</v>
      </c>
      <c r="K518" s="47">
        <f t="shared" si="54"/>
        <v>14.625</v>
      </c>
      <c r="L518" s="47">
        <f t="shared" si="55"/>
        <v>-481.0999999999999</v>
      </c>
      <c r="M518" s="47">
        <f t="shared" si="56"/>
        <v>54.87290122877779</v>
      </c>
    </row>
    <row r="519" spans="1:13" ht="63" customHeight="1" hidden="1">
      <c r="A519" s="79"/>
      <c r="B519" s="79"/>
      <c r="C519" s="62" t="s">
        <v>91</v>
      </c>
      <c r="D519" s="27" t="s">
        <v>92</v>
      </c>
      <c r="E519" s="16">
        <f t="shared" si="57"/>
        <v>62.9</v>
      </c>
      <c r="F519" s="16">
        <f t="shared" si="57"/>
        <v>300</v>
      </c>
      <c r="G519" s="16">
        <f t="shared" si="57"/>
        <v>90</v>
      </c>
      <c r="H519" s="16">
        <f t="shared" si="57"/>
        <v>61</v>
      </c>
      <c r="I519" s="47">
        <f t="shared" si="52"/>
        <v>-29</v>
      </c>
      <c r="J519" s="47">
        <f t="shared" si="53"/>
        <v>67.77777777777779</v>
      </c>
      <c r="K519" s="47">
        <f t="shared" si="54"/>
        <v>20.333333333333332</v>
      </c>
      <c r="L519" s="47">
        <f t="shared" si="55"/>
        <v>-1.8999999999999986</v>
      </c>
      <c r="M519" s="47">
        <f t="shared" si="56"/>
        <v>96.97933227344993</v>
      </c>
    </row>
    <row r="520" spans="1:13" ht="63" customHeight="1" hidden="1">
      <c r="A520" s="79"/>
      <c r="B520" s="79"/>
      <c r="C520" s="62" t="s">
        <v>86</v>
      </c>
      <c r="D520" s="27" t="s">
        <v>87</v>
      </c>
      <c r="E520" s="16">
        <f t="shared" si="57"/>
        <v>775.1</v>
      </c>
      <c r="F520" s="16">
        <f t="shared" si="57"/>
        <v>1000</v>
      </c>
      <c r="G520" s="16">
        <f t="shared" si="57"/>
        <v>330.9</v>
      </c>
      <c r="H520" s="16">
        <f t="shared" si="57"/>
        <v>544.8</v>
      </c>
      <c r="I520" s="47">
        <f t="shared" si="52"/>
        <v>213.89999999999998</v>
      </c>
      <c r="J520" s="47">
        <f t="shared" si="53"/>
        <v>164.64188576609246</v>
      </c>
      <c r="K520" s="47">
        <f t="shared" si="54"/>
        <v>54.48</v>
      </c>
      <c r="L520" s="47">
        <f t="shared" si="55"/>
        <v>-230.30000000000007</v>
      </c>
      <c r="M520" s="47">
        <f t="shared" si="56"/>
        <v>70.28770481228229</v>
      </c>
    </row>
    <row r="521" spans="1:13" ht="63" customHeight="1" hidden="1">
      <c r="A521" s="79"/>
      <c r="B521" s="79"/>
      <c r="C521" s="62" t="s">
        <v>188</v>
      </c>
      <c r="D521" s="27" t="s">
        <v>189</v>
      </c>
      <c r="E521" s="16">
        <f t="shared" si="57"/>
        <v>456.9</v>
      </c>
      <c r="F521" s="16">
        <f t="shared" si="57"/>
        <v>3330</v>
      </c>
      <c r="G521" s="16">
        <f t="shared" si="57"/>
        <v>718</v>
      </c>
      <c r="H521" s="16">
        <f t="shared" si="57"/>
        <v>960.5</v>
      </c>
      <c r="I521" s="47">
        <f t="shared" si="52"/>
        <v>242.5</v>
      </c>
      <c r="J521" s="47">
        <f t="shared" si="53"/>
        <v>133.77437325905294</v>
      </c>
      <c r="K521" s="47">
        <f t="shared" si="54"/>
        <v>28.843843843843842</v>
      </c>
      <c r="L521" s="47">
        <f t="shared" si="55"/>
        <v>503.6</v>
      </c>
      <c r="M521" s="47">
        <f t="shared" si="56"/>
        <v>210.22105493543447</v>
      </c>
    </row>
    <row r="522" spans="1:13" ht="47.25" customHeight="1" hidden="1">
      <c r="A522" s="79"/>
      <c r="B522" s="79"/>
      <c r="C522" s="62" t="s">
        <v>191</v>
      </c>
      <c r="D522" s="27" t="s">
        <v>190</v>
      </c>
      <c r="E522" s="16">
        <f t="shared" si="57"/>
        <v>29</v>
      </c>
      <c r="F522" s="16">
        <f t="shared" si="57"/>
        <v>190</v>
      </c>
      <c r="G522" s="16">
        <f t="shared" si="57"/>
        <v>55.4</v>
      </c>
      <c r="H522" s="16">
        <f t="shared" si="57"/>
        <v>112.9</v>
      </c>
      <c r="I522" s="47">
        <f t="shared" si="52"/>
        <v>57.50000000000001</v>
      </c>
      <c r="J522" s="47">
        <f t="shared" si="53"/>
        <v>203.79061371841155</v>
      </c>
      <c r="K522" s="47">
        <f t="shared" si="54"/>
        <v>59.42105263157895</v>
      </c>
      <c r="L522" s="47">
        <f t="shared" si="55"/>
        <v>83.9</v>
      </c>
      <c r="M522" s="47">
        <f t="shared" si="56"/>
        <v>389.3103448275862</v>
      </c>
    </row>
    <row r="523" spans="1:13" ht="31.5" customHeight="1" hidden="1">
      <c r="A523" s="79"/>
      <c r="B523" s="79"/>
      <c r="C523" s="62" t="s">
        <v>32</v>
      </c>
      <c r="D523" s="27" t="s">
        <v>33</v>
      </c>
      <c r="E523" s="16">
        <f t="shared" si="57"/>
        <v>0</v>
      </c>
      <c r="F523" s="16">
        <f t="shared" si="57"/>
        <v>0</v>
      </c>
      <c r="G523" s="16">
        <f t="shared" si="57"/>
        <v>0</v>
      </c>
      <c r="H523" s="16">
        <f t="shared" si="57"/>
        <v>0</v>
      </c>
      <c r="I523" s="47">
        <f t="shared" si="52"/>
        <v>0</v>
      </c>
      <c r="J523" s="47" t="e">
        <f t="shared" si="53"/>
        <v>#DIV/0!</v>
      </c>
      <c r="K523" s="47" t="e">
        <f t="shared" si="54"/>
        <v>#DIV/0!</v>
      </c>
      <c r="L523" s="47">
        <f t="shared" si="55"/>
        <v>0</v>
      </c>
      <c r="M523" s="47" t="e">
        <f t="shared" si="56"/>
        <v>#DIV/0!</v>
      </c>
    </row>
    <row r="524" spans="1:13" ht="47.25" customHeight="1" hidden="1">
      <c r="A524" s="79"/>
      <c r="B524" s="79"/>
      <c r="C524" s="62" t="s">
        <v>93</v>
      </c>
      <c r="D524" s="27" t="s">
        <v>94</v>
      </c>
      <c r="E524" s="16">
        <f t="shared" si="57"/>
        <v>198.5</v>
      </c>
      <c r="F524" s="16">
        <f t="shared" si="57"/>
        <v>705.4</v>
      </c>
      <c r="G524" s="16">
        <f t="shared" si="57"/>
        <v>220</v>
      </c>
      <c r="H524" s="16">
        <f t="shared" si="57"/>
        <v>177.4</v>
      </c>
      <c r="I524" s="47">
        <f t="shared" si="52"/>
        <v>-42.599999999999994</v>
      </c>
      <c r="J524" s="47">
        <f t="shared" si="53"/>
        <v>80.63636363636364</v>
      </c>
      <c r="K524" s="47">
        <f t="shared" si="54"/>
        <v>25.148851715338814</v>
      </c>
      <c r="L524" s="47">
        <f t="shared" si="55"/>
        <v>-21.099999999999994</v>
      </c>
      <c r="M524" s="47">
        <f t="shared" si="56"/>
        <v>89.37027707808565</v>
      </c>
    </row>
    <row r="525" spans="1:13" ht="63" customHeight="1" hidden="1">
      <c r="A525" s="79"/>
      <c r="B525" s="79"/>
      <c r="C525" s="62" t="s">
        <v>207</v>
      </c>
      <c r="D525" s="27" t="s">
        <v>208</v>
      </c>
      <c r="E525" s="16">
        <f t="shared" si="57"/>
        <v>10.2</v>
      </c>
      <c r="F525" s="16">
        <f t="shared" si="57"/>
        <v>0</v>
      </c>
      <c r="G525" s="16">
        <f t="shared" si="57"/>
        <v>0</v>
      </c>
      <c r="H525" s="16">
        <f t="shared" si="57"/>
        <v>0</v>
      </c>
      <c r="I525" s="47">
        <f t="shared" si="52"/>
        <v>0</v>
      </c>
      <c r="J525" s="47" t="e">
        <f t="shared" si="53"/>
        <v>#DIV/0!</v>
      </c>
      <c r="K525" s="47" t="e">
        <f t="shared" si="54"/>
        <v>#DIV/0!</v>
      </c>
      <c r="L525" s="47">
        <f t="shared" si="55"/>
        <v>-10.2</v>
      </c>
      <c r="M525" s="47">
        <f t="shared" si="56"/>
        <v>0</v>
      </c>
    </row>
    <row r="526" spans="1:13" ht="47.25" customHeight="1" hidden="1">
      <c r="A526" s="79"/>
      <c r="B526" s="79"/>
      <c r="C526" s="59" t="s">
        <v>160</v>
      </c>
      <c r="D526" s="27" t="s">
        <v>161</v>
      </c>
      <c r="E526" s="16">
        <f t="shared" si="57"/>
        <v>0</v>
      </c>
      <c r="F526" s="16">
        <f t="shared" si="57"/>
        <v>0</v>
      </c>
      <c r="G526" s="16">
        <f t="shared" si="57"/>
        <v>0</v>
      </c>
      <c r="H526" s="16">
        <f t="shared" si="57"/>
        <v>0</v>
      </c>
      <c r="I526" s="47">
        <f t="shared" si="52"/>
        <v>0</v>
      </c>
      <c r="J526" s="47" t="e">
        <f t="shared" si="53"/>
        <v>#DIV/0!</v>
      </c>
      <c r="K526" s="47" t="e">
        <f t="shared" si="54"/>
        <v>#DIV/0!</v>
      </c>
      <c r="L526" s="47">
        <f t="shared" si="55"/>
        <v>0</v>
      </c>
      <c r="M526" s="47" t="e">
        <f t="shared" si="56"/>
        <v>#DIV/0!</v>
      </c>
    </row>
    <row r="527" spans="1:13" ht="31.5" customHeight="1" hidden="1">
      <c r="A527" s="79"/>
      <c r="B527" s="79"/>
      <c r="C527" s="62" t="s">
        <v>51</v>
      </c>
      <c r="D527" s="27" t="s">
        <v>52</v>
      </c>
      <c r="E527" s="16">
        <f t="shared" si="57"/>
        <v>1121</v>
      </c>
      <c r="F527" s="16">
        <f t="shared" si="57"/>
        <v>7363</v>
      </c>
      <c r="G527" s="16">
        <f t="shared" si="57"/>
        <v>799.6</v>
      </c>
      <c r="H527" s="16">
        <f t="shared" si="57"/>
        <v>1312.3</v>
      </c>
      <c r="I527" s="47">
        <f t="shared" si="52"/>
        <v>512.6999999999999</v>
      </c>
      <c r="J527" s="47">
        <f t="shared" si="53"/>
        <v>164.11955977988995</v>
      </c>
      <c r="K527" s="47">
        <f t="shared" si="54"/>
        <v>17.82289827515958</v>
      </c>
      <c r="L527" s="47">
        <f t="shared" si="55"/>
        <v>191.29999999999995</v>
      </c>
      <c r="M527" s="47">
        <f t="shared" si="56"/>
        <v>117.0651204281891</v>
      </c>
    </row>
    <row r="528" spans="1:13" ht="31.5" customHeight="1" hidden="1">
      <c r="A528" s="79"/>
      <c r="B528" s="79"/>
      <c r="C528" s="62" t="s">
        <v>128</v>
      </c>
      <c r="D528" s="27" t="s">
        <v>129</v>
      </c>
      <c r="E528" s="16">
        <f t="shared" si="57"/>
        <v>9</v>
      </c>
      <c r="F528" s="16">
        <f t="shared" si="57"/>
        <v>0</v>
      </c>
      <c r="G528" s="16">
        <f t="shared" si="57"/>
        <v>0</v>
      </c>
      <c r="H528" s="16">
        <f t="shared" si="57"/>
        <v>3</v>
      </c>
      <c r="I528" s="47">
        <f t="shared" si="52"/>
        <v>3</v>
      </c>
      <c r="J528" s="47" t="e">
        <f t="shared" si="53"/>
        <v>#DIV/0!</v>
      </c>
      <c r="K528" s="47" t="e">
        <f t="shared" si="54"/>
        <v>#DIV/0!</v>
      </c>
      <c r="L528" s="47">
        <f t="shared" si="55"/>
        <v>-6</v>
      </c>
      <c r="M528" s="47">
        <f t="shared" si="56"/>
        <v>33.33333333333333</v>
      </c>
    </row>
    <row r="529" spans="1:13" ht="31.5" customHeight="1" hidden="1">
      <c r="A529" s="79"/>
      <c r="B529" s="79"/>
      <c r="C529" s="62" t="s">
        <v>53</v>
      </c>
      <c r="D529" s="27" t="s">
        <v>54</v>
      </c>
      <c r="E529" s="16">
        <f t="shared" si="57"/>
        <v>89.4</v>
      </c>
      <c r="F529" s="16">
        <f t="shared" si="57"/>
        <v>1000</v>
      </c>
      <c r="G529" s="16">
        <f t="shared" si="57"/>
        <v>333.2</v>
      </c>
      <c r="H529" s="16">
        <f t="shared" si="57"/>
        <v>368.9</v>
      </c>
      <c r="I529" s="47">
        <f t="shared" si="52"/>
        <v>35.69999999999999</v>
      </c>
      <c r="J529" s="47">
        <f t="shared" si="53"/>
        <v>110.71428571428572</v>
      </c>
      <c r="K529" s="47">
        <f t="shared" si="54"/>
        <v>36.88999999999999</v>
      </c>
      <c r="L529" s="47">
        <f t="shared" si="55"/>
        <v>279.5</v>
      </c>
      <c r="M529" s="47">
        <f t="shared" si="56"/>
        <v>412.6398210290827</v>
      </c>
    </row>
    <row r="530" spans="1:13" ht="31.5" customHeight="1" hidden="1">
      <c r="A530" s="79"/>
      <c r="B530" s="79"/>
      <c r="C530" s="62" t="s">
        <v>55</v>
      </c>
      <c r="D530" s="27" t="s">
        <v>56</v>
      </c>
      <c r="E530" s="16">
        <f t="shared" si="57"/>
        <v>0</v>
      </c>
      <c r="F530" s="16">
        <f t="shared" si="57"/>
        <v>0</v>
      </c>
      <c r="G530" s="16">
        <f t="shared" si="57"/>
        <v>0</v>
      </c>
      <c r="H530" s="16">
        <f t="shared" si="57"/>
        <v>0</v>
      </c>
      <c r="I530" s="47">
        <f t="shared" si="52"/>
        <v>0</v>
      </c>
      <c r="J530" s="47" t="e">
        <f t="shared" si="53"/>
        <v>#DIV/0!</v>
      </c>
      <c r="K530" s="47" t="e">
        <f t="shared" si="54"/>
        <v>#DIV/0!</v>
      </c>
      <c r="L530" s="47">
        <f t="shared" si="55"/>
        <v>0</v>
      </c>
      <c r="M530" s="47" t="e">
        <f t="shared" si="56"/>
        <v>#DIV/0!</v>
      </c>
    </row>
    <row r="531" spans="1:13" ht="31.5" customHeight="1" hidden="1">
      <c r="A531" s="79"/>
      <c r="B531" s="79"/>
      <c r="C531" s="62" t="s">
        <v>57</v>
      </c>
      <c r="D531" s="27" t="s">
        <v>58</v>
      </c>
      <c r="E531" s="16">
        <f t="shared" si="57"/>
        <v>2804.2</v>
      </c>
      <c r="F531" s="16">
        <f t="shared" si="57"/>
        <v>9584.6</v>
      </c>
      <c r="G531" s="16">
        <f t="shared" si="57"/>
        <v>2979.8</v>
      </c>
      <c r="H531" s="16">
        <f t="shared" si="57"/>
        <v>3513.7</v>
      </c>
      <c r="I531" s="47">
        <f t="shared" si="52"/>
        <v>533.8999999999996</v>
      </c>
      <c r="J531" s="47">
        <f t="shared" si="53"/>
        <v>117.91730988656957</v>
      </c>
      <c r="K531" s="47">
        <f t="shared" si="54"/>
        <v>36.65985017632452</v>
      </c>
      <c r="L531" s="47">
        <f t="shared" si="55"/>
        <v>709.5</v>
      </c>
      <c r="M531" s="47">
        <f t="shared" si="56"/>
        <v>125.30133371371515</v>
      </c>
    </row>
    <row r="532" spans="1:13" ht="31.5" customHeight="1" hidden="1">
      <c r="A532" s="79"/>
      <c r="B532" s="79"/>
      <c r="C532" s="62" t="s">
        <v>115</v>
      </c>
      <c r="D532" s="27" t="s">
        <v>116</v>
      </c>
      <c r="E532" s="16">
        <f t="shared" si="57"/>
        <v>125</v>
      </c>
      <c r="F532" s="16">
        <f t="shared" si="57"/>
        <v>672.9</v>
      </c>
      <c r="G532" s="16">
        <f t="shared" si="57"/>
        <v>111</v>
      </c>
      <c r="H532" s="16">
        <f t="shared" si="57"/>
        <v>154.1</v>
      </c>
      <c r="I532" s="47">
        <f t="shared" si="52"/>
        <v>43.099999999999994</v>
      </c>
      <c r="J532" s="47">
        <f t="shared" si="53"/>
        <v>138.82882882882882</v>
      </c>
      <c r="K532" s="47">
        <f t="shared" si="54"/>
        <v>22.900876801902214</v>
      </c>
      <c r="L532" s="47">
        <f t="shared" si="55"/>
        <v>29.099999999999994</v>
      </c>
      <c r="M532" s="47">
        <f t="shared" si="56"/>
        <v>123.27999999999999</v>
      </c>
    </row>
    <row r="533" spans="1:13" ht="31.5" customHeight="1" hidden="1">
      <c r="A533" s="79"/>
      <c r="B533" s="79"/>
      <c r="C533" s="62" t="s">
        <v>59</v>
      </c>
      <c r="D533" s="27" t="s">
        <v>60</v>
      </c>
      <c r="E533" s="16">
        <f t="shared" si="57"/>
        <v>0</v>
      </c>
      <c r="F533" s="16">
        <f t="shared" si="57"/>
        <v>0</v>
      </c>
      <c r="G533" s="16">
        <f t="shared" si="57"/>
        <v>0</v>
      </c>
      <c r="H533" s="16">
        <f t="shared" si="57"/>
        <v>0</v>
      </c>
      <c r="I533" s="47">
        <f t="shared" si="52"/>
        <v>0</v>
      </c>
      <c r="J533" s="47" t="e">
        <f t="shared" si="53"/>
        <v>#DIV/0!</v>
      </c>
      <c r="K533" s="47" t="e">
        <f t="shared" si="54"/>
        <v>#DIV/0!</v>
      </c>
      <c r="L533" s="47">
        <f t="shared" si="55"/>
        <v>0</v>
      </c>
      <c r="M533" s="47" t="e">
        <f t="shared" si="56"/>
        <v>#DIV/0!</v>
      </c>
    </row>
    <row r="534" spans="1:13" ht="31.5" customHeight="1" hidden="1">
      <c r="A534" s="79"/>
      <c r="B534" s="79"/>
      <c r="C534" s="62" t="s">
        <v>61</v>
      </c>
      <c r="D534" s="27" t="s">
        <v>62</v>
      </c>
      <c r="E534" s="16">
        <f t="shared" si="57"/>
        <v>0</v>
      </c>
      <c r="F534" s="16">
        <f t="shared" si="57"/>
        <v>0</v>
      </c>
      <c r="G534" s="16">
        <f t="shared" si="57"/>
        <v>0</v>
      </c>
      <c r="H534" s="16">
        <f t="shared" si="57"/>
        <v>0</v>
      </c>
      <c r="I534" s="47">
        <f t="shared" si="52"/>
        <v>0</v>
      </c>
      <c r="J534" s="47" t="e">
        <f t="shared" si="53"/>
        <v>#DIV/0!</v>
      </c>
      <c r="K534" s="47" t="e">
        <f t="shared" si="54"/>
        <v>#DIV/0!</v>
      </c>
      <c r="L534" s="47">
        <f t="shared" si="55"/>
        <v>0</v>
      </c>
      <c r="M534" s="47" t="e">
        <f t="shared" si="56"/>
        <v>#DIV/0!</v>
      </c>
    </row>
    <row r="535" spans="1:13" ht="63" customHeight="1" hidden="1">
      <c r="A535" s="79"/>
      <c r="B535" s="79"/>
      <c r="C535" s="62" t="s">
        <v>195</v>
      </c>
      <c r="D535" s="27" t="s">
        <v>197</v>
      </c>
      <c r="E535" s="16">
        <f t="shared" si="57"/>
        <v>10</v>
      </c>
      <c r="F535" s="16">
        <f t="shared" si="57"/>
        <v>0</v>
      </c>
      <c r="G535" s="16">
        <f t="shared" si="57"/>
        <v>0</v>
      </c>
      <c r="H535" s="16">
        <f t="shared" si="57"/>
        <v>0</v>
      </c>
      <c r="I535" s="47">
        <f t="shared" si="52"/>
        <v>0</v>
      </c>
      <c r="J535" s="47" t="e">
        <f t="shared" si="53"/>
        <v>#DIV/0!</v>
      </c>
      <c r="K535" s="47" t="e">
        <f t="shared" si="54"/>
        <v>#DIV/0!</v>
      </c>
      <c r="L535" s="47">
        <f t="shared" si="55"/>
        <v>-10</v>
      </c>
      <c r="M535" s="47">
        <f t="shared" si="56"/>
        <v>0</v>
      </c>
    </row>
    <row r="536" spans="1:13" ht="63" customHeight="1" hidden="1">
      <c r="A536" s="79"/>
      <c r="B536" s="79"/>
      <c r="C536" s="62" t="s">
        <v>100</v>
      </c>
      <c r="D536" s="27" t="s">
        <v>101</v>
      </c>
      <c r="E536" s="16">
        <f t="shared" si="57"/>
        <v>3104.7</v>
      </c>
      <c r="F536" s="16">
        <f t="shared" si="57"/>
        <v>10700</v>
      </c>
      <c r="G536" s="16">
        <f t="shared" si="57"/>
        <v>3200</v>
      </c>
      <c r="H536" s="16">
        <f t="shared" si="57"/>
        <v>3546.5</v>
      </c>
      <c r="I536" s="47">
        <f t="shared" si="52"/>
        <v>346.5</v>
      </c>
      <c r="J536" s="47">
        <f t="shared" si="53"/>
        <v>110.82812500000001</v>
      </c>
      <c r="K536" s="47">
        <f t="shared" si="54"/>
        <v>33.14485981308411</v>
      </c>
      <c r="L536" s="47">
        <f t="shared" si="55"/>
        <v>441.8000000000002</v>
      </c>
      <c r="M536" s="47">
        <f t="shared" si="56"/>
        <v>114.23003832898509</v>
      </c>
    </row>
    <row r="537" spans="1:13" ht="63" customHeight="1" hidden="1">
      <c r="A537" s="79"/>
      <c r="B537" s="79"/>
      <c r="C537" s="62" t="s">
        <v>184</v>
      </c>
      <c r="D537" s="27" t="s">
        <v>186</v>
      </c>
      <c r="E537" s="16">
        <f t="shared" si="57"/>
        <v>1453</v>
      </c>
      <c r="F537" s="16">
        <f t="shared" si="57"/>
        <v>8000</v>
      </c>
      <c r="G537" s="16">
        <f t="shared" si="57"/>
        <v>2667.2</v>
      </c>
      <c r="H537" s="16">
        <f t="shared" si="57"/>
        <v>221</v>
      </c>
      <c r="I537" s="47">
        <f t="shared" si="52"/>
        <v>-2446.2</v>
      </c>
      <c r="J537" s="47">
        <f t="shared" si="53"/>
        <v>8.285842831433714</v>
      </c>
      <c r="K537" s="47">
        <f t="shared" si="54"/>
        <v>2.7625</v>
      </c>
      <c r="L537" s="47">
        <f t="shared" si="55"/>
        <v>-1232</v>
      </c>
      <c r="M537" s="47">
        <f t="shared" si="56"/>
        <v>15.209910529938059</v>
      </c>
    </row>
    <row r="538" spans="1:13" ht="31.5" customHeight="1" hidden="1">
      <c r="A538" s="79"/>
      <c r="B538" s="79"/>
      <c r="C538" s="62" t="s">
        <v>185</v>
      </c>
      <c r="D538" s="27" t="s">
        <v>187</v>
      </c>
      <c r="E538" s="16">
        <f aca="true" t="shared" si="58" ref="E538:H549">SUMIF($C$6:$C$474,$C538,E$6:E$474)</f>
        <v>2210.5</v>
      </c>
      <c r="F538" s="16">
        <f t="shared" si="58"/>
        <v>6091.6</v>
      </c>
      <c r="G538" s="16">
        <f t="shared" si="58"/>
        <v>2091.5</v>
      </c>
      <c r="H538" s="16">
        <f t="shared" si="58"/>
        <v>2113.2</v>
      </c>
      <c r="I538" s="47">
        <f t="shared" si="52"/>
        <v>21.699999999999818</v>
      </c>
      <c r="J538" s="47">
        <f t="shared" si="53"/>
        <v>101.0375328711451</v>
      </c>
      <c r="K538" s="47">
        <f t="shared" si="54"/>
        <v>34.690393328517956</v>
      </c>
      <c r="L538" s="47">
        <f t="shared" si="55"/>
        <v>-97.30000000000018</v>
      </c>
      <c r="M538" s="47">
        <f t="shared" si="56"/>
        <v>95.59828093191585</v>
      </c>
    </row>
    <row r="539" spans="1:13" ht="47.25" customHeight="1" hidden="1">
      <c r="A539" s="79"/>
      <c r="B539" s="79"/>
      <c r="C539" s="62" t="s">
        <v>34</v>
      </c>
      <c r="D539" s="29" t="s">
        <v>35</v>
      </c>
      <c r="E539" s="16">
        <f t="shared" si="58"/>
        <v>0</v>
      </c>
      <c r="F539" s="16">
        <f t="shared" si="58"/>
        <v>0</v>
      </c>
      <c r="G539" s="16">
        <f t="shared" si="58"/>
        <v>0</v>
      </c>
      <c r="H539" s="16">
        <f t="shared" si="58"/>
        <v>0</v>
      </c>
      <c r="I539" s="47">
        <f t="shared" si="52"/>
        <v>0</v>
      </c>
      <c r="J539" s="47" t="e">
        <f t="shared" si="53"/>
        <v>#DIV/0!</v>
      </c>
      <c r="K539" s="47" t="e">
        <f t="shared" si="54"/>
        <v>#DIV/0!</v>
      </c>
      <c r="L539" s="47">
        <f t="shared" si="55"/>
        <v>0</v>
      </c>
      <c r="M539" s="47" t="e">
        <f t="shared" si="56"/>
        <v>#DIV/0!</v>
      </c>
    </row>
    <row r="540" spans="1:13" ht="63" customHeight="1" hidden="1">
      <c r="A540" s="79"/>
      <c r="B540" s="79"/>
      <c r="C540" s="59" t="s">
        <v>43</v>
      </c>
      <c r="D540" s="29" t="s">
        <v>44</v>
      </c>
      <c r="E540" s="16">
        <f t="shared" si="58"/>
        <v>129</v>
      </c>
      <c r="F540" s="16">
        <f t="shared" si="58"/>
        <v>327.1</v>
      </c>
      <c r="G540" s="16">
        <f t="shared" si="58"/>
        <v>156</v>
      </c>
      <c r="H540" s="16">
        <f t="shared" si="58"/>
        <v>844.2</v>
      </c>
      <c r="I540" s="47">
        <f t="shared" si="52"/>
        <v>688.2</v>
      </c>
      <c r="J540" s="47">
        <f t="shared" si="53"/>
        <v>541.1538461538462</v>
      </c>
      <c r="K540" s="47">
        <f t="shared" si="54"/>
        <v>258.0862121675329</v>
      </c>
      <c r="L540" s="47">
        <f t="shared" si="55"/>
        <v>715.2</v>
      </c>
      <c r="M540" s="47">
        <f t="shared" si="56"/>
        <v>654.4186046511628</v>
      </c>
    </row>
    <row r="541" spans="1:13" ht="45" customHeight="1" hidden="1">
      <c r="A541" s="79"/>
      <c r="B541" s="79"/>
      <c r="C541" s="62" t="s">
        <v>204</v>
      </c>
      <c r="D541" s="27" t="s">
        <v>203</v>
      </c>
      <c r="E541" s="16">
        <f t="shared" si="58"/>
        <v>425.2</v>
      </c>
      <c r="F541" s="16">
        <f t="shared" si="58"/>
        <v>1335.6</v>
      </c>
      <c r="G541" s="16">
        <f t="shared" si="58"/>
        <v>400</v>
      </c>
      <c r="H541" s="16">
        <f t="shared" si="58"/>
        <v>513.7</v>
      </c>
      <c r="I541" s="47">
        <f t="shared" si="52"/>
        <v>113.70000000000005</v>
      </c>
      <c r="J541" s="47">
        <f t="shared" si="53"/>
        <v>128.425</v>
      </c>
      <c r="K541" s="47">
        <f t="shared" si="54"/>
        <v>38.46211440551064</v>
      </c>
      <c r="L541" s="47">
        <f t="shared" si="55"/>
        <v>88.50000000000006</v>
      </c>
      <c r="M541" s="47">
        <f t="shared" si="56"/>
        <v>120.81373471307622</v>
      </c>
    </row>
    <row r="542" spans="1:13" ht="29.25" customHeight="1" hidden="1">
      <c r="A542" s="79"/>
      <c r="B542" s="79"/>
      <c r="C542" s="59" t="s">
        <v>158</v>
      </c>
      <c r="D542" s="29" t="s">
        <v>159</v>
      </c>
      <c r="E542" s="16">
        <f t="shared" si="58"/>
        <v>114</v>
      </c>
      <c r="F542" s="16">
        <f t="shared" si="58"/>
        <v>545</v>
      </c>
      <c r="G542" s="16">
        <f t="shared" si="58"/>
        <v>181.6</v>
      </c>
      <c r="H542" s="16">
        <f t="shared" si="58"/>
        <v>117.1</v>
      </c>
      <c r="I542" s="47">
        <f t="shared" si="52"/>
        <v>-64.5</v>
      </c>
      <c r="J542" s="47">
        <f t="shared" si="53"/>
        <v>64.48237885462555</v>
      </c>
      <c r="K542" s="47">
        <f t="shared" si="54"/>
        <v>21.486238532110093</v>
      </c>
      <c r="L542" s="47">
        <f t="shared" si="55"/>
        <v>3.0999999999999943</v>
      </c>
      <c r="M542" s="47">
        <f t="shared" si="56"/>
        <v>102.71929824561403</v>
      </c>
    </row>
    <row r="543" spans="1:13" ht="33" customHeight="1" hidden="1">
      <c r="A543" s="79"/>
      <c r="B543" s="79"/>
      <c r="C543" s="62" t="s">
        <v>151</v>
      </c>
      <c r="D543" s="27" t="s">
        <v>152</v>
      </c>
      <c r="E543" s="16">
        <f t="shared" si="58"/>
        <v>11256.6</v>
      </c>
      <c r="F543" s="16">
        <f t="shared" si="58"/>
        <v>31089</v>
      </c>
      <c r="G543" s="16">
        <f t="shared" si="58"/>
        <v>9752.4</v>
      </c>
      <c r="H543" s="16">
        <f t="shared" si="58"/>
        <v>8639.2</v>
      </c>
      <c r="I543" s="47">
        <f t="shared" si="52"/>
        <v>-1113.199999999999</v>
      </c>
      <c r="J543" s="47">
        <f t="shared" si="53"/>
        <v>88.58537385669169</v>
      </c>
      <c r="K543" s="47">
        <f t="shared" si="54"/>
        <v>27.788606902763036</v>
      </c>
      <c r="L543" s="47">
        <f t="shared" si="55"/>
        <v>-2617.3999999999996</v>
      </c>
      <c r="M543" s="47">
        <f t="shared" si="56"/>
        <v>76.74786347564985</v>
      </c>
    </row>
    <row r="544" spans="1:13" ht="40.5" customHeight="1" hidden="1">
      <c r="A544" s="79"/>
      <c r="B544" s="79"/>
      <c r="C544" s="62" t="s">
        <v>176</v>
      </c>
      <c r="D544" s="27" t="s">
        <v>177</v>
      </c>
      <c r="E544" s="16">
        <f t="shared" si="58"/>
        <v>2262</v>
      </c>
      <c r="F544" s="16">
        <f t="shared" si="58"/>
        <v>9215</v>
      </c>
      <c r="G544" s="16">
        <f t="shared" si="58"/>
        <v>2322.2</v>
      </c>
      <c r="H544" s="16">
        <f t="shared" si="58"/>
        <v>2860.5</v>
      </c>
      <c r="I544" s="47">
        <f t="shared" si="52"/>
        <v>538.3000000000002</v>
      </c>
      <c r="J544" s="47">
        <f t="shared" si="53"/>
        <v>123.18060459908709</v>
      </c>
      <c r="K544" s="47">
        <f t="shared" si="54"/>
        <v>31.041779706999456</v>
      </c>
      <c r="L544" s="47">
        <f t="shared" si="55"/>
        <v>598.5</v>
      </c>
      <c r="M544" s="47">
        <f t="shared" si="56"/>
        <v>126.45888594164457</v>
      </c>
    </row>
    <row r="545" spans="1:13" ht="33" customHeight="1" hidden="1">
      <c r="A545" s="79"/>
      <c r="B545" s="79"/>
      <c r="C545" s="62" t="s">
        <v>206</v>
      </c>
      <c r="D545" s="27" t="s">
        <v>205</v>
      </c>
      <c r="E545" s="16">
        <f t="shared" si="58"/>
        <v>211.8</v>
      </c>
      <c r="F545" s="16">
        <f t="shared" si="58"/>
        <v>0</v>
      </c>
      <c r="G545" s="16">
        <f t="shared" si="58"/>
        <v>0</v>
      </c>
      <c r="H545" s="16">
        <f t="shared" si="58"/>
        <v>52.9</v>
      </c>
      <c r="I545" s="47">
        <f t="shared" si="52"/>
        <v>52.9</v>
      </c>
      <c r="J545" s="47" t="e">
        <f t="shared" si="53"/>
        <v>#DIV/0!</v>
      </c>
      <c r="K545" s="47" t="e">
        <f t="shared" si="54"/>
        <v>#DIV/0!</v>
      </c>
      <c r="L545" s="47">
        <f t="shared" si="55"/>
        <v>-158.9</v>
      </c>
      <c r="M545" s="47">
        <f t="shared" si="56"/>
        <v>24.976392823418315</v>
      </c>
    </row>
    <row r="546" spans="1:13" ht="30.75" customHeight="1" hidden="1">
      <c r="A546" s="79"/>
      <c r="B546" s="79"/>
      <c r="C546" s="62" t="s">
        <v>198</v>
      </c>
      <c r="D546" s="27" t="s">
        <v>199</v>
      </c>
      <c r="E546" s="16">
        <f t="shared" si="58"/>
        <v>2029.6999999999998</v>
      </c>
      <c r="F546" s="16">
        <f t="shared" si="58"/>
        <v>3631.3000000000006</v>
      </c>
      <c r="G546" s="16">
        <f t="shared" si="58"/>
        <v>861.9000000000001</v>
      </c>
      <c r="H546" s="16">
        <f t="shared" si="58"/>
        <v>2427.7000000000003</v>
      </c>
      <c r="I546" s="47">
        <f t="shared" si="52"/>
        <v>1565.8000000000002</v>
      </c>
      <c r="J546" s="47">
        <f t="shared" si="53"/>
        <v>281.6684070077735</v>
      </c>
      <c r="K546" s="47">
        <f t="shared" si="54"/>
        <v>66.85484537218076</v>
      </c>
      <c r="L546" s="47">
        <f t="shared" si="55"/>
        <v>398.00000000000045</v>
      </c>
      <c r="M546" s="47">
        <f t="shared" si="56"/>
        <v>119.60880918362322</v>
      </c>
    </row>
    <row r="547" spans="1:13" ht="47.25" customHeight="1" hidden="1">
      <c r="A547" s="79"/>
      <c r="B547" s="79"/>
      <c r="C547" s="62" t="s">
        <v>16</v>
      </c>
      <c r="D547" s="27" t="s">
        <v>17</v>
      </c>
      <c r="E547" s="16">
        <f t="shared" si="58"/>
        <v>22151.199999999997</v>
      </c>
      <c r="F547" s="16">
        <f t="shared" si="58"/>
        <v>46714.2</v>
      </c>
      <c r="G547" s="16">
        <f t="shared" si="58"/>
        <v>12302.699999999999</v>
      </c>
      <c r="H547" s="16">
        <f t="shared" si="58"/>
        <v>21237.299999999996</v>
      </c>
      <c r="I547" s="47">
        <f t="shared" si="52"/>
        <v>8934.599999999997</v>
      </c>
      <c r="J547" s="47">
        <f t="shared" si="53"/>
        <v>172.62308273793556</v>
      </c>
      <c r="K547" s="47">
        <f t="shared" si="54"/>
        <v>45.46219350861194</v>
      </c>
      <c r="L547" s="47">
        <f t="shared" si="55"/>
        <v>-913.9000000000015</v>
      </c>
      <c r="M547" s="47">
        <f t="shared" si="56"/>
        <v>95.87426414821769</v>
      </c>
    </row>
    <row r="548" spans="1:13" ht="30" customHeight="1">
      <c r="A548" s="79"/>
      <c r="B548" s="79"/>
      <c r="C548" s="59" t="s">
        <v>18</v>
      </c>
      <c r="D548" s="27" t="s">
        <v>19</v>
      </c>
      <c r="E548" s="47">
        <f t="shared" si="58"/>
        <v>130.89999999999998</v>
      </c>
      <c r="F548" s="16">
        <f t="shared" si="58"/>
        <v>0</v>
      </c>
      <c r="G548" s="16">
        <f t="shared" si="58"/>
        <v>0</v>
      </c>
      <c r="H548" s="16">
        <f t="shared" si="58"/>
        <v>64.8</v>
      </c>
      <c r="I548" s="47">
        <f t="shared" si="52"/>
        <v>64.8</v>
      </c>
      <c r="J548" s="47"/>
      <c r="K548" s="47"/>
      <c r="L548" s="47">
        <f t="shared" si="55"/>
        <v>-66.09999999999998</v>
      </c>
      <c r="M548" s="47">
        <f t="shared" si="56"/>
        <v>49.50343773873186</v>
      </c>
    </row>
    <row r="549" spans="1:13" ht="30" customHeight="1">
      <c r="A549" s="79"/>
      <c r="B549" s="79"/>
      <c r="C549" s="59" t="s">
        <v>20</v>
      </c>
      <c r="D549" s="27" t="s">
        <v>105</v>
      </c>
      <c r="E549" s="16">
        <f t="shared" si="58"/>
        <v>99514.8</v>
      </c>
      <c r="F549" s="16">
        <f t="shared" si="58"/>
        <v>75991.7</v>
      </c>
      <c r="G549" s="16">
        <f t="shared" si="58"/>
        <v>5612.1</v>
      </c>
      <c r="H549" s="16">
        <f t="shared" si="58"/>
        <v>14525.4</v>
      </c>
      <c r="I549" s="47">
        <f t="shared" si="52"/>
        <v>8913.3</v>
      </c>
      <c r="J549" s="47">
        <f t="shared" si="53"/>
        <v>258.82290051852243</v>
      </c>
      <c r="K549" s="47">
        <f t="shared" si="54"/>
        <v>19.114455920843987</v>
      </c>
      <c r="L549" s="47">
        <f t="shared" si="55"/>
        <v>-84989.40000000001</v>
      </c>
      <c r="M549" s="47">
        <f t="shared" si="56"/>
        <v>14.596220863630332</v>
      </c>
    </row>
    <row r="550" spans="1:13" s="43" customFormat="1" ht="15.75">
      <c r="A550" s="79"/>
      <c r="B550" s="79"/>
      <c r="C550" s="63"/>
      <c r="D550" s="49" t="s">
        <v>117</v>
      </c>
      <c r="E550" s="42">
        <f>E482+E497</f>
        <v>4634713.399999999</v>
      </c>
      <c r="F550" s="42">
        <f>F482+F497</f>
        <v>14899763.799999999</v>
      </c>
      <c r="G550" s="42">
        <f>G482+G497</f>
        <v>4588999.6</v>
      </c>
      <c r="H550" s="42">
        <f>H482+H497</f>
        <v>4270156</v>
      </c>
      <c r="I550" s="3">
        <f aca="true" t="shared" si="59" ref="I550:I566">H550-G550</f>
        <v>-318843.5999999996</v>
      </c>
      <c r="J550" s="3">
        <f aca="true" t="shared" si="60" ref="J550:J564">H550/G550*100</f>
        <v>93.05200200932683</v>
      </c>
      <c r="K550" s="3">
        <f aca="true" t="shared" si="61" ref="K550:K564">H550/F550*100</f>
        <v>28.65921941661921</v>
      </c>
      <c r="L550" s="3">
        <f aca="true" t="shared" si="62" ref="L550:L566">H550-E550</f>
        <v>-364557.39999999944</v>
      </c>
      <c r="M550" s="3">
        <f aca="true" t="shared" si="63" ref="M550:M564">H550/E550*100</f>
        <v>92.1341975536179</v>
      </c>
    </row>
    <row r="551" spans="1:13" s="2" customFormat="1" ht="31.5">
      <c r="A551" s="79"/>
      <c r="B551" s="79"/>
      <c r="C551" s="63"/>
      <c r="D551" s="48" t="s">
        <v>130</v>
      </c>
      <c r="E551" s="3">
        <f>E552-E562</f>
        <v>3973735.500000001</v>
      </c>
      <c r="F551" s="3">
        <f>F552-F562</f>
        <v>8385504</v>
      </c>
      <c r="G551" s="3">
        <f>G552-G562</f>
        <v>3065697.299999999</v>
      </c>
      <c r="H551" s="3">
        <f>H552-H562</f>
        <v>3170260.599999999</v>
      </c>
      <c r="I551" s="3">
        <f t="shared" si="59"/>
        <v>104563.30000000028</v>
      </c>
      <c r="J551" s="3">
        <f t="shared" si="60"/>
        <v>103.41075095704981</v>
      </c>
      <c r="K551" s="3">
        <f t="shared" si="61"/>
        <v>37.80644073391414</v>
      </c>
      <c r="L551" s="3">
        <f t="shared" si="62"/>
        <v>-803474.9000000018</v>
      </c>
      <c r="M551" s="3">
        <f t="shared" si="63"/>
        <v>79.78036283491939</v>
      </c>
    </row>
    <row r="552" spans="1:13" s="2" customFormat="1" ht="31.5">
      <c r="A552" s="79"/>
      <c r="B552" s="79"/>
      <c r="C552" s="63" t="s">
        <v>181</v>
      </c>
      <c r="D552" s="48" t="s">
        <v>131</v>
      </c>
      <c r="E552" s="3">
        <f>SUM(E553:E562)</f>
        <v>3761162.400000001</v>
      </c>
      <c r="F552" s="3">
        <f>SUM(F553:F562)</f>
        <v>8385504</v>
      </c>
      <c r="G552" s="3">
        <f>SUM(G553:G562)</f>
        <v>3065697.299999999</v>
      </c>
      <c r="H552" s="3">
        <f>SUM(H553:H562)</f>
        <v>3131131.499999999</v>
      </c>
      <c r="I552" s="3">
        <f t="shared" si="59"/>
        <v>65434.200000000186</v>
      </c>
      <c r="J552" s="3">
        <f t="shared" si="60"/>
        <v>102.13439859179836</v>
      </c>
      <c r="K552" s="3">
        <f t="shared" si="61"/>
        <v>37.33981284845847</v>
      </c>
      <c r="L552" s="3">
        <f t="shared" si="62"/>
        <v>-630030.9000000018</v>
      </c>
      <c r="M552" s="3">
        <f t="shared" si="63"/>
        <v>83.24903758476364</v>
      </c>
    </row>
    <row r="553" spans="1:13" ht="47.25" customHeight="1">
      <c r="A553" s="79"/>
      <c r="B553" s="79"/>
      <c r="C553" s="59" t="s">
        <v>211</v>
      </c>
      <c r="D553" s="27" t="s">
        <v>212</v>
      </c>
      <c r="E553" s="16">
        <f aca="true" t="shared" si="64" ref="E553:H562">SUMIF($C$6:$C$468,$C553,E$6:E$468)</f>
        <v>237184.6</v>
      </c>
      <c r="F553" s="16">
        <f t="shared" si="64"/>
        <v>160866</v>
      </c>
      <c r="G553" s="16">
        <f t="shared" si="64"/>
        <v>40752.7</v>
      </c>
      <c r="H553" s="16">
        <f t="shared" si="64"/>
        <v>40395.2</v>
      </c>
      <c r="I553" s="47">
        <f t="shared" si="59"/>
        <v>-357.5</v>
      </c>
      <c r="J553" s="47">
        <f t="shared" si="60"/>
        <v>99.12275751054531</v>
      </c>
      <c r="K553" s="47">
        <f t="shared" si="61"/>
        <v>25.111086245695173</v>
      </c>
      <c r="L553" s="47">
        <f t="shared" si="62"/>
        <v>-196789.40000000002</v>
      </c>
      <c r="M553" s="47">
        <f t="shared" si="63"/>
        <v>17.031122593962674</v>
      </c>
    </row>
    <row r="554" spans="1:13" ht="30" customHeight="1">
      <c r="A554" s="79"/>
      <c r="B554" s="79"/>
      <c r="C554" s="59" t="s">
        <v>23</v>
      </c>
      <c r="D554" s="27" t="s">
        <v>132</v>
      </c>
      <c r="E554" s="16">
        <f t="shared" si="64"/>
        <v>377505.60000000003</v>
      </c>
      <c r="F554" s="16">
        <f t="shared" si="64"/>
        <v>788091.1</v>
      </c>
      <c r="G554" s="16">
        <f t="shared" si="64"/>
        <v>47296</v>
      </c>
      <c r="H554" s="16">
        <f t="shared" si="64"/>
        <v>47295.9</v>
      </c>
      <c r="I554" s="47">
        <f t="shared" si="59"/>
        <v>-0.09999999999854481</v>
      </c>
      <c r="J554" s="47">
        <f t="shared" si="60"/>
        <v>99.99978856562923</v>
      </c>
      <c r="K554" s="47">
        <f t="shared" si="61"/>
        <v>6.001323958613415</v>
      </c>
      <c r="L554" s="47">
        <f t="shared" si="62"/>
        <v>-330209.7</v>
      </c>
      <c r="M554" s="47">
        <f t="shared" si="63"/>
        <v>12.528529378107237</v>
      </c>
    </row>
    <row r="555" spans="1:13" ht="30" customHeight="1">
      <c r="A555" s="79"/>
      <c r="B555" s="79"/>
      <c r="C555" s="59" t="s">
        <v>25</v>
      </c>
      <c r="D555" s="27" t="s">
        <v>63</v>
      </c>
      <c r="E555" s="47">
        <f t="shared" si="64"/>
        <v>3223056.0000000005</v>
      </c>
      <c r="F555" s="16">
        <f t="shared" si="64"/>
        <v>7403930.100000001</v>
      </c>
      <c r="G555" s="16">
        <f t="shared" si="64"/>
        <v>2957086.799999999</v>
      </c>
      <c r="H555" s="16">
        <f t="shared" si="64"/>
        <v>2953776.899999999</v>
      </c>
      <c r="I555" s="47">
        <f t="shared" si="59"/>
        <v>-3309.899999999907</v>
      </c>
      <c r="J555" s="47">
        <f t="shared" si="60"/>
        <v>99.88806889266829</v>
      </c>
      <c r="K555" s="47">
        <f t="shared" si="61"/>
        <v>39.894716185934804</v>
      </c>
      <c r="L555" s="47">
        <f t="shared" si="62"/>
        <v>-269279.1000000015</v>
      </c>
      <c r="M555" s="47">
        <f t="shared" si="63"/>
        <v>91.64522428403349</v>
      </c>
    </row>
    <row r="556" spans="1:13" ht="30" customHeight="1">
      <c r="A556" s="79"/>
      <c r="B556" s="79"/>
      <c r="C556" s="59" t="s">
        <v>37</v>
      </c>
      <c r="D556" s="27" t="s">
        <v>38</v>
      </c>
      <c r="E556" s="16">
        <f t="shared" si="64"/>
        <v>19396.1</v>
      </c>
      <c r="F556" s="16">
        <f t="shared" si="64"/>
        <v>32616.800000000003</v>
      </c>
      <c r="G556" s="16">
        <f t="shared" si="64"/>
        <v>20561.8</v>
      </c>
      <c r="H556" s="16">
        <f t="shared" si="64"/>
        <v>20483.7</v>
      </c>
      <c r="I556" s="47">
        <f t="shared" si="59"/>
        <v>-78.09999999999854</v>
      </c>
      <c r="J556" s="47">
        <f>H556/G556*100</f>
        <v>99.62016944041865</v>
      </c>
      <c r="K556" s="47">
        <f>H556/F556*100</f>
        <v>62.801071840278624</v>
      </c>
      <c r="L556" s="47">
        <f aca="true" t="shared" si="65" ref="L556:L561">H556-E556</f>
        <v>1087.6000000000022</v>
      </c>
      <c r="M556" s="47">
        <f>H556/E556*100</f>
        <v>105.60731281030723</v>
      </c>
    </row>
    <row r="557" spans="1:13" ht="31.5" customHeight="1">
      <c r="A557" s="79"/>
      <c r="B557" s="79"/>
      <c r="C557" s="59" t="s">
        <v>133</v>
      </c>
      <c r="D557" s="27" t="s">
        <v>134</v>
      </c>
      <c r="E557" s="16">
        <f t="shared" si="64"/>
        <v>0</v>
      </c>
      <c r="F557" s="16">
        <f t="shared" si="64"/>
        <v>0</v>
      </c>
      <c r="G557" s="16">
        <f t="shared" si="64"/>
        <v>0</v>
      </c>
      <c r="H557" s="16">
        <f t="shared" si="64"/>
        <v>0</v>
      </c>
      <c r="I557" s="47">
        <f>H557-G557</f>
        <v>0</v>
      </c>
      <c r="J557" s="47"/>
      <c r="K557" s="47"/>
      <c r="L557" s="47">
        <f>H557-E557</f>
        <v>0</v>
      </c>
      <c r="M557" s="47"/>
    </row>
    <row r="558" spans="1:13" ht="30" customHeight="1">
      <c r="A558" s="79"/>
      <c r="B558" s="79"/>
      <c r="C558" s="59" t="s">
        <v>46</v>
      </c>
      <c r="D558" s="27" t="s">
        <v>47</v>
      </c>
      <c r="E558" s="16">
        <f t="shared" si="64"/>
        <v>0</v>
      </c>
      <c r="F558" s="16">
        <f t="shared" si="64"/>
        <v>0</v>
      </c>
      <c r="G558" s="16">
        <f t="shared" si="64"/>
        <v>0</v>
      </c>
      <c r="H558" s="16">
        <f t="shared" si="64"/>
        <v>0</v>
      </c>
      <c r="I558" s="47">
        <f>H558-G558</f>
        <v>0</v>
      </c>
      <c r="J558" s="47"/>
      <c r="K558" s="47"/>
      <c r="L558" s="47">
        <f>H558-E558</f>
        <v>0</v>
      </c>
      <c r="M558" s="47"/>
    </row>
    <row r="559" spans="1:13" ht="31.5" customHeight="1">
      <c r="A559" s="79"/>
      <c r="B559" s="79"/>
      <c r="C559" s="59" t="s">
        <v>148</v>
      </c>
      <c r="D559" s="27" t="s">
        <v>149</v>
      </c>
      <c r="E559" s="16">
        <f t="shared" si="64"/>
        <v>4696.1</v>
      </c>
      <c r="F559" s="16">
        <f t="shared" si="64"/>
        <v>0</v>
      </c>
      <c r="G559" s="16">
        <f t="shared" si="64"/>
        <v>0</v>
      </c>
      <c r="H559" s="16">
        <f t="shared" si="64"/>
        <v>7247</v>
      </c>
      <c r="I559" s="47">
        <f>H559-G559</f>
        <v>7247</v>
      </c>
      <c r="J559" s="47"/>
      <c r="K559" s="47"/>
      <c r="L559" s="47">
        <f>H559-E559</f>
        <v>2550.8999999999996</v>
      </c>
      <c r="M559" s="47">
        <f>H559/E559*100</f>
        <v>154.3195417474074</v>
      </c>
    </row>
    <row r="560" spans="1:13" ht="31.5" customHeight="1">
      <c r="A560" s="79"/>
      <c r="B560" s="79"/>
      <c r="C560" s="59" t="s">
        <v>147</v>
      </c>
      <c r="D560" s="27" t="s">
        <v>150</v>
      </c>
      <c r="E560" s="16">
        <f t="shared" si="64"/>
        <v>111897.1</v>
      </c>
      <c r="F560" s="16">
        <f t="shared" si="64"/>
        <v>0</v>
      </c>
      <c r="G560" s="16">
        <f t="shared" si="64"/>
        <v>0</v>
      </c>
      <c r="H560" s="16">
        <f t="shared" si="64"/>
        <v>101061.9</v>
      </c>
      <c r="I560" s="47">
        <f>H560-G560</f>
        <v>101061.9</v>
      </c>
      <c r="J560" s="47"/>
      <c r="K560" s="47"/>
      <c r="L560" s="47">
        <f>H560-E560</f>
        <v>-10835.200000000012</v>
      </c>
      <c r="M560" s="47">
        <f>H560/E560*100</f>
        <v>90.31681786212509</v>
      </c>
    </row>
    <row r="561" spans="1:13" ht="31.5" customHeight="1">
      <c r="A561" s="79"/>
      <c r="B561" s="79"/>
      <c r="C561" s="59" t="s">
        <v>216</v>
      </c>
      <c r="D561" s="27" t="s">
        <v>217</v>
      </c>
      <c r="E561" s="16">
        <f t="shared" si="64"/>
        <v>0</v>
      </c>
      <c r="F561" s="16">
        <f t="shared" si="64"/>
        <v>0</v>
      </c>
      <c r="G561" s="16">
        <f t="shared" si="64"/>
        <v>0</v>
      </c>
      <c r="H561" s="16">
        <f t="shared" si="64"/>
        <v>0</v>
      </c>
      <c r="I561" s="47">
        <f>H561-G561</f>
        <v>0</v>
      </c>
      <c r="J561" s="47"/>
      <c r="K561" s="47"/>
      <c r="L561" s="47">
        <f>H561-E561</f>
        <v>0</v>
      </c>
      <c r="M561" s="47"/>
    </row>
    <row r="562" spans="1:13" ht="15.75">
      <c r="A562" s="79"/>
      <c r="B562" s="79"/>
      <c r="C562" s="59" t="s">
        <v>27</v>
      </c>
      <c r="D562" s="27" t="s">
        <v>22</v>
      </c>
      <c r="E562" s="16">
        <f t="shared" si="64"/>
        <v>-212573.10000000003</v>
      </c>
      <c r="F562" s="16">
        <f t="shared" si="64"/>
        <v>0</v>
      </c>
      <c r="G562" s="16">
        <f t="shared" si="64"/>
        <v>0</v>
      </c>
      <c r="H562" s="16">
        <f t="shared" si="64"/>
        <v>-39129.1</v>
      </c>
      <c r="I562" s="47">
        <f t="shared" si="59"/>
        <v>-39129.1</v>
      </c>
      <c r="J562" s="47"/>
      <c r="K562" s="47"/>
      <c r="L562" s="47">
        <f t="shared" si="62"/>
        <v>173444.00000000003</v>
      </c>
      <c r="M562" s="47">
        <f t="shared" si="63"/>
        <v>18.407361985124172</v>
      </c>
    </row>
    <row r="563" spans="1:13" s="2" customFormat="1" ht="15.75" customHeight="1">
      <c r="A563" s="79"/>
      <c r="B563" s="79"/>
      <c r="C563" s="61"/>
      <c r="D563" s="48" t="s">
        <v>142</v>
      </c>
      <c r="E563" s="3">
        <f>E564-E562</f>
        <v>8608448.9</v>
      </c>
      <c r="F563" s="3">
        <f>F564-F562</f>
        <v>23285267.799999997</v>
      </c>
      <c r="G563" s="3">
        <f>G564-G562</f>
        <v>7654696.8999999985</v>
      </c>
      <c r="H563" s="3">
        <f>H564-H562</f>
        <v>7440416.599999999</v>
      </c>
      <c r="I563" s="3">
        <f t="shared" si="59"/>
        <v>-214280.2999999998</v>
      </c>
      <c r="J563" s="3">
        <f t="shared" si="60"/>
        <v>97.20066904281998</v>
      </c>
      <c r="K563" s="3">
        <f t="shared" si="61"/>
        <v>31.95332200559875</v>
      </c>
      <c r="L563" s="3">
        <f t="shared" si="62"/>
        <v>-1168032.3000000017</v>
      </c>
      <c r="M563" s="3">
        <f t="shared" si="63"/>
        <v>86.43155911630025</v>
      </c>
    </row>
    <row r="564" spans="1:13" s="2" customFormat="1" ht="15.75">
      <c r="A564" s="80"/>
      <c r="B564" s="80"/>
      <c r="C564" s="61"/>
      <c r="D564" s="48" t="s">
        <v>138</v>
      </c>
      <c r="E564" s="3">
        <f>E550+E552</f>
        <v>8395875.8</v>
      </c>
      <c r="F564" s="3">
        <f>F550+F552</f>
        <v>23285267.799999997</v>
      </c>
      <c r="G564" s="3">
        <f>G550+G552</f>
        <v>7654696.8999999985</v>
      </c>
      <c r="H564" s="3">
        <f>H550+H552</f>
        <v>7401287.499999999</v>
      </c>
      <c r="I564" s="3">
        <f t="shared" si="59"/>
        <v>-253409.39999999944</v>
      </c>
      <c r="J564" s="3">
        <f t="shared" si="60"/>
        <v>96.68949138926718</v>
      </c>
      <c r="K564" s="3">
        <f t="shared" si="61"/>
        <v>31.785279703761876</v>
      </c>
      <c r="L564" s="3">
        <f t="shared" si="62"/>
        <v>-994588.3000000017</v>
      </c>
      <c r="M564" s="3">
        <f t="shared" si="63"/>
        <v>88.15384691612516</v>
      </c>
    </row>
    <row r="565" spans="1:13" s="2" customFormat="1" ht="31.5">
      <c r="A565" s="40"/>
      <c r="B565" s="40"/>
      <c r="C565" s="63"/>
      <c r="D565" s="48" t="s">
        <v>119</v>
      </c>
      <c r="E565" s="4">
        <f>E566</f>
        <v>0</v>
      </c>
      <c r="F565" s="4">
        <f>F566</f>
        <v>0</v>
      </c>
      <c r="G565" s="4">
        <f>G566</f>
        <v>0</v>
      </c>
      <c r="H565" s="4">
        <f>H566</f>
        <v>0</v>
      </c>
      <c r="I565" s="3">
        <f t="shared" si="59"/>
        <v>0</v>
      </c>
      <c r="J565" s="3"/>
      <c r="K565" s="3"/>
      <c r="L565" s="3">
        <f t="shared" si="62"/>
        <v>0</v>
      </c>
      <c r="M565" s="3"/>
    </row>
    <row r="566" spans="1:13" ht="31.5">
      <c r="A566" s="41"/>
      <c r="B566" s="41"/>
      <c r="C566" s="62" t="s">
        <v>120</v>
      </c>
      <c r="D566" s="27" t="s">
        <v>121</v>
      </c>
      <c r="E566" s="16"/>
      <c r="F566" s="16">
        <f>SUMIF($C$6:$C$474,$C566,F$6:F$474)</f>
        <v>0</v>
      </c>
      <c r="G566" s="16">
        <f>SUMIF($C$6:$C$474,$C566,G$6:G$474)</f>
        <v>0</v>
      </c>
      <c r="H566" s="16">
        <f>SUMIF($C$6:$C$474,$C566,H$6:H$474)</f>
        <v>0</v>
      </c>
      <c r="I566" s="3">
        <f t="shared" si="59"/>
        <v>0</v>
      </c>
      <c r="J566" s="3"/>
      <c r="K566" s="3"/>
      <c r="L566" s="3">
        <f t="shared" si="62"/>
        <v>0</v>
      </c>
      <c r="M566" s="3"/>
    </row>
    <row r="567" spans="1:10" ht="15.75" hidden="1">
      <c r="A567" s="5"/>
      <c r="B567" s="5"/>
      <c r="C567" s="70"/>
      <c r="D567" s="50"/>
      <c r="E567" s="25"/>
      <c r="F567" s="25"/>
      <c r="G567" s="25"/>
      <c r="H567" s="24"/>
      <c r="I567" s="19"/>
      <c r="J567" s="15"/>
    </row>
    <row r="568" spans="1:13" ht="15.75" hidden="1">
      <c r="A568" s="5" t="s">
        <v>166</v>
      </c>
      <c r="B568" s="5"/>
      <c r="C568" s="70"/>
      <c r="D568" s="50"/>
      <c r="E568" s="25">
        <f aca="true" t="shared" si="66" ref="E568:M568">E474-E564</f>
        <v>0</v>
      </c>
      <c r="F568" s="25">
        <f t="shared" si="66"/>
        <v>0</v>
      </c>
      <c r="G568" s="25">
        <f t="shared" si="66"/>
        <v>0</v>
      </c>
      <c r="H568" s="25">
        <f t="shared" si="66"/>
        <v>0</v>
      </c>
      <c r="I568" s="6">
        <f t="shared" si="66"/>
        <v>0</v>
      </c>
      <c r="J568" s="6">
        <f t="shared" si="66"/>
        <v>0</v>
      </c>
      <c r="K568" s="6">
        <f t="shared" si="66"/>
        <v>0</v>
      </c>
      <c r="L568" s="6">
        <f t="shared" si="66"/>
        <v>1.862645149230957E-09</v>
      </c>
      <c r="M568" s="6">
        <f t="shared" si="66"/>
        <v>0</v>
      </c>
    </row>
    <row r="569" spans="1:10" ht="15.75" hidden="1">
      <c r="A569" s="5"/>
      <c r="B569" s="5"/>
      <c r="C569" s="70"/>
      <c r="D569" s="50"/>
      <c r="E569" s="25"/>
      <c r="F569" s="25"/>
      <c r="G569" s="25"/>
      <c r="H569" s="24"/>
      <c r="I569" s="19"/>
      <c r="J569" s="15"/>
    </row>
    <row r="570" spans="1:13" ht="15.75" hidden="1">
      <c r="A570" s="7"/>
      <c r="B570" s="8"/>
      <c r="C570" s="71"/>
      <c r="D570" s="54"/>
      <c r="E570" s="20">
        <f aca="true" t="shared" si="67" ref="E570:M570">E474-E564</f>
        <v>0</v>
      </c>
      <c r="F570" s="20">
        <f t="shared" si="67"/>
        <v>0</v>
      </c>
      <c r="G570" s="20">
        <f t="shared" si="67"/>
        <v>0</v>
      </c>
      <c r="H570" s="20">
        <f t="shared" si="67"/>
        <v>0</v>
      </c>
      <c r="I570" s="20">
        <f t="shared" si="67"/>
        <v>0</v>
      </c>
      <c r="J570" s="20">
        <f t="shared" si="67"/>
        <v>0</v>
      </c>
      <c r="K570" s="20">
        <f t="shared" si="67"/>
        <v>0</v>
      </c>
      <c r="L570" s="20">
        <f t="shared" si="67"/>
        <v>1.862645149230957E-09</v>
      </c>
      <c r="M570" s="20">
        <f t="shared" si="67"/>
        <v>0</v>
      </c>
    </row>
    <row r="571" spans="1:9" ht="15.75">
      <c r="A571" s="7"/>
      <c r="B571" s="8"/>
      <c r="C571" s="71"/>
      <c r="D571" s="54"/>
      <c r="E571" s="20"/>
      <c r="F571" s="20"/>
      <c r="G571" s="20"/>
      <c r="H571" s="20"/>
      <c r="I571" s="21"/>
    </row>
    <row r="572" spans="1:9" ht="15.75">
      <c r="A572" s="7"/>
      <c r="B572" s="8"/>
      <c r="C572" s="71"/>
      <c r="D572" s="54"/>
      <c r="E572" s="20"/>
      <c r="F572" s="20"/>
      <c r="G572" s="20"/>
      <c r="H572" s="20"/>
      <c r="I572" s="21"/>
    </row>
    <row r="573" spans="1:9" ht="15.75">
      <c r="A573" s="7"/>
      <c r="B573" s="8"/>
      <c r="C573" s="71"/>
      <c r="D573" s="54"/>
      <c r="E573" s="20"/>
      <c r="F573" s="20"/>
      <c r="G573" s="20"/>
      <c r="H573" s="20"/>
      <c r="I573" s="21"/>
    </row>
    <row r="574" spans="1:9" ht="15.75">
      <c r="A574" s="7"/>
      <c r="B574" s="8"/>
      <c r="C574" s="71"/>
      <c r="D574" s="54"/>
      <c r="E574" s="20"/>
      <c r="F574" s="20"/>
      <c r="G574" s="20"/>
      <c r="H574" s="20"/>
      <c r="I574" s="21"/>
    </row>
    <row r="575" spans="1:8" ht="15.75">
      <c r="A575" s="9"/>
      <c r="B575" s="8"/>
      <c r="C575" s="71"/>
      <c r="D575" s="54"/>
      <c r="E575" s="20"/>
      <c r="F575" s="20"/>
      <c r="G575" s="20"/>
      <c r="H575" s="20"/>
    </row>
    <row r="576" spans="1:8" ht="15.75">
      <c r="A576" s="9"/>
      <c r="B576" s="8"/>
      <c r="C576" s="71"/>
      <c r="D576" s="54"/>
      <c r="E576" s="20"/>
      <c r="F576" s="20"/>
      <c r="G576" s="20"/>
      <c r="H576" s="20"/>
    </row>
    <row r="577" spans="1:8" ht="15.75">
      <c r="A577" s="9"/>
      <c r="B577" s="8"/>
      <c r="C577" s="71"/>
      <c r="D577" s="54"/>
      <c r="E577" s="20"/>
      <c r="F577" s="20"/>
      <c r="G577" s="20"/>
      <c r="H577" s="20"/>
    </row>
    <row r="578" spans="1:8" ht="15.75">
      <c r="A578" s="9"/>
      <c r="B578" s="8"/>
      <c r="C578" s="71"/>
      <c r="D578" s="54"/>
      <c r="E578" s="20"/>
      <c r="F578" s="20"/>
      <c r="G578" s="20"/>
      <c r="H578" s="20"/>
    </row>
    <row r="579" spans="1:8" ht="15.75">
      <c r="A579" s="9"/>
      <c r="B579" s="8"/>
      <c r="C579" s="71"/>
      <c r="D579" s="54"/>
      <c r="E579" s="20"/>
      <c r="F579" s="20"/>
      <c r="G579" s="20"/>
      <c r="H579" s="20"/>
    </row>
    <row r="580" spans="1:8" ht="15.75">
      <c r="A580" s="9"/>
      <c r="B580" s="8"/>
      <c r="C580" s="71"/>
      <c r="D580" s="54"/>
      <c r="E580" s="20"/>
      <c r="F580" s="20"/>
      <c r="G580" s="20"/>
      <c r="H580" s="20"/>
    </row>
    <row r="581" spans="1:8" ht="15.75">
      <c r="A581" s="9"/>
      <c r="B581" s="8"/>
      <c r="C581" s="71"/>
      <c r="D581" s="54"/>
      <c r="E581" s="20"/>
      <c r="F581" s="20"/>
      <c r="G581" s="20"/>
      <c r="H581" s="20"/>
    </row>
    <row r="582" spans="1:8" ht="15.75">
      <c r="A582" s="9"/>
      <c r="B582" s="8"/>
      <c r="C582" s="71"/>
      <c r="D582" s="54"/>
      <c r="E582" s="20"/>
      <c r="F582" s="20"/>
      <c r="G582" s="20"/>
      <c r="H582" s="20"/>
    </row>
    <row r="583" spans="1:8" ht="15.75">
      <c r="A583" s="9"/>
      <c r="B583" s="8"/>
      <c r="C583" s="71"/>
      <c r="D583" s="54"/>
      <c r="E583" s="20"/>
      <c r="F583" s="20"/>
      <c r="G583" s="20"/>
      <c r="H583" s="20"/>
    </row>
    <row r="584" spans="1:8" ht="15.75">
      <c r="A584" s="9"/>
      <c r="B584" s="8"/>
      <c r="C584" s="71"/>
      <c r="D584" s="54"/>
      <c r="E584" s="20"/>
      <c r="F584" s="20"/>
      <c r="G584" s="20"/>
      <c r="H584" s="20"/>
    </row>
    <row r="585" spans="1:8" ht="15.75">
      <c r="A585" s="9"/>
      <c r="B585" s="8"/>
      <c r="C585" s="71"/>
      <c r="D585" s="54"/>
      <c r="E585" s="20"/>
      <c r="F585" s="20"/>
      <c r="G585" s="20"/>
      <c r="H585" s="20"/>
    </row>
    <row r="586" spans="1:8" ht="15.75">
      <c r="A586" s="9"/>
      <c r="B586" s="8"/>
      <c r="C586" s="71"/>
      <c r="D586" s="54"/>
      <c r="E586" s="20"/>
      <c r="F586" s="20"/>
      <c r="G586" s="20"/>
      <c r="H586" s="20"/>
    </row>
    <row r="587" spans="1:8" ht="15.75">
      <c r="A587" s="9"/>
      <c r="B587" s="8"/>
      <c r="C587" s="71"/>
      <c r="D587" s="54"/>
      <c r="E587" s="20"/>
      <c r="F587" s="20"/>
      <c r="G587" s="20"/>
      <c r="H587" s="20"/>
    </row>
    <row r="588" spans="1:8" ht="15.75">
      <c r="A588" s="9"/>
      <c r="B588" s="8"/>
      <c r="C588" s="71"/>
      <c r="D588" s="54"/>
      <c r="E588" s="20"/>
      <c r="F588" s="20"/>
      <c r="G588" s="20"/>
      <c r="H588" s="20"/>
    </row>
    <row r="589" spans="1:8" ht="15.75">
      <c r="A589" s="9"/>
      <c r="B589" s="8"/>
      <c r="C589" s="71"/>
      <c r="D589" s="54"/>
      <c r="E589" s="20"/>
      <c r="F589" s="20"/>
      <c r="G589" s="20"/>
      <c r="H589" s="20"/>
    </row>
    <row r="590" spans="1:8" ht="15.75">
      <c r="A590" s="9"/>
      <c r="B590" s="8"/>
      <c r="C590" s="71"/>
      <c r="D590" s="54"/>
      <c r="E590" s="20"/>
      <c r="F590" s="20"/>
      <c r="G590" s="20"/>
      <c r="H590" s="20"/>
    </row>
    <row r="591" spans="1:8" ht="15.75">
      <c r="A591" s="9"/>
      <c r="B591" s="8"/>
      <c r="C591" s="71"/>
      <c r="D591" s="54"/>
      <c r="E591" s="20"/>
      <c r="F591" s="20"/>
      <c r="G591" s="20"/>
      <c r="H591" s="20"/>
    </row>
    <row r="592" spans="1:8" ht="15.75">
      <c r="A592" s="9"/>
      <c r="B592" s="8"/>
      <c r="C592" s="71"/>
      <c r="D592" s="54"/>
      <c r="E592" s="20"/>
      <c r="F592" s="20"/>
      <c r="G592" s="20"/>
      <c r="H592" s="20"/>
    </row>
    <row r="593" spans="1:8" ht="15.75">
      <c r="A593" s="9"/>
      <c r="B593" s="8"/>
      <c r="C593" s="71"/>
      <c r="D593" s="54"/>
      <c r="E593" s="20"/>
      <c r="F593" s="20"/>
      <c r="G593" s="20"/>
      <c r="H593" s="20"/>
    </row>
    <row r="594" spans="1:8" ht="15.75">
      <c r="A594" s="9"/>
      <c r="B594" s="8"/>
      <c r="C594" s="71"/>
      <c r="D594" s="54"/>
      <c r="E594" s="20"/>
      <c r="F594" s="20"/>
      <c r="G594" s="20"/>
      <c r="H594" s="20"/>
    </row>
    <row r="595" spans="1:8" ht="15.75">
      <c r="A595" s="9"/>
      <c r="B595" s="8"/>
      <c r="C595" s="71"/>
      <c r="D595" s="54"/>
      <c r="E595" s="20"/>
      <c r="F595" s="20"/>
      <c r="G595" s="20"/>
      <c r="H595" s="20"/>
    </row>
    <row r="596" spans="1:8" ht="15.75">
      <c r="A596" s="9"/>
      <c r="B596" s="8"/>
      <c r="C596" s="71"/>
      <c r="D596" s="54"/>
      <c r="E596" s="20"/>
      <c r="F596" s="20"/>
      <c r="G596" s="20"/>
      <c r="H596" s="20"/>
    </row>
    <row r="597" spans="1:8" ht="15.75">
      <c r="A597" s="9"/>
      <c r="B597" s="8"/>
      <c r="C597" s="71"/>
      <c r="D597" s="54"/>
      <c r="E597" s="20"/>
      <c r="F597" s="20"/>
      <c r="G597" s="20"/>
      <c r="H597" s="20"/>
    </row>
    <row r="598" spans="1:8" ht="15.75">
      <c r="A598" s="9"/>
      <c r="B598" s="8"/>
      <c r="C598" s="71"/>
      <c r="D598" s="54"/>
      <c r="E598" s="20"/>
      <c r="F598" s="20"/>
      <c r="G598" s="20"/>
      <c r="H598" s="20"/>
    </row>
    <row r="599" spans="2:8" ht="15.75">
      <c r="B599" s="22"/>
      <c r="C599" s="71"/>
      <c r="D599" s="54"/>
      <c r="E599" s="20"/>
      <c r="F599" s="20"/>
      <c r="G599" s="20"/>
      <c r="H599" s="20"/>
    </row>
    <row r="600" spans="2:8" ht="15.75">
      <c r="B600" s="22"/>
      <c r="C600" s="71"/>
      <c r="D600" s="54"/>
      <c r="E600" s="20"/>
      <c r="F600" s="20"/>
      <c r="G600" s="20"/>
      <c r="H600" s="20"/>
    </row>
    <row r="601" spans="1:8" ht="15.75">
      <c r="A601" s="10"/>
      <c r="B601" s="22"/>
      <c r="C601" s="71"/>
      <c r="D601" s="54"/>
      <c r="E601" s="20"/>
      <c r="F601" s="20"/>
      <c r="G601" s="20"/>
      <c r="H601" s="20"/>
    </row>
    <row r="602" spans="1:8" ht="15.75">
      <c r="A602" s="10"/>
      <c r="B602" s="22"/>
      <c r="C602" s="71"/>
      <c r="D602" s="54"/>
      <c r="E602" s="20"/>
      <c r="F602" s="20"/>
      <c r="G602" s="20"/>
      <c r="H602" s="20"/>
    </row>
    <row r="603" spans="1:8" ht="15.75">
      <c r="A603" s="10"/>
      <c r="B603" s="22"/>
      <c r="C603" s="71"/>
      <c r="D603" s="54"/>
      <c r="E603" s="20"/>
      <c r="F603" s="20"/>
      <c r="G603" s="20"/>
      <c r="H603" s="20"/>
    </row>
    <row r="604" spans="1:8" ht="15.75">
      <c r="A604" s="10"/>
      <c r="B604" s="22"/>
      <c r="C604" s="71"/>
      <c r="D604" s="54"/>
      <c r="E604" s="20"/>
      <c r="F604" s="20"/>
      <c r="G604" s="20"/>
      <c r="H604" s="20"/>
    </row>
    <row r="605" spans="1:8" ht="15.75">
      <c r="A605" s="10"/>
      <c r="B605" s="22"/>
      <c r="C605" s="71"/>
      <c r="D605" s="54"/>
      <c r="E605" s="20"/>
      <c r="F605" s="20"/>
      <c r="G605" s="20"/>
      <c r="H605" s="20"/>
    </row>
    <row r="606" spans="1:8" ht="15.75">
      <c r="A606" s="10"/>
      <c r="B606" s="22"/>
      <c r="C606" s="71"/>
      <c r="D606" s="54"/>
      <c r="E606" s="20"/>
      <c r="F606" s="20"/>
      <c r="G606" s="20"/>
      <c r="H606" s="20"/>
    </row>
    <row r="607" spans="1:8" ht="15.75">
      <c r="A607" s="10"/>
      <c r="B607" s="22"/>
      <c r="C607" s="71"/>
      <c r="D607" s="54"/>
      <c r="E607" s="20"/>
      <c r="F607" s="20"/>
      <c r="G607" s="20"/>
      <c r="H607" s="20"/>
    </row>
    <row r="608" spans="1:8" ht="15.75">
      <c r="A608" s="10"/>
      <c r="B608" s="22"/>
      <c r="C608" s="71"/>
      <c r="D608" s="54"/>
      <c r="E608" s="20"/>
      <c r="F608" s="20"/>
      <c r="G608" s="20"/>
      <c r="H608" s="20"/>
    </row>
    <row r="609" spans="1:8" ht="15.75">
      <c r="A609" s="10"/>
      <c r="B609" s="22"/>
      <c r="C609" s="71"/>
      <c r="D609" s="54"/>
      <c r="E609" s="20"/>
      <c r="F609" s="20"/>
      <c r="G609" s="20"/>
      <c r="H609" s="20"/>
    </row>
    <row r="610" spans="1:8" ht="15.75">
      <c r="A610" s="10"/>
      <c r="B610" s="22"/>
      <c r="C610" s="71"/>
      <c r="D610" s="54"/>
      <c r="E610" s="20"/>
      <c r="F610" s="20"/>
      <c r="G610" s="20"/>
      <c r="H610" s="20"/>
    </row>
    <row r="611" spans="1:8" ht="15.75">
      <c r="A611" s="10"/>
      <c r="B611" s="22"/>
      <c r="C611" s="71"/>
      <c r="D611" s="54"/>
      <c r="E611" s="20"/>
      <c r="F611" s="20"/>
      <c r="G611" s="20"/>
      <c r="H611" s="20"/>
    </row>
    <row r="612" spans="1:8" ht="15.75">
      <c r="A612" s="10"/>
      <c r="B612" s="22"/>
      <c r="C612" s="71"/>
      <c r="D612" s="54"/>
      <c r="E612" s="20"/>
      <c r="F612" s="20"/>
      <c r="G612" s="20"/>
      <c r="H612" s="20"/>
    </row>
    <row r="613" spans="1:8" ht="15.75">
      <c r="A613" s="10"/>
      <c r="B613" s="22"/>
      <c r="C613" s="71"/>
      <c r="D613" s="54"/>
      <c r="E613" s="20"/>
      <c r="F613" s="20"/>
      <c r="G613" s="20"/>
      <c r="H613" s="20"/>
    </row>
    <row r="614" spans="1:8" ht="15.75">
      <c r="A614" s="10"/>
      <c r="B614" s="22"/>
      <c r="C614" s="71"/>
      <c r="D614" s="54"/>
      <c r="E614" s="20"/>
      <c r="F614" s="20"/>
      <c r="G614" s="20"/>
      <c r="H614" s="20"/>
    </row>
    <row r="615" spans="1:8" ht="15.75">
      <c r="A615" s="10"/>
      <c r="B615" s="22"/>
      <c r="C615" s="71"/>
      <c r="D615" s="54"/>
      <c r="E615" s="20"/>
      <c r="F615" s="20"/>
      <c r="G615" s="20"/>
      <c r="H615" s="20"/>
    </row>
    <row r="616" spans="1:8" ht="15.75">
      <c r="A616" s="10"/>
      <c r="B616" s="22"/>
      <c r="C616" s="71"/>
      <c r="D616" s="54"/>
      <c r="E616" s="20"/>
      <c r="F616" s="20"/>
      <c r="G616" s="20"/>
      <c r="H616" s="20"/>
    </row>
    <row r="617" spans="1:8" ht="15.75">
      <c r="A617" s="10"/>
      <c r="B617" s="22"/>
      <c r="C617" s="71"/>
      <c r="D617" s="54"/>
      <c r="E617" s="20"/>
      <c r="F617" s="20"/>
      <c r="G617" s="20"/>
      <c r="H617" s="20"/>
    </row>
    <row r="618" spans="1:8" ht="15.75">
      <c r="A618" s="10"/>
      <c r="B618" s="22"/>
      <c r="C618" s="71"/>
      <c r="D618" s="54"/>
      <c r="E618" s="20"/>
      <c r="F618" s="20"/>
      <c r="G618" s="20"/>
      <c r="H618" s="20"/>
    </row>
    <row r="619" spans="1:8" ht="15.75">
      <c r="A619" s="10"/>
      <c r="B619" s="22"/>
      <c r="C619" s="71"/>
      <c r="D619" s="54"/>
      <c r="E619" s="20"/>
      <c r="F619" s="20"/>
      <c r="G619" s="20"/>
      <c r="H619" s="20"/>
    </row>
    <row r="620" spans="1:8" ht="15.75">
      <c r="A620" s="10"/>
      <c r="B620" s="22"/>
      <c r="C620" s="71"/>
      <c r="D620" s="54"/>
      <c r="E620" s="20"/>
      <c r="F620" s="20"/>
      <c r="G620" s="20"/>
      <c r="H620" s="20"/>
    </row>
    <row r="621" spans="1:8" ht="15.75">
      <c r="A621" s="10"/>
      <c r="B621" s="22"/>
      <c r="C621" s="71"/>
      <c r="D621" s="54"/>
      <c r="E621" s="20"/>
      <c r="F621" s="20"/>
      <c r="G621" s="20"/>
      <c r="H621" s="20"/>
    </row>
    <row r="622" spans="1:8" ht="15.75">
      <c r="A622" s="10"/>
      <c r="B622" s="22"/>
      <c r="C622" s="71"/>
      <c r="D622" s="54"/>
      <c r="E622" s="20"/>
      <c r="F622" s="20"/>
      <c r="G622" s="20"/>
      <c r="H622" s="20"/>
    </row>
    <row r="623" spans="1:8" ht="15.75">
      <c r="A623" s="10"/>
      <c r="B623" s="22"/>
      <c r="C623" s="71"/>
      <c r="D623" s="54"/>
      <c r="E623" s="20"/>
      <c r="F623" s="20"/>
      <c r="G623" s="20"/>
      <c r="H623" s="20"/>
    </row>
    <row r="624" spans="1:8" ht="15.75">
      <c r="A624" s="10"/>
      <c r="B624" s="22"/>
      <c r="C624" s="71"/>
      <c r="D624" s="54"/>
      <c r="E624" s="20"/>
      <c r="F624" s="20"/>
      <c r="G624" s="20"/>
      <c r="H624" s="20"/>
    </row>
    <row r="625" spans="1:8" ht="15.75">
      <c r="A625" s="10"/>
      <c r="B625" s="22"/>
      <c r="C625" s="71"/>
      <c r="D625" s="54"/>
      <c r="E625" s="20"/>
      <c r="F625" s="20"/>
      <c r="G625" s="20"/>
      <c r="H625" s="20"/>
    </row>
    <row r="626" spans="1:8" ht="15.75">
      <c r="A626" s="10"/>
      <c r="B626" s="22"/>
      <c r="C626" s="71"/>
      <c r="D626" s="54"/>
      <c r="E626" s="20"/>
      <c r="F626" s="20"/>
      <c r="G626" s="20"/>
      <c r="H626" s="20"/>
    </row>
    <row r="627" spans="1:8" ht="15.75">
      <c r="A627" s="10"/>
      <c r="B627" s="22"/>
      <c r="C627" s="71"/>
      <c r="D627" s="54"/>
      <c r="E627" s="20"/>
      <c r="F627" s="20"/>
      <c r="G627" s="20"/>
      <c r="H627" s="20"/>
    </row>
    <row r="628" spans="1:8" ht="15.75">
      <c r="A628" s="10"/>
      <c r="B628" s="22"/>
      <c r="C628" s="71"/>
      <c r="D628" s="54"/>
      <c r="E628" s="20"/>
      <c r="F628" s="20"/>
      <c r="G628" s="20"/>
      <c r="H628" s="20"/>
    </row>
    <row r="629" spans="1:8" ht="15.75">
      <c r="A629" s="10"/>
      <c r="B629" s="22"/>
      <c r="C629" s="71"/>
      <c r="D629" s="54"/>
      <c r="E629" s="20"/>
      <c r="F629" s="20"/>
      <c r="G629" s="20"/>
      <c r="H629" s="20"/>
    </row>
    <row r="630" spans="1:8" ht="15.75">
      <c r="A630" s="10"/>
      <c r="B630" s="22"/>
      <c r="C630" s="71"/>
      <c r="D630" s="54"/>
      <c r="E630" s="20"/>
      <c r="F630" s="20"/>
      <c r="G630" s="20"/>
      <c r="H630" s="20"/>
    </row>
    <row r="631" spans="1:8" ht="15.75">
      <c r="A631" s="10"/>
      <c r="B631" s="22"/>
      <c r="C631" s="71"/>
      <c r="D631" s="54"/>
      <c r="E631" s="20"/>
      <c r="F631" s="20"/>
      <c r="G631" s="20"/>
      <c r="H631" s="20"/>
    </row>
    <row r="632" spans="1:8" ht="15.75">
      <c r="A632" s="10"/>
      <c r="B632" s="22"/>
      <c r="C632" s="71"/>
      <c r="D632" s="54"/>
      <c r="E632" s="20"/>
      <c r="F632" s="20"/>
      <c r="G632" s="20"/>
      <c r="H632" s="20"/>
    </row>
    <row r="633" spans="1:8" ht="15.75">
      <c r="A633" s="10"/>
      <c r="B633" s="22"/>
      <c r="C633" s="71"/>
      <c r="D633" s="54"/>
      <c r="E633" s="20"/>
      <c r="F633" s="20"/>
      <c r="G633" s="20"/>
      <c r="H633" s="20"/>
    </row>
    <row r="634" spans="1:8" ht="15.75">
      <c r="A634" s="10"/>
      <c r="B634" s="22"/>
      <c r="C634" s="71"/>
      <c r="D634" s="54"/>
      <c r="E634" s="20"/>
      <c r="F634" s="20"/>
      <c r="G634" s="20"/>
      <c r="H634" s="20"/>
    </row>
    <row r="635" spans="1:8" ht="15.75">
      <c r="A635" s="10"/>
      <c r="B635" s="22"/>
      <c r="C635" s="71"/>
      <c r="D635" s="54"/>
      <c r="E635" s="20"/>
      <c r="F635" s="20"/>
      <c r="G635" s="20"/>
      <c r="H635" s="20"/>
    </row>
    <row r="636" spans="1:8" ht="15.75">
      <c r="A636" s="10"/>
      <c r="B636" s="22"/>
      <c r="C636" s="71"/>
      <c r="D636" s="54"/>
      <c r="E636" s="20"/>
      <c r="F636" s="20"/>
      <c r="G636" s="20"/>
      <c r="H636" s="20"/>
    </row>
    <row r="637" spans="1:8" ht="15.75">
      <c r="A637" s="10"/>
      <c r="B637" s="22"/>
      <c r="C637" s="71"/>
      <c r="D637" s="54"/>
      <c r="E637" s="20"/>
      <c r="F637" s="20"/>
      <c r="G637" s="20"/>
      <c r="H637" s="20"/>
    </row>
    <row r="638" spans="1:8" ht="15.75">
      <c r="A638" s="10"/>
      <c r="B638" s="22"/>
      <c r="C638" s="71"/>
      <c r="D638" s="54"/>
      <c r="E638" s="20"/>
      <c r="F638" s="20"/>
      <c r="G638" s="20"/>
      <c r="H638" s="20"/>
    </row>
    <row r="639" spans="1:8" ht="15.75">
      <c r="A639" s="10"/>
      <c r="B639" s="22"/>
      <c r="C639" s="71"/>
      <c r="D639" s="54"/>
      <c r="E639" s="20"/>
      <c r="F639" s="20"/>
      <c r="G639" s="20"/>
      <c r="H639" s="20"/>
    </row>
    <row r="640" spans="1:8" ht="15.75">
      <c r="A640" s="10"/>
      <c r="B640" s="22"/>
      <c r="C640" s="71"/>
      <c r="D640" s="54"/>
      <c r="E640" s="20"/>
      <c r="F640" s="20"/>
      <c r="G640" s="20"/>
      <c r="H640" s="20"/>
    </row>
    <row r="641" spans="1:8" ht="15.75">
      <c r="A641" s="10"/>
      <c r="B641" s="22"/>
      <c r="C641" s="71"/>
      <c r="D641" s="54"/>
      <c r="E641" s="20"/>
      <c r="F641" s="20"/>
      <c r="G641" s="20"/>
      <c r="H641" s="20"/>
    </row>
    <row r="642" spans="1:8" ht="15.75">
      <c r="A642" s="10"/>
      <c r="B642" s="22"/>
      <c r="C642" s="71"/>
      <c r="D642" s="54"/>
      <c r="E642" s="20"/>
      <c r="F642" s="20"/>
      <c r="G642" s="20"/>
      <c r="H642" s="20"/>
    </row>
    <row r="643" spans="1:8" ht="15.75">
      <c r="A643" s="10"/>
      <c r="B643" s="22"/>
      <c r="C643" s="71"/>
      <c r="D643" s="54"/>
      <c r="E643" s="20"/>
      <c r="F643" s="20"/>
      <c r="G643" s="20"/>
      <c r="H643" s="20"/>
    </row>
    <row r="644" spans="1:8" ht="15.75">
      <c r="A644" s="10"/>
      <c r="B644" s="22"/>
      <c r="C644" s="71"/>
      <c r="D644" s="54"/>
      <c r="E644" s="20"/>
      <c r="F644" s="20"/>
      <c r="G644" s="20"/>
      <c r="H644" s="20"/>
    </row>
    <row r="645" spans="1:8" ht="15.75">
      <c r="A645" s="10"/>
      <c r="B645" s="22"/>
      <c r="C645" s="71"/>
      <c r="D645" s="54"/>
      <c r="E645" s="20"/>
      <c r="F645" s="20"/>
      <c r="G645" s="20"/>
      <c r="H645" s="20"/>
    </row>
    <row r="646" spans="1:8" ht="15.75">
      <c r="A646" s="10"/>
      <c r="B646" s="22"/>
      <c r="C646" s="71"/>
      <c r="D646" s="54"/>
      <c r="E646" s="20"/>
      <c r="F646" s="20"/>
      <c r="G646" s="20"/>
      <c r="H646" s="20"/>
    </row>
    <row r="647" spans="1:8" ht="15.75">
      <c r="A647" s="10"/>
      <c r="B647" s="22"/>
      <c r="C647" s="71"/>
      <c r="D647" s="54"/>
      <c r="E647" s="20"/>
      <c r="F647" s="20"/>
      <c r="G647" s="20"/>
      <c r="H647" s="20"/>
    </row>
    <row r="648" spans="1:8" ht="15.75">
      <c r="A648" s="10"/>
      <c r="B648" s="22"/>
      <c r="C648" s="71"/>
      <c r="D648" s="54"/>
      <c r="E648" s="20"/>
      <c r="F648" s="20"/>
      <c r="G648" s="20"/>
      <c r="H648" s="20"/>
    </row>
    <row r="649" spans="1:8" ht="15.75">
      <c r="A649" s="10"/>
      <c r="B649" s="22"/>
      <c r="C649" s="71"/>
      <c r="D649" s="54"/>
      <c r="E649" s="20"/>
      <c r="F649" s="20"/>
      <c r="G649" s="20"/>
      <c r="H649" s="20"/>
    </row>
    <row r="650" spans="1:8" ht="15.75">
      <c r="A650" s="10"/>
      <c r="B650" s="22"/>
      <c r="C650" s="71"/>
      <c r="D650" s="55"/>
      <c r="E650" s="20"/>
      <c r="F650" s="20"/>
      <c r="G650" s="20"/>
      <c r="H650" s="20"/>
    </row>
    <row r="651" spans="1:8" ht="15.75">
      <c r="A651" s="10"/>
      <c r="B651" s="22"/>
      <c r="C651" s="71"/>
      <c r="D651" s="55"/>
      <c r="E651" s="20"/>
      <c r="F651" s="20"/>
      <c r="G651" s="20"/>
      <c r="H651" s="20"/>
    </row>
    <row r="652" spans="1:8" ht="15.75">
      <c r="A652" s="10"/>
      <c r="B652" s="22"/>
      <c r="C652" s="71"/>
      <c r="D652" s="55"/>
      <c r="E652" s="20"/>
      <c r="F652" s="20"/>
      <c r="G652" s="20"/>
      <c r="H652" s="20"/>
    </row>
    <row r="653" spans="1:8" ht="15.75">
      <c r="A653" s="10"/>
      <c r="B653" s="22"/>
      <c r="C653" s="71"/>
      <c r="D653" s="55"/>
      <c r="E653" s="20"/>
      <c r="F653" s="20"/>
      <c r="G653" s="20"/>
      <c r="H653" s="20"/>
    </row>
    <row r="654" spans="1:8" ht="15.75">
      <c r="A654" s="10"/>
      <c r="B654" s="22"/>
      <c r="C654" s="71"/>
      <c r="D654" s="55"/>
      <c r="E654" s="20"/>
      <c r="F654" s="20"/>
      <c r="G654" s="20"/>
      <c r="H654" s="20"/>
    </row>
    <row r="655" spans="1:8" ht="15.75">
      <c r="A655" s="10"/>
      <c r="B655" s="22"/>
      <c r="C655" s="71"/>
      <c r="D655" s="55"/>
      <c r="E655" s="20"/>
      <c r="F655" s="20"/>
      <c r="G655" s="20"/>
      <c r="H655" s="20"/>
    </row>
    <row r="656" spans="1:8" ht="15.75">
      <c r="A656" s="10"/>
      <c r="B656" s="22"/>
      <c r="C656" s="71"/>
      <c r="D656" s="55"/>
      <c r="E656" s="20"/>
      <c r="F656" s="20"/>
      <c r="G656" s="20"/>
      <c r="H656" s="20"/>
    </row>
    <row r="657" spans="1:8" ht="15.75">
      <c r="A657" s="10"/>
      <c r="B657" s="22"/>
      <c r="C657" s="71"/>
      <c r="D657" s="55"/>
      <c r="E657" s="20"/>
      <c r="F657" s="20"/>
      <c r="G657" s="20"/>
      <c r="H657" s="20"/>
    </row>
    <row r="658" spans="1:8" ht="15.75">
      <c r="A658" s="10"/>
      <c r="B658" s="22"/>
      <c r="C658" s="71"/>
      <c r="D658" s="55"/>
      <c r="E658" s="20"/>
      <c r="F658" s="20"/>
      <c r="G658" s="20"/>
      <c r="H658" s="20"/>
    </row>
    <row r="659" spans="1:8" ht="15.75">
      <c r="A659" s="10"/>
      <c r="B659" s="22"/>
      <c r="C659" s="71"/>
      <c r="D659" s="55"/>
      <c r="E659" s="20"/>
      <c r="F659" s="20"/>
      <c r="G659" s="20"/>
      <c r="H659" s="20"/>
    </row>
    <row r="660" spans="1:8" ht="15.75">
      <c r="A660" s="10"/>
      <c r="B660" s="22"/>
      <c r="C660" s="71"/>
      <c r="D660" s="55"/>
      <c r="E660" s="20"/>
      <c r="F660" s="20"/>
      <c r="G660" s="20"/>
      <c r="H660" s="20"/>
    </row>
    <row r="661" spans="1:8" ht="15.75">
      <c r="A661" s="10"/>
      <c r="B661" s="22"/>
      <c r="C661" s="71"/>
      <c r="D661" s="55"/>
      <c r="E661" s="20"/>
      <c r="F661" s="20"/>
      <c r="G661" s="20"/>
      <c r="H661" s="20"/>
    </row>
    <row r="662" spans="1:8" ht="15.75">
      <c r="A662" s="10"/>
      <c r="B662" s="22"/>
      <c r="C662" s="71"/>
      <c r="D662" s="55"/>
      <c r="E662" s="20"/>
      <c r="F662" s="20"/>
      <c r="G662" s="20"/>
      <c r="H662" s="20"/>
    </row>
    <row r="663" spans="1:8" ht="15.75">
      <c r="A663" s="10"/>
      <c r="B663" s="22"/>
      <c r="C663" s="71"/>
      <c r="D663" s="55"/>
      <c r="E663" s="20"/>
      <c r="F663" s="20"/>
      <c r="G663" s="20"/>
      <c r="H663" s="20"/>
    </row>
    <row r="664" spans="1:8" ht="15.75">
      <c r="A664" s="10"/>
      <c r="B664" s="22"/>
      <c r="C664" s="71"/>
      <c r="D664" s="55"/>
      <c r="E664" s="20"/>
      <c r="F664" s="20"/>
      <c r="G664" s="20"/>
      <c r="H664" s="20"/>
    </row>
    <row r="665" spans="1:8" ht="15.75">
      <c r="A665" s="10"/>
      <c r="B665" s="22"/>
      <c r="C665" s="71"/>
      <c r="D665" s="55"/>
      <c r="E665" s="20"/>
      <c r="F665" s="20"/>
      <c r="G665" s="20"/>
      <c r="H665" s="20"/>
    </row>
    <row r="666" spans="1:8" ht="15.75">
      <c r="A666" s="10"/>
      <c r="B666" s="22"/>
      <c r="C666" s="71"/>
      <c r="D666" s="55"/>
      <c r="E666" s="20"/>
      <c r="F666" s="20"/>
      <c r="G666" s="20"/>
      <c r="H666" s="20"/>
    </row>
    <row r="667" spans="1:8" ht="15.75">
      <c r="A667" s="10"/>
      <c r="B667" s="22"/>
      <c r="C667" s="71"/>
      <c r="D667" s="55"/>
      <c r="E667" s="20"/>
      <c r="F667" s="20"/>
      <c r="G667" s="20"/>
      <c r="H667" s="20"/>
    </row>
    <row r="668" spans="1:8" ht="15.75">
      <c r="A668" s="10"/>
      <c r="B668" s="22"/>
      <c r="C668" s="71"/>
      <c r="D668" s="55"/>
      <c r="E668" s="20"/>
      <c r="F668" s="20"/>
      <c r="G668" s="20"/>
      <c r="H668" s="20"/>
    </row>
    <row r="669" spans="1:8" ht="15.75">
      <c r="A669" s="10"/>
      <c r="B669" s="22"/>
      <c r="C669" s="71"/>
      <c r="D669" s="55"/>
      <c r="E669" s="20"/>
      <c r="F669" s="20"/>
      <c r="G669" s="20"/>
      <c r="H669" s="20"/>
    </row>
    <row r="670" spans="1:8" ht="15.75">
      <c r="A670" s="10"/>
      <c r="B670" s="22"/>
      <c r="C670" s="71"/>
      <c r="D670" s="55"/>
      <c r="E670" s="20"/>
      <c r="F670" s="20"/>
      <c r="G670" s="20"/>
      <c r="H670" s="20"/>
    </row>
    <row r="671" spans="1:8" ht="15.75">
      <c r="A671" s="10"/>
      <c r="B671" s="22"/>
      <c r="C671" s="71"/>
      <c r="D671" s="55"/>
      <c r="E671" s="20"/>
      <c r="F671" s="20"/>
      <c r="G671" s="20"/>
      <c r="H671" s="20"/>
    </row>
    <row r="672" spans="1:8" ht="15.75">
      <c r="A672" s="10"/>
      <c r="B672" s="22"/>
      <c r="C672" s="71"/>
      <c r="D672" s="55"/>
      <c r="E672" s="20"/>
      <c r="F672" s="20"/>
      <c r="G672" s="20"/>
      <c r="H672" s="20"/>
    </row>
    <row r="673" spans="1:8" ht="15.75">
      <c r="A673" s="10"/>
      <c r="B673" s="22"/>
      <c r="C673" s="71"/>
      <c r="D673" s="55"/>
      <c r="E673" s="20"/>
      <c r="F673" s="20"/>
      <c r="G673" s="20"/>
      <c r="H673" s="20"/>
    </row>
    <row r="674" spans="1:8" ht="15.75">
      <c r="A674" s="10"/>
      <c r="B674" s="22"/>
      <c r="C674" s="71"/>
      <c r="D674" s="55"/>
      <c r="E674" s="20"/>
      <c r="F674" s="20"/>
      <c r="G674" s="20"/>
      <c r="H674" s="20"/>
    </row>
    <row r="675" spans="1:8" ht="15.75">
      <c r="A675" s="10"/>
      <c r="B675" s="22"/>
      <c r="C675" s="71"/>
      <c r="D675" s="55"/>
      <c r="E675" s="20"/>
      <c r="F675" s="20"/>
      <c r="G675" s="20"/>
      <c r="H675" s="20"/>
    </row>
    <row r="676" spans="1:8" ht="15.75">
      <c r="A676" s="10"/>
      <c r="B676" s="22"/>
      <c r="C676" s="71"/>
      <c r="D676" s="55"/>
      <c r="E676" s="20"/>
      <c r="F676" s="20"/>
      <c r="G676" s="20"/>
      <c r="H676" s="20"/>
    </row>
    <row r="677" spans="1:8" ht="15.75">
      <c r="A677" s="10"/>
      <c r="B677" s="22"/>
      <c r="C677" s="71"/>
      <c r="D677" s="55"/>
      <c r="E677" s="20"/>
      <c r="F677" s="20"/>
      <c r="G677" s="20"/>
      <c r="H677" s="20"/>
    </row>
    <row r="678" spans="1:8" ht="15.75">
      <c r="A678" s="10"/>
      <c r="B678" s="22"/>
      <c r="C678" s="71"/>
      <c r="D678" s="55"/>
      <c r="E678" s="20"/>
      <c r="F678" s="20"/>
      <c r="G678" s="20"/>
      <c r="H678" s="20"/>
    </row>
    <row r="679" spans="1:8" ht="15.75">
      <c r="A679" s="10"/>
      <c r="B679" s="22"/>
      <c r="C679" s="71"/>
      <c r="D679" s="55"/>
      <c r="E679" s="20"/>
      <c r="F679" s="20"/>
      <c r="G679" s="20"/>
      <c r="H679" s="20"/>
    </row>
    <row r="680" spans="1:8" ht="15.75">
      <c r="A680" s="10"/>
      <c r="B680" s="22"/>
      <c r="C680" s="71"/>
      <c r="D680" s="55"/>
      <c r="E680" s="20"/>
      <c r="F680" s="20"/>
      <c r="G680" s="20"/>
      <c r="H680" s="20"/>
    </row>
    <row r="681" spans="1:8" ht="15.75">
      <c r="A681" s="10"/>
      <c r="B681" s="22"/>
      <c r="C681" s="71"/>
      <c r="D681" s="55"/>
      <c r="E681" s="20"/>
      <c r="F681" s="20"/>
      <c r="G681" s="20"/>
      <c r="H681" s="20"/>
    </row>
    <row r="682" spans="1:8" ht="15.75">
      <c r="A682" s="10"/>
      <c r="B682" s="22"/>
      <c r="C682" s="71"/>
      <c r="D682" s="55"/>
      <c r="E682" s="20"/>
      <c r="F682" s="20"/>
      <c r="G682" s="20"/>
      <c r="H682" s="20"/>
    </row>
    <row r="683" spans="1:8" ht="15.75">
      <c r="A683" s="10"/>
      <c r="B683" s="22"/>
      <c r="C683" s="71"/>
      <c r="D683" s="55"/>
      <c r="E683" s="20"/>
      <c r="F683" s="20"/>
      <c r="G683" s="20"/>
      <c r="H683" s="20"/>
    </row>
    <row r="684" spans="1:8" ht="15.75">
      <c r="A684" s="10"/>
      <c r="B684" s="22"/>
      <c r="C684" s="71"/>
      <c r="D684" s="55"/>
      <c r="E684" s="20"/>
      <c r="F684" s="20"/>
      <c r="G684" s="20"/>
      <c r="H684" s="20"/>
    </row>
    <row r="685" spans="1:8" ht="15.75">
      <c r="A685" s="10"/>
      <c r="B685" s="22"/>
      <c r="C685" s="71"/>
      <c r="D685" s="55"/>
      <c r="E685" s="20"/>
      <c r="F685" s="20"/>
      <c r="G685" s="20"/>
      <c r="H685" s="20"/>
    </row>
    <row r="686" spans="1:8" ht="15.75">
      <c r="A686" s="10"/>
      <c r="B686" s="22"/>
      <c r="C686" s="71"/>
      <c r="D686" s="55"/>
      <c r="E686" s="20"/>
      <c r="F686" s="20"/>
      <c r="G686" s="20"/>
      <c r="H686" s="20"/>
    </row>
    <row r="687" spans="1:8" ht="15.75">
      <c r="A687" s="10"/>
      <c r="B687" s="22"/>
      <c r="C687" s="71"/>
      <c r="D687" s="55"/>
      <c r="E687" s="20"/>
      <c r="F687" s="20"/>
      <c r="G687" s="20"/>
      <c r="H687" s="20"/>
    </row>
    <row r="688" spans="1:8" ht="15.75">
      <c r="A688" s="10"/>
      <c r="B688" s="22"/>
      <c r="C688" s="71"/>
      <c r="D688" s="55"/>
      <c r="E688" s="20"/>
      <c r="F688" s="20"/>
      <c r="G688" s="20"/>
      <c r="H688" s="20"/>
    </row>
    <row r="689" spans="1:8" ht="15.75">
      <c r="A689" s="10"/>
      <c r="B689" s="22"/>
      <c r="C689" s="71"/>
      <c r="D689" s="55"/>
      <c r="E689" s="20"/>
      <c r="F689" s="20"/>
      <c r="G689" s="20"/>
      <c r="H689" s="20"/>
    </row>
    <row r="690" spans="1:8" ht="15.75">
      <c r="A690" s="10"/>
      <c r="B690" s="22"/>
      <c r="C690" s="71"/>
      <c r="D690" s="55"/>
      <c r="E690" s="20"/>
      <c r="F690" s="20"/>
      <c r="G690" s="20"/>
      <c r="H690" s="20"/>
    </row>
    <row r="691" spans="1:8" ht="15.75">
      <c r="A691" s="10"/>
      <c r="B691" s="22"/>
      <c r="C691" s="71"/>
      <c r="D691" s="55"/>
      <c r="E691" s="20"/>
      <c r="F691" s="20"/>
      <c r="G691" s="20"/>
      <c r="H691" s="20"/>
    </row>
    <row r="692" spans="1:8" ht="15.75">
      <c r="A692" s="10"/>
      <c r="B692" s="22"/>
      <c r="C692" s="71"/>
      <c r="D692" s="55"/>
      <c r="E692" s="20"/>
      <c r="F692" s="20"/>
      <c r="G692" s="20"/>
      <c r="H692" s="20"/>
    </row>
    <row r="693" spans="1:8" ht="15.75">
      <c r="A693" s="10"/>
      <c r="B693" s="22"/>
      <c r="C693" s="71"/>
      <c r="D693" s="55"/>
      <c r="E693" s="20"/>
      <c r="F693" s="20"/>
      <c r="G693" s="20"/>
      <c r="H693" s="20"/>
    </row>
    <row r="694" spans="1:8" ht="15.75">
      <c r="A694" s="10"/>
      <c r="B694" s="22"/>
      <c r="C694" s="71"/>
      <c r="D694" s="55"/>
      <c r="E694" s="20"/>
      <c r="F694" s="20"/>
      <c r="G694" s="20"/>
      <c r="H694" s="20"/>
    </row>
    <row r="695" spans="1:8" ht="15.75">
      <c r="A695" s="10"/>
      <c r="B695" s="22"/>
      <c r="C695" s="71"/>
      <c r="D695" s="55"/>
      <c r="E695" s="20"/>
      <c r="F695" s="20"/>
      <c r="G695" s="20"/>
      <c r="H695" s="20"/>
    </row>
    <row r="696" spans="1:8" ht="15.75">
      <c r="A696" s="10"/>
      <c r="B696" s="22"/>
      <c r="C696" s="71"/>
      <c r="D696" s="55"/>
      <c r="E696" s="20"/>
      <c r="F696" s="20"/>
      <c r="G696" s="20"/>
      <c r="H696" s="20"/>
    </row>
    <row r="697" spans="1:8" ht="15.75">
      <c r="A697" s="10"/>
      <c r="B697" s="22"/>
      <c r="C697" s="71"/>
      <c r="D697" s="55"/>
      <c r="E697" s="20"/>
      <c r="F697" s="20"/>
      <c r="G697" s="20"/>
      <c r="H697" s="20"/>
    </row>
    <row r="698" spans="1:8" ht="15.75">
      <c r="A698" s="10"/>
      <c r="B698" s="22"/>
      <c r="C698" s="71"/>
      <c r="D698" s="55"/>
      <c r="E698" s="20"/>
      <c r="F698" s="20"/>
      <c r="G698" s="20"/>
      <c r="H698" s="20"/>
    </row>
    <row r="699" spans="1:8" ht="15.75">
      <c r="A699" s="10"/>
      <c r="B699" s="22"/>
      <c r="C699" s="71"/>
      <c r="D699" s="55"/>
      <c r="E699" s="20"/>
      <c r="F699" s="20"/>
      <c r="G699" s="20"/>
      <c r="H699" s="20"/>
    </row>
    <row r="700" spans="1:8" ht="15.75">
      <c r="A700" s="10"/>
      <c r="B700" s="22"/>
      <c r="C700" s="71"/>
      <c r="D700" s="55"/>
      <c r="E700" s="20"/>
      <c r="F700" s="20"/>
      <c r="G700" s="20"/>
      <c r="H700" s="20"/>
    </row>
    <row r="701" spans="1:8" ht="15.75">
      <c r="A701" s="10"/>
      <c r="B701" s="22"/>
      <c r="C701" s="71"/>
      <c r="D701" s="55"/>
      <c r="E701" s="20"/>
      <c r="F701" s="20"/>
      <c r="G701" s="20"/>
      <c r="H701" s="20"/>
    </row>
    <row r="702" spans="1:8" ht="15.75">
      <c r="A702" s="10"/>
      <c r="B702" s="22"/>
      <c r="C702" s="71"/>
      <c r="D702" s="55"/>
      <c r="E702" s="20"/>
      <c r="F702" s="20"/>
      <c r="G702" s="20"/>
      <c r="H702" s="20"/>
    </row>
    <row r="703" spans="1:8" ht="15.75">
      <c r="A703" s="10"/>
      <c r="B703" s="22"/>
      <c r="C703" s="71"/>
      <c r="D703" s="55"/>
      <c r="E703" s="20"/>
      <c r="F703" s="20"/>
      <c r="G703" s="20"/>
      <c r="H703" s="20"/>
    </row>
    <row r="704" spans="1:8" ht="15.75">
      <c r="A704" s="10"/>
      <c r="B704" s="22"/>
      <c r="C704" s="71"/>
      <c r="D704" s="55"/>
      <c r="E704" s="20"/>
      <c r="F704" s="20"/>
      <c r="G704" s="20"/>
      <c r="H704" s="20"/>
    </row>
    <row r="705" spans="1:8" ht="15.75">
      <c r="A705" s="10"/>
      <c r="B705" s="22"/>
      <c r="C705" s="71"/>
      <c r="D705" s="55"/>
      <c r="E705" s="20"/>
      <c r="F705" s="20"/>
      <c r="G705" s="20"/>
      <c r="H705" s="20"/>
    </row>
    <row r="706" spans="1:8" ht="15.75">
      <c r="A706" s="10"/>
      <c r="B706" s="22"/>
      <c r="C706" s="71"/>
      <c r="D706" s="55"/>
      <c r="E706" s="20"/>
      <c r="F706" s="20"/>
      <c r="G706" s="20"/>
      <c r="H706" s="20"/>
    </row>
    <row r="707" spans="1:8" ht="15.75">
      <c r="A707" s="10"/>
      <c r="B707" s="22"/>
      <c r="C707" s="71"/>
      <c r="D707" s="55"/>
      <c r="E707" s="20"/>
      <c r="F707" s="20"/>
      <c r="G707" s="20"/>
      <c r="H707" s="20"/>
    </row>
    <row r="708" spans="1:8" ht="15.75">
      <c r="A708" s="10"/>
      <c r="B708" s="22"/>
      <c r="C708" s="71"/>
      <c r="D708" s="55"/>
      <c r="E708" s="20"/>
      <c r="F708" s="20"/>
      <c r="G708" s="20"/>
      <c r="H708" s="20"/>
    </row>
    <row r="709" spans="1:8" ht="15.75">
      <c r="A709" s="10"/>
      <c r="B709" s="22"/>
      <c r="C709" s="71"/>
      <c r="D709" s="55"/>
      <c r="E709" s="20"/>
      <c r="F709" s="20"/>
      <c r="G709" s="20"/>
      <c r="H709" s="20"/>
    </row>
    <row r="710" spans="1:8" ht="15.75">
      <c r="A710" s="10"/>
      <c r="B710" s="22"/>
      <c r="C710" s="71"/>
      <c r="D710" s="55"/>
      <c r="E710" s="20"/>
      <c r="F710" s="20"/>
      <c r="G710" s="20"/>
      <c r="H710" s="20"/>
    </row>
    <row r="711" spans="1:8" ht="15.75">
      <c r="A711" s="10"/>
      <c r="B711" s="22"/>
      <c r="C711" s="71"/>
      <c r="D711" s="55"/>
      <c r="E711" s="20"/>
      <c r="F711" s="20"/>
      <c r="G711" s="20"/>
      <c r="H711" s="20"/>
    </row>
    <row r="712" spans="1:8" ht="15.75">
      <c r="A712" s="10"/>
      <c r="B712" s="22"/>
      <c r="C712" s="71"/>
      <c r="D712" s="55"/>
      <c r="E712" s="20"/>
      <c r="F712" s="20"/>
      <c r="G712" s="20"/>
      <c r="H712" s="20"/>
    </row>
    <row r="713" spans="1:8" ht="15.75">
      <c r="A713" s="10"/>
      <c r="B713" s="22"/>
      <c r="C713" s="71"/>
      <c r="D713" s="55"/>
      <c r="E713" s="20"/>
      <c r="F713" s="20"/>
      <c r="G713" s="20"/>
      <c r="H713" s="20"/>
    </row>
    <row r="714" spans="1:8" ht="15.75">
      <c r="A714" s="10"/>
      <c r="B714" s="22"/>
      <c r="C714" s="71"/>
      <c r="D714" s="55"/>
      <c r="E714" s="20"/>
      <c r="F714" s="20"/>
      <c r="G714" s="20"/>
      <c r="H714" s="20"/>
    </row>
    <row r="715" spans="1:8" ht="15.75">
      <c r="A715" s="10"/>
      <c r="B715" s="22"/>
      <c r="C715" s="71"/>
      <c r="D715" s="55"/>
      <c r="E715" s="20"/>
      <c r="F715" s="20"/>
      <c r="G715" s="20"/>
      <c r="H715" s="20"/>
    </row>
    <row r="716" spans="1:8" ht="15.75">
      <c r="A716" s="10"/>
      <c r="B716" s="22"/>
      <c r="C716" s="71"/>
      <c r="D716" s="55"/>
      <c r="E716" s="20"/>
      <c r="F716" s="20"/>
      <c r="G716" s="20"/>
      <c r="H716" s="20"/>
    </row>
    <row r="717" spans="1:8" ht="15.75">
      <c r="A717" s="10"/>
      <c r="B717" s="22"/>
      <c r="C717" s="71"/>
      <c r="D717" s="55"/>
      <c r="E717" s="20"/>
      <c r="F717" s="20"/>
      <c r="G717" s="20"/>
      <c r="H717" s="20"/>
    </row>
    <row r="718" spans="1:8" ht="15.75">
      <c r="A718" s="10"/>
      <c r="B718" s="22"/>
      <c r="C718" s="71"/>
      <c r="D718" s="55"/>
      <c r="E718" s="20"/>
      <c r="F718" s="20"/>
      <c r="G718" s="20"/>
      <c r="H718" s="20"/>
    </row>
    <row r="719" spans="1:8" ht="15.75">
      <c r="A719" s="10"/>
      <c r="B719" s="22"/>
      <c r="C719" s="71"/>
      <c r="D719" s="55"/>
      <c r="E719" s="20"/>
      <c r="F719" s="20"/>
      <c r="G719" s="20"/>
      <c r="H719" s="20"/>
    </row>
    <row r="720" spans="1:8" ht="15.75">
      <c r="A720" s="10"/>
      <c r="B720" s="22"/>
      <c r="C720" s="71"/>
      <c r="D720" s="55"/>
      <c r="E720" s="20"/>
      <c r="F720" s="20"/>
      <c r="G720" s="20"/>
      <c r="H720" s="20"/>
    </row>
    <row r="721" spans="1:8" ht="15.75">
      <c r="A721" s="10"/>
      <c r="B721" s="22"/>
      <c r="C721" s="71"/>
      <c r="D721" s="55"/>
      <c r="E721" s="20"/>
      <c r="F721" s="20"/>
      <c r="G721" s="20"/>
      <c r="H721" s="20"/>
    </row>
    <row r="722" spans="1:8" ht="15.75">
      <c r="A722" s="10"/>
      <c r="B722" s="22"/>
      <c r="C722" s="71"/>
      <c r="D722" s="55"/>
      <c r="E722" s="20"/>
      <c r="F722" s="20"/>
      <c r="G722" s="20"/>
      <c r="H722" s="20"/>
    </row>
    <row r="723" spans="1:8" ht="15.75">
      <c r="A723" s="10"/>
      <c r="B723" s="22"/>
      <c r="C723" s="71"/>
      <c r="D723" s="55"/>
      <c r="E723" s="20"/>
      <c r="F723" s="20"/>
      <c r="G723" s="20"/>
      <c r="H723" s="20"/>
    </row>
    <row r="724" spans="1:8" ht="15.75">
      <c r="A724" s="10"/>
      <c r="B724" s="22"/>
      <c r="C724" s="71"/>
      <c r="D724" s="55"/>
      <c r="E724" s="20"/>
      <c r="F724" s="20"/>
      <c r="G724" s="20"/>
      <c r="H724" s="20"/>
    </row>
    <row r="725" spans="1:8" ht="15.75">
      <c r="A725" s="10"/>
      <c r="B725" s="22"/>
      <c r="C725" s="71"/>
      <c r="D725" s="55"/>
      <c r="E725" s="20"/>
      <c r="F725" s="20"/>
      <c r="G725" s="20"/>
      <c r="H725" s="20"/>
    </row>
    <row r="726" spans="1:8" ht="15.75">
      <c r="A726" s="10"/>
      <c r="B726" s="22"/>
      <c r="C726" s="71"/>
      <c r="D726" s="55"/>
      <c r="E726" s="20"/>
      <c r="F726" s="20"/>
      <c r="G726" s="20"/>
      <c r="H726" s="20"/>
    </row>
    <row r="727" spans="1:8" ht="15.75">
      <c r="A727" s="10"/>
      <c r="B727" s="22"/>
      <c r="C727" s="71"/>
      <c r="D727" s="55"/>
      <c r="E727" s="20"/>
      <c r="F727" s="20"/>
      <c r="G727" s="20"/>
      <c r="H727" s="20"/>
    </row>
    <row r="728" spans="1:8" ht="15.75">
      <c r="A728" s="10"/>
      <c r="B728" s="22"/>
      <c r="C728" s="71"/>
      <c r="D728" s="55"/>
      <c r="E728" s="20"/>
      <c r="F728" s="20"/>
      <c r="G728" s="20"/>
      <c r="H728" s="20"/>
    </row>
    <row r="729" spans="1:8" ht="15.75">
      <c r="A729" s="10"/>
      <c r="B729" s="22"/>
      <c r="C729" s="71"/>
      <c r="D729" s="55"/>
      <c r="E729" s="20"/>
      <c r="F729" s="20"/>
      <c r="G729" s="20"/>
      <c r="H729" s="20"/>
    </row>
    <row r="730" spans="1:8" ht="15.75">
      <c r="A730" s="10"/>
      <c r="B730" s="22"/>
      <c r="C730" s="71"/>
      <c r="D730" s="55"/>
      <c r="E730" s="20"/>
      <c r="F730" s="20"/>
      <c r="G730" s="20"/>
      <c r="H730" s="20"/>
    </row>
    <row r="731" spans="1:8" ht="15.75">
      <c r="A731" s="10"/>
      <c r="B731" s="22"/>
      <c r="C731" s="71"/>
      <c r="D731" s="55"/>
      <c r="E731" s="20"/>
      <c r="F731" s="20"/>
      <c r="G731" s="20"/>
      <c r="H731" s="20"/>
    </row>
    <row r="732" spans="1:8" ht="15.75">
      <c r="A732" s="10"/>
      <c r="B732" s="22"/>
      <c r="C732" s="71"/>
      <c r="D732" s="55"/>
      <c r="E732" s="20"/>
      <c r="F732" s="20"/>
      <c r="G732" s="20"/>
      <c r="H732" s="20"/>
    </row>
    <row r="733" spans="1:8" ht="15.75">
      <c r="A733" s="10"/>
      <c r="B733" s="22"/>
      <c r="C733" s="71"/>
      <c r="D733" s="55"/>
      <c r="E733" s="20"/>
      <c r="F733" s="20"/>
      <c r="G733" s="20"/>
      <c r="H733" s="20"/>
    </row>
    <row r="734" spans="1:8" ht="15.75">
      <c r="A734" s="10"/>
      <c r="B734" s="22"/>
      <c r="C734" s="71"/>
      <c r="D734" s="55"/>
      <c r="E734" s="20"/>
      <c r="F734" s="20"/>
      <c r="G734" s="20"/>
      <c r="H734" s="20"/>
    </row>
    <row r="735" spans="1:8" ht="15.75">
      <c r="A735" s="10"/>
      <c r="B735" s="22"/>
      <c r="C735" s="71"/>
      <c r="D735" s="55"/>
      <c r="E735" s="20"/>
      <c r="F735" s="20"/>
      <c r="G735" s="20"/>
      <c r="H735" s="20"/>
    </row>
    <row r="736" spans="1:8" ht="15.75">
      <c r="A736" s="10"/>
      <c r="B736" s="22"/>
      <c r="C736" s="71"/>
      <c r="D736" s="55"/>
      <c r="E736" s="20"/>
      <c r="F736" s="20"/>
      <c r="G736" s="20"/>
      <c r="H736" s="20"/>
    </row>
    <row r="737" spans="1:8" ht="15.75">
      <c r="A737" s="10"/>
      <c r="B737" s="22"/>
      <c r="C737" s="71"/>
      <c r="D737" s="55"/>
      <c r="E737" s="20"/>
      <c r="F737" s="20"/>
      <c r="G737" s="20"/>
      <c r="H737" s="20"/>
    </row>
    <row r="738" spans="1:8" ht="15.75">
      <c r="A738" s="10"/>
      <c r="B738" s="22"/>
      <c r="C738" s="71"/>
      <c r="D738" s="55"/>
      <c r="E738" s="20"/>
      <c r="F738" s="20"/>
      <c r="G738" s="20"/>
      <c r="H738" s="20"/>
    </row>
    <row r="739" spans="1:8" ht="15.75">
      <c r="A739" s="10"/>
      <c r="B739" s="22"/>
      <c r="C739" s="71"/>
      <c r="D739" s="55"/>
      <c r="E739" s="20"/>
      <c r="F739" s="20"/>
      <c r="G739" s="20"/>
      <c r="H739" s="20"/>
    </row>
    <row r="740" spans="1:8" ht="15.75">
      <c r="A740" s="10"/>
      <c r="B740" s="22"/>
      <c r="C740" s="71"/>
      <c r="D740" s="55"/>
      <c r="E740" s="20"/>
      <c r="F740" s="20"/>
      <c r="G740" s="20"/>
      <c r="H740" s="20"/>
    </row>
    <row r="741" spans="1:8" ht="15.75">
      <c r="A741" s="10"/>
      <c r="B741" s="22"/>
      <c r="C741" s="71"/>
      <c r="D741" s="55"/>
      <c r="E741" s="20"/>
      <c r="F741" s="20"/>
      <c r="G741" s="20"/>
      <c r="H741" s="20"/>
    </row>
    <row r="742" spans="1:8" ht="15.75">
      <c r="A742" s="10"/>
      <c r="B742" s="22"/>
      <c r="C742" s="71"/>
      <c r="D742" s="55"/>
      <c r="E742" s="20"/>
      <c r="F742" s="20"/>
      <c r="G742" s="20"/>
      <c r="H742" s="20"/>
    </row>
    <row r="743" spans="1:8" ht="15.75">
      <c r="A743" s="10"/>
      <c r="B743" s="22"/>
      <c r="C743" s="71"/>
      <c r="D743" s="55"/>
      <c r="E743" s="20"/>
      <c r="F743" s="20"/>
      <c r="G743" s="20"/>
      <c r="H743" s="20"/>
    </row>
    <row r="744" spans="1:8" ht="15.75">
      <c r="A744" s="10"/>
      <c r="B744" s="22"/>
      <c r="C744" s="71"/>
      <c r="D744" s="55"/>
      <c r="E744" s="20"/>
      <c r="F744" s="20"/>
      <c r="G744" s="20"/>
      <c r="H744" s="20"/>
    </row>
    <row r="745" spans="1:8" ht="15.75">
      <c r="A745" s="10"/>
      <c r="B745" s="22"/>
      <c r="C745" s="71"/>
      <c r="D745" s="55"/>
      <c r="E745" s="20"/>
      <c r="F745" s="20"/>
      <c r="G745" s="20"/>
      <c r="H745" s="20"/>
    </row>
    <row r="746" spans="1:8" ht="15.75">
      <c r="A746" s="10"/>
      <c r="B746" s="22"/>
      <c r="C746" s="71"/>
      <c r="D746" s="55"/>
      <c r="E746" s="20"/>
      <c r="F746" s="20"/>
      <c r="G746" s="20"/>
      <c r="H746" s="20"/>
    </row>
    <row r="747" spans="1:8" ht="15.75">
      <c r="A747" s="10"/>
      <c r="B747" s="22"/>
      <c r="C747" s="71"/>
      <c r="D747" s="55"/>
      <c r="E747" s="20"/>
      <c r="F747" s="20"/>
      <c r="G747" s="20"/>
      <c r="H747" s="20"/>
    </row>
    <row r="748" spans="1:8" ht="15.75">
      <c r="A748" s="10"/>
      <c r="B748" s="22"/>
      <c r="C748" s="71"/>
      <c r="D748" s="55"/>
      <c r="E748" s="20"/>
      <c r="F748" s="20"/>
      <c r="G748" s="20"/>
      <c r="H748" s="20"/>
    </row>
    <row r="749" spans="1:8" ht="15.75">
      <c r="A749" s="10"/>
      <c r="B749" s="22"/>
      <c r="C749" s="71"/>
      <c r="D749" s="55"/>
      <c r="E749" s="20"/>
      <c r="F749" s="20"/>
      <c r="G749" s="20"/>
      <c r="H749" s="20"/>
    </row>
    <row r="750" spans="1:8" ht="15.75">
      <c r="A750" s="10"/>
      <c r="B750" s="22"/>
      <c r="C750" s="71"/>
      <c r="D750" s="55"/>
      <c r="E750" s="20"/>
      <c r="F750" s="20"/>
      <c r="G750" s="20"/>
      <c r="H750" s="20"/>
    </row>
    <row r="751" spans="1:8" ht="15.75">
      <c r="A751" s="10"/>
      <c r="B751" s="22"/>
      <c r="C751" s="71"/>
      <c r="D751" s="55"/>
      <c r="E751" s="20"/>
      <c r="F751" s="20"/>
      <c r="G751" s="20"/>
      <c r="H751" s="20"/>
    </row>
    <row r="752" spans="1:8" ht="15.75">
      <c r="A752" s="10"/>
      <c r="B752" s="22"/>
      <c r="C752" s="71"/>
      <c r="D752" s="55"/>
      <c r="E752" s="20"/>
      <c r="F752" s="20"/>
      <c r="G752" s="20"/>
      <c r="H752" s="20"/>
    </row>
    <row r="753" spans="1:8" ht="15.75">
      <c r="A753" s="10"/>
      <c r="B753" s="22"/>
      <c r="C753" s="71"/>
      <c r="D753" s="55"/>
      <c r="E753" s="20"/>
      <c r="F753" s="20"/>
      <c r="G753" s="20"/>
      <c r="H753" s="20"/>
    </row>
    <row r="754" spans="1:8" ht="15.75">
      <c r="A754" s="10"/>
      <c r="B754" s="22"/>
      <c r="C754" s="71"/>
      <c r="D754" s="55"/>
      <c r="E754" s="20"/>
      <c r="F754" s="20"/>
      <c r="G754" s="20"/>
      <c r="H754" s="20"/>
    </row>
    <row r="755" spans="1:8" ht="15.75">
      <c r="A755" s="10"/>
      <c r="B755" s="22"/>
      <c r="C755" s="71"/>
      <c r="D755" s="55"/>
      <c r="E755" s="20"/>
      <c r="F755" s="20"/>
      <c r="G755" s="20"/>
      <c r="H755" s="20"/>
    </row>
    <row r="756" spans="1:8" ht="15.75">
      <c r="A756" s="10"/>
      <c r="B756" s="22"/>
      <c r="C756" s="71"/>
      <c r="D756" s="55"/>
      <c r="E756" s="20"/>
      <c r="F756" s="20"/>
      <c r="G756" s="20"/>
      <c r="H756" s="20"/>
    </row>
    <row r="757" spans="1:8" ht="15.75">
      <c r="A757" s="10"/>
      <c r="B757" s="22"/>
      <c r="C757" s="71"/>
      <c r="D757" s="55"/>
      <c r="E757" s="20"/>
      <c r="F757" s="20"/>
      <c r="G757" s="20"/>
      <c r="H757" s="20"/>
    </row>
    <row r="758" spans="1:8" ht="15.75">
      <c r="A758" s="10"/>
      <c r="B758" s="22"/>
      <c r="C758" s="71"/>
      <c r="D758" s="55"/>
      <c r="E758" s="20"/>
      <c r="F758" s="20"/>
      <c r="G758" s="20"/>
      <c r="H758" s="20"/>
    </row>
    <row r="759" spans="1:8" ht="15.75">
      <c r="A759" s="10"/>
      <c r="B759" s="22"/>
      <c r="C759" s="71"/>
      <c r="D759" s="55"/>
      <c r="E759" s="20"/>
      <c r="F759" s="20"/>
      <c r="G759" s="20"/>
      <c r="H759" s="20"/>
    </row>
    <row r="760" spans="1:8" ht="15.75">
      <c r="A760" s="10"/>
      <c r="B760" s="22"/>
      <c r="C760" s="71"/>
      <c r="D760" s="55"/>
      <c r="E760" s="20"/>
      <c r="F760" s="20"/>
      <c r="G760" s="20"/>
      <c r="H760" s="20"/>
    </row>
    <row r="761" spans="1:8" ht="15.75">
      <c r="A761" s="10"/>
      <c r="B761" s="22"/>
      <c r="C761" s="71"/>
      <c r="D761" s="55"/>
      <c r="E761" s="20"/>
      <c r="F761" s="20"/>
      <c r="G761" s="20"/>
      <c r="H761" s="20"/>
    </row>
    <row r="762" spans="1:8" ht="15.75">
      <c r="A762" s="10"/>
      <c r="B762" s="22"/>
      <c r="C762" s="71"/>
      <c r="D762" s="55"/>
      <c r="E762" s="20"/>
      <c r="F762" s="20"/>
      <c r="G762" s="20"/>
      <c r="H762" s="20"/>
    </row>
    <row r="763" spans="1:8" ht="15.75">
      <c r="A763" s="10"/>
      <c r="B763" s="22"/>
      <c r="C763" s="71"/>
      <c r="D763" s="55"/>
      <c r="E763" s="20"/>
      <c r="F763" s="20"/>
      <c r="G763" s="20"/>
      <c r="H763" s="20"/>
    </row>
    <row r="764" spans="1:8" ht="15.75">
      <c r="A764" s="10"/>
      <c r="B764" s="22"/>
      <c r="C764" s="71"/>
      <c r="D764" s="55"/>
      <c r="E764" s="20"/>
      <c r="F764" s="20"/>
      <c r="G764" s="20"/>
      <c r="H764" s="20"/>
    </row>
    <row r="765" spans="1:8" ht="15.75">
      <c r="A765" s="10"/>
      <c r="B765" s="22"/>
      <c r="C765" s="71"/>
      <c r="D765" s="55"/>
      <c r="E765" s="20"/>
      <c r="F765" s="20"/>
      <c r="G765" s="20"/>
      <c r="H765" s="20"/>
    </row>
    <row r="766" spans="1:8" ht="15.75">
      <c r="A766" s="10"/>
      <c r="B766" s="22"/>
      <c r="C766" s="71"/>
      <c r="D766" s="55"/>
      <c r="E766" s="20"/>
      <c r="F766" s="20"/>
      <c r="G766" s="20"/>
      <c r="H766" s="20"/>
    </row>
    <row r="767" spans="1:8" ht="15.75">
      <c r="A767" s="10"/>
      <c r="B767" s="22"/>
      <c r="C767" s="71"/>
      <c r="D767" s="55"/>
      <c r="E767" s="20"/>
      <c r="F767" s="20"/>
      <c r="G767" s="20"/>
      <c r="H767" s="20"/>
    </row>
    <row r="768" spans="1:8" ht="15.75">
      <c r="A768" s="10"/>
      <c r="B768" s="22"/>
      <c r="C768" s="71"/>
      <c r="D768" s="55"/>
      <c r="E768" s="20"/>
      <c r="F768" s="20"/>
      <c r="G768" s="20"/>
      <c r="H768" s="20"/>
    </row>
    <row r="769" spans="1:8" ht="15.75">
      <c r="A769" s="10"/>
      <c r="B769" s="22"/>
      <c r="C769" s="71"/>
      <c r="D769" s="55"/>
      <c r="E769" s="20"/>
      <c r="F769" s="20"/>
      <c r="G769" s="20"/>
      <c r="H769" s="20"/>
    </row>
    <row r="770" spans="1:8" ht="15.75">
      <c r="A770" s="10"/>
      <c r="B770" s="22"/>
      <c r="C770" s="71"/>
      <c r="D770" s="55"/>
      <c r="E770" s="20"/>
      <c r="F770" s="20"/>
      <c r="G770" s="20"/>
      <c r="H770" s="20"/>
    </row>
    <row r="771" spans="1:8" ht="15.75">
      <c r="A771" s="10"/>
      <c r="B771" s="22"/>
      <c r="C771" s="71"/>
      <c r="D771" s="55"/>
      <c r="E771" s="20"/>
      <c r="F771" s="20"/>
      <c r="G771" s="20"/>
      <c r="H771" s="20"/>
    </row>
    <row r="772" spans="1:8" ht="15.75">
      <c r="A772" s="10"/>
      <c r="B772" s="22"/>
      <c r="C772" s="71"/>
      <c r="D772" s="55"/>
      <c r="E772" s="20"/>
      <c r="F772" s="20"/>
      <c r="G772" s="20"/>
      <c r="H772" s="20"/>
    </row>
    <row r="773" spans="1:8" ht="15.75">
      <c r="A773" s="10"/>
      <c r="B773" s="22"/>
      <c r="C773" s="71"/>
      <c r="D773" s="55"/>
      <c r="E773" s="20"/>
      <c r="F773" s="20"/>
      <c r="G773" s="20"/>
      <c r="H773" s="20"/>
    </row>
    <row r="774" spans="1:8" ht="15.75">
      <c r="A774" s="10"/>
      <c r="B774" s="22"/>
      <c r="C774" s="71"/>
      <c r="D774" s="55"/>
      <c r="E774" s="20"/>
      <c r="F774" s="20"/>
      <c r="G774" s="20"/>
      <c r="H774" s="20"/>
    </row>
    <row r="775" spans="1:8" ht="15.75">
      <c r="A775" s="10"/>
      <c r="B775" s="22"/>
      <c r="C775" s="71"/>
      <c r="D775" s="55"/>
      <c r="E775" s="20"/>
      <c r="F775" s="20"/>
      <c r="G775" s="20"/>
      <c r="H775" s="20"/>
    </row>
    <row r="776" spans="1:8" ht="15.75">
      <c r="A776" s="10"/>
      <c r="B776" s="22"/>
      <c r="C776" s="71"/>
      <c r="D776" s="55"/>
      <c r="E776" s="20"/>
      <c r="F776" s="20"/>
      <c r="G776" s="20"/>
      <c r="H776" s="20"/>
    </row>
    <row r="777" spans="1:8" ht="15.75">
      <c r="A777" s="10"/>
      <c r="B777" s="22"/>
      <c r="C777" s="71"/>
      <c r="D777" s="55"/>
      <c r="E777" s="20"/>
      <c r="F777" s="20"/>
      <c r="G777" s="20"/>
      <c r="H777" s="20"/>
    </row>
    <row r="778" spans="1:8" ht="15.75">
      <c r="A778" s="10"/>
      <c r="B778" s="22"/>
      <c r="C778" s="71"/>
      <c r="D778" s="55"/>
      <c r="E778" s="20"/>
      <c r="F778" s="20"/>
      <c r="G778" s="20"/>
      <c r="H778" s="20"/>
    </row>
    <row r="779" spans="1:8" ht="15.75">
      <c r="A779" s="10"/>
      <c r="B779" s="22"/>
      <c r="C779" s="71"/>
      <c r="D779" s="55"/>
      <c r="E779" s="20"/>
      <c r="F779" s="20"/>
      <c r="G779" s="20"/>
      <c r="H779" s="20"/>
    </row>
  </sheetData>
  <sheetProtection/>
  <autoFilter ref="A4:H468"/>
  <mergeCells count="98">
    <mergeCell ref="L4:L5"/>
    <mergeCell ref="G4:G5"/>
    <mergeCell ref="A1:L1"/>
    <mergeCell ref="A2:M2"/>
    <mergeCell ref="A4:A5"/>
    <mergeCell ref="B4:B5"/>
    <mergeCell ref="C4:C5"/>
    <mergeCell ref="D4:D5"/>
    <mergeCell ref="I4:I5"/>
    <mergeCell ref="H4:H5"/>
    <mergeCell ref="A64:A69"/>
    <mergeCell ref="A48:A63"/>
    <mergeCell ref="B48:B63"/>
    <mergeCell ref="A27:A47"/>
    <mergeCell ref="B27:B47"/>
    <mergeCell ref="A6:A26"/>
    <mergeCell ref="B6:B26"/>
    <mergeCell ref="A115:A133"/>
    <mergeCell ref="B115:B133"/>
    <mergeCell ref="A134:A150"/>
    <mergeCell ref="B134:B150"/>
    <mergeCell ref="A151:A163"/>
    <mergeCell ref="B151:B163"/>
    <mergeCell ref="A164:A177"/>
    <mergeCell ref="B164:B177"/>
    <mergeCell ref="A178:A189"/>
    <mergeCell ref="B178:B189"/>
    <mergeCell ref="A190:A203"/>
    <mergeCell ref="B190:B203"/>
    <mergeCell ref="A204:A216"/>
    <mergeCell ref="B204:B216"/>
    <mergeCell ref="A217:A229"/>
    <mergeCell ref="B217:B229"/>
    <mergeCell ref="A230:A243"/>
    <mergeCell ref="B230:B243"/>
    <mergeCell ref="A244:A255"/>
    <mergeCell ref="B244:B255"/>
    <mergeCell ref="A256:A277"/>
    <mergeCell ref="B256:B277"/>
    <mergeCell ref="A284:A307"/>
    <mergeCell ref="B284:B307"/>
    <mergeCell ref="A278:A283"/>
    <mergeCell ref="B278:B283"/>
    <mergeCell ref="A366:A385"/>
    <mergeCell ref="B366:B385"/>
    <mergeCell ref="A386:A399"/>
    <mergeCell ref="B386:B399"/>
    <mergeCell ref="A308:A325"/>
    <mergeCell ref="B308:B325"/>
    <mergeCell ref="A353:A365"/>
    <mergeCell ref="B353:B365"/>
    <mergeCell ref="A326:A352"/>
    <mergeCell ref="B326:B352"/>
    <mergeCell ref="A400:A414"/>
    <mergeCell ref="B400:B414"/>
    <mergeCell ref="A415:A421"/>
    <mergeCell ref="B415:B421"/>
    <mergeCell ref="A426:A432"/>
    <mergeCell ref="B426:B432"/>
    <mergeCell ref="A422:A425"/>
    <mergeCell ref="B422:B425"/>
    <mergeCell ref="C469:C474"/>
    <mergeCell ref="E476:E477"/>
    <mergeCell ref="F476:F477"/>
    <mergeCell ref="A433:A448"/>
    <mergeCell ref="B433:B448"/>
    <mergeCell ref="A449:A468"/>
    <mergeCell ref="B449:B468"/>
    <mergeCell ref="A469:A474"/>
    <mergeCell ref="B469:B474"/>
    <mergeCell ref="A482:A564"/>
    <mergeCell ref="B482:B564"/>
    <mergeCell ref="H480:H481"/>
    <mergeCell ref="I480:I481"/>
    <mergeCell ref="J480:J481"/>
    <mergeCell ref="K480:K481"/>
    <mergeCell ref="A480:A481"/>
    <mergeCell ref="B480:B481"/>
    <mergeCell ref="C480:C481"/>
    <mergeCell ref="D480:D481"/>
    <mergeCell ref="L480:L481"/>
    <mergeCell ref="M480:M481"/>
    <mergeCell ref="I476:I477"/>
    <mergeCell ref="J476:J477"/>
    <mergeCell ref="A478:J478"/>
    <mergeCell ref="E480:E481"/>
    <mergeCell ref="F480:F481"/>
    <mergeCell ref="G480:G481"/>
    <mergeCell ref="K4:K5"/>
    <mergeCell ref="J4:J5"/>
    <mergeCell ref="M4:M5"/>
    <mergeCell ref="F4:F5"/>
    <mergeCell ref="E4:E5"/>
    <mergeCell ref="A96:A114"/>
    <mergeCell ref="B96:B114"/>
    <mergeCell ref="A70:A95"/>
    <mergeCell ref="B70:B95"/>
    <mergeCell ref="B64:B69"/>
  </mergeCells>
  <printOptions/>
  <pageMargins left="0.15748031496062992" right="0.11811023622047245" top="0.4724409448818898" bottom="0.31496062992125984" header="0.1968503937007874" footer="0.1968503937007874"/>
  <pageSetup fitToHeight="5" horizontalDpi="600" verticalDpi="600" orientation="portrait" paperSize="9" scale="44" r:id="rId1"/>
  <rowBreaks count="2" manualBreakCount="2">
    <brk id="189" max="255" man="1"/>
    <brk id="38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Сибгатуллина Ольга Викторовна</cp:lastModifiedBy>
  <cp:lastPrinted>2015-05-13T11:08:03Z</cp:lastPrinted>
  <dcterms:created xsi:type="dcterms:W3CDTF">2011-02-09T07:28:13Z</dcterms:created>
  <dcterms:modified xsi:type="dcterms:W3CDTF">2015-05-13T11:08:19Z</dcterms:modified>
  <cp:category/>
  <cp:version/>
  <cp:contentType/>
  <cp:contentStatus/>
</cp:coreProperties>
</file>