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30" windowWidth="14880" windowHeight="4770" activeTab="0"/>
  </bookViews>
  <sheets>
    <sheet name="на 01.09.2014" sheetId="1" r:id="rId1"/>
  </sheets>
  <definedNames>
    <definedName name="_xlnm.Print_Titles" localSheetId="0">'на 01.09.2014'!$4:$5</definedName>
    <definedName name="_xlnm.Print_Area" localSheetId="0">'на 01.09.2014'!$A$1:$P$559</definedName>
  </definedNames>
  <calcPr fullCalcOnLoad="1"/>
</workbook>
</file>

<file path=xl/sharedStrings.xml><?xml version="1.0" encoding="utf-8"?>
<sst xmlns="http://schemas.openxmlformats.org/spreadsheetml/2006/main" count="1098" uniqueCount="263">
  <si>
    <t>Код адм.</t>
  </si>
  <si>
    <t>Код вида доходов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</si>
  <si>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</si>
  <si>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</si>
  <si>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</si>
  <si>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</si>
  <si>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</si>
  <si>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</si>
  <si>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</si>
  <si>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</si>
  <si>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</si>
  <si>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</si>
  <si>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</si>
  <si>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</si>
  <si>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</si>
  <si>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</si>
  <si>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</si>
  <si>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</si>
  <si>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</si>
  <si>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</si>
  <si>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</si>
  <si>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</si>
  <si>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</si>
  <si>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</si>
  <si>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</si>
  <si>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</si>
  <si>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</si>
  <si>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</si>
  <si>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</si>
  <si>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</si>
  <si>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</si>
  <si>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</si>
  <si>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</si>
  <si>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</si>
  <si>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</si>
  <si>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</si>
  <si>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</si>
  <si>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</si>
  <si>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</si>
  <si>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</si>
  <si>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</si>
  <si>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</si>
  <si>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</si>
  <si>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</si>
  <si>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</si>
  <si>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</si>
  <si>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</si>
  <si>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</si>
  <si>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</si>
  <si>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</si>
  <si>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</si>
  <si>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</si>
  <si>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</si>
  <si>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</si>
  <si>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</si>
  <si>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</si>
  <si>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</si>
  <si>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</si>
  <si>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</si>
  <si>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</si>
  <si>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</si>
  <si>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</si>
  <si>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</si>
  <si>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</si>
  <si>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</si>
  <si>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</si>
  <si>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</si>
  <si>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</si>
  <si>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</si>
  <si>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</si>
  <si>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</si>
  <si>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</si>
  <si>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</si>
  <si>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</si>
  <si>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</si>
  <si>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</si>
  <si>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</si>
  <si>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</si>
  <si>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</si>
  <si>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</si>
  <si>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</si>
  <si>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</si>
  <si>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</si>
  <si>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</si>
  <si>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</si>
  <si>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</si>
  <si>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</si>
  <si>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</si>
  <si>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</si>
  <si>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</si>
  <si>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</si>
  <si>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</si>
  <si>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</si>
  <si>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</si>
  <si>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</si>
  <si>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</si>
  <si>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</si>
  <si>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</si>
  <si>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</si>
  <si>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</si>
  <si>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</si>
  <si>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</si>
  <si>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</si>
  <si>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</si>
  <si>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</si>
  <si>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</si>
  <si>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</si>
  <si>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</si>
  <si>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</si>
  <si>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</si>
  <si>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</si>
  <si>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</si>
  <si>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</si>
  <si>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</si>
  <si>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</si>
  <si>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</si>
  <si>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</si>
  <si>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</si>
  <si>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</si>
  <si>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</si>
  <si>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</si>
  <si>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</si>
  <si>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</si>
  <si>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</si>
  <si>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</si>
  <si>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</si>
  <si>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</si>
  <si>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</si>
  <si>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</si>
  <si>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</si>
  <si>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</si>
  <si>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</si>
  <si>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</si>
  <si>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</si>
  <si>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</si>
  <si>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</si>
  <si>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</si>
  <si>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</si>
  <si>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</si>
  <si>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</si>
  <si>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</si>
  <si>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</si>
  <si>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</si>
  <si>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</si>
  <si>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</si>
  <si>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</si>
  <si>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</si>
  <si>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</si>
  <si>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</si>
  <si>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</si>
  <si>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</si>
  <si>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</si>
  <si>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</si>
  <si>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</si>
  <si>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</si>
  <si>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</si>
  <si>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</si>
  <si>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</si>
  <si>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</si>
  <si>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</si>
  <si>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</si>
  <si>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</si>
  <si>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</si>
  <si>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</si>
  <si>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</si>
  <si>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</si>
  <si>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</si>
  <si>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</si>
  <si>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</si>
  <si>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</si>
  <si>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</si>
  <si>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</si>
  <si>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</si>
  <si>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</si>
  <si>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</si>
  <si>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</si>
  <si>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</si>
  <si>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</si>
  <si>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</si>
  <si>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</si>
  <si>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</si>
  <si>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</si>
  <si>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</si>
  <si>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</si>
  <si>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</si>
  <si>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</si>
  <si>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</si>
  <si>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</si>
  <si>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</si>
  <si>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</si>
  <si>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</si>
  <si>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</si>
  <si>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</si>
  <si>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</si>
  <si>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</si>
  <si>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</si>
  <si>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</si>
  <si>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</si>
  <si>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</si>
  <si>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</si>
  <si>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</si>
  <si>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</si>
  <si>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</si>
  <si>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</si>
  <si>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</si>
  <si>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</si>
  <si>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</si>
  <si>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</si>
  <si>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</si>
  <si>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</si>
  <si>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</si>
  <si>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</si>
  <si>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</si>
  <si>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</si>
  <si>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</si>
  <si>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</si>
  <si>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</si>
  <si>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</si>
  <si>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</si>
  <si>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</si>
  <si>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</si>
  <si>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</si>
  <si>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</si>
  <si>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</si>
  <si>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</si>
  <si>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</si>
  <si>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</si>
  <si>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</si>
  <si>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</si>
  <si>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</si>
  <si>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</si>
  <si>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</si>
  <si>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</si>
  <si>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</si>
  <si>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</si>
  <si>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</si>
  <si>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</si>
  <si>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</si>
  <si>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</si>
  <si>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</si>
  <si>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</si>
  <si>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</si>
  <si>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</si>
  <si>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</si>
  <si>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</si>
  <si>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</si>
  <si>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</si>
  <si>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</si>
  <si>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Откл. факта 2014 от факта 2013</t>
  </si>
  <si>
    <t>% факта 201 4г. к факту 2013 г.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</si>
  <si>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</si>
  <si>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</si>
  <si>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</si>
  <si>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</si>
  <si>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 xml:space="preserve">Уточненный годовой план на 2014 год </t>
  </si>
  <si>
    <t>Главные администраторы доходов бюджета</t>
  </si>
  <si>
    <t>Наименование вида доходов</t>
  </si>
  <si>
    <t>Факт  на 01.09.2013 г.  (в сопост. условиях)</t>
  </si>
  <si>
    <t>План января - августа 2014 года</t>
  </si>
  <si>
    <t xml:space="preserve">Факт с начала года на 01.09.2014г. </t>
  </si>
  <si>
    <t>Откл. факта отч.пер. от плана января-августа</t>
  </si>
  <si>
    <t>% исполн. плана января-августа</t>
  </si>
  <si>
    <t>Оперативный анализ  поступления доходов за январь-август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</si>
</sst>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0" fillId="33" borderId="10" xfId="43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2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103" sqref="F103:G10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customWidth="1"/>
    <col min="4" max="4" width="55.875" style="60" customWidth="1"/>
    <col min="5" max="5" width="13.875" style="38" customWidth="1"/>
    <col min="6" max="6" width="14.50390625" style="38" customWidth="1"/>
    <col min="7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6384" width="15.25390625" style="31" customWidth="1"/>
  </cols>
  <sheetData>
    <row r="1" spans="1:13" ht="18.75">
      <c r="A1" s="112" t="s">
        <v>168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6" ht="28.5" customHeight="1">
      <c r="A2" s="96" t="s">
        <v>262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4:13" ht="20.25" customHeight="1">
      <c r="D3" s="2"/>
      <c r="H3" s="64"/>
      <c r="K3" s="39"/>
      <c r="M3" s="39" t="s">
        <v>167</v>
      </c>
    </row>
    <row r="4" spans="1:16" ht="62.25" customHeight="1">
      <c r="A4" s="111" t="s">
        <v>0</v>
      </c>
      <c r="B4" s="110" t="s">
        <v>255</v>
      </c>
      <c r="C4" s="111" t="s">
        <v>1</v>
      </c>
      <c r="D4" s="110" t="s">
        <v>256</v>
      </c>
      <c r="E4" s="105" t="s">
        <v>257</v>
      </c>
      <c r="F4" s="97" t="s">
        <v>254</v>
      </c>
      <c r="G4" s="97" t="s">
        <v>258</v>
      </c>
      <c r="H4" s="97" t="s">
        <v>259</v>
      </c>
      <c r="I4" s="113" t="s">
        <v>260</v>
      </c>
      <c r="J4" s="110" t="s">
        <v>261</v>
      </c>
      <c r="K4" s="92" t="s">
        <v>2</v>
      </c>
      <c r="L4" s="113" t="s">
        <v>248</v>
      </c>
      <c r="M4" s="110" t="s">
        <v>249</v>
      </c>
      <c r="N4" s="92" t="s">
        <v>2</v>
      </c>
      <c r="O4" s="113" t="s">
        <v>224</v>
      </c>
      <c r="P4" s="110" t="s">
        <v>225</v>
      </c>
    </row>
    <row r="5" spans="1:16" ht="37.5" customHeight="1">
      <c r="A5" s="111"/>
      <c r="B5" s="110"/>
      <c r="C5" s="111"/>
      <c r="D5" s="110"/>
      <c r="E5" s="106"/>
      <c r="F5" s="98"/>
      <c r="G5" s="98"/>
      <c r="H5" s="98"/>
      <c r="I5" s="114"/>
      <c r="J5" s="114"/>
      <c r="K5" s="93"/>
      <c r="L5" s="114"/>
      <c r="M5" s="114"/>
      <c r="N5" s="93"/>
      <c r="O5" s="114"/>
      <c r="P5" s="114"/>
    </row>
    <row r="6" spans="1:16" ht="15.75" customHeight="1">
      <c r="A6" s="89" t="s">
        <v>3</v>
      </c>
      <c r="B6" s="85" t="s">
        <v>4</v>
      </c>
      <c r="C6" s="19" t="s">
        <v>5</v>
      </c>
      <c r="D6" s="40" t="s">
        <v>6</v>
      </c>
      <c r="E6" s="34">
        <v>3137.6</v>
      </c>
      <c r="F6" s="71">
        <v>1128.5</v>
      </c>
      <c r="G6" s="71">
        <v>1128.5</v>
      </c>
      <c r="H6" s="34">
        <v>9073</v>
      </c>
      <c r="I6" s="34">
        <f>H6-G6</f>
        <v>7944.5</v>
      </c>
      <c r="J6" s="34">
        <f>H6/G6*100</f>
        <v>803.9875941515286</v>
      </c>
      <c r="K6" s="34">
        <f>H6/F6*100</f>
        <v>803.9875941515286</v>
      </c>
      <c r="L6" s="34">
        <f>H6-E6</f>
        <v>5935.4</v>
      </c>
      <c r="M6" s="34">
        <f>H6/E6*100</f>
        <v>289.1700662927078</v>
      </c>
      <c r="N6" s="34">
        <f>H6/F6*100</f>
        <v>803.9875941515286</v>
      </c>
      <c r="O6" s="34">
        <f>H6-E6</f>
        <v>5935.4</v>
      </c>
      <c r="P6" s="34"/>
    </row>
    <row r="7" spans="1:16" ht="78.75" hidden="1">
      <c r="A7" s="90"/>
      <c r="B7" s="86"/>
      <c r="C7" s="61" t="s">
        <v>202</v>
      </c>
      <c r="D7" s="41" t="s">
        <v>158</v>
      </c>
      <c r="E7" s="34"/>
      <c r="F7" s="71"/>
      <c r="G7" s="71"/>
      <c r="H7" s="34"/>
      <c r="I7" s="34">
        <f aca="true" t="shared" si="0" ref="I7:I71">H7-G7</f>
        <v>0</v>
      </c>
      <c r="J7" s="34" t="e">
        <f aca="true" t="shared" si="1" ref="J7:J69">H7/G7*100</f>
        <v>#DIV/0!</v>
      </c>
      <c r="K7" s="34" t="e">
        <f aca="true" t="shared" si="2" ref="K7:K69">H7/F7*100</f>
        <v>#DIV/0!</v>
      </c>
      <c r="L7" s="34">
        <f aca="true" t="shared" si="3" ref="L7:L71">H7-E7</f>
        <v>0</v>
      </c>
      <c r="M7" s="34" t="e">
        <f aca="true" t="shared" si="4" ref="M7:M71">H7/E7*100</f>
        <v>#DIV/0!</v>
      </c>
      <c r="N7" s="34"/>
      <c r="O7" s="34"/>
      <c r="P7" s="34"/>
    </row>
    <row r="8" spans="1:16" ht="47.25">
      <c r="A8" s="90"/>
      <c r="B8" s="86"/>
      <c r="C8" s="21" t="s">
        <v>230</v>
      </c>
      <c r="D8" s="73" t="s">
        <v>231</v>
      </c>
      <c r="E8" s="34">
        <v>107223.9</v>
      </c>
      <c r="F8" s="34">
        <v>188704.6</v>
      </c>
      <c r="G8" s="34">
        <v>106187.6</v>
      </c>
      <c r="H8" s="34">
        <v>74030.1</v>
      </c>
      <c r="I8" s="34">
        <f t="shared" si="0"/>
        <v>-32157.5</v>
      </c>
      <c r="J8" s="34">
        <f t="shared" si="1"/>
        <v>69.71633222711503</v>
      </c>
      <c r="K8" s="34">
        <f t="shared" si="2"/>
        <v>39.23068118106289</v>
      </c>
      <c r="L8" s="34">
        <f t="shared" si="3"/>
        <v>-33193.79999999999</v>
      </c>
      <c r="M8" s="34">
        <f t="shared" si="4"/>
        <v>69.04253622559897</v>
      </c>
      <c r="N8" s="34">
        <f>H8/F8*100</f>
        <v>39.23068118106289</v>
      </c>
      <c r="O8" s="34">
        <f>H8-E8</f>
        <v>-33193.79999999999</v>
      </c>
      <c r="P8" s="34">
        <f>H8/E8*100</f>
        <v>69.04253622559897</v>
      </c>
    </row>
    <row r="9" spans="1:16" ht="31.5">
      <c r="A9" s="90"/>
      <c r="B9" s="86"/>
      <c r="C9" s="21" t="s">
        <v>10</v>
      </c>
      <c r="D9" s="43" t="s">
        <v>11</v>
      </c>
      <c r="E9" s="34">
        <v>7342.3</v>
      </c>
      <c r="F9" s="34">
        <v>11876.6</v>
      </c>
      <c r="G9" s="34">
        <v>11876.6</v>
      </c>
      <c r="H9" s="34">
        <v>11876.6</v>
      </c>
      <c r="I9" s="34">
        <f t="shared" si="0"/>
        <v>0</v>
      </c>
      <c r="J9" s="34">
        <f t="shared" si="1"/>
        <v>100</v>
      </c>
      <c r="K9" s="34">
        <f t="shared" si="2"/>
        <v>100</v>
      </c>
      <c r="L9" s="34">
        <f t="shared" si="3"/>
        <v>4534.3</v>
      </c>
      <c r="M9" s="34">
        <f t="shared" si="4"/>
        <v>161.75585307056372</v>
      </c>
      <c r="N9" s="34">
        <f aca="true" t="shared" si="5" ref="N9:N65">H9/F9*100</f>
        <v>100</v>
      </c>
      <c r="O9" s="34">
        <f aca="true" t="shared" si="6" ref="O9:O65">H9-E9</f>
        <v>4534.3</v>
      </c>
      <c r="P9" s="34">
        <f aca="true" t="shared" si="7" ref="P9:P65">H9/E9*100</f>
        <v>161.75585307056372</v>
      </c>
    </row>
    <row r="10" spans="1:16" ht="31.5">
      <c r="A10" s="90"/>
      <c r="B10" s="86"/>
      <c r="C10" s="21" t="s">
        <v>12</v>
      </c>
      <c r="D10" s="44" t="s">
        <v>13</v>
      </c>
      <c r="E10" s="34">
        <v>378.2</v>
      </c>
      <c r="F10" s="34">
        <v>557</v>
      </c>
      <c r="G10" s="34">
        <v>371.4</v>
      </c>
      <c r="H10" s="34">
        <v>440.8</v>
      </c>
      <c r="I10" s="34">
        <f t="shared" si="0"/>
        <v>69.40000000000003</v>
      </c>
      <c r="J10" s="34">
        <f t="shared" si="1"/>
        <v>118.68605277329027</v>
      </c>
      <c r="K10" s="34">
        <f t="shared" si="2"/>
        <v>79.13824057450628</v>
      </c>
      <c r="L10" s="34">
        <f t="shared" si="3"/>
        <v>62.60000000000002</v>
      </c>
      <c r="M10" s="34">
        <f t="shared" si="4"/>
        <v>116.55208884188262</v>
      </c>
      <c r="N10" s="34">
        <f t="shared" si="5"/>
        <v>79.13824057450628</v>
      </c>
      <c r="O10" s="34">
        <f t="shared" si="6"/>
        <v>62.60000000000002</v>
      </c>
      <c r="P10" s="34">
        <f t="shared" si="7"/>
        <v>116.55208884188262</v>
      </c>
    </row>
    <row r="11" spans="1:16" ht="31.5">
      <c r="A11" s="90"/>
      <c r="B11" s="86"/>
      <c r="C11" s="21" t="s">
        <v>197</v>
      </c>
      <c r="D11" s="32" t="s">
        <v>198</v>
      </c>
      <c r="E11" s="34">
        <v>0.1</v>
      </c>
      <c r="F11" s="34"/>
      <c r="G11" s="34"/>
      <c r="H11" s="34"/>
      <c r="I11" s="34">
        <f t="shared" si="0"/>
        <v>0</v>
      </c>
      <c r="J11" s="34"/>
      <c r="K11" s="34"/>
      <c r="L11" s="34">
        <f t="shared" si="3"/>
        <v>-0.1</v>
      </c>
      <c r="M11" s="34">
        <f t="shared" si="4"/>
        <v>0</v>
      </c>
      <c r="N11" s="34"/>
      <c r="O11" s="34"/>
      <c r="P11" s="34"/>
    </row>
    <row r="12" spans="1:16" ht="47.25">
      <c r="A12" s="90"/>
      <c r="B12" s="86"/>
      <c r="C12" s="62" t="s">
        <v>203</v>
      </c>
      <c r="D12" s="63" t="s">
        <v>204</v>
      </c>
      <c r="E12" s="34">
        <v>478</v>
      </c>
      <c r="F12" s="34"/>
      <c r="G12" s="34"/>
      <c r="H12" s="34">
        <v>1.1</v>
      </c>
      <c r="I12" s="34">
        <f t="shared" si="0"/>
        <v>1.1</v>
      </c>
      <c r="J12" s="34"/>
      <c r="K12" s="34"/>
      <c r="L12" s="34">
        <f t="shared" si="3"/>
        <v>-476.9</v>
      </c>
      <c r="M12" s="34">
        <f t="shared" si="4"/>
        <v>0.23012552301255232</v>
      </c>
      <c r="N12" s="34"/>
      <c r="O12" s="34">
        <f t="shared" si="6"/>
        <v>-476.9</v>
      </c>
      <c r="P12" s="34">
        <f t="shared" si="7"/>
        <v>0.23012552301255232</v>
      </c>
    </row>
    <row r="13" spans="1:16" ht="31.5">
      <c r="A13" s="90"/>
      <c r="B13" s="86"/>
      <c r="C13" s="21" t="s">
        <v>191</v>
      </c>
      <c r="D13" s="32" t="s">
        <v>192</v>
      </c>
      <c r="E13" s="34">
        <v>1484.2</v>
      </c>
      <c r="F13" s="34"/>
      <c r="G13" s="34"/>
      <c r="H13" s="34">
        <v>67.4</v>
      </c>
      <c r="I13" s="34">
        <f t="shared" si="0"/>
        <v>67.4</v>
      </c>
      <c r="J13" s="34"/>
      <c r="K13" s="34"/>
      <c r="L13" s="34">
        <f t="shared" si="3"/>
        <v>-1416.8</v>
      </c>
      <c r="M13" s="34">
        <f t="shared" si="4"/>
        <v>4.541166958630913</v>
      </c>
      <c r="N13" s="34"/>
      <c r="O13" s="34">
        <f t="shared" si="6"/>
        <v>-1416.8</v>
      </c>
      <c r="P13" s="34">
        <f t="shared" si="7"/>
        <v>4.541166958630913</v>
      </c>
    </row>
    <row r="14" spans="1:16" ht="94.5">
      <c r="A14" s="90"/>
      <c r="B14" s="86"/>
      <c r="C14" s="61" t="s">
        <v>189</v>
      </c>
      <c r="D14" s="63" t="s">
        <v>209</v>
      </c>
      <c r="E14" s="34">
        <v>49</v>
      </c>
      <c r="F14" s="34"/>
      <c r="G14" s="34"/>
      <c r="H14" s="34">
        <v>0.2</v>
      </c>
      <c r="I14" s="34">
        <f t="shared" si="0"/>
        <v>0.2</v>
      </c>
      <c r="J14" s="34"/>
      <c r="K14" s="34"/>
      <c r="L14" s="34">
        <f t="shared" si="3"/>
        <v>-48.8</v>
      </c>
      <c r="M14" s="34">
        <f t="shared" si="4"/>
        <v>0.40816326530612246</v>
      </c>
      <c r="N14" s="34"/>
      <c r="O14" s="34">
        <f t="shared" si="6"/>
        <v>-48.8</v>
      </c>
      <c r="P14" s="34">
        <f t="shared" si="7"/>
        <v>0.40816326530612246</v>
      </c>
    </row>
    <row r="15" spans="1:16" ht="94.5">
      <c r="A15" s="90"/>
      <c r="B15" s="86"/>
      <c r="C15" s="20" t="s">
        <v>180</v>
      </c>
      <c r="D15" s="45" t="s">
        <v>181</v>
      </c>
      <c r="E15" s="34">
        <v>498755.2</v>
      </c>
      <c r="F15" s="34">
        <v>382749.6</v>
      </c>
      <c r="G15" s="34">
        <v>191981.8</v>
      </c>
      <c r="H15" s="34">
        <v>291598.5</v>
      </c>
      <c r="I15" s="34">
        <f t="shared" si="0"/>
        <v>99616.70000000001</v>
      </c>
      <c r="J15" s="34">
        <f t="shared" si="1"/>
        <v>151.88861652510812</v>
      </c>
      <c r="K15" s="34">
        <f t="shared" si="2"/>
        <v>76.18518739144339</v>
      </c>
      <c r="L15" s="34">
        <f t="shared" si="3"/>
        <v>-207156.7</v>
      </c>
      <c r="M15" s="34">
        <f t="shared" si="4"/>
        <v>58.465255099094705</v>
      </c>
      <c r="N15" s="34">
        <f t="shared" si="5"/>
        <v>76.18518739144339</v>
      </c>
      <c r="O15" s="34">
        <f t="shared" si="6"/>
        <v>-207156.7</v>
      </c>
      <c r="P15" s="34">
        <f t="shared" si="7"/>
        <v>58.465255099094705</v>
      </c>
    </row>
    <row r="16" spans="1:16" ht="94.5" hidden="1">
      <c r="A16" s="90"/>
      <c r="B16" s="86"/>
      <c r="C16" s="61" t="s">
        <v>207</v>
      </c>
      <c r="D16" s="68" t="s">
        <v>188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/>
      <c r="O16" s="34">
        <f t="shared" si="6"/>
        <v>0</v>
      </c>
      <c r="P16" s="34" t="e">
        <f t="shared" si="7"/>
        <v>#DIV/0!</v>
      </c>
    </row>
    <row r="17" spans="1:16" ht="47.25" customHeight="1" hidden="1">
      <c r="A17" s="90"/>
      <c r="B17" s="86"/>
      <c r="C17" s="61" t="s">
        <v>206</v>
      </c>
      <c r="D17" s="44" t="s">
        <v>14</v>
      </c>
      <c r="E17" s="34"/>
      <c r="F17" s="34"/>
      <c r="G17" s="34"/>
      <c r="H17" s="34"/>
      <c r="I17" s="34">
        <f t="shared" si="0"/>
        <v>0</v>
      </c>
      <c r="J17" s="34" t="e">
        <f t="shared" si="1"/>
        <v>#DIV/0!</v>
      </c>
      <c r="K17" s="34" t="e">
        <f t="shared" si="2"/>
        <v>#DIV/0!</v>
      </c>
      <c r="L17" s="34">
        <f t="shared" si="3"/>
        <v>0</v>
      </c>
      <c r="M17" s="34" t="e">
        <f t="shared" si="4"/>
        <v>#DIV/0!</v>
      </c>
      <c r="N17" s="34" t="e">
        <f t="shared" si="5"/>
        <v>#DIV/0!</v>
      </c>
      <c r="O17" s="34">
        <f t="shared" si="6"/>
        <v>0</v>
      </c>
      <c r="P17" s="34" t="e">
        <f t="shared" si="7"/>
        <v>#DIV/0!</v>
      </c>
    </row>
    <row r="18" spans="1:16" ht="15.75">
      <c r="A18" s="90"/>
      <c r="B18" s="86"/>
      <c r="C18" s="21" t="s">
        <v>15</v>
      </c>
      <c r="D18" s="43" t="s">
        <v>16</v>
      </c>
      <c r="E18" s="34">
        <f>SUM(E19:E21)</f>
        <v>20</v>
      </c>
      <c r="F18" s="34">
        <f>SUM(F19:F21)</f>
        <v>0</v>
      </c>
      <c r="G18" s="34">
        <f>SUM(G19:G21)</f>
        <v>0</v>
      </c>
      <c r="H18" s="34">
        <f>SUM(H19:H21)</f>
        <v>22.6</v>
      </c>
      <c r="I18" s="34">
        <f t="shared" si="0"/>
        <v>22.6</v>
      </c>
      <c r="J18" s="34"/>
      <c r="K18" s="34"/>
      <c r="L18" s="34">
        <f t="shared" si="3"/>
        <v>2.6000000000000014</v>
      </c>
      <c r="M18" s="34">
        <f t="shared" si="4"/>
        <v>113.00000000000001</v>
      </c>
      <c r="N18" s="34"/>
      <c r="O18" s="34">
        <f t="shared" si="6"/>
        <v>2.6000000000000014</v>
      </c>
      <c r="P18" s="34">
        <f t="shared" si="7"/>
        <v>113.00000000000001</v>
      </c>
    </row>
    <row r="19" spans="1:16" ht="47.25" customHeight="1" hidden="1">
      <c r="A19" s="90"/>
      <c r="B19" s="86"/>
      <c r="C19" s="20" t="s">
        <v>195</v>
      </c>
      <c r="D19" s="44" t="s">
        <v>196</v>
      </c>
      <c r="E19" s="34"/>
      <c r="F19" s="34"/>
      <c r="G19" s="34"/>
      <c r="H19" s="34"/>
      <c r="I19" s="34">
        <f t="shared" si="0"/>
        <v>0</v>
      </c>
      <c r="J19" s="34"/>
      <c r="K19" s="34"/>
      <c r="L19" s="34">
        <f t="shared" si="3"/>
        <v>0</v>
      </c>
      <c r="M19" s="34" t="e">
        <f t="shared" si="4"/>
        <v>#DIV/0!</v>
      </c>
      <c r="N19" s="34" t="e">
        <f t="shared" si="5"/>
        <v>#DIV/0!</v>
      </c>
      <c r="O19" s="34">
        <f t="shared" si="6"/>
        <v>0</v>
      </c>
      <c r="P19" s="34" t="e">
        <f t="shared" si="7"/>
        <v>#DIV/0!</v>
      </c>
    </row>
    <row r="20" spans="1:16" ht="47.25" customHeight="1" hidden="1">
      <c r="A20" s="90"/>
      <c r="B20" s="86"/>
      <c r="C20" s="20" t="s">
        <v>236</v>
      </c>
      <c r="D20" s="44" t="s">
        <v>237</v>
      </c>
      <c r="E20" s="34">
        <v>20</v>
      </c>
      <c r="F20" s="34"/>
      <c r="G20" s="34"/>
      <c r="H20" s="34">
        <v>20</v>
      </c>
      <c r="I20" s="34">
        <f t="shared" si="0"/>
        <v>20</v>
      </c>
      <c r="J20" s="34"/>
      <c r="K20" s="34"/>
      <c r="L20" s="34">
        <f t="shared" si="3"/>
        <v>0</v>
      </c>
      <c r="M20" s="34">
        <f t="shared" si="4"/>
        <v>100</v>
      </c>
      <c r="N20" s="34" t="e">
        <f t="shared" si="5"/>
        <v>#DIV/0!</v>
      </c>
      <c r="O20" s="34">
        <f t="shared" si="6"/>
        <v>0</v>
      </c>
      <c r="P20" s="34">
        <f t="shared" si="7"/>
        <v>100</v>
      </c>
    </row>
    <row r="21" spans="1:16" ht="47.25" customHeight="1" hidden="1">
      <c r="A21" s="90"/>
      <c r="B21" s="86"/>
      <c r="C21" s="20" t="s">
        <v>17</v>
      </c>
      <c r="D21" s="44" t="s">
        <v>18</v>
      </c>
      <c r="E21" s="34"/>
      <c r="F21" s="34"/>
      <c r="G21" s="34"/>
      <c r="H21" s="34">
        <v>2.6</v>
      </c>
      <c r="I21" s="34">
        <f t="shared" si="0"/>
        <v>2.6</v>
      </c>
      <c r="J21" s="34"/>
      <c r="K21" s="34"/>
      <c r="L21" s="34">
        <f t="shared" si="3"/>
        <v>2.6</v>
      </c>
      <c r="M21" s="34" t="e">
        <f t="shared" si="4"/>
        <v>#DIV/0!</v>
      </c>
      <c r="N21" s="34" t="e">
        <f t="shared" si="5"/>
        <v>#DIV/0!</v>
      </c>
      <c r="O21" s="34">
        <f t="shared" si="6"/>
        <v>2.6</v>
      </c>
      <c r="P21" s="34" t="e">
        <f t="shared" si="7"/>
        <v>#DIV/0!</v>
      </c>
    </row>
    <row r="22" spans="1:16" ht="15.75">
      <c r="A22" s="90"/>
      <c r="B22" s="86"/>
      <c r="C22" s="21" t="s">
        <v>19</v>
      </c>
      <c r="D22" s="43" t="s">
        <v>20</v>
      </c>
      <c r="E22" s="34">
        <v>-42.5</v>
      </c>
      <c r="F22" s="34"/>
      <c r="G22" s="34"/>
      <c r="H22" s="34">
        <v>263.2</v>
      </c>
      <c r="I22" s="34">
        <f t="shared" si="0"/>
        <v>263.2</v>
      </c>
      <c r="J22" s="34"/>
      <c r="K22" s="34"/>
      <c r="L22" s="34">
        <f t="shared" si="3"/>
        <v>305.7</v>
      </c>
      <c r="M22" s="34">
        <f t="shared" si="4"/>
        <v>-619.2941176470588</v>
      </c>
      <c r="N22" s="34"/>
      <c r="O22" s="34">
        <f t="shared" si="6"/>
        <v>305.7</v>
      </c>
      <c r="P22" s="34">
        <f t="shared" si="7"/>
        <v>-619.2941176470588</v>
      </c>
    </row>
    <row r="23" spans="1:16" ht="15.75">
      <c r="A23" s="90"/>
      <c r="B23" s="86"/>
      <c r="C23" s="21" t="s">
        <v>21</v>
      </c>
      <c r="D23" s="43" t="s">
        <v>22</v>
      </c>
      <c r="E23" s="34">
        <v>3530.5</v>
      </c>
      <c r="F23" s="34"/>
      <c r="G23" s="34"/>
      <c r="H23" s="34">
        <v>28101.3</v>
      </c>
      <c r="I23" s="34">
        <f t="shared" si="0"/>
        <v>28101.3</v>
      </c>
      <c r="J23" s="34"/>
      <c r="K23" s="34"/>
      <c r="L23" s="34">
        <f t="shared" si="3"/>
        <v>24570.8</v>
      </c>
      <c r="M23" s="34">
        <f t="shared" si="4"/>
        <v>795.9580795921257</v>
      </c>
      <c r="N23" s="34"/>
      <c r="O23" s="34">
        <f t="shared" si="6"/>
        <v>24570.8</v>
      </c>
      <c r="P23" s="34">
        <f t="shared" si="7"/>
        <v>795.9580795921257</v>
      </c>
    </row>
    <row r="24" spans="1:16" ht="15.75">
      <c r="A24" s="90"/>
      <c r="B24" s="86"/>
      <c r="C24" s="21" t="s">
        <v>24</v>
      </c>
      <c r="D24" s="43" t="s">
        <v>38</v>
      </c>
      <c r="E24" s="34"/>
      <c r="F24" s="34">
        <v>100000</v>
      </c>
      <c r="G24" s="34"/>
      <c r="H24" s="34"/>
      <c r="I24" s="34">
        <f t="shared" si="0"/>
        <v>0</v>
      </c>
      <c r="J24" s="34"/>
      <c r="K24" s="34">
        <f t="shared" si="2"/>
        <v>0</v>
      </c>
      <c r="L24" s="34">
        <f t="shared" si="3"/>
        <v>0</v>
      </c>
      <c r="M24" s="34"/>
      <c r="N24" s="34"/>
      <c r="O24" s="34"/>
      <c r="P24" s="34"/>
    </row>
    <row r="25" spans="1:16" s="5" customFormat="1" ht="15.75">
      <c r="A25" s="90"/>
      <c r="B25" s="86"/>
      <c r="C25" s="22"/>
      <c r="D25" s="3" t="s">
        <v>29</v>
      </c>
      <c r="E25" s="4">
        <f>SUM(E6:E18,E22:E24)</f>
        <v>622356.5</v>
      </c>
      <c r="F25" s="4">
        <f>SUM(F6:F18,F22:F24)</f>
        <v>685016.3</v>
      </c>
      <c r="G25" s="4">
        <f>SUM(G6:G18,G22:G24)</f>
        <v>311545.9</v>
      </c>
      <c r="H25" s="4">
        <f>SUM(H6:H18,H22:H24)</f>
        <v>415474.8</v>
      </c>
      <c r="I25" s="4">
        <f t="shared" si="0"/>
        <v>103928.89999999997</v>
      </c>
      <c r="J25" s="4">
        <f t="shared" si="1"/>
        <v>133.3590973272317</v>
      </c>
      <c r="K25" s="4">
        <f t="shared" si="2"/>
        <v>60.65181222694992</v>
      </c>
      <c r="L25" s="4">
        <f t="shared" si="3"/>
        <v>-206881.7</v>
      </c>
      <c r="M25" s="4">
        <f t="shared" si="4"/>
        <v>66.75832902845876</v>
      </c>
      <c r="N25" s="4">
        <f t="shared" si="5"/>
        <v>60.65181222694992</v>
      </c>
      <c r="O25" s="4">
        <f t="shared" si="6"/>
        <v>-206881.7</v>
      </c>
      <c r="P25" s="4">
        <f t="shared" si="7"/>
        <v>66.75832902845876</v>
      </c>
    </row>
    <row r="26" spans="1:16" s="5" customFormat="1" ht="15.75">
      <c r="A26" s="91"/>
      <c r="B26" s="87"/>
      <c r="C26" s="22"/>
      <c r="D26" s="3" t="s">
        <v>47</v>
      </c>
      <c r="E26" s="4">
        <f>E25</f>
        <v>622356.5</v>
      </c>
      <c r="F26" s="4">
        <f>F25</f>
        <v>685016.3</v>
      </c>
      <c r="G26" s="4">
        <f>G25</f>
        <v>311545.9</v>
      </c>
      <c r="H26" s="4">
        <f>H25</f>
        <v>415474.8</v>
      </c>
      <c r="I26" s="4">
        <f t="shared" si="0"/>
        <v>103928.89999999997</v>
      </c>
      <c r="J26" s="4">
        <f t="shared" si="1"/>
        <v>133.3590973272317</v>
      </c>
      <c r="K26" s="4">
        <f t="shared" si="2"/>
        <v>60.65181222694992</v>
      </c>
      <c r="L26" s="4">
        <f t="shared" si="3"/>
        <v>-206881.7</v>
      </c>
      <c r="M26" s="4">
        <f t="shared" si="4"/>
        <v>66.75832902845876</v>
      </c>
      <c r="N26" s="4">
        <f t="shared" si="5"/>
        <v>60.65181222694992</v>
      </c>
      <c r="O26" s="4">
        <f t="shared" si="6"/>
        <v>-206881.7</v>
      </c>
      <c r="P26" s="4">
        <f t="shared" si="7"/>
        <v>66.75832902845876</v>
      </c>
    </row>
    <row r="27" spans="1:16" ht="31.5" customHeight="1" hidden="1">
      <c r="A27" s="89" t="s">
        <v>32</v>
      </c>
      <c r="B27" s="85" t="s">
        <v>33</v>
      </c>
      <c r="C27" s="21" t="s">
        <v>12</v>
      </c>
      <c r="D27" s="44" t="s">
        <v>13</v>
      </c>
      <c r="E27" s="34"/>
      <c r="F27" s="34"/>
      <c r="G27" s="34"/>
      <c r="H27" s="34"/>
      <c r="I27" s="34">
        <f t="shared" si="0"/>
        <v>0</v>
      </c>
      <c r="J27" s="34" t="e">
        <f t="shared" si="1"/>
        <v>#DIV/0!</v>
      </c>
      <c r="K27" s="34" t="e">
        <f t="shared" si="2"/>
        <v>#DIV/0!</v>
      </c>
      <c r="L27" s="34">
        <f t="shared" si="3"/>
        <v>0</v>
      </c>
      <c r="M27" s="34" t="e">
        <f t="shared" si="4"/>
        <v>#DIV/0!</v>
      </c>
      <c r="N27" s="34" t="e">
        <f t="shared" si="5"/>
        <v>#DIV/0!</v>
      </c>
      <c r="O27" s="34">
        <f t="shared" si="6"/>
        <v>0</v>
      </c>
      <c r="P27" s="34" t="e">
        <f t="shared" si="7"/>
        <v>#DIV/0!</v>
      </c>
    </row>
    <row r="28" spans="1:16" ht="31.5">
      <c r="A28" s="90"/>
      <c r="B28" s="86"/>
      <c r="C28" s="21" t="s">
        <v>191</v>
      </c>
      <c r="D28" s="32" t="s">
        <v>192</v>
      </c>
      <c r="E28" s="34">
        <v>3053.1</v>
      </c>
      <c r="F28" s="34"/>
      <c r="G28" s="34"/>
      <c r="H28" s="34">
        <v>692.7</v>
      </c>
      <c r="I28" s="34">
        <f t="shared" si="0"/>
        <v>692.7</v>
      </c>
      <c r="J28" s="34"/>
      <c r="K28" s="34"/>
      <c r="L28" s="34">
        <f t="shared" si="3"/>
        <v>-2360.3999999999996</v>
      </c>
      <c r="M28" s="34">
        <f t="shared" si="4"/>
        <v>22.68841505355213</v>
      </c>
      <c r="N28" s="34" t="e">
        <f t="shared" si="5"/>
        <v>#DIV/0!</v>
      </c>
      <c r="O28" s="34">
        <f t="shared" si="6"/>
        <v>-2360.3999999999996</v>
      </c>
      <c r="P28" s="34">
        <f t="shared" si="7"/>
        <v>22.68841505355213</v>
      </c>
    </row>
    <row r="29" spans="1:16" ht="15.75">
      <c r="A29" s="90"/>
      <c r="B29" s="86"/>
      <c r="C29" s="21" t="s">
        <v>15</v>
      </c>
      <c r="D29" s="43" t="s">
        <v>16</v>
      </c>
      <c r="E29" s="34">
        <f>SUM(E30:E32)</f>
        <v>3</v>
      </c>
      <c r="F29" s="34">
        <f>SUM(F30:F32)</f>
        <v>0</v>
      </c>
      <c r="G29" s="34">
        <f>SUM(G30:G32)</f>
        <v>0</v>
      </c>
      <c r="H29" s="34">
        <f>SUM(H30:H32)</f>
        <v>0</v>
      </c>
      <c r="I29" s="34">
        <f t="shared" si="0"/>
        <v>0</v>
      </c>
      <c r="J29" s="34"/>
      <c r="K29" s="34"/>
      <c r="L29" s="34">
        <f t="shared" si="3"/>
        <v>-3</v>
      </c>
      <c r="M29" s="34">
        <f t="shared" si="4"/>
        <v>0</v>
      </c>
      <c r="N29" s="34"/>
      <c r="O29" s="34">
        <f t="shared" si="6"/>
        <v>-3</v>
      </c>
      <c r="P29" s="34">
        <f t="shared" si="7"/>
        <v>0</v>
      </c>
    </row>
    <row r="30" spans="1:16" ht="31.5" customHeight="1" hidden="1">
      <c r="A30" s="90"/>
      <c r="B30" s="86"/>
      <c r="C30" s="20" t="s">
        <v>34</v>
      </c>
      <c r="D30" s="44" t="s">
        <v>35</v>
      </c>
      <c r="E30" s="34"/>
      <c r="F30" s="34"/>
      <c r="G30" s="34"/>
      <c r="H30" s="34"/>
      <c r="I30" s="34">
        <f t="shared" si="0"/>
        <v>0</v>
      </c>
      <c r="J30" s="34"/>
      <c r="K30" s="34"/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47.25" customHeight="1" hidden="1">
      <c r="A31" s="90"/>
      <c r="B31" s="86"/>
      <c r="C31" s="20" t="s">
        <v>36</v>
      </c>
      <c r="D31" s="46" t="s">
        <v>37</v>
      </c>
      <c r="E31" s="34"/>
      <c r="F31" s="34"/>
      <c r="G31" s="34"/>
      <c r="H31" s="34"/>
      <c r="I31" s="34">
        <f t="shared" si="0"/>
        <v>0</v>
      </c>
      <c r="J31" s="34"/>
      <c r="K31" s="34"/>
      <c r="L31" s="34">
        <f t="shared" si="3"/>
        <v>0</v>
      </c>
      <c r="M31" s="34" t="e">
        <f t="shared" si="4"/>
        <v>#DIV/0!</v>
      </c>
      <c r="N31" s="34" t="e">
        <f t="shared" si="5"/>
        <v>#DIV/0!</v>
      </c>
      <c r="O31" s="34">
        <f t="shared" si="6"/>
        <v>0</v>
      </c>
      <c r="P31" s="34" t="e">
        <f t="shared" si="7"/>
        <v>#DIV/0!</v>
      </c>
    </row>
    <row r="32" spans="1:16" ht="47.25" customHeight="1" hidden="1">
      <c r="A32" s="90"/>
      <c r="B32" s="86"/>
      <c r="C32" s="20" t="s">
        <v>17</v>
      </c>
      <c r="D32" s="44" t="s">
        <v>18</v>
      </c>
      <c r="E32" s="34">
        <v>3</v>
      </c>
      <c r="F32" s="34"/>
      <c r="G32" s="34"/>
      <c r="H32" s="34"/>
      <c r="I32" s="34">
        <f t="shared" si="0"/>
        <v>0</v>
      </c>
      <c r="J32" s="34"/>
      <c r="K32" s="34"/>
      <c r="L32" s="34">
        <f t="shared" si="3"/>
        <v>-3</v>
      </c>
      <c r="M32" s="34">
        <f t="shared" si="4"/>
        <v>0</v>
      </c>
      <c r="N32" s="34" t="e">
        <f t="shared" si="5"/>
        <v>#DIV/0!</v>
      </c>
      <c r="O32" s="34">
        <f t="shared" si="6"/>
        <v>-3</v>
      </c>
      <c r="P32" s="34">
        <f t="shared" si="7"/>
        <v>0</v>
      </c>
    </row>
    <row r="33" spans="1:16" ht="15.75">
      <c r="A33" s="90"/>
      <c r="B33" s="86"/>
      <c r="C33" s="21" t="s">
        <v>19</v>
      </c>
      <c r="D33" s="43" t="s">
        <v>20</v>
      </c>
      <c r="E33" s="34">
        <v>-5.5</v>
      </c>
      <c r="F33" s="34"/>
      <c r="G33" s="34"/>
      <c r="H33" s="34">
        <v>-4.1</v>
      </c>
      <c r="I33" s="34">
        <f t="shared" si="0"/>
        <v>-4.1</v>
      </c>
      <c r="J33" s="34"/>
      <c r="K33" s="34"/>
      <c r="L33" s="34">
        <f t="shared" si="3"/>
        <v>1.4000000000000004</v>
      </c>
      <c r="M33" s="34">
        <f t="shared" si="4"/>
        <v>74.54545454545453</v>
      </c>
      <c r="N33" s="34"/>
      <c r="O33" s="34">
        <f t="shared" si="6"/>
        <v>1.4000000000000004</v>
      </c>
      <c r="P33" s="34">
        <f t="shared" si="7"/>
        <v>74.54545454545453</v>
      </c>
    </row>
    <row r="34" spans="1:16" ht="15.75" customHeight="1" hidden="1">
      <c r="A34" s="90"/>
      <c r="B34" s="86"/>
      <c r="C34" s="21" t="s">
        <v>21</v>
      </c>
      <c r="D34" s="43" t="s">
        <v>22</v>
      </c>
      <c r="E34" s="34"/>
      <c r="F34" s="34"/>
      <c r="G34" s="34"/>
      <c r="H34" s="34"/>
      <c r="I34" s="34">
        <f t="shared" si="0"/>
        <v>0</v>
      </c>
      <c r="J34" s="34" t="e">
        <f t="shared" si="1"/>
        <v>#DIV/0!</v>
      </c>
      <c r="K34" s="34" t="e">
        <f t="shared" si="2"/>
        <v>#DIV/0!</v>
      </c>
      <c r="L34" s="34">
        <f t="shared" si="3"/>
        <v>0</v>
      </c>
      <c r="M34" s="34" t="e">
        <f t="shared" si="4"/>
        <v>#DIV/0!</v>
      </c>
      <c r="N34" s="34" t="e">
        <f t="shared" si="5"/>
        <v>#DIV/0!</v>
      </c>
      <c r="O34" s="34">
        <f t="shared" si="6"/>
        <v>0</v>
      </c>
      <c r="P34" s="34" t="e">
        <f t="shared" si="7"/>
        <v>#DIV/0!</v>
      </c>
    </row>
    <row r="35" spans="1:16" ht="47.25">
      <c r="A35" s="90"/>
      <c r="B35" s="86"/>
      <c r="C35" s="21" t="s">
        <v>252</v>
      </c>
      <c r="D35" s="43" t="s">
        <v>253</v>
      </c>
      <c r="E35" s="34">
        <v>160016.8</v>
      </c>
      <c r="F35" s="34">
        <v>594332.9</v>
      </c>
      <c r="G35" s="34">
        <v>396222</v>
      </c>
      <c r="H35" s="34">
        <v>415758.8</v>
      </c>
      <c r="I35" s="34">
        <f t="shared" si="0"/>
        <v>19536.79999999999</v>
      </c>
      <c r="J35" s="34">
        <f t="shared" si="1"/>
        <v>104.93077113335454</v>
      </c>
      <c r="K35" s="34">
        <f t="shared" si="2"/>
        <v>69.95385919238191</v>
      </c>
      <c r="L35" s="34">
        <f t="shared" si="3"/>
        <v>255742</v>
      </c>
      <c r="M35" s="34">
        <f t="shared" si="4"/>
        <v>259.8219686932872</v>
      </c>
      <c r="N35" s="34">
        <f t="shared" si="5"/>
        <v>69.95385919238191</v>
      </c>
      <c r="O35" s="34">
        <f t="shared" si="6"/>
        <v>255742</v>
      </c>
      <c r="P35" s="34">
        <f t="shared" si="7"/>
        <v>259.8219686932872</v>
      </c>
    </row>
    <row r="36" spans="1:16" ht="15.75" hidden="1">
      <c r="A36" s="90"/>
      <c r="B36" s="86"/>
      <c r="C36" s="21" t="s">
        <v>24</v>
      </c>
      <c r="D36" s="43" t="s">
        <v>38</v>
      </c>
      <c r="E36" s="34"/>
      <c r="F36" s="34"/>
      <c r="G36" s="34"/>
      <c r="H36" s="34"/>
      <c r="I36" s="34">
        <f>H36-G36</f>
        <v>0</v>
      </c>
      <c r="J36" s="34" t="e">
        <f>H36/G36*100</f>
        <v>#DIV/0!</v>
      </c>
      <c r="K36" s="34" t="e">
        <f>H36/F36*100</f>
        <v>#DIV/0!</v>
      </c>
      <c r="L36" s="34">
        <f>H36-E36</f>
        <v>0</v>
      </c>
      <c r="M36" s="34" t="e">
        <f>H36/E36*100</f>
        <v>#DIV/0!</v>
      </c>
      <c r="N36" s="34" t="e">
        <f t="shared" si="5"/>
        <v>#DIV/0!</v>
      </c>
      <c r="O36" s="34">
        <f t="shared" si="6"/>
        <v>0</v>
      </c>
      <c r="P36" s="34"/>
    </row>
    <row r="37" spans="1:16" ht="15.75" hidden="1">
      <c r="A37" s="90"/>
      <c r="B37" s="86"/>
      <c r="C37" s="21" t="s">
        <v>39</v>
      </c>
      <c r="D37" s="44" t="s">
        <v>40</v>
      </c>
      <c r="E37" s="34"/>
      <c r="F37" s="34"/>
      <c r="G37" s="34"/>
      <c r="H37" s="34"/>
      <c r="I37" s="34">
        <f>H37-G37</f>
        <v>0</v>
      </c>
      <c r="J37" s="34" t="e">
        <f>H37/G37*100</f>
        <v>#DIV/0!</v>
      </c>
      <c r="K37" s="34" t="e">
        <f>H37/F37*100</f>
        <v>#DIV/0!</v>
      </c>
      <c r="L37" s="34">
        <f>H37-E37</f>
        <v>0</v>
      </c>
      <c r="M37" s="34" t="e">
        <f>H37/E37*100</f>
        <v>#DIV/0!</v>
      </c>
      <c r="N37" s="34"/>
      <c r="O37" s="34"/>
      <c r="P37" s="34"/>
    </row>
    <row r="38" spans="1:16" ht="15.75">
      <c r="A38" s="90"/>
      <c r="B38" s="86"/>
      <c r="C38" s="21" t="s">
        <v>39</v>
      </c>
      <c r="D38" s="44" t="s">
        <v>40</v>
      </c>
      <c r="E38" s="34"/>
      <c r="F38" s="34">
        <v>5732</v>
      </c>
      <c r="G38" s="34"/>
      <c r="H38" s="34"/>
      <c r="I38" s="34">
        <f>H38-G38</f>
        <v>0</v>
      </c>
      <c r="J38" s="34"/>
      <c r="K38" s="34">
        <f>H38/F38*100</f>
        <v>0</v>
      </c>
      <c r="L38" s="34">
        <f>H38-E38</f>
        <v>0</v>
      </c>
      <c r="M38" s="34"/>
      <c r="N38" s="34"/>
      <c r="O38" s="34"/>
      <c r="P38" s="34"/>
    </row>
    <row r="39" spans="1:16" s="5" customFormat="1" ht="15.75">
      <c r="A39" s="90"/>
      <c r="B39" s="86"/>
      <c r="C39" s="23"/>
      <c r="D39" s="3" t="s">
        <v>29</v>
      </c>
      <c r="E39" s="4">
        <f>SUM(E27:E29,E33:E38)</f>
        <v>163067.4</v>
      </c>
      <c r="F39" s="4">
        <f>SUM(F27:F29,F33:F38)</f>
        <v>600064.9</v>
      </c>
      <c r="G39" s="4">
        <f>SUM(G27:G29,G33:G38)</f>
        <v>396222</v>
      </c>
      <c r="H39" s="4">
        <f>SUM(H27:H29,H33:H38)</f>
        <v>416447.39999999997</v>
      </c>
      <c r="I39" s="4">
        <f t="shared" si="0"/>
        <v>20225.399999999965</v>
      </c>
      <c r="J39" s="4">
        <f t="shared" si="1"/>
        <v>105.10456259369747</v>
      </c>
      <c r="K39" s="4">
        <f t="shared" si="2"/>
        <v>69.40039319080319</v>
      </c>
      <c r="L39" s="4">
        <f t="shared" si="3"/>
        <v>253379.99999999997</v>
      </c>
      <c r="M39" s="4">
        <f t="shared" si="4"/>
        <v>255.38360211789723</v>
      </c>
      <c r="N39" s="4">
        <f t="shared" si="5"/>
        <v>69.40039319080319</v>
      </c>
      <c r="O39" s="4">
        <f t="shared" si="6"/>
        <v>253379.99999999997</v>
      </c>
      <c r="P39" s="4">
        <f t="shared" si="7"/>
        <v>255.38360211789723</v>
      </c>
    </row>
    <row r="40" spans="1:16" s="5" customFormat="1" ht="47.25" hidden="1">
      <c r="A40" s="90"/>
      <c r="B40" s="86"/>
      <c r="C40" s="21" t="s">
        <v>174</v>
      </c>
      <c r="D40" s="48" t="s">
        <v>175</v>
      </c>
      <c r="E40" s="34"/>
      <c r="F40" s="4"/>
      <c r="G40" s="4"/>
      <c r="H40" s="34"/>
      <c r="I40" s="34">
        <f t="shared" si="0"/>
        <v>0</v>
      </c>
      <c r="J40" s="34" t="e">
        <f t="shared" si="1"/>
        <v>#DIV/0!</v>
      </c>
      <c r="K40" s="34" t="e">
        <f t="shared" si="2"/>
        <v>#DIV/0!</v>
      </c>
      <c r="L40" s="34">
        <f t="shared" si="3"/>
        <v>0</v>
      </c>
      <c r="M40" s="34" t="e">
        <f t="shared" si="4"/>
        <v>#DIV/0!</v>
      </c>
      <c r="N40" s="34"/>
      <c r="O40" s="34">
        <f t="shared" si="6"/>
        <v>0</v>
      </c>
      <c r="P40" s="34" t="e">
        <f t="shared" si="7"/>
        <v>#DIV/0!</v>
      </c>
    </row>
    <row r="41" spans="1:16" ht="110.25">
      <c r="A41" s="90"/>
      <c r="B41" s="86"/>
      <c r="C41" s="24" t="s">
        <v>41</v>
      </c>
      <c r="D41" s="48" t="s">
        <v>42</v>
      </c>
      <c r="E41" s="34">
        <v>593</v>
      </c>
      <c r="F41" s="34">
        <v>894</v>
      </c>
      <c r="G41" s="34">
        <v>622.4</v>
      </c>
      <c r="H41" s="34">
        <v>378.6</v>
      </c>
      <c r="I41" s="34">
        <f t="shared" si="0"/>
        <v>-243.79999999999995</v>
      </c>
      <c r="J41" s="34">
        <f t="shared" si="1"/>
        <v>60.82904884318767</v>
      </c>
      <c r="K41" s="34">
        <f t="shared" si="2"/>
        <v>42.348993288590606</v>
      </c>
      <c r="L41" s="34">
        <f t="shared" si="3"/>
        <v>-214.39999999999998</v>
      </c>
      <c r="M41" s="34">
        <f t="shared" si="4"/>
        <v>63.84485666104553</v>
      </c>
      <c r="N41" s="34">
        <f t="shared" si="5"/>
        <v>42.348993288590606</v>
      </c>
      <c r="O41" s="34">
        <f t="shared" si="6"/>
        <v>-214.39999999999998</v>
      </c>
      <c r="P41" s="34">
        <f t="shared" si="7"/>
        <v>63.84485666104553</v>
      </c>
    </row>
    <row r="42" spans="1:16" ht="15.75">
      <c r="A42" s="90"/>
      <c r="B42" s="86"/>
      <c r="C42" s="21" t="s">
        <v>43</v>
      </c>
      <c r="D42" s="47" t="s">
        <v>44</v>
      </c>
      <c r="E42" s="49">
        <v>3.5</v>
      </c>
      <c r="F42" s="6"/>
      <c r="G42" s="6"/>
      <c r="H42" s="65"/>
      <c r="I42" s="65">
        <f t="shared" si="0"/>
        <v>0</v>
      </c>
      <c r="J42" s="65"/>
      <c r="K42" s="65"/>
      <c r="L42" s="65">
        <f t="shared" si="3"/>
        <v>-3.5</v>
      </c>
      <c r="M42" s="65">
        <f t="shared" si="4"/>
        <v>0</v>
      </c>
      <c r="N42" s="65"/>
      <c r="O42" s="65">
        <f t="shared" si="6"/>
        <v>-3.5</v>
      </c>
      <c r="P42" s="65">
        <f t="shared" si="7"/>
        <v>0</v>
      </c>
    </row>
    <row r="43" spans="1:16" ht="15.75">
      <c r="A43" s="90"/>
      <c r="B43" s="86"/>
      <c r="C43" s="21" t="s">
        <v>15</v>
      </c>
      <c r="D43" s="43" t="s">
        <v>16</v>
      </c>
      <c r="E43" s="34">
        <f>SUM(E44:E47)</f>
        <v>3999.1</v>
      </c>
      <c r="F43" s="34">
        <f>SUM(F44:F47)</f>
        <v>6441</v>
      </c>
      <c r="G43" s="34">
        <f>SUM(G44:G47)</f>
        <v>6107</v>
      </c>
      <c r="H43" s="34">
        <f>SUM(H44:H47)</f>
        <v>22529.399999999998</v>
      </c>
      <c r="I43" s="34">
        <f t="shared" si="0"/>
        <v>16422.399999999998</v>
      </c>
      <c r="J43" s="34">
        <f t="shared" si="1"/>
        <v>368.9110856394301</v>
      </c>
      <c r="K43" s="34">
        <f t="shared" si="2"/>
        <v>349.78108989287375</v>
      </c>
      <c r="L43" s="34">
        <f t="shared" si="3"/>
        <v>18530.3</v>
      </c>
      <c r="M43" s="34">
        <f t="shared" si="4"/>
        <v>563.3617563951889</v>
      </c>
      <c r="N43" s="34">
        <f t="shared" si="5"/>
        <v>349.78108989287375</v>
      </c>
      <c r="O43" s="34">
        <f t="shared" si="6"/>
        <v>18530.3</v>
      </c>
      <c r="P43" s="34">
        <f t="shared" si="7"/>
        <v>563.3617563951889</v>
      </c>
    </row>
    <row r="44" spans="1:16" ht="63" customHeight="1" hidden="1">
      <c r="A44" s="90"/>
      <c r="B44" s="86"/>
      <c r="C44" s="21" t="s">
        <v>45</v>
      </c>
      <c r="D44" s="50" t="s">
        <v>46</v>
      </c>
      <c r="E44" s="34">
        <v>123</v>
      </c>
      <c r="F44" s="34">
        <v>205</v>
      </c>
      <c r="G44" s="34">
        <v>109</v>
      </c>
      <c r="H44" s="34">
        <v>120</v>
      </c>
      <c r="I44" s="34">
        <f t="shared" si="0"/>
        <v>11</v>
      </c>
      <c r="J44" s="34">
        <f t="shared" si="1"/>
        <v>110.09174311926606</v>
      </c>
      <c r="K44" s="34">
        <f t="shared" si="2"/>
        <v>58.536585365853654</v>
      </c>
      <c r="L44" s="34">
        <f t="shared" si="3"/>
        <v>-3</v>
      </c>
      <c r="M44" s="34">
        <f t="shared" si="4"/>
        <v>97.5609756097561</v>
      </c>
      <c r="N44" s="34">
        <f t="shared" si="5"/>
        <v>58.536585365853654</v>
      </c>
      <c r="O44" s="34">
        <f t="shared" si="6"/>
        <v>-3</v>
      </c>
      <c r="P44" s="34">
        <f t="shared" si="7"/>
        <v>97.5609756097561</v>
      </c>
    </row>
    <row r="45" spans="1:16" ht="47.25" customHeight="1" hidden="1">
      <c r="A45" s="90"/>
      <c r="B45" s="86"/>
      <c r="C45" s="21" t="s">
        <v>193</v>
      </c>
      <c r="D45" s="50" t="s">
        <v>194</v>
      </c>
      <c r="E45" s="34"/>
      <c r="F45" s="34"/>
      <c r="G45" s="34"/>
      <c r="H45" s="34"/>
      <c r="I45" s="34">
        <f t="shared" si="0"/>
        <v>0</v>
      </c>
      <c r="J45" s="34" t="e">
        <f t="shared" si="1"/>
        <v>#DIV/0!</v>
      </c>
      <c r="K45" s="34" t="e">
        <f t="shared" si="2"/>
        <v>#DIV/0!</v>
      </c>
      <c r="L45" s="34">
        <f t="shared" si="3"/>
        <v>0</v>
      </c>
      <c r="M45" s="34" t="e">
        <f t="shared" si="4"/>
        <v>#DIV/0!</v>
      </c>
      <c r="N45" s="34" t="e">
        <f t="shared" si="5"/>
        <v>#DIV/0!</v>
      </c>
      <c r="O45" s="34">
        <f t="shared" si="6"/>
        <v>0</v>
      </c>
      <c r="P45" s="34" t="e">
        <f t="shared" si="7"/>
        <v>#DIV/0!</v>
      </c>
    </row>
    <row r="46" spans="1:16" ht="78.75" customHeight="1" hidden="1">
      <c r="A46" s="90"/>
      <c r="B46" s="86"/>
      <c r="C46" s="21" t="s">
        <v>186</v>
      </c>
      <c r="D46" s="50" t="s">
        <v>187</v>
      </c>
      <c r="E46" s="34">
        <v>3861.2</v>
      </c>
      <c r="F46" s="34">
        <v>6130</v>
      </c>
      <c r="G46" s="34">
        <v>5915</v>
      </c>
      <c r="H46" s="34">
        <v>22309.3</v>
      </c>
      <c r="I46" s="34">
        <f t="shared" si="0"/>
        <v>16394.3</v>
      </c>
      <c r="J46" s="34">
        <f t="shared" si="1"/>
        <v>377.16483516483515</v>
      </c>
      <c r="K46" s="34">
        <f t="shared" si="2"/>
        <v>363.9363784665579</v>
      </c>
      <c r="L46" s="34">
        <f t="shared" si="3"/>
        <v>18448.1</v>
      </c>
      <c r="M46" s="34">
        <f t="shared" si="4"/>
        <v>577.7815186988502</v>
      </c>
      <c r="N46" s="34">
        <f t="shared" si="5"/>
        <v>363.9363784665579</v>
      </c>
      <c r="O46" s="34">
        <f t="shared" si="6"/>
        <v>18448.1</v>
      </c>
      <c r="P46" s="34">
        <f t="shared" si="7"/>
        <v>577.7815186988502</v>
      </c>
    </row>
    <row r="47" spans="1:16" ht="47.25" customHeight="1" hidden="1">
      <c r="A47" s="90"/>
      <c r="B47" s="86"/>
      <c r="C47" s="20" t="s">
        <v>17</v>
      </c>
      <c r="D47" s="44" t="s">
        <v>18</v>
      </c>
      <c r="E47" s="34">
        <v>14.9</v>
      </c>
      <c r="F47" s="34">
        <v>106</v>
      </c>
      <c r="G47" s="34">
        <v>83</v>
      </c>
      <c r="H47" s="34">
        <v>100.1</v>
      </c>
      <c r="I47" s="34">
        <f t="shared" si="0"/>
        <v>17.099999999999994</v>
      </c>
      <c r="J47" s="34">
        <f t="shared" si="1"/>
        <v>120.60240963855422</v>
      </c>
      <c r="K47" s="34">
        <f t="shared" si="2"/>
        <v>94.43396226415094</v>
      </c>
      <c r="L47" s="34">
        <f t="shared" si="3"/>
        <v>85.19999999999999</v>
      </c>
      <c r="M47" s="34">
        <f t="shared" si="4"/>
        <v>671.8120805369127</v>
      </c>
      <c r="N47" s="34">
        <f t="shared" si="5"/>
        <v>94.43396226415094</v>
      </c>
      <c r="O47" s="34">
        <f t="shared" si="6"/>
        <v>85.19999999999999</v>
      </c>
      <c r="P47" s="34">
        <f t="shared" si="7"/>
        <v>671.8120805369127</v>
      </c>
    </row>
    <row r="48" spans="1:16" s="5" customFormat="1" ht="15.75">
      <c r="A48" s="90"/>
      <c r="B48" s="86"/>
      <c r="C48" s="23"/>
      <c r="D48" s="3" t="s">
        <v>30</v>
      </c>
      <c r="E48" s="6">
        <f>SUM(E40:E43)</f>
        <v>4595.6</v>
      </c>
      <c r="F48" s="6">
        <f>SUM(F40:F43)</f>
        <v>7335</v>
      </c>
      <c r="G48" s="6">
        <f>SUM(G40:G43)</f>
        <v>6729.4</v>
      </c>
      <c r="H48" s="6">
        <f>SUM(H40:H43)</f>
        <v>22907.999999999996</v>
      </c>
      <c r="I48" s="6">
        <f t="shared" si="0"/>
        <v>16178.599999999997</v>
      </c>
      <c r="J48" s="6">
        <f t="shared" si="1"/>
        <v>340.41667905013816</v>
      </c>
      <c r="K48" s="6">
        <f t="shared" si="2"/>
        <v>312.3108384458077</v>
      </c>
      <c r="L48" s="6">
        <f t="shared" si="3"/>
        <v>18312.399999999994</v>
      </c>
      <c r="M48" s="6">
        <f t="shared" si="4"/>
        <v>498.4768038993819</v>
      </c>
      <c r="N48" s="6">
        <f t="shared" si="5"/>
        <v>312.3108384458077</v>
      </c>
      <c r="O48" s="6">
        <f t="shared" si="6"/>
        <v>18312.399999999994</v>
      </c>
      <c r="P48" s="6">
        <f t="shared" si="7"/>
        <v>498.4768038993819</v>
      </c>
    </row>
    <row r="49" spans="1:16" s="5" customFormat="1" ht="15.75">
      <c r="A49" s="91"/>
      <c r="B49" s="87"/>
      <c r="C49" s="23"/>
      <c r="D49" s="3" t="s">
        <v>47</v>
      </c>
      <c r="E49" s="4">
        <f>E39+E48</f>
        <v>167663</v>
      </c>
      <c r="F49" s="4">
        <f>F39+F48</f>
        <v>607399.9</v>
      </c>
      <c r="G49" s="4">
        <f>G39+G48</f>
        <v>402951.4</v>
      </c>
      <c r="H49" s="4">
        <f>H39+H48</f>
        <v>439355.39999999997</v>
      </c>
      <c r="I49" s="4">
        <f t="shared" si="0"/>
        <v>36403.99999999994</v>
      </c>
      <c r="J49" s="4">
        <f t="shared" si="1"/>
        <v>109.03434012141413</v>
      </c>
      <c r="K49" s="4">
        <f t="shared" si="2"/>
        <v>72.33379524757906</v>
      </c>
      <c r="L49" s="4">
        <f t="shared" si="3"/>
        <v>271692.39999999997</v>
      </c>
      <c r="M49" s="4">
        <f t="shared" si="4"/>
        <v>262.04672467986376</v>
      </c>
      <c r="N49" s="4">
        <f t="shared" si="5"/>
        <v>72.33379524757906</v>
      </c>
      <c r="O49" s="4">
        <f t="shared" si="6"/>
        <v>271692.39999999997</v>
      </c>
      <c r="P49" s="4">
        <f t="shared" si="7"/>
        <v>262.04672467986376</v>
      </c>
    </row>
    <row r="50" spans="1:16" ht="63" customHeight="1">
      <c r="A50" s="89" t="s">
        <v>179</v>
      </c>
      <c r="B50" s="85" t="s">
        <v>178</v>
      </c>
      <c r="C50" s="21" t="s">
        <v>197</v>
      </c>
      <c r="D50" s="32" t="s">
        <v>198</v>
      </c>
      <c r="E50" s="49">
        <v>178.9</v>
      </c>
      <c r="F50" s="49">
        <v>105.3</v>
      </c>
      <c r="G50" s="49">
        <v>69.3</v>
      </c>
      <c r="H50" s="49">
        <v>516.8</v>
      </c>
      <c r="I50" s="49">
        <f t="shared" si="0"/>
        <v>447.49999999999994</v>
      </c>
      <c r="J50" s="49">
        <f t="shared" si="1"/>
        <v>745.7431457431456</v>
      </c>
      <c r="K50" s="49">
        <f t="shared" si="2"/>
        <v>490.78822412155745</v>
      </c>
      <c r="L50" s="49">
        <f t="shared" si="3"/>
        <v>337.9</v>
      </c>
      <c r="M50" s="49">
        <f t="shared" si="4"/>
        <v>288.8764673001677</v>
      </c>
      <c r="N50" s="49">
        <f t="shared" si="5"/>
        <v>490.78822412155745</v>
      </c>
      <c r="O50" s="49">
        <f t="shared" si="6"/>
        <v>337.9</v>
      </c>
      <c r="P50" s="49">
        <f t="shared" si="7"/>
        <v>288.8764673001677</v>
      </c>
    </row>
    <row r="51" spans="1:16" ht="31.5">
      <c r="A51" s="90"/>
      <c r="B51" s="86"/>
      <c r="C51" s="21" t="s">
        <v>191</v>
      </c>
      <c r="D51" s="32" t="s">
        <v>192</v>
      </c>
      <c r="E51" s="49">
        <v>88.1</v>
      </c>
      <c r="F51" s="49">
        <v>1300</v>
      </c>
      <c r="G51" s="49">
        <v>1300</v>
      </c>
      <c r="H51" s="65">
        <v>1335.6</v>
      </c>
      <c r="I51" s="65">
        <f t="shared" si="0"/>
        <v>35.59999999999991</v>
      </c>
      <c r="J51" s="65">
        <f t="shared" si="1"/>
        <v>102.73846153846154</v>
      </c>
      <c r="K51" s="65">
        <f t="shared" si="2"/>
        <v>102.73846153846154</v>
      </c>
      <c r="L51" s="65">
        <f t="shared" si="3"/>
        <v>1247.5</v>
      </c>
      <c r="M51" s="65">
        <f t="shared" si="4"/>
        <v>1516.0045402951193</v>
      </c>
      <c r="N51" s="65">
        <f t="shared" si="5"/>
        <v>102.73846153846154</v>
      </c>
      <c r="O51" s="65">
        <f t="shared" si="6"/>
        <v>1247.5</v>
      </c>
      <c r="P51" s="65">
        <f t="shared" si="7"/>
        <v>1516.0045402951193</v>
      </c>
    </row>
    <row r="52" spans="1:16" ht="15.75">
      <c r="A52" s="90"/>
      <c r="B52" s="86"/>
      <c r="C52" s="21" t="s">
        <v>15</v>
      </c>
      <c r="D52" s="43" t="s">
        <v>16</v>
      </c>
      <c r="E52" s="34">
        <f>E53</f>
        <v>13.5</v>
      </c>
      <c r="F52" s="34">
        <f>F53</f>
        <v>0</v>
      </c>
      <c r="G52" s="34">
        <f>G53</f>
        <v>0</v>
      </c>
      <c r="H52" s="34">
        <f>H53</f>
        <v>149</v>
      </c>
      <c r="I52" s="34">
        <f t="shared" si="0"/>
        <v>149</v>
      </c>
      <c r="J52" s="34"/>
      <c r="K52" s="34"/>
      <c r="L52" s="34">
        <f t="shared" si="3"/>
        <v>135.5</v>
      </c>
      <c r="M52" s="34">
        <f t="shared" si="4"/>
        <v>1103.7037037037037</v>
      </c>
      <c r="N52" s="34"/>
      <c r="O52" s="34">
        <f t="shared" si="6"/>
        <v>135.5</v>
      </c>
      <c r="P52" s="34">
        <f t="shared" si="7"/>
        <v>1103.7037037037037</v>
      </c>
    </row>
    <row r="53" spans="1:16" ht="47.25" customHeight="1" hidden="1">
      <c r="A53" s="90"/>
      <c r="B53" s="86"/>
      <c r="C53" s="20" t="s">
        <v>17</v>
      </c>
      <c r="D53" s="44" t="s">
        <v>18</v>
      </c>
      <c r="E53" s="34">
        <v>13.5</v>
      </c>
      <c r="F53" s="34"/>
      <c r="G53" s="34"/>
      <c r="H53" s="34">
        <v>149</v>
      </c>
      <c r="I53" s="34">
        <f t="shared" si="0"/>
        <v>149</v>
      </c>
      <c r="J53" s="34" t="e">
        <f t="shared" si="1"/>
        <v>#DIV/0!</v>
      </c>
      <c r="K53" s="34" t="e">
        <f t="shared" si="2"/>
        <v>#DIV/0!</v>
      </c>
      <c r="L53" s="34">
        <f t="shared" si="3"/>
        <v>135.5</v>
      </c>
      <c r="M53" s="34">
        <f t="shared" si="4"/>
        <v>1103.7037037037037</v>
      </c>
      <c r="N53" s="34" t="e">
        <f t="shared" si="5"/>
        <v>#DIV/0!</v>
      </c>
      <c r="O53" s="34">
        <f t="shared" si="6"/>
        <v>135.5</v>
      </c>
      <c r="P53" s="34">
        <f t="shared" si="7"/>
        <v>1103.7037037037037</v>
      </c>
    </row>
    <row r="54" spans="1:16" ht="15.75" customHeight="1" hidden="1">
      <c r="A54" s="90"/>
      <c r="B54" s="86"/>
      <c r="C54" s="21" t="s">
        <v>19</v>
      </c>
      <c r="D54" s="43" t="s">
        <v>20</v>
      </c>
      <c r="E54" s="49"/>
      <c r="F54" s="49"/>
      <c r="G54" s="49"/>
      <c r="H54" s="65"/>
      <c r="I54" s="65">
        <f t="shared" si="0"/>
        <v>0</v>
      </c>
      <c r="J54" s="65" t="e">
        <f t="shared" si="1"/>
        <v>#DIV/0!</v>
      </c>
      <c r="K54" s="65" t="e">
        <f t="shared" si="2"/>
        <v>#DIV/0!</v>
      </c>
      <c r="L54" s="65">
        <f t="shared" si="3"/>
        <v>0</v>
      </c>
      <c r="M54" s="65" t="e">
        <f t="shared" si="4"/>
        <v>#DIV/0!</v>
      </c>
      <c r="N54" s="65" t="e">
        <f t="shared" si="5"/>
        <v>#DIV/0!</v>
      </c>
      <c r="O54" s="65">
        <f t="shared" si="6"/>
        <v>0</v>
      </c>
      <c r="P54" s="65" t="e">
        <f t="shared" si="7"/>
        <v>#DIV/0!</v>
      </c>
    </row>
    <row r="55" spans="1:16" ht="15.75" customHeight="1" hidden="1">
      <c r="A55" s="90"/>
      <c r="B55" s="86"/>
      <c r="C55" s="21" t="s">
        <v>39</v>
      </c>
      <c r="D55" s="44" t="s">
        <v>40</v>
      </c>
      <c r="E55" s="49"/>
      <c r="F55" s="49"/>
      <c r="G55" s="49"/>
      <c r="H55" s="49"/>
      <c r="I55" s="49">
        <f t="shared" si="0"/>
        <v>0</v>
      </c>
      <c r="J55" s="49" t="e">
        <f t="shared" si="1"/>
        <v>#DIV/0!</v>
      </c>
      <c r="K55" s="49" t="e">
        <f t="shared" si="2"/>
        <v>#DIV/0!</v>
      </c>
      <c r="L55" s="49">
        <f t="shared" si="3"/>
        <v>0</v>
      </c>
      <c r="M55" s="49" t="e">
        <f t="shared" si="4"/>
        <v>#DIV/0!</v>
      </c>
      <c r="N55" s="49" t="e">
        <f t="shared" si="5"/>
        <v>#DIV/0!</v>
      </c>
      <c r="O55" s="49">
        <f t="shared" si="6"/>
        <v>0</v>
      </c>
      <c r="P55" s="49" t="e">
        <f t="shared" si="7"/>
        <v>#DIV/0!</v>
      </c>
    </row>
    <row r="56" spans="1:16" ht="15.75" customHeight="1" hidden="1">
      <c r="A56" s="90"/>
      <c r="B56" s="86"/>
      <c r="C56" s="21" t="s">
        <v>48</v>
      </c>
      <c r="D56" s="43" t="s">
        <v>49</v>
      </c>
      <c r="E56" s="34"/>
      <c r="F56" s="49"/>
      <c r="G56" s="34"/>
      <c r="H56" s="34"/>
      <c r="I56" s="34">
        <f t="shared" si="0"/>
        <v>0</v>
      </c>
      <c r="J56" s="34" t="e">
        <f t="shared" si="1"/>
        <v>#DIV/0!</v>
      </c>
      <c r="K56" s="34" t="e">
        <f t="shared" si="2"/>
        <v>#DIV/0!</v>
      </c>
      <c r="L56" s="34">
        <f t="shared" si="3"/>
        <v>0</v>
      </c>
      <c r="M56" s="34" t="e">
        <f t="shared" si="4"/>
        <v>#DIV/0!</v>
      </c>
      <c r="N56" s="34" t="e">
        <f t="shared" si="5"/>
        <v>#DIV/0!</v>
      </c>
      <c r="O56" s="34">
        <f t="shared" si="6"/>
        <v>0</v>
      </c>
      <c r="P56" s="34" t="e">
        <f t="shared" si="7"/>
        <v>#DIV/0!</v>
      </c>
    </row>
    <row r="57" spans="1:16" ht="31.5">
      <c r="A57" s="90"/>
      <c r="B57" s="86"/>
      <c r="C57" s="21" t="s">
        <v>183</v>
      </c>
      <c r="D57" s="42" t="s">
        <v>184</v>
      </c>
      <c r="E57" s="34">
        <v>13158.1</v>
      </c>
      <c r="F57" s="49">
        <v>992.9</v>
      </c>
      <c r="G57" s="49">
        <v>992.9</v>
      </c>
      <c r="H57" s="34">
        <v>992.9</v>
      </c>
      <c r="I57" s="34">
        <f t="shared" si="0"/>
        <v>0</v>
      </c>
      <c r="J57" s="34">
        <f t="shared" si="1"/>
        <v>100</v>
      </c>
      <c r="K57" s="34">
        <f t="shared" si="2"/>
        <v>100</v>
      </c>
      <c r="L57" s="34">
        <f t="shared" si="3"/>
        <v>-12165.2</v>
      </c>
      <c r="M57" s="34">
        <f t="shared" si="4"/>
        <v>7.5459222836123745</v>
      </c>
      <c r="N57" s="34">
        <f t="shared" si="5"/>
        <v>100</v>
      </c>
      <c r="O57" s="34">
        <f t="shared" si="6"/>
        <v>-12165.2</v>
      </c>
      <c r="P57" s="34"/>
    </row>
    <row r="58" spans="1:16" ht="31.5" hidden="1">
      <c r="A58" s="90"/>
      <c r="B58" s="86"/>
      <c r="C58" s="21" t="s">
        <v>182</v>
      </c>
      <c r="D58" s="42" t="s">
        <v>185</v>
      </c>
      <c r="E58" s="34"/>
      <c r="F58" s="49"/>
      <c r="G58" s="49"/>
      <c r="H58" s="34"/>
      <c r="I58" s="34">
        <f t="shared" si="0"/>
        <v>0</v>
      </c>
      <c r="J58" s="34" t="e">
        <f t="shared" si="1"/>
        <v>#DIV/0!</v>
      </c>
      <c r="K58" s="34" t="e">
        <f t="shared" si="2"/>
        <v>#DIV/0!</v>
      </c>
      <c r="L58" s="34">
        <f t="shared" si="3"/>
        <v>0</v>
      </c>
      <c r="M58" s="34" t="e">
        <f t="shared" si="4"/>
        <v>#DIV/0!</v>
      </c>
      <c r="N58" s="34"/>
      <c r="O58" s="34"/>
      <c r="P58" s="34"/>
    </row>
    <row r="59" spans="1:16" ht="15.75" customHeight="1">
      <c r="A59" s="90"/>
      <c r="B59" s="86"/>
      <c r="C59" s="21" t="s">
        <v>28</v>
      </c>
      <c r="D59" s="43" t="s">
        <v>23</v>
      </c>
      <c r="E59" s="34">
        <v>-9439</v>
      </c>
      <c r="F59" s="49"/>
      <c r="G59" s="34"/>
      <c r="H59" s="34"/>
      <c r="I59" s="34">
        <f t="shared" si="0"/>
        <v>0</v>
      </c>
      <c r="J59" s="34"/>
      <c r="K59" s="34"/>
      <c r="L59" s="34">
        <f t="shared" si="3"/>
        <v>9439</v>
      </c>
      <c r="M59" s="34">
        <f t="shared" si="4"/>
        <v>0</v>
      </c>
      <c r="N59" s="34"/>
      <c r="O59" s="34">
        <f t="shared" si="6"/>
        <v>9439</v>
      </c>
      <c r="P59" s="34"/>
    </row>
    <row r="60" spans="1:16" s="5" customFormat="1" ht="15.75">
      <c r="A60" s="90"/>
      <c r="B60" s="86"/>
      <c r="C60" s="22"/>
      <c r="D60" s="3" t="s">
        <v>29</v>
      </c>
      <c r="E60" s="4">
        <f>SUM(E50:E52,E54:E59)</f>
        <v>3999.6000000000004</v>
      </c>
      <c r="F60" s="4">
        <f>SUM(F50:F52,F54:F59)</f>
        <v>2398.2</v>
      </c>
      <c r="G60" s="4">
        <f>SUM(G50:G52,G54:G59)</f>
        <v>2362.2</v>
      </c>
      <c r="H60" s="4">
        <f>SUM(H50:H52,H54:H59)</f>
        <v>2994.2999999999997</v>
      </c>
      <c r="I60" s="4">
        <f t="shared" si="0"/>
        <v>632.0999999999999</v>
      </c>
      <c r="J60" s="4">
        <f t="shared" si="1"/>
        <v>126.75895351790703</v>
      </c>
      <c r="K60" s="4">
        <f t="shared" si="2"/>
        <v>124.85614210657994</v>
      </c>
      <c r="L60" s="4">
        <f t="shared" si="3"/>
        <v>-1005.3000000000006</v>
      </c>
      <c r="M60" s="4">
        <f t="shared" si="4"/>
        <v>74.86498649864986</v>
      </c>
      <c r="N60" s="4">
        <f t="shared" si="5"/>
        <v>124.85614210657994</v>
      </c>
      <c r="O60" s="4">
        <f t="shared" si="6"/>
        <v>-1005.3000000000006</v>
      </c>
      <c r="P60" s="4">
        <f t="shared" si="7"/>
        <v>74.86498649864986</v>
      </c>
    </row>
    <row r="61" spans="1:16" ht="15.75">
      <c r="A61" s="90"/>
      <c r="B61" s="86"/>
      <c r="C61" s="21" t="s">
        <v>15</v>
      </c>
      <c r="D61" s="43" t="s">
        <v>16</v>
      </c>
      <c r="E61" s="34">
        <f>E62</f>
        <v>4437.3</v>
      </c>
      <c r="F61" s="34">
        <f>F62</f>
        <v>2592.8</v>
      </c>
      <c r="G61" s="34">
        <f>G62</f>
        <v>2550</v>
      </c>
      <c r="H61" s="34">
        <f>H62</f>
        <v>12926.5</v>
      </c>
      <c r="I61" s="34">
        <f t="shared" si="0"/>
        <v>10376.5</v>
      </c>
      <c r="J61" s="34">
        <f t="shared" si="1"/>
        <v>506.921568627451</v>
      </c>
      <c r="K61" s="34">
        <f t="shared" si="2"/>
        <v>498.55368713360065</v>
      </c>
      <c r="L61" s="34">
        <f t="shared" si="3"/>
        <v>8489.2</v>
      </c>
      <c r="M61" s="34">
        <f t="shared" si="4"/>
        <v>291.3145381200279</v>
      </c>
      <c r="N61" s="34">
        <f t="shared" si="5"/>
        <v>498.55368713360065</v>
      </c>
      <c r="O61" s="34">
        <f t="shared" si="6"/>
        <v>8489.2</v>
      </c>
      <c r="P61" s="34">
        <f t="shared" si="7"/>
        <v>291.3145381200279</v>
      </c>
    </row>
    <row r="62" spans="1:16" ht="47.25" customHeight="1" hidden="1">
      <c r="A62" s="90"/>
      <c r="B62" s="86"/>
      <c r="C62" s="20" t="s">
        <v>17</v>
      </c>
      <c r="D62" s="44" t="s">
        <v>18</v>
      </c>
      <c r="E62" s="34">
        <v>4437.3</v>
      </c>
      <c r="F62" s="34">
        <v>2592.8</v>
      </c>
      <c r="G62" s="34">
        <v>2550</v>
      </c>
      <c r="H62" s="34">
        <v>12926.5</v>
      </c>
      <c r="I62" s="34">
        <f t="shared" si="0"/>
        <v>10376.5</v>
      </c>
      <c r="J62" s="34">
        <f t="shared" si="1"/>
        <v>506.921568627451</v>
      </c>
      <c r="K62" s="34">
        <f t="shared" si="2"/>
        <v>498.55368713360065</v>
      </c>
      <c r="L62" s="34">
        <f t="shared" si="3"/>
        <v>8489.2</v>
      </c>
      <c r="M62" s="34">
        <f t="shared" si="4"/>
        <v>291.3145381200279</v>
      </c>
      <c r="N62" s="34">
        <f t="shared" si="5"/>
        <v>498.55368713360065</v>
      </c>
      <c r="O62" s="34">
        <f t="shared" si="6"/>
        <v>8489.2</v>
      </c>
      <c r="P62" s="34">
        <f t="shared" si="7"/>
        <v>291.3145381200279</v>
      </c>
    </row>
    <row r="63" spans="1:16" s="5" customFormat="1" ht="15.75">
      <c r="A63" s="90"/>
      <c r="B63" s="86"/>
      <c r="C63" s="22"/>
      <c r="D63" s="3" t="s">
        <v>30</v>
      </c>
      <c r="E63" s="4">
        <f>SUM(E61)</f>
        <v>4437.3</v>
      </c>
      <c r="F63" s="4">
        <f>SUM(F61)</f>
        <v>2592.8</v>
      </c>
      <c r="G63" s="4">
        <f>SUM(G61)</f>
        <v>2550</v>
      </c>
      <c r="H63" s="4">
        <f>SUM(H61)</f>
        <v>12926.5</v>
      </c>
      <c r="I63" s="4">
        <f t="shared" si="0"/>
        <v>10376.5</v>
      </c>
      <c r="J63" s="4">
        <f t="shared" si="1"/>
        <v>506.921568627451</v>
      </c>
      <c r="K63" s="4">
        <f t="shared" si="2"/>
        <v>498.55368713360065</v>
      </c>
      <c r="L63" s="4">
        <f t="shared" si="3"/>
        <v>8489.2</v>
      </c>
      <c r="M63" s="4">
        <f t="shared" si="4"/>
        <v>291.3145381200279</v>
      </c>
      <c r="N63" s="4">
        <f t="shared" si="5"/>
        <v>498.55368713360065</v>
      </c>
      <c r="O63" s="4">
        <f t="shared" si="6"/>
        <v>8489.2</v>
      </c>
      <c r="P63" s="4">
        <f t="shared" si="7"/>
        <v>291.3145381200279</v>
      </c>
    </row>
    <row r="64" spans="1:16" s="5" customFormat="1" ht="31.5">
      <c r="A64" s="90"/>
      <c r="B64" s="86"/>
      <c r="C64" s="22"/>
      <c r="D64" s="3" t="s">
        <v>31</v>
      </c>
      <c r="E64" s="4">
        <f>E65-E59</f>
        <v>17875.9</v>
      </c>
      <c r="F64" s="4">
        <f>F65-F59</f>
        <v>4991</v>
      </c>
      <c r="G64" s="4">
        <f>G65-G59</f>
        <v>4912.2</v>
      </c>
      <c r="H64" s="4">
        <f>H65-H59</f>
        <v>15920.8</v>
      </c>
      <c r="I64" s="4">
        <f t="shared" si="0"/>
        <v>11008.599999999999</v>
      </c>
      <c r="J64" s="4">
        <f t="shared" si="1"/>
        <v>324.10732462033303</v>
      </c>
      <c r="K64" s="4">
        <f t="shared" si="2"/>
        <v>318.9901823281907</v>
      </c>
      <c r="L64" s="4">
        <f t="shared" si="3"/>
        <v>-1955.1000000000022</v>
      </c>
      <c r="M64" s="4">
        <f t="shared" si="4"/>
        <v>89.06292830011355</v>
      </c>
      <c r="N64" s="4">
        <f t="shared" si="5"/>
        <v>318.9901823281907</v>
      </c>
      <c r="O64" s="4">
        <f t="shared" si="6"/>
        <v>-1955.1000000000022</v>
      </c>
      <c r="P64" s="4">
        <f t="shared" si="7"/>
        <v>89.06292830011355</v>
      </c>
    </row>
    <row r="65" spans="1:16" s="5" customFormat="1" ht="15.75">
      <c r="A65" s="91"/>
      <c r="B65" s="87"/>
      <c r="C65" s="22"/>
      <c r="D65" s="3" t="s">
        <v>47</v>
      </c>
      <c r="E65" s="4">
        <f>E60+E63</f>
        <v>8436.900000000001</v>
      </c>
      <c r="F65" s="4">
        <f>F60+F63</f>
        <v>4991</v>
      </c>
      <c r="G65" s="4">
        <f>G60+G63</f>
        <v>4912.2</v>
      </c>
      <c r="H65" s="4">
        <f>H60+H63</f>
        <v>15920.8</v>
      </c>
      <c r="I65" s="4">
        <f t="shared" si="0"/>
        <v>11008.599999999999</v>
      </c>
      <c r="J65" s="4">
        <f t="shared" si="1"/>
        <v>324.10732462033303</v>
      </c>
      <c r="K65" s="4">
        <f t="shared" si="2"/>
        <v>318.9901823281907</v>
      </c>
      <c r="L65" s="4">
        <f t="shared" si="3"/>
        <v>7483.899999999998</v>
      </c>
      <c r="M65" s="4">
        <f t="shared" si="4"/>
        <v>188.7043819412343</v>
      </c>
      <c r="N65" s="4">
        <f t="shared" si="5"/>
        <v>318.9901823281907</v>
      </c>
      <c r="O65" s="4">
        <f t="shared" si="6"/>
        <v>7483.899999999998</v>
      </c>
      <c r="P65" s="4">
        <f t="shared" si="7"/>
        <v>188.7043819412343</v>
      </c>
    </row>
    <row r="66" spans="1:16" s="5" customFormat="1" ht="15.75" customHeight="1">
      <c r="A66" s="89" t="s">
        <v>239</v>
      </c>
      <c r="B66" s="85" t="s">
        <v>240</v>
      </c>
      <c r="C66" s="21" t="s">
        <v>26</v>
      </c>
      <c r="D66" s="43" t="s">
        <v>27</v>
      </c>
      <c r="E66" s="34">
        <v>20569.8</v>
      </c>
      <c r="F66" s="34">
        <v>32435.7</v>
      </c>
      <c r="G66" s="34">
        <v>20604.2</v>
      </c>
      <c r="H66" s="34">
        <v>23083.3</v>
      </c>
      <c r="I66" s="34">
        <f t="shared" si="0"/>
        <v>2479.0999999999985</v>
      </c>
      <c r="J66" s="34">
        <f t="shared" si="1"/>
        <v>112.0320128905757</v>
      </c>
      <c r="K66" s="34">
        <f t="shared" si="2"/>
        <v>71.16633832474712</v>
      </c>
      <c r="L66" s="34">
        <f t="shared" si="3"/>
        <v>2513.5</v>
      </c>
      <c r="M66" s="34">
        <f t="shared" si="4"/>
        <v>112.21937014458089</v>
      </c>
      <c r="N66" s="34"/>
      <c r="O66" s="34">
        <f aca="true" t="shared" si="8" ref="O66:O131">H66-E66</f>
        <v>2513.5</v>
      </c>
      <c r="P66" s="34"/>
    </row>
    <row r="67" spans="1:16" s="5" customFormat="1" ht="15.75">
      <c r="A67" s="90"/>
      <c r="B67" s="86"/>
      <c r="C67" s="21" t="s">
        <v>28</v>
      </c>
      <c r="D67" s="43" t="s">
        <v>23</v>
      </c>
      <c r="E67" s="34">
        <v>-110.4</v>
      </c>
      <c r="F67" s="4"/>
      <c r="G67" s="4"/>
      <c r="H67" s="34">
        <v>-28.1</v>
      </c>
      <c r="I67" s="34">
        <f t="shared" si="0"/>
        <v>-28.1</v>
      </c>
      <c r="J67" s="34"/>
      <c r="K67" s="34"/>
      <c r="L67" s="34">
        <f t="shared" si="3"/>
        <v>82.30000000000001</v>
      </c>
      <c r="M67" s="34">
        <f t="shared" si="4"/>
        <v>25.45289855072464</v>
      </c>
      <c r="N67" s="34"/>
      <c r="O67" s="34">
        <f t="shared" si="8"/>
        <v>82.30000000000001</v>
      </c>
      <c r="P67" s="34"/>
    </row>
    <row r="68" spans="1:16" s="5" customFormat="1" ht="31.5">
      <c r="A68" s="90"/>
      <c r="B68" s="86"/>
      <c r="C68" s="21"/>
      <c r="D68" s="3" t="s">
        <v>31</v>
      </c>
      <c r="E68" s="4">
        <f>E69-E67</f>
        <v>20569.8</v>
      </c>
      <c r="F68" s="4">
        <f>F69-F67</f>
        <v>32435.7</v>
      </c>
      <c r="G68" s="4">
        <f>G69-G67</f>
        <v>20604.2</v>
      </c>
      <c r="H68" s="4">
        <f>H69-H67</f>
        <v>23083.3</v>
      </c>
      <c r="I68" s="4">
        <f t="shared" si="0"/>
        <v>2479.0999999999985</v>
      </c>
      <c r="J68" s="4">
        <f t="shared" si="1"/>
        <v>112.0320128905757</v>
      </c>
      <c r="K68" s="4">
        <f t="shared" si="2"/>
        <v>71.16633832474712</v>
      </c>
      <c r="L68" s="4">
        <f t="shared" si="3"/>
        <v>2513.5</v>
      </c>
      <c r="M68" s="4">
        <f t="shared" si="4"/>
        <v>112.21937014458089</v>
      </c>
      <c r="N68" s="4"/>
      <c r="O68" s="4">
        <f t="shared" si="8"/>
        <v>2513.5</v>
      </c>
      <c r="P68" s="4"/>
    </row>
    <row r="69" spans="1:16" s="5" customFormat="1" ht="33" customHeight="1">
      <c r="A69" s="91"/>
      <c r="B69" s="87"/>
      <c r="C69" s="22"/>
      <c r="D69" s="3" t="s">
        <v>47</v>
      </c>
      <c r="E69" s="4">
        <f>E66+E67</f>
        <v>20459.399999999998</v>
      </c>
      <c r="F69" s="4">
        <f>F66+F67</f>
        <v>32435.7</v>
      </c>
      <c r="G69" s="4">
        <f>G66+G67</f>
        <v>20604.2</v>
      </c>
      <c r="H69" s="4">
        <f>H66+H67</f>
        <v>23055.2</v>
      </c>
      <c r="I69" s="4">
        <f t="shared" si="0"/>
        <v>2451</v>
      </c>
      <c r="J69" s="4">
        <f t="shared" si="1"/>
        <v>111.89563292920862</v>
      </c>
      <c r="K69" s="4">
        <f t="shared" si="2"/>
        <v>71.07970538634899</v>
      </c>
      <c r="L69" s="4">
        <f t="shared" si="3"/>
        <v>2595.800000000003</v>
      </c>
      <c r="M69" s="4">
        <f t="shared" si="4"/>
        <v>112.68756659530584</v>
      </c>
      <c r="N69" s="4"/>
      <c r="O69" s="4">
        <f t="shared" si="8"/>
        <v>2595.800000000003</v>
      </c>
      <c r="P69" s="4"/>
    </row>
    <row r="70" spans="1:16" s="5" customFormat="1" ht="15.75" customHeight="1">
      <c r="A70" s="89" t="s">
        <v>50</v>
      </c>
      <c r="B70" s="85" t="s">
        <v>51</v>
      </c>
      <c r="C70" s="21" t="s">
        <v>8</v>
      </c>
      <c r="D70" s="42" t="s">
        <v>9</v>
      </c>
      <c r="E70" s="34">
        <v>20.8</v>
      </c>
      <c r="F70" s="4"/>
      <c r="G70" s="4"/>
      <c r="H70" s="34">
        <v>53.9</v>
      </c>
      <c r="I70" s="34">
        <f t="shared" si="0"/>
        <v>53.9</v>
      </c>
      <c r="J70" s="34"/>
      <c r="K70" s="34"/>
      <c r="L70" s="34">
        <f t="shared" si="3"/>
        <v>33.099999999999994</v>
      </c>
      <c r="M70" s="34">
        <f t="shared" si="4"/>
        <v>259.13461538461536</v>
      </c>
      <c r="N70" s="34"/>
      <c r="O70" s="34">
        <f t="shared" si="8"/>
        <v>33.099999999999994</v>
      </c>
      <c r="P70" s="34">
        <f aca="true" t="shared" si="9" ref="P70:P131">H70/E70*100</f>
        <v>259.13461538461536</v>
      </c>
    </row>
    <row r="71" spans="1:16" ht="31.5" customHeight="1">
      <c r="A71" s="90"/>
      <c r="B71" s="86"/>
      <c r="C71" s="21" t="s">
        <v>191</v>
      </c>
      <c r="D71" s="32" t="s">
        <v>192</v>
      </c>
      <c r="E71" s="34">
        <v>153.6</v>
      </c>
      <c r="F71" s="34"/>
      <c r="G71" s="34"/>
      <c r="H71" s="34">
        <v>227</v>
      </c>
      <c r="I71" s="34">
        <f t="shared" si="0"/>
        <v>227</v>
      </c>
      <c r="J71" s="34"/>
      <c r="K71" s="34"/>
      <c r="L71" s="34">
        <f t="shared" si="3"/>
        <v>73.4</v>
      </c>
      <c r="M71" s="34">
        <f t="shared" si="4"/>
        <v>147.78645833333334</v>
      </c>
      <c r="N71" s="34"/>
      <c r="O71" s="34">
        <f t="shared" si="8"/>
        <v>73.4</v>
      </c>
      <c r="P71" s="34">
        <f t="shared" si="9"/>
        <v>147.78645833333334</v>
      </c>
    </row>
    <row r="72" spans="1:16" ht="15.75">
      <c r="A72" s="90"/>
      <c r="B72" s="86"/>
      <c r="C72" s="21" t="s">
        <v>15</v>
      </c>
      <c r="D72" s="43" t="s">
        <v>16</v>
      </c>
      <c r="E72" s="34">
        <f>E75+E73</f>
        <v>730.1</v>
      </c>
      <c r="F72" s="34">
        <f>F75+F73</f>
        <v>0</v>
      </c>
      <c r="G72" s="34">
        <f>G75+G73</f>
        <v>0</v>
      </c>
      <c r="H72" s="34">
        <f>H75+H73+H74</f>
        <v>639.8</v>
      </c>
      <c r="I72" s="34">
        <f aca="true" t="shared" si="10" ref="I72:I135">H72-G72</f>
        <v>639.8</v>
      </c>
      <c r="J72" s="34"/>
      <c r="K72" s="34"/>
      <c r="L72" s="34">
        <f aca="true" t="shared" si="11" ref="L72:L135">H72-E72</f>
        <v>-90.30000000000007</v>
      </c>
      <c r="M72" s="34">
        <f aca="true" t="shared" si="12" ref="M72:M135">H72/E72*100</f>
        <v>87.63183125599232</v>
      </c>
      <c r="N72" s="34"/>
      <c r="O72" s="34">
        <f t="shared" si="8"/>
        <v>-90.30000000000007</v>
      </c>
      <c r="P72" s="34">
        <f t="shared" si="9"/>
        <v>87.63183125599232</v>
      </c>
    </row>
    <row r="73" spans="1:16" ht="47.25" customHeight="1" hidden="1">
      <c r="A73" s="90"/>
      <c r="B73" s="86"/>
      <c r="C73" s="20" t="s">
        <v>195</v>
      </c>
      <c r="D73" s="44" t="s">
        <v>196</v>
      </c>
      <c r="E73" s="34"/>
      <c r="F73" s="34"/>
      <c r="G73" s="34"/>
      <c r="H73" s="34"/>
      <c r="I73" s="34">
        <f t="shared" si="10"/>
        <v>0</v>
      </c>
      <c r="J73" s="34"/>
      <c r="K73" s="34"/>
      <c r="L73" s="34">
        <f t="shared" si="11"/>
        <v>0</v>
      </c>
      <c r="M73" s="34" t="e">
        <f t="shared" si="12"/>
        <v>#DIV/0!</v>
      </c>
      <c r="N73" s="34" t="e">
        <f aca="true" t="shared" si="13" ref="N73:N131">H73/F73*100</f>
        <v>#DIV/0!</v>
      </c>
      <c r="O73" s="34">
        <f t="shared" si="8"/>
        <v>0</v>
      </c>
      <c r="P73" s="34" t="e">
        <f t="shared" si="9"/>
        <v>#DIV/0!</v>
      </c>
    </row>
    <row r="74" spans="1:16" ht="47.25" customHeight="1" hidden="1">
      <c r="A74" s="90"/>
      <c r="B74" s="86"/>
      <c r="C74" s="20" t="s">
        <v>236</v>
      </c>
      <c r="D74" s="44" t="s">
        <v>237</v>
      </c>
      <c r="E74" s="34"/>
      <c r="F74" s="34"/>
      <c r="G74" s="34"/>
      <c r="H74" s="34">
        <v>468.1</v>
      </c>
      <c r="I74" s="34">
        <f t="shared" si="10"/>
        <v>468.1</v>
      </c>
      <c r="J74" s="34"/>
      <c r="K74" s="34"/>
      <c r="L74" s="34">
        <f t="shared" si="11"/>
        <v>468.1</v>
      </c>
      <c r="M74" s="34" t="e">
        <f t="shared" si="12"/>
        <v>#DIV/0!</v>
      </c>
      <c r="N74" s="34"/>
      <c r="O74" s="34"/>
      <c r="P74" s="34"/>
    </row>
    <row r="75" spans="1:16" ht="47.25" customHeight="1" hidden="1">
      <c r="A75" s="90"/>
      <c r="B75" s="86"/>
      <c r="C75" s="20" t="s">
        <v>17</v>
      </c>
      <c r="D75" s="44" t="s">
        <v>18</v>
      </c>
      <c r="E75" s="34">
        <v>730.1</v>
      </c>
      <c r="F75" s="34"/>
      <c r="G75" s="34"/>
      <c r="H75" s="34">
        <v>171.7</v>
      </c>
      <c r="I75" s="34">
        <f t="shared" si="10"/>
        <v>171.7</v>
      </c>
      <c r="J75" s="34"/>
      <c r="K75" s="34"/>
      <c r="L75" s="34">
        <f t="shared" si="11"/>
        <v>-558.4000000000001</v>
      </c>
      <c r="M75" s="34">
        <f t="shared" si="12"/>
        <v>23.517326393644705</v>
      </c>
      <c r="N75" s="34" t="e">
        <f t="shared" si="13"/>
        <v>#DIV/0!</v>
      </c>
      <c r="O75" s="34">
        <f t="shared" si="8"/>
        <v>-558.4000000000001</v>
      </c>
      <c r="P75" s="34">
        <f t="shared" si="9"/>
        <v>23.517326393644705</v>
      </c>
    </row>
    <row r="76" spans="1:16" ht="15.75" hidden="1">
      <c r="A76" s="90"/>
      <c r="B76" s="86"/>
      <c r="C76" s="21" t="s">
        <v>19</v>
      </c>
      <c r="D76" s="43" t="s">
        <v>20</v>
      </c>
      <c r="E76" s="34"/>
      <c r="F76" s="34"/>
      <c r="G76" s="34"/>
      <c r="H76" s="34"/>
      <c r="I76" s="34">
        <f t="shared" si="10"/>
        <v>0</v>
      </c>
      <c r="J76" s="34"/>
      <c r="K76" s="34"/>
      <c r="L76" s="34">
        <f t="shared" si="11"/>
        <v>0</v>
      </c>
      <c r="M76" s="34" t="e">
        <f t="shared" si="12"/>
        <v>#DIV/0!</v>
      </c>
      <c r="N76" s="34"/>
      <c r="O76" s="34">
        <f t="shared" si="8"/>
        <v>0</v>
      </c>
      <c r="P76" s="34" t="e">
        <f t="shared" si="9"/>
        <v>#DIV/0!</v>
      </c>
    </row>
    <row r="77" spans="1:16" ht="15.75" hidden="1">
      <c r="A77" s="90"/>
      <c r="B77" s="86"/>
      <c r="C77" s="21" t="s">
        <v>21</v>
      </c>
      <c r="D77" s="43" t="s">
        <v>22</v>
      </c>
      <c r="E77" s="34"/>
      <c r="F77" s="34"/>
      <c r="G77" s="34"/>
      <c r="H77" s="34"/>
      <c r="I77" s="34">
        <f t="shared" si="10"/>
        <v>0</v>
      </c>
      <c r="J77" s="34"/>
      <c r="K77" s="34"/>
      <c r="L77" s="34">
        <f t="shared" si="11"/>
        <v>0</v>
      </c>
      <c r="M77" s="34" t="e">
        <f t="shared" si="12"/>
        <v>#DIV/0!</v>
      </c>
      <c r="N77" s="34"/>
      <c r="O77" s="34">
        <f t="shared" si="8"/>
        <v>0</v>
      </c>
      <c r="P77" s="34" t="e">
        <f t="shared" si="9"/>
        <v>#DIV/0!</v>
      </c>
    </row>
    <row r="78" spans="1:16" ht="15.75" customHeight="1" hidden="1">
      <c r="A78" s="90"/>
      <c r="B78" s="86"/>
      <c r="C78" s="21" t="s">
        <v>26</v>
      </c>
      <c r="D78" s="43" t="s">
        <v>27</v>
      </c>
      <c r="E78" s="34"/>
      <c r="F78" s="34"/>
      <c r="G78" s="34"/>
      <c r="H78" s="34"/>
      <c r="I78" s="34">
        <f t="shared" si="10"/>
        <v>0</v>
      </c>
      <c r="J78" s="34"/>
      <c r="K78" s="34"/>
      <c r="L78" s="34">
        <f t="shared" si="11"/>
        <v>0</v>
      </c>
      <c r="M78" s="34" t="e">
        <f t="shared" si="12"/>
        <v>#DIV/0!</v>
      </c>
      <c r="N78" s="34" t="e">
        <f t="shared" si="13"/>
        <v>#DIV/0!</v>
      </c>
      <c r="O78" s="34">
        <f t="shared" si="8"/>
        <v>0</v>
      </c>
      <c r="P78" s="34" t="e">
        <f t="shared" si="9"/>
        <v>#DIV/0!</v>
      </c>
    </row>
    <row r="79" spans="1:16" s="5" customFormat="1" ht="15.75">
      <c r="A79" s="90"/>
      <c r="B79" s="86"/>
      <c r="C79" s="17"/>
      <c r="D79" s="3" t="s">
        <v>29</v>
      </c>
      <c r="E79" s="4">
        <f>SUM(E70:E72,E76:E78)</f>
        <v>904.5</v>
      </c>
      <c r="F79" s="4">
        <f>SUM(F70:F72,F76:F78)</f>
        <v>0</v>
      </c>
      <c r="G79" s="4">
        <f>SUM(G70:G72,G76:G78)</f>
        <v>0</v>
      </c>
      <c r="H79" s="4">
        <f>SUM(H70:H72,H76:H78)</f>
        <v>920.6999999999999</v>
      </c>
      <c r="I79" s="4">
        <f t="shared" si="10"/>
        <v>920.6999999999999</v>
      </c>
      <c r="J79" s="4"/>
      <c r="K79" s="4"/>
      <c r="L79" s="4">
        <f t="shared" si="11"/>
        <v>16.199999999999932</v>
      </c>
      <c r="M79" s="4">
        <f t="shared" si="12"/>
        <v>101.7910447761194</v>
      </c>
      <c r="N79" s="4"/>
      <c r="O79" s="4">
        <f t="shared" si="8"/>
        <v>16.199999999999932</v>
      </c>
      <c r="P79" s="4">
        <f t="shared" si="9"/>
        <v>101.7910447761194</v>
      </c>
    </row>
    <row r="80" spans="1:16" ht="15.75">
      <c r="A80" s="90"/>
      <c r="B80" s="86"/>
      <c r="C80" s="21" t="s">
        <v>52</v>
      </c>
      <c r="D80" s="43" t="s">
        <v>53</v>
      </c>
      <c r="E80" s="34">
        <v>6570.1</v>
      </c>
      <c r="F80" s="34">
        <v>7544.4</v>
      </c>
      <c r="G80" s="34">
        <v>5012</v>
      </c>
      <c r="H80" s="34">
        <v>8305.6</v>
      </c>
      <c r="I80" s="34">
        <f t="shared" si="10"/>
        <v>3293.6000000000004</v>
      </c>
      <c r="J80" s="34">
        <f aca="true" t="shared" si="14" ref="J80:J132">H80/G80*100</f>
        <v>165.71428571428572</v>
      </c>
      <c r="K80" s="34">
        <f aca="true" t="shared" si="15" ref="K80:K132">H80/F80*100</f>
        <v>110.08960288425853</v>
      </c>
      <c r="L80" s="34">
        <f t="shared" si="11"/>
        <v>1735.5</v>
      </c>
      <c r="M80" s="34">
        <f t="shared" si="12"/>
        <v>126.4151230574877</v>
      </c>
      <c r="N80" s="34">
        <f t="shared" si="13"/>
        <v>110.08960288425853</v>
      </c>
      <c r="O80" s="34">
        <f t="shared" si="8"/>
        <v>1735.5</v>
      </c>
      <c r="P80" s="34">
        <f t="shared" si="9"/>
        <v>126.4151230574877</v>
      </c>
    </row>
    <row r="81" spans="1:16" ht="15.75">
      <c r="A81" s="90"/>
      <c r="B81" s="86"/>
      <c r="C81" s="21" t="s">
        <v>15</v>
      </c>
      <c r="D81" s="43" t="s">
        <v>16</v>
      </c>
      <c r="E81" s="34">
        <f>SUM(E82:E92)</f>
        <v>15402.400000000001</v>
      </c>
      <c r="F81" s="34">
        <f>SUM(F82:F92)</f>
        <v>18496.3</v>
      </c>
      <c r="G81" s="34">
        <f>SUM(G82:G92)</f>
        <v>10364.4</v>
      </c>
      <c r="H81" s="34">
        <f>SUM(H82:H92)</f>
        <v>15859.599999999999</v>
      </c>
      <c r="I81" s="34">
        <f t="shared" si="10"/>
        <v>5495.199999999999</v>
      </c>
      <c r="J81" s="34">
        <f t="shared" si="14"/>
        <v>153.01995291575005</v>
      </c>
      <c r="K81" s="34">
        <f t="shared" si="15"/>
        <v>85.74471651086974</v>
      </c>
      <c r="L81" s="34">
        <f t="shared" si="11"/>
        <v>457.1999999999971</v>
      </c>
      <c r="M81" s="34">
        <f t="shared" si="12"/>
        <v>102.96836856593777</v>
      </c>
      <c r="N81" s="34">
        <f t="shared" si="13"/>
        <v>85.74471651086974</v>
      </c>
      <c r="O81" s="34">
        <f t="shared" si="8"/>
        <v>457.1999999999971</v>
      </c>
      <c r="P81" s="34">
        <f t="shared" si="9"/>
        <v>102.96836856593777</v>
      </c>
    </row>
    <row r="82" spans="1:16" s="5" customFormat="1" ht="31.5" customHeight="1" hidden="1">
      <c r="A82" s="90"/>
      <c r="B82" s="86"/>
      <c r="C82" s="20" t="s">
        <v>54</v>
      </c>
      <c r="D82" s="44" t="s">
        <v>55</v>
      </c>
      <c r="E82" s="34">
        <v>1261.2</v>
      </c>
      <c r="F82" s="34">
        <v>1800</v>
      </c>
      <c r="G82" s="34">
        <v>1040</v>
      </c>
      <c r="H82" s="34">
        <v>1820.1</v>
      </c>
      <c r="I82" s="34">
        <f t="shared" si="10"/>
        <v>780.0999999999999</v>
      </c>
      <c r="J82" s="34">
        <f t="shared" si="14"/>
        <v>175.00961538461536</v>
      </c>
      <c r="K82" s="34">
        <f t="shared" si="15"/>
        <v>101.11666666666666</v>
      </c>
      <c r="L82" s="34">
        <f t="shared" si="11"/>
        <v>558.8999999999999</v>
      </c>
      <c r="M82" s="34">
        <f t="shared" si="12"/>
        <v>144.3149381541389</v>
      </c>
      <c r="N82" s="34">
        <f t="shared" si="13"/>
        <v>101.11666666666666</v>
      </c>
      <c r="O82" s="34">
        <f t="shared" si="8"/>
        <v>558.8999999999999</v>
      </c>
      <c r="P82" s="34">
        <f t="shared" si="9"/>
        <v>144.3149381541389</v>
      </c>
    </row>
    <row r="83" spans="1:16" s="5" customFormat="1" ht="47.25" customHeight="1" hidden="1">
      <c r="A83" s="90"/>
      <c r="B83" s="86"/>
      <c r="C83" s="20" t="s">
        <v>160</v>
      </c>
      <c r="D83" s="44" t="s">
        <v>161</v>
      </c>
      <c r="E83" s="34"/>
      <c r="F83" s="34"/>
      <c r="G83" s="34"/>
      <c r="H83" s="34">
        <v>9</v>
      </c>
      <c r="I83" s="34">
        <f t="shared" si="10"/>
        <v>9</v>
      </c>
      <c r="J83" s="34" t="e">
        <f t="shared" si="14"/>
        <v>#DIV/0!</v>
      </c>
      <c r="K83" s="34" t="e">
        <f t="shared" si="15"/>
        <v>#DIV/0!</v>
      </c>
      <c r="L83" s="34">
        <f t="shared" si="11"/>
        <v>9</v>
      </c>
      <c r="M83" s="34" t="e">
        <f t="shared" si="12"/>
        <v>#DIV/0!</v>
      </c>
      <c r="N83" s="34" t="e">
        <f t="shared" si="13"/>
        <v>#DIV/0!</v>
      </c>
      <c r="O83" s="34">
        <f t="shared" si="8"/>
        <v>9</v>
      </c>
      <c r="P83" s="34" t="e">
        <f t="shared" si="9"/>
        <v>#DIV/0!</v>
      </c>
    </row>
    <row r="84" spans="1:16" s="5" customFormat="1" ht="31.5" customHeight="1" hidden="1">
      <c r="A84" s="90"/>
      <c r="B84" s="86"/>
      <c r="C84" s="20" t="s">
        <v>56</v>
      </c>
      <c r="D84" s="44" t="s">
        <v>57</v>
      </c>
      <c r="E84" s="34">
        <v>3071.6</v>
      </c>
      <c r="F84" s="34">
        <v>1000</v>
      </c>
      <c r="G84" s="34">
        <v>546.4</v>
      </c>
      <c r="H84" s="34">
        <v>203.5</v>
      </c>
      <c r="I84" s="34">
        <f t="shared" si="10"/>
        <v>-342.9</v>
      </c>
      <c r="J84" s="34">
        <f t="shared" si="14"/>
        <v>37.24377745241581</v>
      </c>
      <c r="K84" s="34">
        <f t="shared" si="15"/>
        <v>20.349999999999998</v>
      </c>
      <c r="L84" s="34">
        <f t="shared" si="11"/>
        <v>-2868.1</v>
      </c>
      <c r="M84" s="34">
        <f t="shared" si="12"/>
        <v>6.625211616095846</v>
      </c>
      <c r="N84" s="34">
        <f t="shared" si="13"/>
        <v>20.349999999999998</v>
      </c>
      <c r="O84" s="34">
        <f t="shared" si="8"/>
        <v>-2868.1</v>
      </c>
      <c r="P84" s="34">
        <f t="shared" si="9"/>
        <v>6.625211616095846</v>
      </c>
    </row>
    <row r="85" spans="1:16" s="5" customFormat="1" ht="31.5" customHeight="1" hidden="1">
      <c r="A85" s="90"/>
      <c r="B85" s="86"/>
      <c r="C85" s="20" t="s">
        <v>58</v>
      </c>
      <c r="D85" s="44" t="s">
        <v>59</v>
      </c>
      <c r="E85" s="34"/>
      <c r="F85" s="34"/>
      <c r="G85" s="34"/>
      <c r="H85" s="34"/>
      <c r="I85" s="34">
        <f t="shared" si="10"/>
        <v>0</v>
      </c>
      <c r="J85" s="34" t="e">
        <f t="shared" si="14"/>
        <v>#DIV/0!</v>
      </c>
      <c r="K85" s="34" t="e">
        <f t="shared" si="15"/>
        <v>#DIV/0!</v>
      </c>
      <c r="L85" s="34">
        <f t="shared" si="11"/>
        <v>0</v>
      </c>
      <c r="M85" s="34" t="e">
        <f t="shared" si="12"/>
        <v>#DIV/0!</v>
      </c>
      <c r="N85" s="34" t="e">
        <f t="shared" si="13"/>
        <v>#DIV/0!</v>
      </c>
      <c r="O85" s="34">
        <f t="shared" si="8"/>
        <v>0</v>
      </c>
      <c r="P85" s="34" t="e">
        <f t="shared" si="9"/>
        <v>#DIV/0!</v>
      </c>
    </row>
    <row r="86" spans="1:16" s="5" customFormat="1" ht="31.5" customHeight="1" hidden="1">
      <c r="A86" s="90"/>
      <c r="B86" s="86"/>
      <c r="C86" s="20" t="s">
        <v>60</v>
      </c>
      <c r="D86" s="44" t="s">
        <v>61</v>
      </c>
      <c r="E86" s="34">
        <v>5061.4</v>
      </c>
      <c r="F86" s="34">
        <v>6413.1</v>
      </c>
      <c r="G86" s="34">
        <v>4113.1</v>
      </c>
      <c r="H86" s="34">
        <v>5661.8</v>
      </c>
      <c r="I86" s="34">
        <f t="shared" si="10"/>
        <v>1548.6999999999998</v>
      </c>
      <c r="J86" s="34">
        <f t="shared" si="14"/>
        <v>137.65286523546715</v>
      </c>
      <c r="K86" s="34">
        <f t="shared" si="15"/>
        <v>88.28491681090269</v>
      </c>
      <c r="L86" s="34">
        <f t="shared" si="11"/>
        <v>600.4000000000005</v>
      </c>
      <c r="M86" s="34">
        <f t="shared" si="12"/>
        <v>111.86233058047182</v>
      </c>
      <c r="N86" s="34">
        <f t="shared" si="13"/>
        <v>88.28491681090269</v>
      </c>
      <c r="O86" s="34">
        <f t="shared" si="8"/>
        <v>600.4000000000005</v>
      </c>
      <c r="P86" s="34">
        <f t="shared" si="9"/>
        <v>111.86233058047182</v>
      </c>
    </row>
    <row r="87" spans="1:16" s="5" customFormat="1" ht="31.5" customHeight="1" hidden="1">
      <c r="A87" s="90"/>
      <c r="B87" s="86"/>
      <c r="C87" s="20" t="s">
        <v>62</v>
      </c>
      <c r="D87" s="44" t="s">
        <v>63</v>
      </c>
      <c r="E87" s="34"/>
      <c r="F87" s="34"/>
      <c r="G87" s="34"/>
      <c r="H87" s="34"/>
      <c r="I87" s="34">
        <f t="shared" si="10"/>
        <v>0</v>
      </c>
      <c r="J87" s="34" t="e">
        <f t="shared" si="14"/>
        <v>#DIV/0!</v>
      </c>
      <c r="K87" s="34" t="e">
        <f t="shared" si="15"/>
        <v>#DIV/0!</v>
      </c>
      <c r="L87" s="34">
        <f t="shared" si="11"/>
        <v>0</v>
      </c>
      <c r="M87" s="34" t="e">
        <f t="shared" si="12"/>
        <v>#DIV/0!</v>
      </c>
      <c r="N87" s="34" t="e">
        <f t="shared" si="13"/>
        <v>#DIV/0!</v>
      </c>
      <c r="O87" s="34">
        <f t="shared" si="8"/>
        <v>0</v>
      </c>
      <c r="P87" s="34" t="e">
        <f t="shared" si="9"/>
        <v>#DIV/0!</v>
      </c>
    </row>
    <row r="88" spans="1:16" s="5" customFormat="1" ht="31.5" customHeight="1" hidden="1">
      <c r="A88" s="90"/>
      <c r="B88" s="86"/>
      <c r="C88" s="20" t="s">
        <v>64</v>
      </c>
      <c r="D88" s="44" t="s">
        <v>65</v>
      </c>
      <c r="E88" s="34"/>
      <c r="F88" s="34"/>
      <c r="G88" s="34"/>
      <c r="H88" s="34"/>
      <c r="I88" s="34">
        <f t="shared" si="10"/>
        <v>0</v>
      </c>
      <c r="J88" s="34" t="e">
        <f t="shared" si="14"/>
        <v>#DIV/0!</v>
      </c>
      <c r="K88" s="34" t="e">
        <f t="shared" si="15"/>
        <v>#DIV/0!</v>
      </c>
      <c r="L88" s="34">
        <f t="shared" si="11"/>
        <v>0</v>
      </c>
      <c r="M88" s="34" t="e">
        <f t="shared" si="12"/>
        <v>#DIV/0!</v>
      </c>
      <c r="N88" s="34" t="e">
        <f t="shared" si="13"/>
        <v>#DIV/0!</v>
      </c>
      <c r="O88" s="34">
        <f t="shared" si="8"/>
        <v>0</v>
      </c>
      <c r="P88" s="34" t="e">
        <f t="shared" si="9"/>
        <v>#DIV/0!</v>
      </c>
    </row>
    <row r="89" spans="1:16" s="5" customFormat="1" ht="63" customHeight="1" hidden="1">
      <c r="A89" s="90"/>
      <c r="B89" s="86"/>
      <c r="C89" s="20" t="s">
        <v>233</v>
      </c>
      <c r="D89" s="44" t="s">
        <v>235</v>
      </c>
      <c r="E89" s="34">
        <v>10</v>
      </c>
      <c r="F89" s="34"/>
      <c r="G89" s="34"/>
      <c r="H89" s="34">
        <v>10</v>
      </c>
      <c r="I89" s="34">
        <f t="shared" si="10"/>
        <v>10</v>
      </c>
      <c r="J89" s="34" t="e">
        <f t="shared" si="14"/>
        <v>#DIV/0!</v>
      </c>
      <c r="K89" s="34" t="e">
        <f t="shared" si="15"/>
        <v>#DIV/0!</v>
      </c>
      <c r="L89" s="34">
        <f t="shared" si="11"/>
        <v>0</v>
      </c>
      <c r="M89" s="34">
        <f t="shared" si="12"/>
        <v>100</v>
      </c>
      <c r="N89" s="34" t="e">
        <f t="shared" si="13"/>
        <v>#DIV/0!</v>
      </c>
      <c r="O89" s="34">
        <f t="shared" si="8"/>
        <v>0</v>
      </c>
      <c r="P89" s="34">
        <f t="shared" si="9"/>
        <v>100</v>
      </c>
    </row>
    <row r="90" spans="1:16" s="5" customFormat="1" ht="47.25" customHeight="1" hidden="1">
      <c r="A90" s="90"/>
      <c r="B90" s="86"/>
      <c r="C90" s="21" t="s">
        <v>193</v>
      </c>
      <c r="D90" s="50" t="s">
        <v>194</v>
      </c>
      <c r="E90" s="34"/>
      <c r="F90" s="34"/>
      <c r="G90" s="34"/>
      <c r="H90" s="34">
        <v>314</v>
      </c>
      <c r="I90" s="34">
        <f t="shared" si="10"/>
        <v>314</v>
      </c>
      <c r="J90" s="34" t="e">
        <f t="shared" si="14"/>
        <v>#DIV/0!</v>
      </c>
      <c r="K90" s="34" t="e">
        <f t="shared" si="15"/>
        <v>#DIV/0!</v>
      </c>
      <c r="L90" s="34">
        <f t="shared" si="11"/>
        <v>314</v>
      </c>
      <c r="M90" s="34" t="e">
        <f t="shared" si="12"/>
        <v>#DIV/0!</v>
      </c>
      <c r="N90" s="34"/>
      <c r="O90" s="34"/>
      <c r="P90" s="34"/>
    </row>
    <row r="91" spans="1:16" s="5" customFormat="1" ht="47.25" customHeight="1" hidden="1">
      <c r="A91" s="90"/>
      <c r="B91" s="86"/>
      <c r="C91" s="61" t="s">
        <v>211</v>
      </c>
      <c r="D91" s="44" t="s">
        <v>212</v>
      </c>
      <c r="E91" s="34">
        <v>3944.4</v>
      </c>
      <c r="F91" s="34">
        <v>5956.1</v>
      </c>
      <c r="G91" s="34">
        <v>2836.8</v>
      </c>
      <c r="H91" s="34">
        <v>5979.4</v>
      </c>
      <c r="I91" s="34">
        <f t="shared" si="10"/>
        <v>3142.5999999999995</v>
      </c>
      <c r="J91" s="34">
        <f t="shared" si="14"/>
        <v>210.77975183305128</v>
      </c>
      <c r="K91" s="34">
        <f t="shared" si="15"/>
        <v>100.39119558100099</v>
      </c>
      <c r="L91" s="34">
        <f t="shared" si="11"/>
        <v>2034.9999999999995</v>
      </c>
      <c r="M91" s="34">
        <f t="shared" si="12"/>
        <v>151.59213061555621</v>
      </c>
      <c r="N91" s="34">
        <f t="shared" si="13"/>
        <v>100.39119558100099</v>
      </c>
      <c r="O91" s="34">
        <f t="shared" si="8"/>
        <v>2034.9999999999995</v>
      </c>
      <c r="P91" s="34">
        <f t="shared" si="9"/>
        <v>151.59213061555621</v>
      </c>
    </row>
    <row r="92" spans="1:16" ht="47.25" customHeight="1" hidden="1">
      <c r="A92" s="90"/>
      <c r="B92" s="86"/>
      <c r="C92" s="20" t="s">
        <v>17</v>
      </c>
      <c r="D92" s="44" t="s">
        <v>18</v>
      </c>
      <c r="E92" s="34">
        <v>2053.8</v>
      </c>
      <c r="F92" s="34">
        <v>3327.1</v>
      </c>
      <c r="G92" s="34">
        <v>1828.1</v>
      </c>
      <c r="H92" s="34">
        <v>1861.8</v>
      </c>
      <c r="I92" s="34">
        <f t="shared" si="10"/>
        <v>33.700000000000045</v>
      </c>
      <c r="J92" s="34">
        <f t="shared" si="14"/>
        <v>101.84344401290959</v>
      </c>
      <c r="K92" s="34">
        <f t="shared" si="15"/>
        <v>55.958642661777525</v>
      </c>
      <c r="L92" s="34">
        <f t="shared" si="11"/>
        <v>-192.00000000000023</v>
      </c>
      <c r="M92" s="34">
        <f t="shared" si="12"/>
        <v>90.65147531405199</v>
      </c>
      <c r="N92" s="34">
        <f t="shared" si="13"/>
        <v>55.958642661777525</v>
      </c>
      <c r="O92" s="34">
        <f t="shared" si="8"/>
        <v>-192.00000000000023</v>
      </c>
      <c r="P92" s="34">
        <f t="shared" si="9"/>
        <v>90.65147531405199</v>
      </c>
    </row>
    <row r="93" spans="1:16" s="5" customFormat="1" ht="15.75">
      <c r="A93" s="90"/>
      <c r="B93" s="86"/>
      <c r="C93" s="23"/>
      <c r="D93" s="3" t="s">
        <v>30</v>
      </c>
      <c r="E93" s="4">
        <f>SUM(E80:E81)</f>
        <v>21972.5</v>
      </c>
      <c r="F93" s="4">
        <f>SUM(F80:F81)</f>
        <v>26040.699999999997</v>
      </c>
      <c r="G93" s="4">
        <f>SUM(G80:G81)</f>
        <v>15376.4</v>
      </c>
      <c r="H93" s="4">
        <f>SUM(H80:H81)</f>
        <v>24165.199999999997</v>
      </c>
      <c r="I93" s="4">
        <f t="shared" si="10"/>
        <v>8788.799999999997</v>
      </c>
      <c r="J93" s="4">
        <f t="shared" si="14"/>
        <v>157.1577222236674</v>
      </c>
      <c r="K93" s="4">
        <f t="shared" si="15"/>
        <v>92.79781265480574</v>
      </c>
      <c r="L93" s="4">
        <f t="shared" si="11"/>
        <v>2192.699999999997</v>
      </c>
      <c r="M93" s="4">
        <f t="shared" si="12"/>
        <v>109.97929229718966</v>
      </c>
      <c r="N93" s="4">
        <f t="shared" si="13"/>
        <v>92.79781265480574</v>
      </c>
      <c r="O93" s="4">
        <f t="shared" si="8"/>
        <v>2192.699999999997</v>
      </c>
      <c r="P93" s="4">
        <f t="shared" si="9"/>
        <v>109.97929229718966</v>
      </c>
    </row>
    <row r="94" spans="1:16" s="5" customFormat="1" ht="15.75">
      <c r="A94" s="91"/>
      <c r="B94" s="87"/>
      <c r="C94" s="23"/>
      <c r="D94" s="3" t="s">
        <v>47</v>
      </c>
      <c r="E94" s="4">
        <f>E79+E93</f>
        <v>22877</v>
      </c>
      <c r="F94" s="4">
        <f>F79+F93</f>
        <v>26040.699999999997</v>
      </c>
      <c r="G94" s="4">
        <f>G79+G93</f>
        <v>15376.4</v>
      </c>
      <c r="H94" s="4">
        <f>H79+H93</f>
        <v>25085.899999999998</v>
      </c>
      <c r="I94" s="4">
        <f t="shared" si="10"/>
        <v>9709.499999999998</v>
      </c>
      <c r="J94" s="4">
        <f t="shared" si="14"/>
        <v>163.14546968080953</v>
      </c>
      <c r="K94" s="4">
        <f t="shared" si="15"/>
        <v>96.33343189699201</v>
      </c>
      <c r="L94" s="4">
        <f t="shared" si="11"/>
        <v>2208.899999999998</v>
      </c>
      <c r="M94" s="4">
        <f t="shared" si="12"/>
        <v>109.65554924159635</v>
      </c>
      <c r="N94" s="4">
        <f t="shared" si="13"/>
        <v>96.33343189699201</v>
      </c>
      <c r="O94" s="4">
        <f t="shared" si="8"/>
        <v>2208.899999999998</v>
      </c>
      <c r="P94" s="4">
        <f t="shared" si="9"/>
        <v>109.65554924159635</v>
      </c>
    </row>
    <row r="95" spans="1:16" ht="15.75" customHeight="1" hidden="1">
      <c r="A95" s="89" t="s">
        <v>66</v>
      </c>
      <c r="B95" s="85" t="s">
        <v>67</v>
      </c>
      <c r="C95" s="21" t="s">
        <v>8</v>
      </c>
      <c r="D95" s="42" t="s">
        <v>9</v>
      </c>
      <c r="E95" s="49"/>
      <c r="F95" s="49"/>
      <c r="G95" s="49"/>
      <c r="H95" s="49"/>
      <c r="I95" s="49">
        <f t="shared" si="10"/>
        <v>0</v>
      </c>
      <c r="J95" s="49" t="e">
        <f t="shared" si="14"/>
        <v>#DIV/0!</v>
      </c>
      <c r="K95" s="49" t="e">
        <f t="shared" si="15"/>
        <v>#DIV/0!</v>
      </c>
      <c r="L95" s="49">
        <f t="shared" si="11"/>
        <v>0</v>
      </c>
      <c r="M95" s="49" t="e">
        <f t="shared" si="12"/>
        <v>#DIV/0!</v>
      </c>
      <c r="N95" s="49" t="e">
        <f t="shared" si="13"/>
        <v>#DIV/0!</v>
      </c>
      <c r="O95" s="49">
        <f t="shared" si="8"/>
        <v>0</v>
      </c>
      <c r="P95" s="49" t="e">
        <f t="shared" si="9"/>
        <v>#DIV/0!</v>
      </c>
    </row>
    <row r="96" spans="1:16" ht="31.5">
      <c r="A96" s="90"/>
      <c r="B96" s="86"/>
      <c r="C96" s="21" t="s">
        <v>191</v>
      </c>
      <c r="D96" s="32" t="s">
        <v>192</v>
      </c>
      <c r="E96" s="49">
        <v>302.9</v>
      </c>
      <c r="F96" s="49"/>
      <c r="G96" s="49"/>
      <c r="H96" s="65">
        <v>73.9</v>
      </c>
      <c r="I96" s="65">
        <f t="shared" si="10"/>
        <v>73.9</v>
      </c>
      <c r="J96" s="65"/>
      <c r="K96" s="65"/>
      <c r="L96" s="65">
        <f t="shared" si="11"/>
        <v>-228.99999999999997</v>
      </c>
      <c r="M96" s="65">
        <f t="shared" si="12"/>
        <v>24.397490921096075</v>
      </c>
      <c r="N96" s="65"/>
      <c r="O96" s="65">
        <f t="shared" si="8"/>
        <v>-228.99999999999997</v>
      </c>
      <c r="P96" s="65">
        <f t="shared" si="9"/>
        <v>24.397490921096075</v>
      </c>
    </row>
    <row r="97" spans="1:16" ht="94.5">
      <c r="A97" s="90"/>
      <c r="B97" s="86"/>
      <c r="C97" s="20" t="s">
        <v>189</v>
      </c>
      <c r="D97" s="63" t="s">
        <v>209</v>
      </c>
      <c r="E97" s="49">
        <v>0.7</v>
      </c>
      <c r="F97" s="49"/>
      <c r="G97" s="49"/>
      <c r="H97" s="49"/>
      <c r="I97" s="49">
        <f t="shared" si="10"/>
        <v>0</v>
      </c>
      <c r="J97" s="49"/>
      <c r="K97" s="49"/>
      <c r="L97" s="49">
        <f t="shared" si="11"/>
        <v>-0.7</v>
      </c>
      <c r="M97" s="49">
        <f t="shared" si="12"/>
        <v>0</v>
      </c>
      <c r="N97" s="49"/>
      <c r="O97" s="49">
        <f t="shared" si="8"/>
        <v>-0.7</v>
      </c>
      <c r="P97" s="49">
        <f t="shared" si="9"/>
        <v>0</v>
      </c>
    </row>
    <row r="98" spans="1:16" ht="15.75">
      <c r="A98" s="90"/>
      <c r="B98" s="86"/>
      <c r="C98" s="21" t="s">
        <v>15</v>
      </c>
      <c r="D98" s="43" t="s">
        <v>16</v>
      </c>
      <c r="E98" s="34">
        <f>E99</f>
        <v>30</v>
      </c>
      <c r="F98" s="34">
        <f>F99</f>
        <v>0</v>
      </c>
      <c r="G98" s="34">
        <f>G99</f>
        <v>0</v>
      </c>
      <c r="H98" s="34">
        <f>H99</f>
        <v>9160.1</v>
      </c>
      <c r="I98" s="34">
        <f t="shared" si="10"/>
        <v>9160.1</v>
      </c>
      <c r="J98" s="34"/>
      <c r="K98" s="34"/>
      <c r="L98" s="34">
        <f t="shared" si="11"/>
        <v>9130.1</v>
      </c>
      <c r="M98" s="34">
        <f t="shared" si="12"/>
        <v>30533.66666666667</v>
      </c>
      <c r="N98" s="34"/>
      <c r="O98" s="34">
        <f t="shared" si="8"/>
        <v>9130.1</v>
      </c>
      <c r="P98" s="34">
        <f t="shared" si="9"/>
        <v>30533.66666666667</v>
      </c>
    </row>
    <row r="99" spans="1:16" ht="47.25" customHeight="1" hidden="1">
      <c r="A99" s="90"/>
      <c r="B99" s="86"/>
      <c r="C99" s="20" t="s">
        <v>17</v>
      </c>
      <c r="D99" s="44" t="s">
        <v>18</v>
      </c>
      <c r="E99" s="34">
        <v>30</v>
      </c>
      <c r="F99" s="34"/>
      <c r="G99" s="34"/>
      <c r="H99" s="34">
        <v>9160.1</v>
      </c>
      <c r="I99" s="34">
        <f t="shared" si="10"/>
        <v>9160.1</v>
      </c>
      <c r="J99" s="34" t="e">
        <f t="shared" si="14"/>
        <v>#DIV/0!</v>
      </c>
      <c r="K99" s="34" t="e">
        <f t="shared" si="15"/>
        <v>#DIV/0!</v>
      </c>
      <c r="L99" s="34">
        <f t="shared" si="11"/>
        <v>9130.1</v>
      </c>
      <c r="M99" s="34">
        <f t="shared" si="12"/>
        <v>30533.66666666667</v>
      </c>
      <c r="N99" s="34" t="e">
        <f t="shared" si="13"/>
        <v>#DIV/0!</v>
      </c>
      <c r="O99" s="34">
        <f t="shared" si="8"/>
        <v>9130.1</v>
      </c>
      <c r="P99" s="34">
        <f t="shared" si="9"/>
        <v>30533.66666666667</v>
      </c>
    </row>
    <row r="100" spans="1:16" ht="15.75" customHeight="1" hidden="1">
      <c r="A100" s="90"/>
      <c r="B100" s="86"/>
      <c r="C100" s="21" t="s">
        <v>19</v>
      </c>
      <c r="D100" s="43" t="s">
        <v>20</v>
      </c>
      <c r="E100" s="51"/>
      <c r="F100" s="49"/>
      <c r="G100" s="49"/>
      <c r="H100" s="49"/>
      <c r="I100" s="49">
        <f t="shared" si="10"/>
        <v>0</v>
      </c>
      <c r="J100" s="49" t="e">
        <f t="shared" si="14"/>
        <v>#DIV/0!</v>
      </c>
      <c r="K100" s="49" t="e">
        <f t="shared" si="15"/>
        <v>#DIV/0!</v>
      </c>
      <c r="L100" s="49">
        <f t="shared" si="11"/>
        <v>0</v>
      </c>
      <c r="M100" s="49" t="e">
        <f t="shared" si="12"/>
        <v>#DIV/0!</v>
      </c>
      <c r="N100" s="49" t="e">
        <f t="shared" si="13"/>
        <v>#DIV/0!</v>
      </c>
      <c r="O100" s="49">
        <f t="shared" si="8"/>
        <v>0</v>
      </c>
      <c r="P100" s="49" t="e">
        <f t="shared" si="9"/>
        <v>#DIV/0!</v>
      </c>
    </row>
    <row r="101" spans="1:16" ht="15.75" hidden="1">
      <c r="A101" s="90"/>
      <c r="B101" s="86"/>
      <c r="C101" s="21" t="s">
        <v>21</v>
      </c>
      <c r="D101" s="43" t="s">
        <v>22</v>
      </c>
      <c r="E101" s="51"/>
      <c r="F101" s="49"/>
      <c r="G101" s="49"/>
      <c r="H101" s="65"/>
      <c r="I101" s="65">
        <f t="shared" si="10"/>
        <v>0</v>
      </c>
      <c r="J101" s="65" t="e">
        <f t="shared" si="14"/>
        <v>#DIV/0!</v>
      </c>
      <c r="K101" s="65" t="e">
        <f t="shared" si="15"/>
        <v>#DIV/0!</v>
      </c>
      <c r="L101" s="65">
        <f t="shared" si="11"/>
        <v>0</v>
      </c>
      <c r="M101" s="65" t="e">
        <f t="shared" si="12"/>
        <v>#DIV/0!</v>
      </c>
      <c r="N101" s="65"/>
      <c r="O101" s="65">
        <f t="shared" si="8"/>
        <v>0</v>
      </c>
      <c r="P101" s="65" t="e">
        <f t="shared" si="9"/>
        <v>#DIV/0!</v>
      </c>
    </row>
    <row r="102" spans="1:16" ht="15.75">
      <c r="A102" s="90"/>
      <c r="B102" s="86"/>
      <c r="C102" s="21" t="s">
        <v>24</v>
      </c>
      <c r="D102" s="43" t="s">
        <v>25</v>
      </c>
      <c r="E102" s="49">
        <v>2477.2</v>
      </c>
      <c r="F102" s="65">
        <v>2574.7</v>
      </c>
      <c r="G102" s="65">
        <v>2574.7</v>
      </c>
      <c r="H102" s="65">
        <v>2574.7</v>
      </c>
      <c r="I102" s="65">
        <f t="shared" si="10"/>
        <v>0</v>
      </c>
      <c r="J102" s="65">
        <f t="shared" si="14"/>
        <v>100</v>
      </c>
      <c r="K102" s="65">
        <f t="shared" si="15"/>
        <v>100</v>
      </c>
      <c r="L102" s="65">
        <f t="shared" si="11"/>
        <v>97.5</v>
      </c>
      <c r="M102" s="65">
        <f t="shared" si="12"/>
        <v>103.9358953657355</v>
      </c>
      <c r="N102" s="65">
        <f t="shared" si="13"/>
        <v>100</v>
      </c>
      <c r="O102" s="65">
        <f t="shared" si="8"/>
        <v>97.5</v>
      </c>
      <c r="P102" s="65">
        <f t="shared" si="9"/>
        <v>103.9358953657355</v>
      </c>
    </row>
    <row r="103" spans="1:16" ht="15.75">
      <c r="A103" s="90"/>
      <c r="B103" s="86"/>
      <c r="C103" s="21" t="s">
        <v>26</v>
      </c>
      <c r="D103" s="43" t="s">
        <v>68</v>
      </c>
      <c r="E103" s="49">
        <v>645808.5</v>
      </c>
      <c r="F103" s="115">
        <f>730130.9-363239.8</f>
        <v>366891.10000000003</v>
      </c>
      <c r="G103" s="115">
        <f>491972.4+1820.2+623.9-131285.4</f>
        <v>363131.1000000001</v>
      </c>
      <c r="H103" s="65">
        <v>361744.9</v>
      </c>
      <c r="I103" s="65">
        <f t="shared" si="10"/>
        <v>-1386.2000000000698</v>
      </c>
      <c r="J103" s="65">
        <f t="shared" si="14"/>
        <v>99.61826458818865</v>
      </c>
      <c r="K103" s="65">
        <f t="shared" si="15"/>
        <v>98.59734945873585</v>
      </c>
      <c r="L103" s="65">
        <f t="shared" si="11"/>
        <v>-284063.6</v>
      </c>
      <c r="M103" s="65">
        <f t="shared" si="12"/>
        <v>56.01426738731373</v>
      </c>
      <c r="N103" s="65">
        <f t="shared" si="13"/>
        <v>98.59734945873585</v>
      </c>
      <c r="O103" s="65">
        <f t="shared" si="8"/>
        <v>-284063.6</v>
      </c>
      <c r="P103" s="65">
        <f t="shared" si="9"/>
        <v>56.01426738731373</v>
      </c>
    </row>
    <row r="104" spans="1:16" ht="15.75">
      <c r="A104" s="90"/>
      <c r="B104" s="86"/>
      <c r="C104" s="21" t="s">
        <v>39</v>
      </c>
      <c r="D104" s="44" t="s">
        <v>40</v>
      </c>
      <c r="E104" s="49">
        <v>97086.5</v>
      </c>
      <c r="F104" s="65">
        <v>39300.9</v>
      </c>
      <c r="G104" s="65">
        <v>39300.9</v>
      </c>
      <c r="H104" s="49">
        <v>39300.9</v>
      </c>
      <c r="I104" s="49">
        <f t="shared" si="10"/>
        <v>0</v>
      </c>
      <c r="J104" s="49">
        <f t="shared" si="14"/>
        <v>100</v>
      </c>
      <c r="K104" s="49">
        <f t="shared" si="15"/>
        <v>100</v>
      </c>
      <c r="L104" s="49">
        <f t="shared" si="11"/>
        <v>-57785.6</v>
      </c>
      <c r="M104" s="49">
        <f t="shared" si="12"/>
        <v>40.48029334665479</v>
      </c>
      <c r="N104" s="49">
        <f t="shared" si="13"/>
        <v>100</v>
      </c>
      <c r="O104" s="49">
        <f t="shared" si="8"/>
        <v>-57785.6</v>
      </c>
      <c r="P104" s="49">
        <f t="shared" si="9"/>
        <v>40.48029334665479</v>
      </c>
    </row>
    <row r="105" spans="1:16" ht="31.5">
      <c r="A105" s="90"/>
      <c r="B105" s="86"/>
      <c r="C105" s="21" t="s">
        <v>183</v>
      </c>
      <c r="D105" s="42" t="s">
        <v>184</v>
      </c>
      <c r="E105" s="49">
        <v>53379.6</v>
      </c>
      <c r="F105" s="65">
        <v>260.2</v>
      </c>
      <c r="G105" s="65">
        <v>260.2</v>
      </c>
      <c r="H105" s="49">
        <v>2376.3</v>
      </c>
      <c r="I105" s="49">
        <f t="shared" si="10"/>
        <v>2116.1000000000004</v>
      </c>
      <c r="J105" s="49">
        <f t="shared" si="14"/>
        <v>913.2590315142199</v>
      </c>
      <c r="K105" s="49">
        <f t="shared" si="15"/>
        <v>913.2590315142199</v>
      </c>
      <c r="L105" s="49">
        <f t="shared" si="11"/>
        <v>-51003.299999999996</v>
      </c>
      <c r="M105" s="49">
        <f t="shared" si="12"/>
        <v>4.451700649686398</v>
      </c>
      <c r="N105" s="49"/>
      <c r="O105" s="49">
        <f t="shared" si="8"/>
        <v>-51003.299999999996</v>
      </c>
      <c r="P105" s="49"/>
    </row>
    <row r="106" spans="1:16" ht="31.5">
      <c r="A106" s="90"/>
      <c r="B106" s="86"/>
      <c r="C106" s="21" t="s">
        <v>182</v>
      </c>
      <c r="D106" s="42" t="s">
        <v>185</v>
      </c>
      <c r="E106" s="49">
        <v>716.2</v>
      </c>
      <c r="F106" s="49">
        <v>20042.9</v>
      </c>
      <c r="G106" s="49">
        <v>20042.9</v>
      </c>
      <c r="H106" s="49">
        <v>20063.9</v>
      </c>
      <c r="I106" s="49">
        <f t="shared" si="10"/>
        <v>21</v>
      </c>
      <c r="J106" s="49">
        <f t="shared" si="14"/>
        <v>100.10477525707357</v>
      </c>
      <c r="K106" s="49">
        <f t="shared" si="15"/>
        <v>100.10477525707357</v>
      </c>
      <c r="L106" s="49">
        <f t="shared" si="11"/>
        <v>19347.7</v>
      </c>
      <c r="M106" s="49">
        <f t="shared" si="12"/>
        <v>2801.438145769338</v>
      </c>
      <c r="N106" s="49"/>
      <c r="O106" s="49">
        <f t="shared" si="8"/>
        <v>19347.7</v>
      </c>
      <c r="P106" s="49">
        <f t="shared" si="9"/>
        <v>2801.438145769338</v>
      </c>
    </row>
    <row r="107" spans="1:16" ht="15.75">
      <c r="A107" s="90"/>
      <c r="B107" s="86"/>
      <c r="C107" s="21" t="s">
        <v>28</v>
      </c>
      <c r="D107" s="43" t="s">
        <v>23</v>
      </c>
      <c r="E107" s="65">
        <v>-31225.6</v>
      </c>
      <c r="F107" s="49"/>
      <c r="G107" s="49"/>
      <c r="H107" s="70">
        <v>-428</v>
      </c>
      <c r="I107" s="70">
        <f t="shared" si="10"/>
        <v>-428</v>
      </c>
      <c r="J107" s="70"/>
      <c r="K107" s="70"/>
      <c r="L107" s="70">
        <f t="shared" si="11"/>
        <v>30797.6</v>
      </c>
      <c r="M107" s="70">
        <f t="shared" si="12"/>
        <v>1.370670219307235</v>
      </c>
      <c r="N107" s="70"/>
      <c r="O107" s="70">
        <f t="shared" si="8"/>
        <v>30797.6</v>
      </c>
      <c r="P107" s="70">
        <f t="shared" si="9"/>
        <v>1.370670219307235</v>
      </c>
    </row>
    <row r="108" spans="1:16" s="5" customFormat="1" ht="15.75">
      <c r="A108" s="90"/>
      <c r="B108" s="86"/>
      <c r="C108" s="22"/>
      <c r="D108" s="3" t="s">
        <v>29</v>
      </c>
      <c r="E108" s="4">
        <f>SUM(E95:E98,E100:E107)</f>
        <v>768576</v>
      </c>
      <c r="F108" s="4">
        <f>SUM(F95:F98,F100:F107)</f>
        <v>429069.8000000001</v>
      </c>
      <c r="G108" s="4">
        <f>SUM(G95:G98,G100:G107)</f>
        <v>425309.80000000016</v>
      </c>
      <c r="H108" s="4">
        <f>SUM(H95:H98,H100:H107)</f>
        <v>434866.70000000007</v>
      </c>
      <c r="I108" s="4">
        <f t="shared" si="10"/>
        <v>9556.899999999907</v>
      </c>
      <c r="J108" s="4">
        <f t="shared" si="14"/>
        <v>102.2470443897601</v>
      </c>
      <c r="K108" s="4">
        <f t="shared" si="15"/>
        <v>101.35103892187239</v>
      </c>
      <c r="L108" s="4">
        <f t="shared" si="11"/>
        <v>-333709.29999999993</v>
      </c>
      <c r="M108" s="4">
        <f t="shared" si="12"/>
        <v>56.58083260471314</v>
      </c>
      <c r="N108" s="4">
        <f t="shared" si="13"/>
        <v>101.35103892187239</v>
      </c>
      <c r="O108" s="4">
        <f t="shared" si="8"/>
        <v>-333709.29999999993</v>
      </c>
      <c r="P108" s="4">
        <f t="shared" si="9"/>
        <v>56.58083260471314</v>
      </c>
    </row>
    <row r="109" spans="1:16" ht="15.75">
      <c r="A109" s="90"/>
      <c r="B109" s="86"/>
      <c r="C109" s="21" t="s">
        <v>15</v>
      </c>
      <c r="D109" s="43" t="s">
        <v>16</v>
      </c>
      <c r="E109" s="34">
        <f>E110</f>
        <v>839.1</v>
      </c>
      <c r="F109" s="34">
        <f>F110</f>
        <v>800</v>
      </c>
      <c r="G109" s="34">
        <f>G110</f>
        <v>500</v>
      </c>
      <c r="H109" s="34">
        <f>H110</f>
        <v>666.5</v>
      </c>
      <c r="I109" s="34">
        <f t="shared" si="10"/>
        <v>166.5</v>
      </c>
      <c r="J109" s="34">
        <f t="shared" si="14"/>
        <v>133.29999999999998</v>
      </c>
      <c r="K109" s="34">
        <f t="shared" si="15"/>
        <v>83.3125</v>
      </c>
      <c r="L109" s="34">
        <f t="shared" si="11"/>
        <v>-172.60000000000002</v>
      </c>
      <c r="M109" s="34">
        <f t="shared" si="12"/>
        <v>79.43034203313073</v>
      </c>
      <c r="N109" s="34">
        <f t="shared" si="13"/>
        <v>83.3125</v>
      </c>
      <c r="O109" s="34">
        <f t="shared" si="8"/>
        <v>-172.60000000000002</v>
      </c>
      <c r="P109" s="34">
        <f t="shared" si="9"/>
        <v>79.43034203313073</v>
      </c>
    </row>
    <row r="110" spans="1:16" ht="47.25" customHeight="1" hidden="1">
      <c r="A110" s="90"/>
      <c r="B110" s="86"/>
      <c r="C110" s="20" t="s">
        <v>17</v>
      </c>
      <c r="D110" s="44" t="s">
        <v>18</v>
      </c>
      <c r="E110" s="34">
        <v>839.1</v>
      </c>
      <c r="F110" s="34">
        <v>800</v>
      </c>
      <c r="G110" s="34">
        <v>500</v>
      </c>
      <c r="H110" s="34">
        <v>666.5</v>
      </c>
      <c r="I110" s="34">
        <f t="shared" si="10"/>
        <v>166.5</v>
      </c>
      <c r="J110" s="34">
        <f t="shared" si="14"/>
        <v>133.29999999999998</v>
      </c>
      <c r="K110" s="34">
        <f t="shared" si="15"/>
        <v>83.3125</v>
      </c>
      <c r="L110" s="34">
        <f t="shared" si="11"/>
        <v>-172.60000000000002</v>
      </c>
      <c r="M110" s="34">
        <f t="shared" si="12"/>
        <v>79.43034203313073</v>
      </c>
      <c r="N110" s="34">
        <f t="shared" si="13"/>
        <v>83.3125</v>
      </c>
      <c r="O110" s="34">
        <f t="shared" si="8"/>
        <v>-172.60000000000002</v>
      </c>
      <c r="P110" s="34">
        <f t="shared" si="9"/>
        <v>79.43034203313073</v>
      </c>
    </row>
    <row r="111" spans="1:16" s="5" customFormat="1" ht="15.75">
      <c r="A111" s="90"/>
      <c r="B111" s="86"/>
      <c r="C111" s="22"/>
      <c r="D111" s="3" t="s">
        <v>30</v>
      </c>
      <c r="E111" s="4">
        <f>SUM(E109)</f>
        <v>839.1</v>
      </c>
      <c r="F111" s="4">
        <f>SUM(F109)</f>
        <v>800</v>
      </c>
      <c r="G111" s="4">
        <f>SUM(G109)</f>
        <v>500</v>
      </c>
      <c r="H111" s="4">
        <f>SUM(H109)</f>
        <v>666.5</v>
      </c>
      <c r="I111" s="4">
        <f t="shared" si="10"/>
        <v>166.5</v>
      </c>
      <c r="J111" s="4">
        <f t="shared" si="14"/>
        <v>133.29999999999998</v>
      </c>
      <c r="K111" s="4">
        <f t="shared" si="15"/>
        <v>83.3125</v>
      </c>
      <c r="L111" s="4">
        <f t="shared" si="11"/>
        <v>-172.60000000000002</v>
      </c>
      <c r="M111" s="4">
        <f t="shared" si="12"/>
        <v>79.43034203313073</v>
      </c>
      <c r="N111" s="4">
        <f t="shared" si="13"/>
        <v>83.3125</v>
      </c>
      <c r="O111" s="4">
        <f t="shared" si="8"/>
        <v>-172.60000000000002</v>
      </c>
      <c r="P111" s="4">
        <f t="shared" si="9"/>
        <v>79.43034203313073</v>
      </c>
    </row>
    <row r="112" spans="1:16" s="5" customFormat="1" ht="31.5">
      <c r="A112" s="90"/>
      <c r="B112" s="86"/>
      <c r="C112" s="22"/>
      <c r="D112" s="3" t="s">
        <v>31</v>
      </c>
      <c r="E112" s="4">
        <f>E113-E107</f>
        <v>800640.7</v>
      </c>
      <c r="F112" s="4">
        <f>F113-F107</f>
        <v>429869.8000000001</v>
      </c>
      <c r="G112" s="4">
        <f>G113-G107</f>
        <v>425809.80000000016</v>
      </c>
      <c r="H112" s="4">
        <f>H113-H107</f>
        <v>435961.20000000007</v>
      </c>
      <c r="I112" s="4">
        <f t="shared" si="10"/>
        <v>10151.399999999907</v>
      </c>
      <c r="J112" s="4">
        <f t="shared" si="14"/>
        <v>102.38402216200753</v>
      </c>
      <c r="K112" s="4">
        <f t="shared" si="15"/>
        <v>101.41703371579021</v>
      </c>
      <c r="L112" s="4">
        <f t="shared" si="11"/>
        <v>-364679.4999999999</v>
      </c>
      <c r="M112" s="4">
        <f t="shared" si="12"/>
        <v>54.45154112200393</v>
      </c>
      <c r="N112" s="4">
        <f t="shared" si="13"/>
        <v>101.41703371579021</v>
      </c>
      <c r="O112" s="4">
        <f t="shared" si="8"/>
        <v>-364679.4999999999</v>
      </c>
      <c r="P112" s="4">
        <f t="shared" si="9"/>
        <v>54.45154112200393</v>
      </c>
    </row>
    <row r="113" spans="1:16" s="5" customFormat="1" ht="15.75">
      <c r="A113" s="91"/>
      <c r="B113" s="87"/>
      <c r="C113" s="22"/>
      <c r="D113" s="3" t="s">
        <v>47</v>
      </c>
      <c r="E113" s="4">
        <f>E108+E111</f>
        <v>769415.1</v>
      </c>
      <c r="F113" s="4">
        <f>F108+F111</f>
        <v>429869.8000000001</v>
      </c>
      <c r="G113" s="4">
        <f>G108+G111</f>
        <v>425809.80000000016</v>
      </c>
      <c r="H113" s="4">
        <f>H108+H111</f>
        <v>435533.20000000007</v>
      </c>
      <c r="I113" s="4">
        <f t="shared" si="10"/>
        <v>9723.399999999907</v>
      </c>
      <c r="J113" s="4">
        <f t="shared" si="14"/>
        <v>102.28350780090076</v>
      </c>
      <c r="K113" s="4">
        <f t="shared" si="15"/>
        <v>101.31746868470405</v>
      </c>
      <c r="L113" s="4">
        <f t="shared" si="11"/>
        <v>-333881.8999999999</v>
      </c>
      <c r="M113" s="4">
        <f t="shared" si="12"/>
        <v>56.60575156375279</v>
      </c>
      <c r="N113" s="4">
        <f t="shared" si="13"/>
        <v>101.31746868470405</v>
      </c>
      <c r="O113" s="4">
        <f t="shared" si="8"/>
        <v>-333881.8999999999</v>
      </c>
      <c r="P113" s="4">
        <f t="shared" si="9"/>
        <v>56.60575156375279</v>
      </c>
    </row>
    <row r="114" spans="1:16" s="5" customFormat="1" ht="15.75" customHeight="1" hidden="1">
      <c r="A114" s="89" t="s">
        <v>213</v>
      </c>
      <c r="B114" s="85" t="s">
        <v>216</v>
      </c>
      <c r="C114" s="21" t="s">
        <v>8</v>
      </c>
      <c r="D114" s="42" t="s">
        <v>9</v>
      </c>
      <c r="E114" s="34"/>
      <c r="F114" s="4"/>
      <c r="G114" s="4"/>
      <c r="H114" s="34"/>
      <c r="I114" s="34">
        <f t="shared" si="10"/>
        <v>0</v>
      </c>
      <c r="J114" s="34" t="e">
        <f t="shared" si="14"/>
        <v>#DIV/0!</v>
      </c>
      <c r="K114" s="34" t="e">
        <f t="shared" si="15"/>
        <v>#DIV/0!</v>
      </c>
      <c r="L114" s="34">
        <f t="shared" si="11"/>
        <v>0</v>
      </c>
      <c r="M114" s="34" t="e">
        <f t="shared" si="12"/>
        <v>#DIV/0!</v>
      </c>
      <c r="N114" s="34" t="e">
        <f t="shared" si="13"/>
        <v>#DIV/0!</v>
      </c>
      <c r="O114" s="34">
        <f t="shared" si="8"/>
        <v>0</v>
      </c>
      <c r="P114" s="34" t="e">
        <f t="shared" si="9"/>
        <v>#DIV/0!</v>
      </c>
    </row>
    <row r="115" spans="1:16" s="5" customFormat="1" ht="31.5">
      <c r="A115" s="90"/>
      <c r="B115" s="86"/>
      <c r="C115" s="21" t="s">
        <v>191</v>
      </c>
      <c r="D115" s="32" t="s">
        <v>192</v>
      </c>
      <c r="E115" s="34">
        <v>36.8</v>
      </c>
      <c r="F115" s="4"/>
      <c r="G115" s="4"/>
      <c r="H115" s="34">
        <v>263.3</v>
      </c>
      <c r="I115" s="34">
        <f t="shared" si="10"/>
        <v>263.3</v>
      </c>
      <c r="J115" s="34"/>
      <c r="K115" s="34"/>
      <c r="L115" s="34">
        <f t="shared" si="11"/>
        <v>226.5</v>
      </c>
      <c r="M115" s="34">
        <f t="shared" si="12"/>
        <v>715.4891304347827</v>
      </c>
      <c r="N115" s="34"/>
      <c r="O115" s="34">
        <f t="shared" si="8"/>
        <v>226.5</v>
      </c>
      <c r="P115" s="34">
        <f t="shared" si="9"/>
        <v>715.4891304347827</v>
      </c>
    </row>
    <row r="116" spans="1:16" s="5" customFormat="1" ht="94.5" hidden="1">
      <c r="A116" s="90"/>
      <c r="B116" s="86"/>
      <c r="C116" s="20" t="s">
        <v>189</v>
      </c>
      <c r="D116" s="63" t="s">
        <v>209</v>
      </c>
      <c r="E116" s="34"/>
      <c r="F116" s="4"/>
      <c r="G116" s="4"/>
      <c r="H116" s="34"/>
      <c r="I116" s="34">
        <f t="shared" si="10"/>
        <v>0</v>
      </c>
      <c r="J116" s="34" t="e">
        <f t="shared" si="14"/>
        <v>#DIV/0!</v>
      </c>
      <c r="K116" s="34" t="e">
        <f t="shared" si="15"/>
        <v>#DIV/0!</v>
      </c>
      <c r="L116" s="34">
        <f t="shared" si="11"/>
        <v>0</v>
      </c>
      <c r="M116" s="34" t="e">
        <f t="shared" si="12"/>
        <v>#DIV/0!</v>
      </c>
      <c r="N116" s="34" t="e">
        <f t="shared" si="13"/>
        <v>#DIV/0!</v>
      </c>
      <c r="O116" s="34">
        <f t="shared" si="8"/>
        <v>0</v>
      </c>
      <c r="P116" s="34" t="e">
        <f t="shared" si="9"/>
        <v>#DIV/0!</v>
      </c>
    </row>
    <row r="117" spans="1:16" ht="15.75" customHeight="1" hidden="1">
      <c r="A117" s="90"/>
      <c r="B117" s="86"/>
      <c r="C117" s="21" t="s">
        <v>15</v>
      </c>
      <c r="D117" s="43" t="s">
        <v>16</v>
      </c>
      <c r="E117" s="34">
        <f>SUM(E118:E119)</f>
        <v>0</v>
      </c>
      <c r="F117" s="34">
        <f>SUM(F118:F119)</f>
        <v>0</v>
      </c>
      <c r="G117" s="34">
        <f>SUM(G118:G119)</f>
        <v>0</v>
      </c>
      <c r="H117" s="34">
        <f>SUM(H118:H119)</f>
        <v>0</v>
      </c>
      <c r="I117" s="34">
        <f t="shared" si="10"/>
        <v>0</v>
      </c>
      <c r="J117" s="34" t="e">
        <f t="shared" si="14"/>
        <v>#DIV/0!</v>
      </c>
      <c r="K117" s="34" t="e">
        <f t="shared" si="15"/>
        <v>#DIV/0!</v>
      </c>
      <c r="L117" s="34">
        <f t="shared" si="11"/>
        <v>0</v>
      </c>
      <c r="M117" s="34" t="e">
        <f t="shared" si="12"/>
        <v>#DIV/0!</v>
      </c>
      <c r="N117" s="34" t="e">
        <f t="shared" si="13"/>
        <v>#DIV/0!</v>
      </c>
      <c r="O117" s="34">
        <f t="shared" si="8"/>
        <v>0</v>
      </c>
      <c r="P117" s="34" t="e">
        <f t="shared" si="9"/>
        <v>#DIV/0!</v>
      </c>
    </row>
    <row r="118" spans="1:16" ht="31.5" customHeight="1" hidden="1">
      <c r="A118" s="90"/>
      <c r="B118" s="86"/>
      <c r="C118" s="20" t="s">
        <v>34</v>
      </c>
      <c r="D118" s="44" t="s">
        <v>35</v>
      </c>
      <c r="E118" s="34"/>
      <c r="F118" s="34"/>
      <c r="G118" s="34"/>
      <c r="H118" s="34"/>
      <c r="I118" s="34">
        <f t="shared" si="10"/>
        <v>0</v>
      </c>
      <c r="J118" s="34" t="e">
        <f t="shared" si="14"/>
        <v>#DIV/0!</v>
      </c>
      <c r="K118" s="34" t="e">
        <f t="shared" si="15"/>
        <v>#DIV/0!</v>
      </c>
      <c r="L118" s="34">
        <f t="shared" si="11"/>
        <v>0</v>
      </c>
      <c r="M118" s="34" t="e">
        <f t="shared" si="12"/>
        <v>#DIV/0!</v>
      </c>
      <c r="N118" s="34" t="e">
        <f t="shared" si="13"/>
        <v>#DIV/0!</v>
      </c>
      <c r="O118" s="34">
        <f t="shared" si="8"/>
        <v>0</v>
      </c>
      <c r="P118" s="34" t="e">
        <f t="shared" si="9"/>
        <v>#DIV/0!</v>
      </c>
    </row>
    <row r="119" spans="1:16" ht="47.25" customHeight="1" hidden="1">
      <c r="A119" s="90"/>
      <c r="B119" s="86"/>
      <c r="C119" s="20" t="s">
        <v>17</v>
      </c>
      <c r="D119" s="44" t="s">
        <v>18</v>
      </c>
      <c r="E119" s="34"/>
      <c r="F119" s="34"/>
      <c r="G119" s="34"/>
      <c r="H119" s="34"/>
      <c r="I119" s="34">
        <f t="shared" si="10"/>
        <v>0</v>
      </c>
      <c r="J119" s="34" t="e">
        <f t="shared" si="14"/>
        <v>#DIV/0!</v>
      </c>
      <c r="K119" s="34" t="e">
        <f t="shared" si="15"/>
        <v>#DIV/0!</v>
      </c>
      <c r="L119" s="34">
        <f t="shared" si="11"/>
        <v>0</v>
      </c>
      <c r="M119" s="34" t="e">
        <f t="shared" si="12"/>
        <v>#DIV/0!</v>
      </c>
      <c r="N119" s="34" t="e">
        <f t="shared" si="13"/>
        <v>#DIV/0!</v>
      </c>
      <c r="O119" s="34">
        <f t="shared" si="8"/>
        <v>0</v>
      </c>
      <c r="P119" s="34" t="e">
        <f t="shared" si="9"/>
        <v>#DIV/0!</v>
      </c>
    </row>
    <row r="120" spans="1:16" ht="15.75" customHeight="1" hidden="1">
      <c r="A120" s="90"/>
      <c r="B120" s="86"/>
      <c r="C120" s="21" t="s">
        <v>19</v>
      </c>
      <c r="D120" s="43" t="s">
        <v>20</v>
      </c>
      <c r="E120" s="34"/>
      <c r="F120" s="34"/>
      <c r="G120" s="34"/>
      <c r="H120" s="34"/>
      <c r="I120" s="34">
        <f t="shared" si="10"/>
        <v>0</v>
      </c>
      <c r="J120" s="34" t="e">
        <f t="shared" si="14"/>
        <v>#DIV/0!</v>
      </c>
      <c r="K120" s="34" t="e">
        <f t="shared" si="15"/>
        <v>#DIV/0!</v>
      </c>
      <c r="L120" s="34">
        <f t="shared" si="11"/>
        <v>0</v>
      </c>
      <c r="M120" s="34" t="e">
        <f t="shared" si="12"/>
        <v>#DIV/0!</v>
      </c>
      <c r="N120" s="34"/>
      <c r="O120" s="34">
        <f t="shared" si="8"/>
        <v>0</v>
      </c>
      <c r="P120" s="34" t="e">
        <f t="shared" si="9"/>
        <v>#DIV/0!</v>
      </c>
    </row>
    <row r="121" spans="1:16" ht="15.75" hidden="1">
      <c r="A121" s="90"/>
      <c r="B121" s="86"/>
      <c r="C121" s="21" t="s">
        <v>21</v>
      </c>
      <c r="D121" s="43" t="s">
        <v>22</v>
      </c>
      <c r="E121" s="34"/>
      <c r="F121" s="34"/>
      <c r="G121" s="34"/>
      <c r="H121" s="34"/>
      <c r="I121" s="34">
        <f t="shared" si="10"/>
        <v>0</v>
      </c>
      <c r="J121" s="34" t="e">
        <f t="shared" si="14"/>
        <v>#DIV/0!</v>
      </c>
      <c r="K121" s="34" t="e">
        <f t="shared" si="15"/>
        <v>#DIV/0!</v>
      </c>
      <c r="L121" s="34">
        <f t="shared" si="11"/>
        <v>0</v>
      </c>
      <c r="M121" s="34" t="e">
        <f t="shared" si="12"/>
        <v>#DIV/0!</v>
      </c>
      <c r="N121" s="34"/>
      <c r="O121" s="34">
        <f t="shared" si="8"/>
        <v>0</v>
      </c>
      <c r="P121" s="34" t="e">
        <f t="shared" si="9"/>
        <v>#DIV/0!</v>
      </c>
    </row>
    <row r="122" spans="1:16" ht="15.75">
      <c r="A122" s="90"/>
      <c r="B122" s="86"/>
      <c r="C122" s="21" t="s">
        <v>24</v>
      </c>
      <c r="D122" s="43" t="s">
        <v>25</v>
      </c>
      <c r="E122" s="34">
        <v>541</v>
      </c>
      <c r="F122" s="34">
        <v>596.1</v>
      </c>
      <c r="G122" s="34">
        <v>596.1</v>
      </c>
      <c r="H122" s="34">
        <v>596.1</v>
      </c>
      <c r="I122" s="34">
        <f t="shared" si="10"/>
        <v>0</v>
      </c>
      <c r="J122" s="34">
        <f t="shared" si="14"/>
        <v>100</v>
      </c>
      <c r="K122" s="34">
        <f t="shared" si="15"/>
        <v>100</v>
      </c>
      <c r="L122" s="34">
        <f t="shared" si="11"/>
        <v>55.10000000000002</v>
      </c>
      <c r="M122" s="34">
        <f t="shared" si="12"/>
        <v>110.184842883549</v>
      </c>
      <c r="N122" s="34">
        <f t="shared" si="13"/>
        <v>100</v>
      </c>
      <c r="O122" s="34">
        <f t="shared" si="8"/>
        <v>55.10000000000002</v>
      </c>
      <c r="P122" s="34">
        <f t="shared" si="9"/>
        <v>110.184842883549</v>
      </c>
    </row>
    <row r="123" spans="1:16" ht="15.75" customHeight="1" hidden="1">
      <c r="A123" s="90"/>
      <c r="B123" s="86"/>
      <c r="C123" s="21" t="s">
        <v>26</v>
      </c>
      <c r="D123" s="43" t="s">
        <v>68</v>
      </c>
      <c r="E123" s="34"/>
      <c r="F123" s="34"/>
      <c r="G123" s="34"/>
      <c r="H123" s="34"/>
      <c r="I123" s="34">
        <f t="shared" si="10"/>
        <v>0</v>
      </c>
      <c r="J123" s="34" t="e">
        <f t="shared" si="14"/>
        <v>#DIV/0!</v>
      </c>
      <c r="K123" s="34" t="e">
        <f t="shared" si="15"/>
        <v>#DIV/0!</v>
      </c>
      <c r="L123" s="34">
        <f t="shared" si="11"/>
        <v>0</v>
      </c>
      <c r="M123" s="34" t="e">
        <f t="shared" si="12"/>
        <v>#DIV/0!</v>
      </c>
      <c r="N123" s="34" t="e">
        <f t="shared" si="13"/>
        <v>#DIV/0!</v>
      </c>
      <c r="O123" s="34">
        <f t="shared" si="8"/>
        <v>0</v>
      </c>
      <c r="P123" s="34" t="e">
        <f t="shared" si="9"/>
        <v>#DIV/0!</v>
      </c>
    </row>
    <row r="124" spans="1:16" ht="15.75">
      <c r="A124" s="90"/>
      <c r="B124" s="86"/>
      <c r="C124" s="21" t="s">
        <v>39</v>
      </c>
      <c r="D124" s="44" t="s">
        <v>40</v>
      </c>
      <c r="E124" s="34">
        <v>5133.1</v>
      </c>
      <c r="F124" s="34">
        <v>5736.7</v>
      </c>
      <c r="G124" s="34">
        <v>5446.7</v>
      </c>
      <c r="H124" s="34">
        <v>5446.7</v>
      </c>
      <c r="I124" s="34">
        <f t="shared" si="10"/>
        <v>0</v>
      </c>
      <c r="J124" s="34">
        <f t="shared" si="14"/>
        <v>100</v>
      </c>
      <c r="K124" s="34">
        <f t="shared" si="15"/>
        <v>94.944828908606</v>
      </c>
      <c r="L124" s="34">
        <f t="shared" si="11"/>
        <v>313.59999999999945</v>
      </c>
      <c r="M124" s="34">
        <f t="shared" si="12"/>
        <v>106.10936860766398</v>
      </c>
      <c r="N124" s="34">
        <f t="shared" si="13"/>
        <v>94.944828908606</v>
      </c>
      <c r="O124" s="34">
        <f t="shared" si="8"/>
        <v>313.59999999999945</v>
      </c>
      <c r="P124" s="34"/>
    </row>
    <row r="125" spans="1:16" ht="31.5">
      <c r="A125" s="90"/>
      <c r="B125" s="86"/>
      <c r="C125" s="21" t="s">
        <v>183</v>
      </c>
      <c r="D125" s="42" t="s">
        <v>184</v>
      </c>
      <c r="E125" s="34"/>
      <c r="F125" s="34">
        <v>2.4</v>
      </c>
      <c r="G125" s="34">
        <v>2.4</v>
      </c>
      <c r="H125" s="34">
        <v>2.4</v>
      </c>
      <c r="I125" s="34">
        <f t="shared" si="10"/>
        <v>0</v>
      </c>
      <c r="J125" s="34">
        <f t="shared" si="14"/>
        <v>100</v>
      </c>
      <c r="K125" s="34">
        <f t="shared" si="15"/>
        <v>100</v>
      </c>
      <c r="L125" s="34">
        <f t="shared" si="11"/>
        <v>2.4</v>
      </c>
      <c r="M125" s="34"/>
      <c r="N125" s="34"/>
      <c r="O125" s="34"/>
      <c r="P125" s="34"/>
    </row>
    <row r="126" spans="1:16" ht="31.5">
      <c r="A126" s="90"/>
      <c r="B126" s="86"/>
      <c r="C126" s="21" t="s">
        <v>182</v>
      </c>
      <c r="D126" s="42" t="s">
        <v>185</v>
      </c>
      <c r="E126" s="34">
        <v>2201.6</v>
      </c>
      <c r="F126" s="34">
        <v>1537.7</v>
      </c>
      <c r="G126" s="34">
        <v>1537.7</v>
      </c>
      <c r="H126" s="34">
        <v>1537.7</v>
      </c>
      <c r="I126" s="34">
        <f t="shared" si="10"/>
        <v>0</v>
      </c>
      <c r="J126" s="34">
        <f t="shared" si="14"/>
        <v>100</v>
      </c>
      <c r="K126" s="34">
        <f t="shared" si="15"/>
        <v>100</v>
      </c>
      <c r="L126" s="34">
        <f t="shared" si="11"/>
        <v>-663.8999999999999</v>
      </c>
      <c r="M126" s="34">
        <f t="shared" si="12"/>
        <v>69.84465843023257</v>
      </c>
      <c r="N126" s="34"/>
      <c r="O126" s="34">
        <f t="shared" si="8"/>
        <v>-663.8999999999999</v>
      </c>
      <c r="P126" s="34">
        <f t="shared" si="9"/>
        <v>69.84465843023257</v>
      </c>
    </row>
    <row r="127" spans="1:16" ht="15.75" customHeight="1">
      <c r="A127" s="90"/>
      <c r="B127" s="86"/>
      <c r="C127" s="21" t="s">
        <v>28</v>
      </c>
      <c r="D127" s="43" t="s">
        <v>23</v>
      </c>
      <c r="E127" s="34"/>
      <c r="F127" s="34"/>
      <c r="G127" s="34"/>
      <c r="H127" s="34">
        <v>-1.9</v>
      </c>
      <c r="I127" s="34">
        <f t="shared" si="10"/>
        <v>-1.9</v>
      </c>
      <c r="J127" s="34"/>
      <c r="K127" s="34"/>
      <c r="L127" s="34">
        <f t="shared" si="11"/>
        <v>-1.9</v>
      </c>
      <c r="M127" s="34"/>
      <c r="N127" s="34" t="e">
        <f t="shared" si="13"/>
        <v>#DIV/0!</v>
      </c>
      <c r="O127" s="34">
        <f t="shared" si="8"/>
        <v>-1.9</v>
      </c>
      <c r="P127" s="34" t="e">
        <f t="shared" si="9"/>
        <v>#DIV/0!</v>
      </c>
    </row>
    <row r="128" spans="1:16" s="5" customFormat="1" ht="15.75">
      <c r="A128" s="90"/>
      <c r="B128" s="86"/>
      <c r="C128" s="23"/>
      <c r="D128" s="3" t="s">
        <v>29</v>
      </c>
      <c r="E128" s="4">
        <f>SUM(E114:E117,E120:E127)</f>
        <v>7912.5</v>
      </c>
      <c r="F128" s="4">
        <f>SUM(F114:F117,F120:F127)</f>
        <v>7872.9</v>
      </c>
      <c r="G128" s="4">
        <f>SUM(G114:G117,G120:G127)</f>
        <v>7582.9</v>
      </c>
      <c r="H128" s="4">
        <f>SUM(H114:H117,H120:H127)</f>
        <v>7844.3</v>
      </c>
      <c r="I128" s="4">
        <f t="shared" si="10"/>
        <v>261.40000000000055</v>
      </c>
      <c r="J128" s="4">
        <f t="shared" si="14"/>
        <v>103.44722995160163</v>
      </c>
      <c r="K128" s="4">
        <f t="shared" si="15"/>
        <v>99.63672852443192</v>
      </c>
      <c r="L128" s="4">
        <f t="shared" si="11"/>
        <v>-68.19999999999982</v>
      </c>
      <c r="M128" s="4">
        <f t="shared" si="12"/>
        <v>99.13807266982623</v>
      </c>
      <c r="N128" s="4">
        <f t="shared" si="13"/>
        <v>99.63672852443192</v>
      </c>
      <c r="O128" s="4">
        <f t="shared" si="8"/>
        <v>-68.19999999999982</v>
      </c>
      <c r="P128" s="4">
        <f t="shared" si="9"/>
        <v>99.13807266982623</v>
      </c>
    </row>
    <row r="129" spans="1:16" ht="15.75">
      <c r="A129" s="90"/>
      <c r="B129" s="86"/>
      <c r="C129" s="21" t="s">
        <v>15</v>
      </c>
      <c r="D129" s="43" t="s">
        <v>16</v>
      </c>
      <c r="E129" s="34">
        <f>E130</f>
        <v>173.3</v>
      </c>
      <c r="F129" s="34">
        <f>F130</f>
        <v>200</v>
      </c>
      <c r="G129" s="34">
        <f>G130</f>
        <v>200</v>
      </c>
      <c r="H129" s="34">
        <f>H130</f>
        <v>1523</v>
      </c>
      <c r="I129" s="34">
        <f t="shared" si="10"/>
        <v>1323</v>
      </c>
      <c r="J129" s="34">
        <f t="shared" si="14"/>
        <v>761.5</v>
      </c>
      <c r="K129" s="34">
        <f t="shared" si="15"/>
        <v>761.5</v>
      </c>
      <c r="L129" s="34">
        <f t="shared" si="11"/>
        <v>1349.7</v>
      </c>
      <c r="M129" s="34">
        <f t="shared" si="12"/>
        <v>878.8228505481824</v>
      </c>
      <c r="N129" s="34">
        <f t="shared" si="13"/>
        <v>761.5</v>
      </c>
      <c r="O129" s="34">
        <f t="shared" si="8"/>
        <v>1349.7</v>
      </c>
      <c r="P129" s="34">
        <f t="shared" si="9"/>
        <v>878.8228505481824</v>
      </c>
    </row>
    <row r="130" spans="1:16" ht="47.25" customHeight="1" hidden="1">
      <c r="A130" s="90"/>
      <c r="B130" s="86"/>
      <c r="C130" s="20" t="s">
        <v>17</v>
      </c>
      <c r="D130" s="44" t="s">
        <v>18</v>
      </c>
      <c r="E130" s="34">
        <v>173.3</v>
      </c>
      <c r="F130" s="34">
        <v>200</v>
      </c>
      <c r="G130" s="34">
        <v>200</v>
      </c>
      <c r="H130" s="34">
        <v>1523</v>
      </c>
      <c r="I130" s="34">
        <f t="shared" si="10"/>
        <v>1323</v>
      </c>
      <c r="J130" s="34">
        <f t="shared" si="14"/>
        <v>761.5</v>
      </c>
      <c r="K130" s="34">
        <f t="shared" si="15"/>
        <v>761.5</v>
      </c>
      <c r="L130" s="34">
        <f t="shared" si="11"/>
        <v>1349.7</v>
      </c>
      <c r="M130" s="34">
        <f t="shared" si="12"/>
        <v>878.8228505481824</v>
      </c>
      <c r="N130" s="34">
        <f t="shared" si="13"/>
        <v>761.5</v>
      </c>
      <c r="O130" s="34">
        <f t="shared" si="8"/>
        <v>1349.7</v>
      </c>
      <c r="P130" s="34">
        <f t="shared" si="9"/>
        <v>878.8228505481824</v>
      </c>
    </row>
    <row r="131" spans="1:16" s="5" customFormat="1" ht="15.75">
      <c r="A131" s="90"/>
      <c r="B131" s="86"/>
      <c r="C131" s="25"/>
      <c r="D131" s="3" t="s">
        <v>30</v>
      </c>
      <c r="E131" s="4">
        <f>E129</f>
        <v>173.3</v>
      </c>
      <c r="F131" s="4">
        <f>F129</f>
        <v>200</v>
      </c>
      <c r="G131" s="4">
        <f>G129</f>
        <v>200</v>
      </c>
      <c r="H131" s="4">
        <f>H129</f>
        <v>1523</v>
      </c>
      <c r="I131" s="4">
        <f t="shared" si="10"/>
        <v>1323</v>
      </c>
      <c r="J131" s="4">
        <f t="shared" si="14"/>
        <v>761.5</v>
      </c>
      <c r="K131" s="4">
        <f t="shared" si="15"/>
        <v>761.5</v>
      </c>
      <c r="L131" s="4">
        <f t="shared" si="11"/>
        <v>1349.7</v>
      </c>
      <c r="M131" s="4">
        <f t="shared" si="12"/>
        <v>878.8228505481824</v>
      </c>
      <c r="N131" s="4">
        <f t="shared" si="13"/>
        <v>761.5</v>
      </c>
      <c r="O131" s="4">
        <f t="shared" si="8"/>
        <v>1349.7</v>
      </c>
      <c r="P131" s="4">
        <f t="shared" si="9"/>
        <v>878.8228505481824</v>
      </c>
    </row>
    <row r="132" spans="1:16" s="5" customFormat="1" ht="15.75">
      <c r="A132" s="91"/>
      <c r="B132" s="87"/>
      <c r="C132" s="17"/>
      <c r="D132" s="3" t="s">
        <v>47</v>
      </c>
      <c r="E132" s="4">
        <f>E128+E131</f>
        <v>8085.8</v>
      </c>
      <c r="F132" s="4">
        <f>F128+F131</f>
        <v>8072.9</v>
      </c>
      <c r="G132" s="4">
        <f>G128+G131</f>
        <v>7782.9</v>
      </c>
      <c r="H132" s="4">
        <f>H128+H131</f>
        <v>9367.3</v>
      </c>
      <c r="I132" s="4">
        <f t="shared" si="10"/>
        <v>1584.3999999999996</v>
      </c>
      <c r="J132" s="4">
        <f t="shared" si="14"/>
        <v>120.35745030772591</v>
      </c>
      <c r="K132" s="4">
        <f t="shared" si="15"/>
        <v>116.03389116674305</v>
      </c>
      <c r="L132" s="4">
        <f t="shared" si="11"/>
        <v>1281.499999999999</v>
      </c>
      <c r="M132" s="4">
        <f t="shared" si="12"/>
        <v>115.84877192114571</v>
      </c>
      <c r="N132" s="4">
        <f aca="true" t="shared" si="16" ref="N132:N194">H132/F132*100</f>
        <v>116.03389116674305</v>
      </c>
      <c r="O132" s="4">
        <f aca="true" t="shared" si="17" ref="O132:O194">H132-E132</f>
        <v>1281.499999999999</v>
      </c>
      <c r="P132" s="4">
        <f aca="true" t="shared" si="18" ref="P132:P194">H132/E132*100</f>
        <v>115.84877192114571</v>
      </c>
    </row>
    <row r="133" spans="1:16" ht="15.75" customHeight="1">
      <c r="A133" s="89" t="s">
        <v>69</v>
      </c>
      <c r="B133" s="85" t="s">
        <v>70</v>
      </c>
      <c r="C133" s="21" t="s">
        <v>8</v>
      </c>
      <c r="D133" s="42" t="s">
        <v>9</v>
      </c>
      <c r="E133" s="49">
        <v>22.3</v>
      </c>
      <c r="F133" s="49"/>
      <c r="G133" s="49"/>
      <c r="H133" s="49"/>
      <c r="I133" s="49">
        <f t="shared" si="10"/>
        <v>0</v>
      </c>
      <c r="J133" s="49"/>
      <c r="K133" s="49"/>
      <c r="L133" s="49">
        <f t="shared" si="11"/>
        <v>-22.3</v>
      </c>
      <c r="M133" s="49">
        <f t="shared" si="12"/>
        <v>0</v>
      </c>
      <c r="N133" s="49"/>
      <c r="O133" s="49">
        <f t="shared" si="17"/>
        <v>-22.3</v>
      </c>
      <c r="P133" s="49"/>
    </row>
    <row r="134" spans="1:16" ht="15.75" customHeight="1">
      <c r="A134" s="90"/>
      <c r="B134" s="86"/>
      <c r="C134" s="62" t="s">
        <v>203</v>
      </c>
      <c r="D134" s="63" t="s">
        <v>204</v>
      </c>
      <c r="E134" s="49">
        <v>154.6</v>
      </c>
      <c r="F134" s="49"/>
      <c r="G134" s="49"/>
      <c r="H134" s="65">
        <v>168</v>
      </c>
      <c r="I134" s="65">
        <f t="shared" si="10"/>
        <v>168</v>
      </c>
      <c r="J134" s="65"/>
      <c r="K134" s="65"/>
      <c r="L134" s="65">
        <f t="shared" si="11"/>
        <v>13.400000000000006</v>
      </c>
      <c r="M134" s="65">
        <f t="shared" si="12"/>
        <v>108.66752910737387</v>
      </c>
      <c r="N134" s="49"/>
      <c r="O134" s="49">
        <f t="shared" si="17"/>
        <v>13.400000000000006</v>
      </c>
      <c r="P134" s="49"/>
    </row>
    <row r="135" spans="1:16" ht="31.5">
      <c r="A135" s="90"/>
      <c r="B135" s="86"/>
      <c r="C135" s="21" t="s">
        <v>191</v>
      </c>
      <c r="D135" s="32" t="s">
        <v>192</v>
      </c>
      <c r="E135" s="49">
        <v>3404.4</v>
      </c>
      <c r="F135" s="49"/>
      <c r="G135" s="49"/>
      <c r="H135" s="65">
        <v>5461.7</v>
      </c>
      <c r="I135" s="65">
        <f t="shared" si="10"/>
        <v>5461.7</v>
      </c>
      <c r="J135" s="65"/>
      <c r="K135" s="65"/>
      <c r="L135" s="65">
        <f t="shared" si="11"/>
        <v>2057.2999999999997</v>
      </c>
      <c r="M135" s="65">
        <f t="shared" si="12"/>
        <v>160.43061919868404</v>
      </c>
      <c r="N135" s="65"/>
      <c r="O135" s="65">
        <f t="shared" si="17"/>
        <v>2057.2999999999997</v>
      </c>
      <c r="P135" s="65">
        <f t="shared" si="18"/>
        <v>160.43061919868404</v>
      </c>
    </row>
    <row r="136" spans="1:16" ht="94.5" hidden="1">
      <c r="A136" s="90"/>
      <c r="B136" s="86"/>
      <c r="C136" s="61" t="s">
        <v>189</v>
      </c>
      <c r="D136" s="63" t="s">
        <v>209</v>
      </c>
      <c r="E136" s="49"/>
      <c r="F136" s="49"/>
      <c r="G136" s="49"/>
      <c r="H136" s="49"/>
      <c r="I136" s="49">
        <f aca="true" t="shared" si="19" ref="I136:I199">H136-G136</f>
        <v>0</v>
      </c>
      <c r="J136" s="49"/>
      <c r="K136" s="49"/>
      <c r="L136" s="49">
        <f aca="true" t="shared" si="20" ref="L136:L199">H136-E136</f>
        <v>0</v>
      </c>
      <c r="M136" s="49" t="e">
        <f aca="true" t="shared" si="21" ref="M136:M199">H136/E136*100</f>
        <v>#DIV/0!</v>
      </c>
      <c r="N136" s="49"/>
      <c r="O136" s="49">
        <f t="shared" si="17"/>
        <v>0</v>
      </c>
      <c r="P136" s="49" t="e">
        <f t="shared" si="18"/>
        <v>#DIV/0!</v>
      </c>
    </row>
    <row r="137" spans="1:16" ht="15.75">
      <c r="A137" s="90"/>
      <c r="B137" s="86"/>
      <c r="C137" s="21" t="s">
        <v>15</v>
      </c>
      <c r="D137" s="43" t="s">
        <v>16</v>
      </c>
      <c r="E137" s="49">
        <f>E139+E138</f>
        <v>0.5</v>
      </c>
      <c r="F137" s="49">
        <f>F139+F138</f>
        <v>0</v>
      </c>
      <c r="G137" s="49">
        <f>G139+G138</f>
        <v>0</v>
      </c>
      <c r="H137" s="49">
        <f>H139+H138</f>
        <v>0</v>
      </c>
      <c r="I137" s="49">
        <f t="shared" si="19"/>
        <v>0</v>
      </c>
      <c r="J137" s="49"/>
      <c r="K137" s="49"/>
      <c r="L137" s="49">
        <f t="shared" si="20"/>
        <v>-0.5</v>
      </c>
      <c r="M137" s="49">
        <f t="shared" si="21"/>
        <v>0</v>
      </c>
      <c r="N137" s="49"/>
      <c r="O137" s="49">
        <f t="shared" si="17"/>
        <v>-0.5</v>
      </c>
      <c r="P137" s="49">
        <f t="shared" si="18"/>
        <v>0</v>
      </c>
    </row>
    <row r="138" spans="1:16" ht="47.25" customHeight="1" hidden="1">
      <c r="A138" s="90"/>
      <c r="B138" s="86"/>
      <c r="C138" s="20" t="s">
        <v>195</v>
      </c>
      <c r="D138" s="44" t="s">
        <v>196</v>
      </c>
      <c r="E138" s="49"/>
      <c r="F138" s="49"/>
      <c r="G138" s="49"/>
      <c r="H138" s="49"/>
      <c r="I138" s="49">
        <f t="shared" si="19"/>
        <v>0</v>
      </c>
      <c r="J138" s="49"/>
      <c r="K138" s="49"/>
      <c r="L138" s="49">
        <f t="shared" si="20"/>
        <v>0</v>
      </c>
      <c r="M138" s="49" t="e">
        <f t="shared" si="21"/>
        <v>#DIV/0!</v>
      </c>
      <c r="N138" s="49" t="e">
        <f t="shared" si="16"/>
        <v>#DIV/0!</v>
      </c>
      <c r="O138" s="49">
        <f t="shared" si="17"/>
        <v>0</v>
      </c>
      <c r="P138" s="49" t="e">
        <f t="shared" si="18"/>
        <v>#DIV/0!</v>
      </c>
    </row>
    <row r="139" spans="1:16" ht="47.25" customHeight="1" hidden="1">
      <c r="A139" s="90"/>
      <c r="B139" s="86"/>
      <c r="C139" s="20" t="s">
        <v>17</v>
      </c>
      <c r="D139" s="44" t="s">
        <v>18</v>
      </c>
      <c r="E139" s="49">
        <v>0.5</v>
      </c>
      <c r="F139" s="49"/>
      <c r="G139" s="49"/>
      <c r="H139" s="49"/>
      <c r="I139" s="49">
        <f t="shared" si="19"/>
        <v>0</v>
      </c>
      <c r="J139" s="49"/>
      <c r="K139" s="49"/>
      <c r="L139" s="49">
        <f t="shared" si="20"/>
        <v>-0.5</v>
      </c>
      <c r="M139" s="49">
        <f t="shared" si="21"/>
        <v>0</v>
      </c>
      <c r="N139" s="49" t="e">
        <f t="shared" si="16"/>
        <v>#DIV/0!</v>
      </c>
      <c r="O139" s="49">
        <f t="shared" si="17"/>
        <v>-0.5</v>
      </c>
      <c r="P139" s="49">
        <f t="shared" si="18"/>
        <v>0</v>
      </c>
    </row>
    <row r="140" spans="1:16" ht="15.75">
      <c r="A140" s="90"/>
      <c r="B140" s="86"/>
      <c r="C140" s="21" t="s">
        <v>19</v>
      </c>
      <c r="D140" s="43" t="s">
        <v>20</v>
      </c>
      <c r="E140" s="65">
        <v>-8.2</v>
      </c>
      <c r="F140" s="49"/>
      <c r="G140" s="49"/>
      <c r="H140" s="65"/>
      <c r="I140" s="65">
        <f t="shared" si="19"/>
        <v>0</v>
      </c>
      <c r="J140" s="65"/>
      <c r="K140" s="65"/>
      <c r="L140" s="65">
        <f t="shared" si="20"/>
        <v>8.2</v>
      </c>
      <c r="M140" s="65">
        <f t="shared" si="21"/>
        <v>0</v>
      </c>
      <c r="N140" s="49"/>
      <c r="O140" s="49">
        <f t="shared" si="17"/>
        <v>8.2</v>
      </c>
      <c r="P140" s="49">
        <f t="shared" si="18"/>
        <v>0</v>
      </c>
    </row>
    <row r="141" spans="1:16" ht="15.75" hidden="1">
      <c r="A141" s="90"/>
      <c r="B141" s="86"/>
      <c r="C141" s="21" t="s">
        <v>21</v>
      </c>
      <c r="D141" s="43" t="s">
        <v>22</v>
      </c>
      <c r="E141" s="49"/>
      <c r="F141" s="65"/>
      <c r="G141" s="65"/>
      <c r="H141" s="49"/>
      <c r="I141" s="49">
        <f t="shared" si="19"/>
        <v>0</v>
      </c>
      <c r="J141" s="49" t="e">
        <f aca="true" t="shared" si="22" ref="J141:J199">H141/G141*100</f>
        <v>#DIV/0!</v>
      </c>
      <c r="K141" s="49" t="e">
        <f aca="true" t="shared" si="23" ref="K141:K199">H141/F141*100</f>
        <v>#DIV/0!</v>
      </c>
      <c r="L141" s="49">
        <f t="shared" si="20"/>
        <v>0</v>
      </c>
      <c r="M141" s="49" t="e">
        <f t="shared" si="21"/>
        <v>#DIV/0!</v>
      </c>
      <c r="N141" s="49"/>
      <c r="O141" s="49">
        <f t="shared" si="17"/>
        <v>0</v>
      </c>
      <c r="P141" s="49" t="e">
        <f t="shared" si="18"/>
        <v>#DIV/0!</v>
      </c>
    </row>
    <row r="142" spans="1:16" ht="15.75">
      <c r="A142" s="90"/>
      <c r="B142" s="86"/>
      <c r="C142" s="21" t="s">
        <v>24</v>
      </c>
      <c r="D142" s="43" t="s">
        <v>25</v>
      </c>
      <c r="E142" s="49">
        <v>170961.1</v>
      </c>
      <c r="F142" s="49">
        <v>246544</v>
      </c>
      <c r="G142" s="65">
        <v>213477.5</v>
      </c>
      <c r="H142" s="65">
        <v>213658.7</v>
      </c>
      <c r="I142" s="65">
        <f t="shared" si="19"/>
        <v>181.20000000001164</v>
      </c>
      <c r="J142" s="65">
        <f t="shared" si="22"/>
        <v>100.08488013959318</v>
      </c>
      <c r="K142" s="65">
        <f t="shared" si="23"/>
        <v>86.66148841586086</v>
      </c>
      <c r="L142" s="65">
        <f t="shared" si="20"/>
        <v>42697.600000000006</v>
      </c>
      <c r="M142" s="65">
        <f t="shared" si="21"/>
        <v>124.97503818120028</v>
      </c>
      <c r="N142" s="49">
        <f t="shared" si="16"/>
        <v>86.66148841586086</v>
      </c>
      <c r="O142" s="49">
        <f t="shared" si="17"/>
        <v>42697.600000000006</v>
      </c>
      <c r="P142" s="49">
        <f t="shared" si="18"/>
        <v>124.97503818120028</v>
      </c>
    </row>
    <row r="143" spans="1:16" ht="15.75">
      <c r="A143" s="90"/>
      <c r="B143" s="86"/>
      <c r="C143" s="21" t="s">
        <v>26</v>
      </c>
      <c r="D143" s="43" t="s">
        <v>68</v>
      </c>
      <c r="E143" s="49">
        <v>2704858.6</v>
      </c>
      <c r="F143" s="49">
        <v>6787116.9</v>
      </c>
      <c r="G143" s="65">
        <v>4625592.1</v>
      </c>
      <c r="H143" s="65">
        <f>4703918.1</f>
        <v>4703918.1</v>
      </c>
      <c r="I143" s="65">
        <f t="shared" si="19"/>
        <v>78326</v>
      </c>
      <c r="J143" s="65">
        <f t="shared" si="22"/>
        <v>101.69331835377355</v>
      </c>
      <c r="K143" s="65">
        <f t="shared" si="23"/>
        <v>69.30657257428408</v>
      </c>
      <c r="L143" s="65">
        <f t="shared" si="20"/>
        <v>1999059.4999999995</v>
      </c>
      <c r="M143" s="65">
        <f t="shared" si="21"/>
        <v>173.90624781642927</v>
      </c>
      <c r="N143" s="65">
        <f t="shared" si="16"/>
        <v>69.30657257428408</v>
      </c>
      <c r="O143" s="65">
        <f t="shared" si="17"/>
        <v>1999059.4999999995</v>
      </c>
      <c r="P143" s="65">
        <f t="shared" si="18"/>
        <v>173.90624781642927</v>
      </c>
    </row>
    <row r="144" spans="1:16" ht="15.75">
      <c r="A144" s="90"/>
      <c r="B144" s="86"/>
      <c r="C144" s="21" t="s">
        <v>39</v>
      </c>
      <c r="D144" s="44" t="s">
        <v>40</v>
      </c>
      <c r="E144" s="49">
        <v>6689.3</v>
      </c>
      <c r="F144" s="49"/>
      <c r="G144" s="49"/>
      <c r="H144" s="49"/>
      <c r="I144" s="49">
        <f t="shared" si="19"/>
        <v>0</v>
      </c>
      <c r="J144" s="49"/>
      <c r="K144" s="49"/>
      <c r="L144" s="49">
        <f t="shared" si="20"/>
        <v>-6689.3</v>
      </c>
      <c r="M144" s="49">
        <f t="shared" si="21"/>
        <v>0</v>
      </c>
      <c r="N144" s="49" t="e">
        <f t="shared" si="16"/>
        <v>#DIV/0!</v>
      </c>
      <c r="O144" s="49">
        <f t="shared" si="17"/>
        <v>-6689.3</v>
      </c>
      <c r="P144" s="49">
        <f t="shared" si="18"/>
        <v>0</v>
      </c>
    </row>
    <row r="145" spans="1:16" ht="31.5">
      <c r="A145" s="90"/>
      <c r="B145" s="86"/>
      <c r="C145" s="21" t="s">
        <v>183</v>
      </c>
      <c r="D145" s="42" t="s">
        <v>184</v>
      </c>
      <c r="E145" s="49">
        <v>5363.3</v>
      </c>
      <c r="F145" s="49">
        <v>548</v>
      </c>
      <c r="G145" s="49">
        <v>548</v>
      </c>
      <c r="H145" s="49">
        <v>1324.5</v>
      </c>
      <c r="I145" s="49">
        <f t="shared" si="19"/>
        <v>776.5</v>
      </c>
      <c r="J145" s="49">
        <f t="shared" si="22"/>
        <v>241.69708029197082</v>
      </c>
      <c r="K145" s="49">
        <f t="shared" si="23"/>
        <v>241.69708029197082</v>
      </c>
      <c r="L145" s="49">
        <f t="shared" si="20"/>
        <v>-4038.8</v>
      </c>
      <c r="M145" s="49">
        <f t="shared" si="21"/>
        <v>24.695616504763855</v>
      </c>
      <c r="N145" s="49"/>
      <c r="O145" s="49">
        <f t="shared" si="17"/>
        <v>-4038.8</v>
      </c>
      <c r="P145" s="49"/>
    </row>
    <row r="146" spans="1:16" ht="31.5">
      <c r="A146" s="90"/>
      <c r="B146" s="86"/>
      <c r="C146" s="21" t="s">
        <v>182</v>
      </c>
      <c r="D146" s="42" t="s">
        <v>185</v>
      </c>
      <c r="E146" s="49">
        <v>36400.4</v>
      </c>
      <c r="F146" s="49">
        <v>36711.6</v>
      </c>
      <c r="G146" s="49">
        <v>36711.6</v>
      </c>
      <c r="H146" s="49">
        <v>83855.1</v>
      </c>
      <c r="I146" s="49">
        <f t="shared" si="19"/>
        <v>47143.50000000001</v>
      </c>
      <c r="J146" s="49">
        <f t="shared" si="22"/>
        <v>228.41581407511526</v>
      </c>
      <c r="K146" s="49">
        <f t="shared" si="23"/>
        <v>228.41581407511526</v>
      </c>
      <c r="L146" s="49">
        <f t="shared" si="20"/>
        <v>47454.700000000004</v>
      </c>
      <c r="M146" s="49">
        <f t="shared" si="21"/>
        <v>230.3686223228316</v>
      </c>
      <c r="N146" s="49"/>
      <c r="O146" s="49">
        <f t="shared" si="17"/>
        <v>47454.700000000004</v>
      </c>
      <c r="P146" s="49">
        <f t="shared" si="18"/>
        <v>230.3686223228316</v>
      </c>
    </row>
    <row r="147" spans="1:16" ht="15.75">
      <c r="A147" s="90"/>
      <c r="B147" s="86"/>
      <c r="C147" s="21" t="s">
        <v>28</v>
      </c>
      <c r="D147" s="43" t="s">
        <v>23</v>
      </c>
      <c r="E147" s="49">
        <v>-28417.8</v>
      </c>
      <c r="F147" s="49"/>
      <c r="G147" s="49"/>
      <c r="H147" s="65">
        <v>-20260.8</v>
      </c>
      <c r="I147" s="65">
        <f t="shared" si="19"/>
        <v>-20260.8</v>
      </c>
      <c r="J147" s="65"/>
      <c r="K147" s="65"/>
      <c r="L147" s="65">
        <f t="shared" si="20"/>
        <v>8157</v>
      </c>
      <c r="M147" s="65">
        <f t="shared" si="21"/>
        <v>71.29615944935921</v>
      </c>
      <c r="N147" s="65"/>
      <c r="O147" s="65">
        <f t="shared" si="17"/>
        <v>8157</v>
      </c>
      <c r="P147" s="65">
        <f t="shared" si="18"/>
        <v>71.29615944935921</v>
      </c>
    </row>
    <row r="148" spans="1:16" s="5" customFormat="1" ht="31.5">
      <c r="A148" s="90"/>
      <c r="B148" s="86"/>
      <c r="C148" s="23"/>
      <c r="D148" s="3" t="s">
        <v>31</v>
      </c>
      <c r="E148" s="6">
        <f>E149-E147</f>
        <v>2927846.3</v>
      </c>
      <c r="F148" s="6">
        <f>F149-F147</f>
        <v>7070920.5</v>
      </c>
      <c r="G148" s="6">
        <f>G149-G147</f>
        <v>4876329.199999999</v>
      </c>
      <c r="H148" s="6">
        <f>H149-H147</f>
        <v>5008386.1</v>
      </c>
      <c r="I148" s="6">
        <f t="shared" si="19"/>
        <v>132056.90000000037</v>
      </c>
      <c r="J148" s="6">
        <f t="shared" si="22"/>
        <v>102.70812110060166</v>
      </c>
      <c r="K148" s="6">
        <f t="shared" si="23"/>
        <v>70.8307511023494</v>
      </c>
      <c r="L148" s="6">
        <f t="shared" si="20"/>
        <v>2080539.7999999998</v>
      </c>
      <c r="M148" s="6">
        <f t="shared" si="21"/>
        <v>171.0604173449952</v>
      </c>
      <c r="N148" s="6">
        <f t="shared" si="16"/>
        <v>70.8307511023494</v>
      </c>
      <c r="O148" s="6">
        <f t="shared" si="17"/>
        <v>2080539.7999999998</v>
      </c>
      <c r="P148" s="6">
        <f t="shared" si="18"/>
        <v>171.0604173449952</v>
      </c>
    </row>
    <row r="149" spans="1:16" s="5" customFormat="1" ht="15.75">
      <c r="A149" s="91"/>
      <c r="B149" s="87"/>
      <c r="C149" s="17"/>
      <c r="D149" s="3" t="s">
        <v>47</v>
      </c>
      <c r="E149" s="4">
        <f>SUM(E133:E137,E140:E147)</f>
        <v>2899428.5</v>
      </c>
      <c r="F149" s="4">
        <f>SUM(F133:F137,F140:F147)</f>
        <v>7070920.5</v>
      </c>
      <c r="G149" s="4">
        <f>SUM(G133:G137,G140:G147)</f>
        <v>4876329.199999999</v>
      </c>
      <c r="H149" s="4">
        <f>SUM(H133:H137,H140:H147)</f>
        <v>4988125.3</v>
      </c>
      <c r="I149" s="4">
        <f t="shared" si="19"/>
        <v>111796.10000000056</v>
      </c>
      <c r="J149" s="4">
        <f t="shared" si="22"/>
        <v>102.29262823354914</v>
      </c>
      <c r="K149" s="4">
        <f t="shared" si="23"/>
        <v>70.54421415146727</v>
      </c>
      <c r="L149" s="4">
        <f t="shared" si="20"/>
        <v>2088696.7999999998</v>
      </c>
      <c r="M149" s="4">
        <f t="shared" si="21"/>
        <v>172.03822408450492</v>
      </c>
      <c r="N149" s="4">
        <f t="shared" si="16"/>
        <v>70.54421415146727</v>
      </c>
      <c r="O149" s="4">
        <f t="shared" si="17"/>
        <v>2088696.7999999998</v>
      </c>
      <c r="P149" s="4">
        <f t="shared" si="18"/>
        <v>172.03822408450492</v>
      </c>
    </row>
    <row r="150" spans="1:16" s="5" customFormat="1" ht="31.5" customHeight="1">
      <c r="A150" s="89" t="s">
        <v>71</v>
      </c>
      <c r="B150" s="85" t="s">
        <v>72</v>
      </c>
      <c r="C150" s="21" t="s">
        <v>191</v>
      </c>
      <c r="D150" s="32" t="s">
        <v>192</v>
      </c>
      <c r="E150" s="34">
        <v>10.3</v>
      </c>
      <c r="F150" s="4"/>
      <c r="G150" s="4"/>
      <c r="H150" s="34">
        <v>16.8</v>
      </c>
      <c r="I150" s="34">
        <f t="shared" si="19"/>
        <v>16.8</v>
      </c>
      <c r="J150" s="34"/>
      <c r="K150" s="34"/>
      <c r="L150" s="34">
        <f t="shared" si="20"/>
        <v>6.5</v>
      </c>
      <c r="M150" s="34">
        <f t="shared" si="21"/>
        <v>163.10679611650485</v>
      </c>
      <c r="N150" s="34"/>
      <c r="O150" s="34">
        <f t="shared" si="17"/>
        <v>6.5</v>
      </c>
      <c r="P150" s="34">
        <f t="shared" si="18"/>
        <v>163.10679611650485</v>
      </c>
    </row>
    <row r="151" spans="1:16" ht="15.75">
      <c r="A151" s="90"/>
      <c r="B151" s="86"/>
      <c r="C151" s="21" t="s">
        <v>15</v>
      </c>
      <c r="D151" s="43" t="s">
        <v>16</v>
      </c>
      <c r="E151" s="34">
        <f>E154+E152+E153</f>
        <v>276.5</v>
      </c>
      <c r="F151" s="34">
        <f>F154+F152+F153</f>
        <v>231.6</v>
      </c>
      <c r="G151" s="34">
        <f>G154+G152+G153</f>
        <v>138.5</v>
      </c>
      <c r="H151" s="34">
        <f>H154+H152+H153</f>
        <v>826.8</v>
      </c>
      <c r="I151" s="34">
        <f t="shared" si="19"/>
        <v>688.3</v>
      </c>
      <c r="J151" s="34">
        <f t="shared" si="22"/>
        <v>596.9675090252707</v>
      </c>
      <c r="K151" s="34">
        <f t="shared" si="23"/>
        <v>356.99481865284974</v>
      </c>
      <c r="L151" s="34">
        <f t="shared" si="20"/>
        <v>550.3</v>
      </c>
      <c r="M151" s="34">
        <f t="shared" si="21"/>
        <v>299.02350813743215</v>
      </c>
      <c r="N151" s="34">
        <f t="shared" si="16"/>
        <v>356.99481865284974</v>
      </c>
      <c r="O151" s="34">
        <f t="shared" si="17"/>
        <v>550.3</v>
      </c>
      <c r="P151" s="34">
        <f t="shared" si="18"/>
        <v>299.02350813743215</v>
      </c>
    </row>
    <row r="152" spans="1:16" ht="47.25" customHeight="1" hidden="1">
      <c r="A152" s="90"/>
      <c r="B152" s="86"/>
      <c r="C152" s="20" t="s">
        <v>195</v>
      </c>
      <c r="D152" s="44" t="s">
        <v>196</v>
      </c>
      <c r="E152" s="34"/>
      <c r="F152" s="34"/>
      <c r="G152" s="34"/>
      <c r="H152" s="34"/>
      <c r="I152" s="34">
        <f t="shared" si="19"/>
        <v>0</v>
      </c>
      <c r="J152" s="34" t="e">
        <f t="shared" si="22"/>
        <v>#DIV/0!</v>
      </c>
      <c r="K152" s="34" t="e">
        <f t="shared" si="23"/>
        <v>#DIV/0!</v>
      </c>
      <c r="L152" s="34">
        <f t="shared" si="20"/>
        <v>0</v>
      </c>
      <c r="M152" s="34" t="e">
        <f t="shared" si="21"/>
        <v>#DIV/0!</v>
      </c>
      <c r="N152" s="34" t="e">
        <f t="shared" si="16"/>
        <v>#DIV/0!</v>
      </c>
      <c r="O152" s="34">
        <f t="shared" si="17"/>
        <v>0</v>
      </c>
      <c r="P152" s="34" t="e">
        <f t="shared" si="18"/>
        <v>#DIV/0!</v>
      </c>
    </row>
    <row r="153" spans="1:16" ht="63" customHeight="1" hidden="1">
      <c r="A153" s="90"/>
      <c r="B153" s="86"/>
      <c r="C153" s="20" t="s">
        <v>236</v>
      </c>
      <c r="D153" s="44" t="s">
        <v>241</v>
      </c>
      <c r="E153" s="34">
        <v>244</v>
      </c>
      <c r="F153" s="34">
        <v>206.1</v>
      </c>
      <c r="G153" s="34">
        <v>122.2</v>
      </c>
      <c r="H153" s="34">
        <v>687.1</v>
      </c>
      <c r="I153" s="34">
        <f t="shared" si="19"/>
        <v>564.9</v>
      </c>
      <c r="J153" s="34">
        <f t="shared" si="22"/>
        <v>562.2749590834698</v>
      </c>
      <c r="K153" s="34">
        <f t="shared" si="23"/>
        <v>333.38185346918976</v>
      </c>
      <c r="L153" s="34">
        <f t="shared" si="20"/>
        <v>443.1</v>
      </c>
      <c r="M153" s="34">
        <f t="shared" si="21"/>
        <v>281.59836065573774</v>
      </c>
      <c r="N153" s="34"/>
      <c r="O153" s="34"/>
      <c r="P153" s="34"/>
    </row>
    <row r="154" spans="1:16" ht="47.25" customHeight="1" hidden="1">
      <c r="A154" s="90"/>
      <c r="B154" s="86"/>
      <c r="C154" s="20" t="s">
        <v>17</v>
      </c>
      <c r="D154" s="44" t="s">
        <v>18</v>
      </c>
      <c r="E154" s="34">
        <v>32.5</v>
      </c>
      <c r="F154" s="34">
        <v>25.5</v>
      </c>
      <c r="G154" s="34">
        <v>16.3</v>
      </c>
      <c r="H154" s="34">
        <v>139.7</v>
      </c>
      <c r="I154" s="34">
        <f t="shared" si="19"/>
        <v>123.39999999999999</v>
      </c>
      <c r="J154" s="34">
        <f t="shared" si="22"/>
        <v>857.0552147239264</v>
      </c>
      <c r="K154" s="34">
        <f t="shared" si="23"/>
        <v>547.8431372549019</v>
      </c>
      <c r="L154" s="34">
        <f t="shared" si="20"/>
        <v>107.19999999999999</v>
      </c>
      <c r="M154" s="34">
        <f t="shared" si="21"/>
        <v>429.8461538461538</v>
      </c>
      <c r="N154" s="34">
        <f t="shared" si="16"/>
        <v>547.8431372549019</v>
      </c>
      <c r="O154" s="34">
        <f t="shared" si="17"/>
        <v>107.19999999999999</v>
      </c>
      <c r="P154" s="34">
        <f t="shared" si="18"/>
        <v>429.8461538461538</v>
      </c>
    </row>
    <row r="155" spans="1:16" ht="15.75" hidden="1">
      <c r="A155" s="90"/>
      <c r="B155" s="86"/>
      <c r="C155" s="21" t="s">
        <v>19</v>
      </c>
      <c r="D155" s="43" t="s">
        <v>20</v>
      </c>
      <c r="E155" s="34"/>
      <c r="F155" s="34"/>
      <c r="G155" s="34"/>
      <c r="H155" s="34"/>
      <c r="I155" s="34">
        <f t="shared" si="19"/>
        <v>0</v>
      </c>
      <c r="J155" s="34" t="e">
        <f t="shared" si="22"/>
        <v>#DIV/0!</v>
      </c>
      <c r="K155" s="34" t="e">
        <f t="shared" si="23"/>
        <v>#DIV/0!</v>
      </c>
      <c r="L155" s="34">
        <f t="shared" si="20"/>
        <v>0</v>
      </c>
      <c r="M155" s="34" t="e">
        <f t="shared" si="21"/>
        <v>#DIV/0!</v>
      </c>
      <c r="N155" s="34"/>
      <c r="O155" s="34">
        <f t="shared" si="17"/>
        <v>0</v>
      </c>
      <c r="P155" s="34" t="e">
        <f t="shared" si="18"/>
        <v>#DIV/0!</v>
      </c>
    </row>
    <row r="156" spans="1:16" ht="15.75" hidden="1">
      <c r="A156" s="90"/>
      <c r="B156" s="86"/>
      <c r="C156" s="21" t="s">
        <v>21</v>
      </c>
      <c r="D156" s="43" t="s">
        <v>22</v>
      </c>
      <c r="E156" s="34"/>
      <c r="F156" s="72"/>
      <c r="G156" s="72"/>
      <c r="H156" s="34"/>
      <c r="I156" s="34">
        <f t="shared" si="19"/>
        <v>0</v>
      </c>
      <c r="J156" s="34" t="e">
        <f t="shared" si="22"/>
        <v>#DIV/0!</v>
      </c>
      <c r="K156" s="34" t="e">
        <f t="shared" si="23"/>
        <v>#DIV/0!</v>
      </c>
      <c r="L156" s="34">
        <f t="shared" si="20"/>
        <v>0</v>
      </c>
      <c r="M156" s="34" t="e">
        <f t="shared" si="21"/>
        <v>#DIV/0!</v>
      </c>
      <c r="N156" s="34" t="e">
        <f t="shared" si="16"/>
        <v>#DIV/0!</v>
      </c>
      <c r="O156" s="34">
        <f t="shared" si="17"/>
        <v>0</v>
      </c>
      <c r="P156" s="34" t="e">
        <f t="shared" si="18"/>
        <v>#DIV/0!</v>
      </c>
    </row>
    <row r="157" spans="1:16" ht="15.75" customHeight="1" hidden="1">
      <c r="A157" s="90"/>
      <c r="B157" s="86"/>
      <c r="C157" s="21" t="s">
        <v>24</v>
      </c>
      <c r="D157" s="43" t="s">
        <v>25</v>
      </c>
      <c r="E157" s="51"/>
      <c r="F157" s="34"/>
      <c r="G157" s="34"/>
      <c r="H157" s="34"/>
      <c r="I157" s="34">
        <f t="shared" si="19"/>
        <v>0</v>
      </c>
      <c r="J157" s="34" t="e">
        <f t="shared" si="22"/>
        <v>#DIV/0!</v>
      </c>
      <c r="K157" s="34" t="e">
        <f t="shared" si="23"/>
        <v>#DIV/0!</v>
      </c>
      <c r="L157" s="34">
        <f t="shared" si="20"/>
        <v>0</v>
      </c>
      <c r="M157" s="34" t="e">
        <f t="shared" si="21"/>
        <v>#DIV/0!</v>
      </c>
      <c r="N157" s="34" t="e">
        <f t="shared" si="16"/>
        <v>#DIV/0!</v>
      </c>
      <c r="O157" s="34">
        <f t="shared" si="17"/>
        <v>0</v>
      </c>
      <c r="P157" s="34" t="e">
        <f t="shared" si="18"/>
        <v>#DIV/0!</v>
      </c>
    </row>
    <row r="158" spans="1:16" ht="15.75">
      <c r="A158" s="90"/>
      <c r="B158" s="86"/>
      <c r="C158" s="21" t="s">
        <v>26</v>
      </c>
      <c r="D158" s="43" t="s">
        <v>68</v>
      </c>
      <c r="E158" s="34">
        <v>471.8</v>
      </c>
      <c r="F158" s="34">
        <v>1313.4</v>
      </c>
      <c r="G158" s="34">
        <v>743.3</v>
      </c>
      <c r="H158" s="34">
        <v>956.5</v>
      </c>
      <c r="I158" s="34">
        <f t="shared" si="19"/>
        <v>213.20000000000005</v>
      </c>
      <c r="J158" s="34">
        <f t="shared" si="22"/>
        <v>128.6829005785013</v>
      </c>
      <c r="K158" s="34">
        <f t="shared" si="23"/>
        <v>72.82625247449369</v>
      </c>
      <c r="L158" s="34">
        <f t="shared" si="20"/>
        <v>484.7</v>
      </c>
      <c r="M158" s="34">
        <f t="shared" si="21"/>
        <v>202.73420941076728</v>
      </c>
      <c r="N158" s="34">
        <f t="shared" si="16"/>
        <v>72.82625247449369</v>
      </c>
      <c r="O158" s="34">
        <f t="shared" si="17"/>
        <v>484.7</v>
      </c>
      <c r="P158" s="34">
        <f t="shared" si="18"/>
        <v>202.73420941076728</v>
      </c>
    </row>
    <row r="159" spans="1:16" ht="15.75" customHeight="1" hidden="1">
      <c r="A159" s="90"/>
      <c r="B159" s="86"/>
      <c r="C159" s="21" t="s">
        <v>39</v>
      </c>
      <c r="D159" s="44" t="s">
        <v>40</v>
      </c>
      <c r="E159" s="34"/>
      <c r="F159" s="34"/>
      <c r="G159" s="34"/>
      <c r="H159" s="34"/>
      <c r="I159" s="34">
        <f t="shared" si="19"/>
        <v>0</v>
      </c>
      <c r="J159" s="34" t="e">
        <f t="shared" si="22"/>
        <v>#DIV/0!</v>
      </c>
      <c r="K159" s="34" t="e">
        <f t="shared" si="23"/>
        <v>#DIV/0!</v>
      </c>
      <c r="L159" s="34">
        <f t="shared" si="20"/>
        <v>0</v>
      </c>
      <c r="M159" s="34" t="e">
        <f t="shared" si="21"/>
        <v>#DIV/0!</v>
      </c>
      <c r="N159" s="34" t="e">
        <f t="shared" si="16"/>
        <v>#DIV/0!</v>
      </c>
      <c r="O159" s="34">
        <f t="shared" si="17"/>
        <v>0</v>
      </c>
      <c r="P159" s="34" t="e">
        <f t="shared" si="18"/>
        <v>#DIV/0!</v>
      </c>
    </row>
    <row r="160" spans="1:16" ht="15.75" customHeight="1" hidden="1">
      <c r="A160" s="90"/>
      <c r="B160" s="86"/>
      <c r="C160" s="21" t="s">
        <v>28</v>
      </c>
      <c r="D160" s="43" t="s">
        <v>23</v>
      </c>
      <c r="E160" s="34"/>
      <c r="F160" s="34"/>
      <c r="G160" s="34"/>
      <c r="H160" s="34"/>
      <c r="I160" s="34">
        <f t="shared" si="19"/>
        <v>0</v>
      </c>
      <c r="J160" s="34" t="e">
        <f t="shared" si="22"/>
        <v>#DIV/0!</v>
      </c>
      <c r="K160" s="34" t="e">
        <f t="shared" si="23"/>
        <v>#DIV/0!</v>
      </c>
      <c r="L160" s="34">
        <f t="shared" si="20"/>
        <v>0</v>
      </c>
      <c r="M160" s="34" t="e">
        <f t="shared" si="21"/>
        <v>#DIV/0!</v>
      </c>
      <c r="N160" s="34" t="e">
        <f t="shared" si="16"/>
        <v>#DIV/0!</v>
      </c>
      <c r="O160" s="34">
        <f t="shared" si="17"/>
        <v>0</v>
      </c>
      <c r="P160" s="34" t="e">
        <f t="shared" si="18"/>
        <v>#DIV/0!</v>
      </c>
    </row>
    <row r="161" spans="1:16" s="5" customFormat="1" ht="15.75">
      <c r="A161" s="91"/>
      <c r="B161" s="87"/>
      <c r="C161" s="29"/>
      <c r="D161" s="3" t="s">
        <v>47</v>
      </c>
      <c r="E161" s="6">
        <f>SUM(E150:E151,E155:E160)</f>
        <v>758.6</v>
      </c>
      <c r="F161" s="6">
        <f>SUM(F150:F151,F155:F160)</f>
        <v>1545</v>
      </c>
      <c r="G161" s="6">
        <f>SUM(G150:G151,G155:G160)</f>
        <v>881.8</v>
      </c>
      <c r="H161" s="6">
        <f>SUM(H150:H151,H155:H160)</f>
        <v>1800.1</v>
      </c>
      <c r="I161" s="6">
        <f t="shared" si="19"/>
        <v>918.3</v>
      </c>
      <c r="J161" s="6">
        <f t="shared" si="22"/>
        <v>204.1392606033114</v>
      </c>
      <c r="K161" s="6">
        <f t="shared" si="23"/>
        <v>116.51132686084142</v>
      </c>
      <c r="L161" s="6">
        <f t="shared" si="20"/>
        <v>1041.5</v>
      </c>
      <c r="M161" s="6">
        <f t="shared" si="21"/>
        <v>237.29238070129185</v>
      </c>
      <c r="N161" s="6">
        <f t="shared" si="16"/>
        <v>116.51132686084142</v>
      </c>
      <c r="O161" s="6">
        <f t="shared" si="17"/>
        <v>1041.5</v>
      </c>
      <c r="P161" s="6">
        <f t="shared" si="18"/>
        <v>237.29238070129185</v>
      </c>
    </row>
    <row r="162" spans="1:16" ht="31.5" customHeight="1">
      <c r="A162" s="89" t="s">
        <v>73</v>
      </c>
      <c r="B162" s="85" t="s">
        <v>74</v>
      </c>
      <c r="C162" s="21" t="s">
        <v>191</v>
      </c>
      <c r="D162" s="32" t="s">
        <v>192</v>
      </c>
      <c r="E162" s="34">
        <v>15</v>
      </c>
      <c r="F162" s="34"/>
      <c r="G162" s="34"/>
      <c r="H162" s="34">
        <v>78.5</v>
      </c>
      <c r="I162" s="34">
        <f t="shared" si="19"/>
        <v>78.5</v>
      </c>
      <c r="J162" s="34"/>
      <c r="K162" s="34"/>
      <c r="L162" s="34">
        <f t="shared" si="20"/>
        <v>63.5</v>
      </c>
      <c r="M162" s="34">
        <f t="shared" si="21"/>
        <v>523.3333333333334</v>
      </c>
      <c r="N162" s="34"/>
      <c r="O162" s="34">
        <f t="shared" si="17"/>
        <v>63.5</v>
      </c>
      <c r="P162" s="34">
        <f t="shared" si="18"/>
        <v>523.3333333333334</v>
      </c>
    </row>
    <row r="163" spans="1:16" ht="15.75">
      <c r="A163" s="90"/>
      <c r="B163" s="86"/>
      <c r="C163" s="21" t="s">
        <v>15</v>
      </c>
      <c r="D163" s="43" t="s">
        <v>16</v>
      </c>
      <c r="E163" s="34">
        <f>E166+E164+E165</f>
        <v>191.5</v>
      </c>
      <c r="F163" s="34">
        <f>F166+F164+F165</f>
        <v>121.69999999999999</v>
      </c>
      <c r="G163" s="34">
        <f>G166+G164+G165</f>
        <v>85.9</v>
      </c>
      <c r="H163" s="34">
        <f>H166+H164+H165</f>
        <v>753.7</v>
      </c>
      <c r="I163" s="34">
        <f t="shared" si="19"/>
        <v>667.8000000000001</v>
      </c>
      <c r="J163" s="34">
        <f t="shared" si="22"/>
        <v>877.4155995343423</v>
      </c>
      <c r="K163" s="34">
        <f t="shared" si="23"/>
        <v>619.3097781429747</v>
      </c>
      <c r="L163" s="34">
        <f t="shared" si="20"/>
        <v>562.2</v>
      </c>
      <c r="M163" s="34">
        <f t="shared" si="21"/>
        <v>393.57702349869453</v>
      </c>
      <c r="N163" s="34">
        <f t="shared" si="16"/>
        <v>619.3097781429747</v>
      </c>
      <c r="O163" s="34">
        <f t="shared" si="17"/>
        <v>562.2</v>
      </c>
      <c r="P163" s="34">
        <f t="shared" si="18"/>
        <v>393.57702349869453</v>
      </c>
    </row>
    <row r="164" spans="1:16" ht="47.25" customHeight="1" hidden="1">
      <c r="A164" s="90"/>
      <c r="B164" s="86"/>
      <c r="C164" s="20" t="s">
        <v>195</v>
      </c>
      <c r="D164" s="44" t="s">
        <v>196</v>
      </c>
      <c r="E164" s="34"/>
      <c r="F164" s="34"/>
      <c r="G164" s="34"/>
      <c r="H164" s="34"/>
      <c r="I164" s="34">
        <f t="shared" si="19"/>
        <v>0</v>
      </c>
      <c r="J164" s="34" t="e">
        <f t="shared" si="22"/>
        <v>#DIV/0!</v>
      </c>
      <c r="K164" s="34" t="e">
        <f t="shared" si="23"/>
        <v>#DIV/0!</v>
      </c>
      <c r="L164" s="34">
        <f t="shared" si="20"/>
        <v>0</v>
      </c>
      <c r="M164" s="34" t="e">
        <f t="shared" si="21"/>
        <v>#DIV/0!</v>
      </c>
      <c r="N164" s="34" t="e">
        <f t="shared" si="16"/>
        <v>#DIV/0!</v>
      </c>
      <c r="O164" s="34">
        <f t="shared" si="17"/>
        <v>0</v>
      </c>
      <c r="P164" s="34" t="e">
        <f t="shared" si="18"/>
        <v>#DIV/0!</v>
      </c>
    </row>
    <row r="165" spans="1:16" ht="63" customHeight="1" hidden="1">
      <c r="A165" s="90"/>
      <c r="B165" s="86"/>
      <c r="C165" s="20" t="s">
        <v>236</v>
      </c>
      <c r="D165" s="44" t="s">
        <v>241</v>
      </c>
      <c r="E165" s="34"/>
      <c r="F165" s="34">
        <v>51.4</v>
      </c>
      <c r="G165" s="34">
        <v>34.4</v>
      </c>
      <c r="H165" s="34">
        <v>589.1</v>
      </c>
      <c r="I165" s="34">
        <f t="shared" si="19"/>
        <v>554.7</v>
      </c>
      <c r="J165" s="34">
        <f t="shared" si="22"/>
        <v>1712.5</v>
      </c>
      <c r="K165" s="34">
        <f t="shared" si="23"/>
        <v>1146.1089494163425</v>
      </c>
      <c r="L165" s="34">
        <f t="shared" si="20"/>
        <v>589.1</v>
      </c>
      <c r="M165" s="34" t="e">
        <f t="shared" si="21"/>
        <v>#DIV/0!</v>
      </c>
      <c r="N165" s="34"/>
      <c r="O165" s="34"/>
      <c r="P165" s="34"/>
    </row>
    <row r="166" spans="1:16" ht="47.25" customHeight="1" hidden="1">
      <c r="A166" s="90"/>
      <c r="B166" s="86"/>
      <c r="C166" s="20" t="s">
        <v>17</v>
      </c>
      <c r="D166" s="44" t="s">
        <v>18</v>
      </c>
      <c r="E166" s="34">
        <v>191.5</v>
      </c>
      <c r="F166" s="34">
        <v>70.3</v>
      </c>
      <c r="G166" s="34">
        <v>51.5</v>
      </c>
      <c r="H166" s="34">
        <v>164.6</v>
      </c>
      <c r="I166" s="34">
        <f t="shared" si="19"/>
        <v>113.1</v>
      </c>
      <c r="J166" s="34">
        <f t="shared" si="22"/>
        <v>319.6116504854369</v>
      </c>
      <c r="K166" s="34">
        <f t="shared" si="23"/>
        <v>234.1394025604552</v>
      </c>
      <c r="L166" s="34">
        <f t="shared" si="20"/>
        <v>-26.900000000000006</v>
      </c>
      <c r="M166" s="34">
        <f t="shared" si="21"/>
        <v>85.95300261096605</v>
      </c>
      <c r="N166" s="34">
        <f t="shared" si="16"/>
        <v>234.1394025604552</v>
      </c>
      <c r="O166" s="34">
        <f t="shared" si="17"/>
        <v>-26.900000000000006</v>
      </c>
      <c r="P166" s="34">
        <f t="shared" si="18"/>
        <v>85.95300261096605</v>
      </c>
    </row>
    <row r="167" spans="1:16" ht="15.75" customHeight="1">
      <c r="A167" s="90"/>
      <c r="B167" s="86"/>
      <c r="C167" s="21" t="s">
        <v>19</v>
      </c>
      <c r="D167" s="43" t="s">
        <v>20</v>
      </c>
      <c r="E167" s="34">
        <v>2.7</v>
      </c>
      <c r="F167" s="34"/>
      <c r="G167" s="34"/>
      <c r="H167" s="34"/>
      <c r="I167" s="34">
        <f t="shared" si="19"/>
        <v>0</v>
      </c>
      <c r="J167" s="34"/>
      <c r="K167" s="34"/>
      <c r="L167" s="34">
        <f t="shared" si="20"/>
        <v>-2.7</v>
      </c>
      <c r="M167" s="34">
        <f t="shared" si="21"/>
        <v>0</v>
      </c>
      <c r="N167" s="34"/>
      <c r="O167" s="34">
        <f t="shared" si="17"/>
        <v>-2.7</v>
      </c>
      <c r="P167" s="34">
        <f t="shared" si="18"/>
        <v>0</v>
      </c>
    </row>
    <row r="168" spans="1:16" ht="15.75" hidden="1">
      <c r="A168" s="90"/>
      <c r="B168" s="86"/>
      <c r="C168" s="21" t="s">
        <v>21</v>
      </c>
      <c r="D168" s="43" t="s">
        <v>22</v>
      </c>
      <c r="E168" s="34"/>
      <c r="F168" s="34"/>
      <c r="G168" s="34"/>
      <c r="H168" s="34"/>
      <c r="I168" s="34">
        <f t="shared" si="19"/>
        <v>0</v>
      </c>
      <c r="J168" s="34" t="e">
        <f t="shared" si="22"/>
        <v>#DIV/0!</v>
      </c>
      <c r="K168" s="34" t="e">
        <f t="shared" si="23"/>
        <v>#DIV/0!</v>
      </c>
      <c r="L168" s="34">
        <f t="shared" si="20"/>
        <v>0</v>
      </c>
      <c r="M168" s="34" t="e">
        <f t="shared" si="21"/>
        <v>#DIV/0!</v>
      </c>
      <c r="N168" s="34" t="e">
        <f t="shared" si="16"/>
        <v>#DIV/0!</v>
      </c>
      <c r="O168" s="34">
        <f t="shared" si="17"/>
        <v>0</v>
      </c>
      <c r="P168" s="34" t="e">
        <f t="shared" si="18"/>
        <v>#DIV/0!</v>
      </c>
    </row>
    <row r="169" spans="1:16" ht="15.75" customHeight="1" hidden="1">
      <c r="A169" s="90"/>
      <c r="B169" s="86"/>
      <c r="C169" s="21" t="s">
        <v>24</v>
      </c>
      <c r="D169" s="43" t="s">
        <v>25</v>
      </c>
      <c r="E169" s="34"/>
      <c r="F169" s="34"/>
      <c r="G169" s="34"/>
      <c r="H169" s="34"/>
      <c r="I169" s="34">
        <f t="shared" si="19"/>
        <v>0</v>
      </c>
      <c r="J169" s="34" t="e">
        <f t="shared" si="22"/>
        <v>#DIV/0!</v>
      </c>
      <c r="K169" s="34" t="e">
        <f t="shared" si="23"/>
        <v>#DIV/0!</v>
      </c>
      <c r="L169" s="34">
        <f t="shared" si="20"/>
        <v>0</v>
      </c>
      <c r="M169" s="34" t="e">
        <f t="shared" si="21"/>
        <v>#DIV/0!</v>
      </c>
      <c r="N169" s="34" t="e">
        <f t="shared" si="16"/>
        <v>#DIV/0!</v>
      </c>
      <c r="O169" s="34">
        <f t="shared" si="17"/>
        <v>0</v>
      </c>
      <c r="P169" s="34" t="e">
        <f t="shared" si="18"/>
        <v>#DIV/0!</v>
      </c>
    </row>
    <row r="170" spans="1:16" ht="15.75">
      <c r="A170" s="90"/>
      <c r="B170" s="86"/>
      <c r="C170" s="21" t="s">
        <v>26</v>
      </c>
      <c r="D170" s="43" t="s">
        <v>68</v>
      </c>
      <c r="E170" s="34">
        <v>1305</v>
      </c>
      <c r="F170" s="34">
        <v>3480.4</v>
      </c>
      <c r="G170" s="34">
        <v>1790</v>
      </c>
      <c r="H170" s="34">
        <v>2466.5</v>
      </c>
      <c r="I170" s="34">
        <f t="shared" si="19"/>
        <v>676.5</v>
      </c>
      <c r="J170" s="34">
        <f t="shared" si="22"/>
        <v>137.79329608938548</v>
      </c>
      <c r="K170" s="34">
        <f t="shared" si="23"/>
        <v>70.86829100103436</v>
      </c>
      <c r="L170" s="34">
        <f t="shared" si="20"/>
        <v>1161.5</v>
      </c>
      <c r="M170" s="34">
        <f t="shared" si="21"/>
        <v>189.00383141762453</v>
      </c>
      <c r="N170" s="34">
        <f t="shared" si="16"/>
        <v>70.86829100103436</v>
      </c>
      <c r="O170" s="34">
        <f t="shared" si="17"/>
        <v>1161.5</v>
      </c>
      <c r="P170" s="34">
        <f t="shared" si="18"/>
        <v>189.00383141762453</v>
      </c>
    </row>
    <row r="171" spans="1:16" ht="15.75" customHeight="1" hidden="1">
      <c r="A171" s="90"/>
      <c r="B171" s="86"/>
      <c r="C171" s="21" t="s">
        <v>39</v>
      </c>
      <c r="D171" s="44" t="s">
        <v>40</v>
      </c>
      <c r="E171" s="34"/>
      <c r="F171" s="34"/>
      <c r="G171" s="34"/>
      <c r="H171" s="34"/>
      <c r="I171" s="34">
        <f t="shared" si="19"/>
        <v>0</v>
      </c>
      <c r="J171" s="34" t="e">
        <f t="shared" si="22"/>
        <v>#DIV/0!</v>
      </c>
      <c r="K171" s="34" t="e">
        <f t="shared" si="23"/>
        <v>#DIV/0!</v>
      </c>
      <c r="L171" s="34">
        <f t="shared" si="20"/>
        <v>0</v>
      </c>
      <c r="M171" s="34" t="e">
        <f t="shared" si="21"/>
        <v>#DIV/0!</v>
      </c>
      <c r="N171" s="34" t="e">
        <f t="shared" si="16"/>
        <v>#DIV/0!</v>
      </c>
      <c r="O171" s="34">
        <f t="shared" si="17"/>
        <v>0</v>
      </c>
      <c r="P171" s="34" t="e">
        <f t="shared" si="18"/>
        <v>#DIV/0!</v>
      </c>
    </row>
    <row r="172" spans="1:16" ht="15.75">
      <c r="A172" s="90"/>
      <c r="B172" s="86"/>
      <c r="C172" s="21" t="s">
        <v>28</v>
      </c>
      <c r="D172" s="43" t="s">
        <v>23</v>
      </c>
      <c r="E172" s="34">
        <v>-8.8</v>
      </c>
      <c r="F172" s="34"/>
      <c r="G172" s="34"/>
      <c r="H172" s="34">
        <v>-42.5</v>
      </c>
      <c r="I172" s="34">
        <f t="shared" si="19"/>
        <v>-42.5</v>
      </c>
      <c r="J172" s="34"/>
      <c r="K172" s="34"/>
      <c r="L172" s="34">
        <f t="shared" si="20"/>
        <v>-33.7</v>
      </c>
      <c r="M172" s="34">
        <f t="shared" si="21"/>
        <v>482.95454545454544</v>
      </c>
      <c r="N172" s="34"/>
      <c r="O172" s="34">
        <f t="shared" si="17"/>
        <v>-33.7</v>
      </c>
      <c r="P172" s="34">
        <f t="shared" si="18"/>
        <v>482.95454545454544</v>
      </c>
    </row>
    <row r="173" spans="1:16" s="5" customFormat="1" ht="31.5">
      <c r="A173" s="90"/>
      <c r="B173" s="86"/>
      <c r="C173" s="23"/>
      <c r="D173" s="3" t="s">
        <v>31</v>
      </c>
      <c r="E173" s="4">
        <f>E174-E172</f>
        <v>1514.2</v>
      </c>
      <c r="F173" s="4">
        <f>F174-F172</f>
        <v>3602.1</v>
      </c>
      <c r="G173" s="4">
        <f>G174-G172</f>
        <v>1875.9</v>
      </c>
      <c r="H173" s="4">
        <f>H174-H172</f>
        <v>3298.7</v>
      </c>
      <c r="I173" s="4">
        <f t="shared" si="19"/>
        <v>1422.7999999999997</v>
      </c>
      <c r="J173" s="4">
        <f t="shared" si="22"/>
        <v>175.84626046164507</v>
      </c>
      <c r="K173" s="4">
        <f t="shared" si="23"/>
        <v>91.57713555981233</v>
      </c>
      <c r="L173" s="4">
        <f t="shared" si="20"/>
        <v>1784.4999999999998</v>
      </c>
      <c r="M173" s="4">
        <f t="shared" si="21"/>
        <v>217.85101043455288</v>
      </c>
      <c r="N173" s="4">
        <f t="shared" si="16"/>
        <v>91.57713555981233</v>
      </c>
      <c r="O173" s="4">
        <f t="shared" si="17"/>
        <v>1784.4999999999998</v>
      </c>
      <c r="P173" s="4">
        <f t="shared" si="18"/>
        <v>217.85101043455288</v>
      </c>
    </row>
    <row r="174" spans="1:16" s="5" customFormat="1" ht="15.75">
      <c r="A174" s="91"/>
      <c r="B174" s="87"/>
      <c r="C174" s="29"/>
      <c r="D174" s="3" t="s">
        <v>47</v>
      </c>
      <c r="E174" s="6">
        <f>SUM(E162:E163,E167:E172)</f>
        <v>1505.4</v>
      </c>
      <c r="F174" s="6">
        <f>SUM(F162:F163,F167:F172)</f>
        <v>3602.1</v>
      </c>
      <c r="G174" s="6">
        <f>SUM(G162:G163,G167:G172)</f>
        <v>1875.9</v>
      </c>
      <c r="H174" s="6">
        <f>SUM(H162:H163,H167:H172)</f>
        <v>3256.2</v>
      </c>
      <c r="I174" s="6">
        <f t="shared" si="19"/>
        <v>1380.2999999999997</v>
      </c>
      <c r="J174" s="6">
        <f t="shared" si="22"/>
        <v>173.58068127298895</v>
      </c>
      <c r="K174" s="6">
        <f t="shared" si="23"/>
        <v>90.39726826018156</v>
      </c>
      <c r="L174" s="6">
        <f t="shared" si="20"/>
        <v>1750.7999999999997</v>
      </c>
      <c r="M174" s="6">
        <f t="shared" si="21"/>
        <v>216.3013152650458</v>
      </c>
      <c r="N174" s="6">
        <f t="shared" si="16"/>
        <v>90.39726826018156</v>
      </c>
      <c r="O174" s="6">
        <f t="shared" si="17"/>
        <v>1750.7999999999997</v>
      </c>
      <c r="P174" s="6">
        <f t="shared" si="18"/>
        <v>216.3013152650458</v>
      </c>
    </row>
    <row r="175" spans="1:16" ht="31.5" customHeight="1">
      <c r="A175" s="89" t="s">
        <v>77</v>
      </c>
      <c r="B175" s="85" t="s">
        <v>78</v>
      </c>
      <c r="C175" s="21" t="s">
        <v>191</v>
      </c>
      <c r="D175" s="32" t="s">
        <v>192</v>
      </c>
      <c r="E175" s="34">
        <v>168.4</v>
      </c>
      <c r="F175" s="34"/>
      <c r="G175" s="34"/>
      <c r="H175" s="34">
        <v>222.9</v>
      </c>
      <c r="I175" s="34">
        <f t="shared" si="19"/>
        <v>222.9</v>
      </c>
      <c r="J175" s="34"/>
      <c r="K175" s="34"/>
      <c r="L175" s="34">
        <f t="shared" si="20"/>
        <v>54.5</v>
      </c>
      <c r="M175" s="34">
        <f t="shared" si="21"/>
        <v>132.36342042755345</v>
      </c>
      <c r="N175" s="34"/>
      <c r="O175" s="34">
        <f t="shared" si="17"/>
        <v>54.5</v>
      </c>
      <c r="P175" s="34">
        <f t="shared" si="18"/>
        <v>132.36342042755345</v>
      </c>
    </row>
    <row r="176" spans="1:16" ht="15.75">
      <c r="A176" s="90"/>
      <c r="B176" s="86"/>
      <c r="C176" s="21" t="s">
        <v>15</v>
      </c>
      <c r="D176" s="43" t="s">
        <v>16</v>
      </c>
      <c r="E176" s="34">
        <f>E178+E177</f>
        <v>3718.3</v>
      </c>
      <c r="F176" s="34">
        <f>F178+F177</f>
        <v>1007.7</v>
      </c>
      <c r="G176" s="34">
        <f>G178+G177</f>
        <v>668.7</v>
      </c>
      <c r="H176" s="34">
        <f>H178+H177</f>
        <v>2318.5</v>
      </c>
      <c r="I176" s="34">
        <f t="shared" si="19"/>
        <v>1649.8</v>
      </c>
      <c r="J176" s="34">
        <f t="shared" si="22"/>
        <v>346.71751158965156</v>
      </c>
      <c r="K176" s="34">
        <f t="shared" si="23"/>
        <v>230.0783963481195</v>
      </c>
      <c r="L176" s="34">
        <f t="shared" si="20"/>
        <v>-1399.8000000000002</v>
      </c>
      <c r="M176" s="34">
        <f t="shared" si="21"/>
        <v>62.35376381679799</v>
      </c>
      <c r="N176" s="34">
        <f t="shared" si="16"/>
        <v>230.0783963481195</v>
      </c>
      <c r="O176" s="34">
        <f t="shared" si="17"/>
        <v>-1399.8000000000002</v>
      </c>
      <c r="P176" s="34">
        <f t="shared" si="18"/>
        <v>62.35376381679799</v>
      </c>
    </row>
    <row r="177" spans="1:16" ht="47.25" customHeight="1" hidden="1">
      <c r="A177" s="90"/>
      <c r="B177" s="86"/>
      <c r="C177" s="20" t="s">
        <v>236</v>
      </c>
      <c r="D177" s="44" t="s">
        <v>237</v>
      </c>
      <c r="E177" s="34">
        <v>1289.9</v>
      </c>
      <c r="F177" s="34">
        <v>901.6</v>
      </c>
      <c r="G177" s="34">
        <v>585.6</v>
      </c>
      <c r="H177" s="34">
        <v>2141.9</v>
      </c>
      <c r="I177" s="34">
        <f t="shared" si="19"/>
        <v>1556.3000000000002</v>
      </c>
      <c r="J177" s="34">
        <f t="shared" si="22"/>
        <v>365.7616120218579</v>
      </c>
      <c r="K177" s="34">
        <f t="shared" si="23"/>
        <v>237.56654835847382</v>
      </c>
      <c r="L177" s="34">
        <f t="shared" si="20"/>
        <v>852</v>
      </c>
      <c r="M177" s="34">
        <f t="shared" si="21"/>
        <v>166.05163190945035</v>
      </c>
      <c r="N177" s="34">
        <f t="shared" si="16"/>
        <v>237.56654835847382</v>
      </c>
      <c r="O177" s="34">
        <f t="shared" si="17"/>
        <v>852</v>
      </c>
      <c r="P177" s="34">
        <f t="shared" si="18"/>
        <v>166.05163190945035</v>
      </c>
    </row>
    <row r="178" spans="1:16" ht="47.25" customHeight="1" hidden="1">
      <c r="A178" s="90"/>
      <c r="B178" s="86"/>
      <c r="C178" s="20" t="s">
        <v>17</v>
      </c>
      <c r="D178" s="44" t="s">
        <v>18</v>
      </c>
      <c r="E178" s="34">
        <v>2428.4</v>
      </c>
      <c r="F178" s="34">
        <v>106.1</v>
      </c>
      <c r="G178" s="34">
        <v>83.1</v>
      </c>
      <c r="H178" s="34">
        <v>176.6</v>
      </c>
      <c r="I178" s="34">
        <f t="shared" si="19"/>
        <v>93.5</v>
      </c>
      <c r="J178" s="34">
        <f t="shared" si="22"/>
        <v>212.51504211793022</v>
      </c>
      <c r="K178" s="34">
        <f t="shared" si="23"/>
        <v>166.44674835061264</v>
      </c>
      <c r="L178" s="34">
        <f t="shared" si="20"/>
        <v>-2251.8</v>
      </c>
      <c r="M178" s="34">
        <f t="shared" si="21"/>
        <v>7.272278043155987</v>
      </c>
      <c r="N178" s="34">
        <f t="shared" si="16"/>
        <v>166.44674835061264</v>
      </c>
      <c r="O178" s="34">
        <f t="shared" si="17"/>
        <v>-2251.8</v>
      </c>
      <c r="P178" s="34">
        <f t="shared" si="18"/>
        <v>7.272278043155987</v>
      </c>
    </row>
    <row r="179" spans="1:16" ht="15.75" customHeight="1">
      <c r="A179" s="90"/>
      <c r="B179" s="86"/>
      <c r="C179" s="21" t="s">
        <v>19</v>
      </c>
      <c r="D179" s="43" t="s">
        <v>20</v>
      </c>
      <c r="E179" s="34">
        <v>-0.7</v>
      </c>
      <c r="F179" s="34"/>
      <c r="G179" s="34"/>
      <c r="H179" s="34"/>
      <c r="I179" s="34">
        <f t="shared" si="19"/>
        <v>0</v>
      </c>
      <c r="J179" s="34"/>
      <c r="K179" s="34"/>
      <c r="L179" s="34">
        <f t="shared" si="20"/>
        <v>0.7</v>
      </c>
      <c r="M179" s="34">
        <f t="shared" si="21"/>
        <v>0</v>
      </c>
      <c r="N179" s="34"/>
      <c r="O179" s="34">
        <f t="shared" si="17"/>
        <v>0.7</v>
      </c>
      <c r="P179" s="34">
        <f t="shared" si="18"/>
        <v>0</v>
      </c>
    </row>
    <row r="180" spans="1:16" ht="15.75" hidden="1">
      <c r="A180" s="90"/>
      <c r="B180" s="86"/>
      <c r="C180" s="21" t="s">
        <v>21</v>
      </c>
      <c r="D180" s="43" t="s">
        <v>22</v>
      </c>
      <c r="E180" s="34"/>
      <c r="F180" s="34"/>
      <c r="G180" s="34"/>
      <c r="H180" s="34"/>
      <c r="I180" s="34">
        <f t="shared" si="19"/>
        <v>0</v>
      </c>
      <c r="J180" s="34" t="e">
        <f t="shared" si="22"/>
        <v>#DIV/0!</v>
      </c>
      <c r="K180" s="34" t="e">
        <f t="shared" si="23"/>
        <v>#DIV/0!</v>
      </c>
      <c r="L180" s="34">
        <f t="shared" si="20"/>
        <v>0</v>
      </c>
      <c r="M180" s="34" t="e">
        <f t="shared" si="21"/>
        <v>#DIV/0!</v>
      </c>
      <c r="N180" s="34" t="e">
        <f t="shared" si="16"/>
        <v>#DIV/0!</v>
      </c>
      <c r="O180" s="34">
        <f t="shared" si="17"/>
        <v>0</v>
      </c>
      <c r="P180" s="34" t="e">
        <f t="shared" si="18"/>
        <v>#DIV/0!</v>
      </c>
    </row>
    <row r="181" spans="1:16" ht="15.75" customHeight="1" hidden="1">
      <c r="A181" s="90"/>
      <c r="B181" s="86"/>
      <c r="C181" s="21" t="s">
        <v>24</v>
      </c>
      <c r="D181" s="43" t="s">
        <v>25</v>
      </c>
      <c r="E181" s="34"/>
      <c r="F181" s="34"/>
      <c r="G181" s="34"/>
      <c r="H181" s="34"/>
      <c r="I181" s="34">
        <f t="shared" si="19"/>
        <v>0</v>
      </c>
      <c r="J181" s="34" t="e">
        <f t="shared" si="22"/>
        <v>#DIV/0!</v>
      </c>
      <c r="K181" s="34" t="e">
        <f t="shared" si="23"/>
        <v>#DIV/0!</v>
      </c>
      <c r="L181" s="34">
        <f t="shared" si="20"/>
        <v>0</v>
      </c>
      <c r="M181" s="34" t="e">
        <f t="shared" si="21"/>
        <v>#DIV/0!</v>
      </c>
      <c r="N181" s="34" t="e">
        <f t="shared" si="16"/>
        <v>#DIV/0!</v>
      </c>
      <c r="O181" s="34">
        <f t="shared" si="17"/>
        <v>0</v>
      </c>
      <c r="P181" s="34" t="e">
        <f t="shared" si="18"/>
        <v>#DIV/0!</v>
      </c>
    </row>
    <row r="182" spans="1:16" ht="15.75">
      <c r="A182" s="90"/>
      <c r="B182" s="86"/>
      <c r="C182" s="21" t="s">
        <v>26</v>
      </c>
      <c r="D182" s="43" t="s">
        <v>68</v>
      </c>
      <c r="E182" s="34">
        <v>1305</v>
      </c>
      <c r="F182" s="34">
        <v>3877.6</v>
      </c>
      <c r="G182" s="34">
        <v>1920</v>
      </c>
      <c r="H182" s="34">
        <v>2727.8</v>
      </c>
      <c r="I182" s="34">
        <f t="shared" si="19"/>
        <v>807.8000000000002</v>
      </c>
      <c r="J182" s="34">
        <f t="shared" si="22"/>
        <v>142.07291666666669</v>
      </c>
      <c r="K182" s="34">
        <f t="shared" si="23"/>
        <v>70.34763771404994</v>
      </c>
      <c r="L182" s="34">
        <f t="shared" si="20"/>
        <v>1422.8000000000002</v>
      </c>
      <c r="M182" s="34">
        <f t="shared" si="21"/>
        <v>209.02681992337168</v>
      </c>
      <c r="N182" s="34">
        <f t="shared" si="16"/>
        <v>70.34763771404994</v>
      </c>
      <c r="O182" s="34">
        <f t="shared" si="17"/>
        <v>1422.8000000000002</v>
      </c>
      <c r="P182" s="34">
        <f t="shared" si="18"/>
        <v>209.02681992337168</v>
      </c>
    </row>
    <row r="183" spans="1:16" ht="15.75" customHeight="1" hidden="1">
      <c r="A183" s="90"/>
      <c r="B183" s="86"/>
      <c r="C183" s="21" t="s">
        <v>39</v>
      </c>
      <c r="D183" s="44" t="s">
        <v>40</v>
      </c>
      <c r="E183" s="34"/>
      <c r="F183" s="34"/>
      <c r="G183" s="34"/>
      <c r="H183" s="34"/>
      <c r="I183" s="34">
        <f t="shared" si="19"/>
        <v>0</v>
      </c>
      <c r="J183" s="34" t="e">
        <f t="shared" si="22"/>
        <v>#DIV/0!</v>
      </c>
      <c r="K183" s="34" t="e">
        <f t="shared" si="23"/>
        <v>#DIV/0!</v>
      </c>
      <c r="L183" s="34">
        <f t="shared" si="20"/>
        <v>0</v>
      </c>
      <c r="M183" s="34" t="e">
        <f t="shared" si="21"/>
        <v>#DIV/0!</v>
      </c>
      <c r="N183" s="34" t="e">
        <f t="shared" si="16"/>
        <v>#DIV/0!</v>
      </c>
      <c r="O183" s="34">
        <f t="shared" si="17"/>
        <v>0</v>
      </c>
      <c r="P183" s="34" t="e">
        <f t="shared" si="18"/>
        <v>#DIV/0!</v>
      </c>
    </row>
    <row r="184" spans="1:16" ht="15.75">
      <c r="A184" s="90"/>
      <c r="B184" s="86"/>
      <c r="C184" s="21" t="s">
        <v>28</v>
      </c>
      <c r="D184" s="43" t="s">
        <v>23</v>
      </c>
      <c r="E184" s="34">
        <v>-36.2</v>
      </c>
      <c r="F184" s="34"/>
      <c r="G184" s="34"/>
      <c r="H184" s="34">
        <v>-6.8</v>
      </c>
      <c r="I184" s="34">
        <f t="shared" si="19"/>
        <v>-6.8</v>
      </c>
      <c r="J184" s="34"/>
      <c r="K184" s="34"/>
      <c r="L184" s="34">
        <f t="shared" si="20"/>
        <v>29.400000000000002</v>
      </c>
      <c r="M184" s="34">
        <f t="shared" si="21"/>
        <v>18.784530386740332</v>
      </c>
      <c r="N184" s="34"/>
      <c r="O184" s="34">
        <f t="shared" si="17"/>
        <v>29.400000000000002</v>
      </c>
      <c r="P184" s="34">
        <f t="shared" si="18"/>
        <v>18.784530386740332</v>
      </c>
    </row>
    <row r="185" spans="1:16" s="5" customFormat="1" ht="31.5">
      <c r="A185" s="90"/>
      <c r="B185" s="86"/>
      <c r="C185" s="23"/>
      <c r="D185" s="3" t="s">
        <v>31</v>
      </c>
      <c r="E185" s="4">
        <f>E186-E184</f>
        <v>5191</v>
      </c>
      <c r="F185" s="4">
        <f>F186-F184</f>
        <v>4885.3</v>
      </c>
      <c r="G185" s="4">
        <f>G186-G184</f>
        <v>2588.7</v>
      </c>
      <c r="H185" s="4">
        <f>H186-H184</f>
        <v>5269.200000000001</v>
      </c>
      <c r="I185" s="4">
        <f t="shared" si="19"/>
        <v>2680.500000000001</v>
      </c>
      <c r="J185" s="4">
        <f t="shared" si="22"/>
        <v>203.54618148105232</v>
      </c>
      <c r="K185" s="4">
        <f t="shared" si="23"/>
        <v>107.85826868360185</v>
      </c>
      <c r="L185" s="4">
        <f t="shared" si="20"/>
        <v>78.20000000000073</v>
      </c>
      <c r="M185" s="4">
        <f t="shared" si="21"/>
        <v>101.50645347717204</v>
      </c>
      <c r="N185" s="4">
        <f t="shared" si="16"/>
        <v>107.85826868360185</v>
      </c>
      <c r="O185" s="4">
        <f t="shared" si="17"/>
        <v>78.20000000000073</v>
      </c>
      <c r="P185" s="4">
        <f t="shared" si="18"/>
        <v>101.50645347717204</v>
      </c>
    </row>
    <row r="186" spans="1:16" s="5" customFormat="1" ht="15.75">
      <c r="A186" s="91"/>
      <c r="B186" s="87"/>
      <c r="C186" s="29"/>
      <c r="D186" s="3" t="s">
        <v>47</v>
      </c>
      <c r="E186" s="6">
        <f>SUM(E175:E176,E179:E184)</f>
        <v>5154.8</v>
      </c>
      <c r="F186" s="6">
        <f>SUM(F175:F176,F179:F184)</f>
        <v>4885.3</v>
      </c>
      <c r="G186" s="6">
        <f>SUM(G175:G176,G179:G184)</f>
        <v>2588.7</v>
      </c>
      <c r="H186" s="6">
        <f>SUM(H175:H176,H179:H184)</f>
        <v>5262.400000000001</v>
      </c>
      <c r="I186" s="6">
        <f t="shared" si="19"/>
        <v>2673.7000000000007</v>
      </c>
      <c r="J186" s="6">
        <f t="shared" si="22"/>
        <v>203.28350137134473</v>
      </c>
      <c r="K186" s="6">
        <f t="shared" si="23"/>
        <v>107.71907559412935</v>
      </c>
      <c r="L186" s="6">
        <f t="shared" si="20"/>
        <v>107.60000000000036</v>
      </c>
      <c r="M186" s="6">
        <f t="shared" si="21"/>
        <v>102.08737487390394</v>
      </c>
      <c r="N186" s="6">
        <f t="shared" si="16"/>
        <v>107.71907559412935</v>
      </c>
      <c r="O186" s="6">
        <f t="shared" si="17"/>
        <v>107.60000000000036</v>
      </c>
      <c r="P186" s="6">
        <f t="shared" si="18"/>
        <v>102.08737487390394</v>
      </c>
    </row>
    <row r="187" spans="1:16" ht="31.5" customHeight="1">
      <c r="A187" s="89" t="s">
        <v>79</v>
      </c>
      <c r="B187" s="85" t="s">
        <v>80</v>
      </c>
      <c r="C187" s="21" t="s">
        <v>191</v>
      </c>
      <c r="D187" s="32" t="s">
        <v>192</v>
      </c>
      <c r="E187" s="34">
        <v>62.5</v>
      </c>
      <c r="F187" s="34"/>
      <c r="G187" s="34"/>
      <c r="H187" s="34">
        <v>160.9</v>
      </c>
      <c r="I187" s="34">
        <f t="shared" si="19"/>
        <v>160.9</v>
      </c>
      <c r="J187" s="34"/>
      <c r="K187" s="34"/>
      <c r="L187" s="34">
        <f t="shared" si="20"/>
        <v>98.4</v>
      </c>
      <c r="M187" s="34">
        <f t="shared" si="21"/>
        <v>257.44</v>
      </c>
      <c r="N187" s="34"/>
      <c r="O187" s="34">
        <f t="shared" si="17"/>
        <v>98.4</v>
      </c>
      <c r="P187" s="34">
        <f t="shared" si="18"/>
        <v>257.44</v>
      </c>
    </row>
    <row r="188" spans="1:16" ht="15.75">
      <c r="A188" s="90"/>
      <c r="B188" s="86"/>
      <c r="C188" s="21" t="s">
        <v>15</v>
      </c>
      <c r="D188" s="43" t="s">
        <v>16</v>
      </c>
      <c r="E188" s="34">
        <f>SUM(E189:E191)</f>
        <v>27.8</v>
      </c>
      <c r="F188" s="34">
        <f>SUM(F189:F191)</f>
        <v>410.09999999999997</v>
      </c>
      <c r="G188" s="34">
        <f>SUM(G189:G191)</f>
        <v>143.4</v>
      </c>
      <c r="H188" s="34">
        <f>SUM(H189:H191)</f>
        <v>278.8</v>
      </c>
      <c r="I188" s="34">
        <f t="shared" si="19"/>
        <v>135.4</v>
      </c>
      <c r="J188" s="34">
        <f t="shared" si="22"/>
        <v>194.42119944211996</v>
      </c>
      <c r="K188" s="34">
        <f t="shared" si="23"/>
        <v>67.98341867837114</v>
      </c>
      <c r="L188" s="34">
        <f t="shared" si="20"/>
        <v>251</v>
      </c>
      <c r="M188" s="34">
        <f t="shared" si="21"/>
        <v>1002.8776978417266</v>
      </c>
      <c r="N188" s="34">
        <f t="shared" si="16"/>
        <v>67.98341867837114</v>
      </c>
      <c r="O188" s="34">
        <f t="shared" si="17"/>
        <v>251</v>
      </c>
      <c r="P188" s="34">
        <f t="shared" si="18"/>
        <v>1002.8776978417266</v>
      </c>
    </row>
    <row r="189" spans="1:16" ht="47.25" customHeight="1" hidden="1">
      <c r="A189" s="90"/>
      <c r="B189" s="86"/>
      <c r="C189" s="20" t="s">
        <v>195</v>
      </c>
      <c r="D189" s="44" t="s">
        <v>196</v>
      </c>
      <c r="E189" s="34"/>
      <c r="F189" s="34"/>
      <c r="G189" s="34"/>
      <c r="H189" s="34"/>
      <c r="I189" s="34">
        <f t="shared" si="19"/>
        <v>0</v>
      </c>
      <c r="J189" s="34" t="e">
        <f t="shared" si="22"/>
        <v>#DIV/0!</v>
      </c>
      <c r="K189" s="34" t="e">
        <f t="shared" si="23"/>
        <v>#DIV/0!</v>
      </c>
      <c r="L189" s="34">
        <f t="shared" si="20"/>
        <v>0</v>
      </c>
      <c r="M189" s="34" t="e">
        <f t="shared" si="21"/>
        <v>#DIV/0!</v>
      </c>
      <c r="N189" s="34" t="e">
        <f t="shared" si="16"/>
        <v>#DIV/0!</v>
      </c>
      <c r="O189" s="34">
        <f t="shared" si="17"/>
        <v>0</v>
      </c>
      <c r="P189" s="34" t="e">
        <f t="shared" si="18"/>
        <v>#DIV/0!</v>
      </c>
    </row>
    <row r="190" spans="1:16" ht="47.25" customHeight="1" hidden="1">
      <c r="A190" s="90"/>
      <c r="B190" s="86"/>
      <c r="C190" s="20" t="s">
        <v>236</v>
      </c>
      <c r="D190" s="44" t="s">
        <v>237</v>
      </c>
      <c r="E190" s="34"/>
      <c r="F190" s="34">
        <v>370.7</v>
      </c>
      <c r="G190" s="34">
        <v>117</v>
      </c>
      <c r="H190" s="34">
        <v>175.4</v>
      </c>
      <c r="I190" s="34">
        <f t="shared" si="19"/>
        <v>58.400000000000006</v>
      </c>
      <c r="J190" s="34">
        <f t="shared" si="22"/>
        <v>149.9145299145299</v>
      </c>
      <c r="K190" s="34">
        <f t="shared" si="23"/>
        <v>47.315888858915564</v>
      </c>
      <c r="L190" s="34">
        <f t="shared" si="20"/>
        <v>175.4</v>
      </c>
      <c r="M190" s="34" t="e">
        <f t="shared" si="21"/>
        <v>#DIV/0!</v>
      </c>
      <c r="N190" s="34"/>
      <c r="O190" s="34"/>
      <c r="P190" s="34"/>
    </row>
    <row r="191" spans="1:16" ht="47.25" customHeight="1" hidden="1">
      <c r="A191" s="90"/>
      <c r="B191" s="86"/>
      <c r="C191" s="20" t="s">
        <v>17</v>
      </c>
      <c r="D191" s="44" t="s">
        <v>18</v>
      </c>
      <c r="E191" s="34">
        <v>27.8</v>
      </c>
      <c r="F191" s="34">
        <v>39.4</v>
      </c>
      <c r="G191" s="34">
        <v>26.4</v>
      </c>
      <c r="H191" s="34">
        <v>103.4</v>
      </c>
      <c r="I191" s="34">
        <f t="shared" si="19"/>
        <v>77</v>
      </c>
      <c r="J191" s="34">
        <f t="shared" si="22"/>
        <v>391.6666666666667</v>
      </c>
      <c r="K191" s="34">
        <f t="shared" si="23"/>
        <v>262.4365482233503</v>
      </c>
      <c r="L191" s="34">
        <f t="shared" si="20"/>
        <v>75.60000000000001</v>
      </c>
      <c r="M191" s="34">
        <f t="shared" si="21"/>
        <v>371.9424460431655</v>
      </c>
      <c r="N191" s="34">
        <f t="shared" si="16"/>
        <v>262.4365482233503</v>
      </c>
      <c r="O191" s="34">
        <f t="shared" si="17"/>
        <v>75.60000000000001</v>
      </c>
      <c r="P191" s="34">
        <f t="shared" si="18"/>
        <v>371.9424460431655</v>
      </c>
    </row>
    <row r="192" spans="1:16" ht="15.75" customHeight="1">
      <c r="A192" s="90"/>
      <c r="B192" s="86"/>
      <c r="C192" s="21" t="s">
        <v>19</v>
      </c>
      <c r="D192" s="43" t="s">
        <v>20</v>
      </c>
      <c r="E192" s="34">
        <v>10</v>
      </c>
      <c r="F192" s="34"/>
      <c r="G192" s="34"/>
      <c r="H192" s="34"/>
      <c r="I192" s="34">
        <f t="shared" si="19"/>
        <v>0</v>
      </c>
      <c r="J192" s="34"/>
      <c r="K192" s="34"/>
      <c r="L192" s="34">
        <f t="shared" si="20"/>
        <v>-10</v>
      </c>
      <c r="M192" s="34">
        <f t="shared" si="21"/>
        <v>0</v>
      </c>
      <c r="N192" s="34"/>
      <c r="O192" s="34">
        <f t="shared" si="17"/>
        <v>-10</v>
      </c>
      <c r="P192" s="34"/>
    </row>
    <row r="193" spans="1:16" ht="15.75" hidden="1">
      <c r="A193" s="90"/>
      <c r="B193" s="86"/>
      <c r="C193" s="21" t="s">
        <v>21</v>
      </c>
      <c r="D193" s="43" t="s">
        <v>22</v>
      </c>
      <c r="E193" s="34"/>
      <c r="F193" s="34"/>
      <c r="G193" s="34"/>
      <c r="H193" s="34"/>
      <c r="I193" s="34">
        <f t="shared" si="19"/>
        <v>0</v>
      </c>
      <c r="J193" s="34" t="e">
        <f t="shared" si="22"/>
        <v>#DIV/0!</v>
      </c>
      <c r="K193" s="34" t="e">
        <f t="shared" si="23"/>
        <v>#DIV/0!</v>
      </c>
      <c r="L193" s="34">
        <f t="shared" si="20"/>
        <v>0</v>
      </c>
      <c r="M193" s="34" t="e">
        <f t="shared" si="21"/>
        <v>#DIV/0!</v>
      </c>
      <c r="N193" s="34" t="e">
        <f t="shared" si="16"/>
        <v>#DIV/0!</v>
      </c>
      <c r="O193" s="34">
        <f t="shared" si="17"/>
        <v>0</v>
      </c>
      <c r="P193" s="34" t="e">
        <f t="shared" si="18"/>
        <v>#DIV/0!</v>
      </c>
    </row>
    <row r="194" spans="1:16" ht="15.75" customHeight="1" hidden="1">
      <c r="A194" s="90"/>
      <c r="B194" s="86"/>
      <c r="C194" s="21" t="s">
        <v>24</v>
      </c>
      <c r="D194" s="43" t="s">
        <v>25</v>
      </c>
      <c r="E194" s="34"/>
      <c r="F194" s="34"/>
      <c r="G194" s="34"/>
      <c r="H194" s="34"/>
      <c r="I194" s="34">
        <f t="shared" si="19"/>
        <v>0</v>
      </c>
      <c r="J194" s="34" t="e">
        <f t="shared" si="22"/>
        <v>#DIV/0!</v>
      </c>
      <c r="K194" s="34" t="e">
        <f t="shared" si="23"/>
        <v>#DIV/0!</v>
      </c>
      <c r="L194" s="34">
        <f t="shared" si="20"/>
        <v>0</v>
      </c>
      <c r="M194" s="34" t="e">
        <f t="shared" si="21"/>
        <v>#DIV/0!</v>
      </c>
      <c r="N194" s="34" t="e">
        <f t="shared" si="16"/>
        <v>#DIV/0!</v>
      </c>
      <c r="O194" s="34">
        <f t="shared" si="17"/>
        <v>0</v>
      </c>
      <c r="P194" s="34" t="e">
        <f t="shared" si="18"/>
        <v>#DIV/0!</v>
      </c>
    </row>
    <row r="195" spans="1:16" ht="15.75">
      <c r="A195" s="90"/>
      <c r="B195" s="86"/>
      <c r="C195" s="21" t="s">
        <v>26</v>
      </c>
      <c r="D195" s="43" t="s">
        <v>68</v>
      </c>
      <c r="E195" s="34">
        <v>1068</v>
      </c>
      <c r="F195" s="34">
        <v>3180.4</v>
      </c>
      <c r="G195" s="34">
        <v>1587</v>
      </c>
      <c r="H195" s="34">
        <v>2235.3</v>
      </c>
      <c r="I195" s="34">
        <f t="shared" si="19"/>
        <v>648.3000000000002</v>
      </c>
      <c r="J195" s="34">
        <f t="shared" si="22"/>
        <v>140.85066162570888</v>
      </c>
      <c r="K195" s="34">
        <f t="shared" si="23"/>
        <v>70.28361212426111</v>
      </c>
      <c r="L195" s="34">
        <f t="shared" si="20"/>
        <v>1167.3000000000002</v>
      </c>
      <c r="M195" s="34">
        <f t="shared" si="21"/>
        <v>209.29775280898878</v>
      </c>
      <c r="N195" s="34">
        <f aca="true" t="shared" si="24" ref="N195:N258">H195/F195*100</f>
        <v>70.28361212426111</v>
      </c>
      <c r="O195" s="34">
        <f aca="true" t="shared" si="25" ref="O195:O260">H195-E195</f>
        <v>1167.3000000000002</v>
      </c>
      <c r="P195" s="34">
        <f aca="true" t="shared" si="26" ref="P195:P260">H195/E195*100</f>
        <v>209.29775280898878</v>
      </c>
    </row>
    <row r="196" spans="1:16" ht="15.75" customHeight="1" hidden="1">
      <c r="A196" s="90"/>
      <c r="B196" s="86"/>
      <c r="C196" s="21" t="s">
        <v>39</v>
      </c>
      <c r="D196" s="44" t="s">
        <v>40</v>
      </c>
      <c r="E196" s="34"/>
      <c r="F196" s="34"/>
      <c r="G196" s="34"/>
      <c r="H196" s="34"/>
      <c r="I196" s="34">
        <f t="shared" si="19"/>
        <v>0</v>
      </c>
      <c r="J196" s="34" t="e">
        <f t="shared" si="22"/>
        <v>#DIV/0!</v>
      </c>
      <c r="K196" s="34" t="e">
        <f t="shared" si="23"/>
        <v>#DIV/0!</v>
      </c>
      <c r="L196" s="34">
        <f t="shared" si="20"/>
        <v>0</v>
      </c>
      <c r="M196" s="34" t="e">
        <f t="shared" si="21"/>
        <v>#DIV/0!</v>
      </c>
      <c r="N196" s="34" t="e">
        <f t="shared" si="24"/>
        <v>#DIV/0!</v>
      </c>
      <c r="O196" s="34">
        <f t="shared" si="25"/>
        <v>0</v>
      </c>
      <c r="P196" s="34" t="e">
        <f t="shared" si="26"/>
        <v>#DIV/0!</v>
      </c>
    </row>
    <row r="197" spans="1:16" ht="15.75" hidden="1">
      <c r="A197" s="90"/>
      <c r="B197" s="86"/>
      <c r="C197" s="21" t="s">
        <v>28</v>
      </c>
      <c r="D197" s="43" t="s">
        <v>23</v>
      </c>
      <c r="E197" s="34"/>
      <c r="F197" s="34"/>
      <c r="G197" s="34"/>
      <c r="H197" s="34"/>
      <c r="I197" s="34">
        <f t="shared" si="19"/>
        <v>0</v>
      </c>
      <c r="J197" s="34" t="e">
        <f t="shared" si="22"/>
        <v>#DIV/0!</v>
      </c>
      <c r="K197" s="34" t="e">
        <f t="shared" si="23"/>
        <v>#DIV/0!</v>
      </c>
      <c r="L197" s="34">
        <f t="shared" si="20"/>
        <v>0</v>
      </c>
      <c r="M197" s="34" t="e">
        <f t="shared" si="21"/>
        <v>#DIV/0!</v>
      </c>
      <c r="N197" s="34"/>
      <c r="O197" s="34">
        <f t="shared" si="25"/>
        <v>0</v>
      </c>
      <c r="P197" s="34" t="e">
        <f t="shared" si="26"/>
        <v>#DIV/0!</v>
      </c>
    </row>
    <row r="198" spans="1:16" s="5" customFormat="1" ht="31.5">
      <c r="A198" s="90"/>
      <c r="B198" s="86"/>
      <c r="C198" s="23"/>
      <c r="D198" s="3" t="s">
        <v>31</v>
      </c>
      <c r="E198" s="4">
        <f>E199-E197</f>
        <v>1168.3</v>
      </c>
      <c r="F198" s="4">
        <f>F199-F197</f>
        <v>3590.5</v>
      </c>
      <c r="G198" s="4">
        <f>G199-G197</f>
        <v>1730.4</v>
      </c>
      <c r="H198" s="4">
        <f>H199-H197</f>
        <v>2675</v>
      </c>
      <c r="I198" s="4">
        <f t="shared" si="19"/>
        <v>944.5999999999999</v>
      </c>
      <c r="J198" s="4">
        <f t="shared" si="22"/>
        <v>154.58853444290338</v>
      </c>
      <c r="K198" s="4">
        <f t="shared" si="23"/>
        <v>74.50215847375017</v>
      </c>
      <c r="L198" s="4">
        <f t="shared" si="20"/>
        <v>1506.7</v>
      </c>
      <c r="M198" s="4">
        <f t="shared" si="21"/>
        <v>228.9651630574339</v>
      </c>
      <c r="N198" s="4">
        <f t="shared" si="24"/>
        <v>74.50215847375017</v>
      </c>
      <c r="O198" s="4">
        <f t="shared" si="25"/>
        <v>1506.7</v>
      </c>
      <c r="P198" s="4">
        <f t="shared" si="26"/>
        <v>228.9651630574339</v>
      </c>
    </row>
    <row r="199" spans="1:16" s="5" customFormat="1" ht="15.75">
      <c r="A199" s="91"/>
      <c r="B199" s="87"/>
      <c r="C199" s="29"/>
      <c r="D199" s="3" t="s">
        <v>47</v>
      </c>
      <c r="E199" s="6">
        <f>SUM(E187:E188,E192:E197)</f>
        <v>1168.3</v>
      </c>
      <c r="F199" s="6">
        <f>SUM(F187:F188,F192:F197)</f>
        <v>3590.5</v>
      </c>
      <c r="G199" s="6">
        <f>SUM(G187:G188,G192:G197)</f>
        <v>1730.4</v>
      </c>
      <c r="H199" s="6">
        <f>SUM(H187:H188,H192:H197)</f>
        <v>2675</v>
      </c>
      <c r="I199" s="6">
        <f t="shared" si="19"/>
        <v>944.5999999999999</v>
      </c>
      <c r="J199" s="6">
        <f t="shared" si="22"/>
        <v>154.58853444290338</v>
      </c>
      <c r="K199" s="6">
        <f t="shared" si="23"/>
        <v>74.50215847375017</v>
      </c>
      <c r="L199" s="6">
        <f t="shared" si="20"/>
        <v>1506.7</v>
      </c>
      <c r="M199" s="6">
        <f t="shared" si="21"/>
        <v>228.9651630574339</v>
      </c>
      <c r="N199" s="6">
        <f t="shared" si="24"/>
        <v>74.50215847375017</v>
      </c>
      <c r="O199" s="6">
        <f t="shared" si="25"/>
        <v>1506.7</v>
      </c>
      <c r="P199" s="6">
        <f t="shared" si="26"/>
        <v>228.9651630574339</v>
      </c>
    </row>
    <row r="200" spans="1:16" s="5" customFormat="1" ht="15.75" customHeight="1">
      <c r="A200" s="89" t="s">
        <v>81</v>
      </c>
      <c r="B200" s="85" t="s">
        <v>82</v>
      </c>
      <c r="C200" s="21" t="s">
        <v>8</v>
      </c>
      <c r="D200" s="42" t="s">
        <v>9</v>
      </c>
      <c r="E200" s="65">
        <v>166.4</v>
      </c>
      <c r="F200" s="6"/>
      <c r="G200" s="6"/>
      <c r="H200" s="65"/>
      <c r="I200" s="65">
        <f aca="true" t="shared" si="27" ref="I200:I263">H200-G200</f>
        <v>0</v>
      </c>
      <c r="J200" s="65"/>
      <c r="K200" s="65"/>
      <c r="L200" s="65">
        <f aca="true" t="shared" si="28" ref="L200:L263">H200-E200</f>
        <v>-166.4</v>
      </c>
      <c r="M200" s="65">
        <f aca="true" t="shared" si="29" ref="M200:M262">H200/E200*100</f>
        <v>0</v>
      </c>
      <c r="N200" s="65"/>
      <c r="O200" s="65">
        <f t="shared" si="25"/>
        <v>-166.4</v>
      </c>
      <c r="P200" s="65">
        <f t="shared" si="26"/>
        <v>0</v>
      </c>
    </row>
    <row r="201" spans="1:16" ht="31.5" customHeight="1">
      <c r="A201" s="90"/>
      <c r="B201" s="86"/>
      <c r="C201" s="21" t="s">
        <v>191</v>
      </c>
      <c r="D201" s="32" t="s">
        <v>192</v>
      </c>
      <c r="E201" s="34">
        <v>172.3</v>
      </c>
      <c r="F201" s="34"/>
      <c r="G201" s="34"/>
      <c r="H201" s="34">
        <v>222.7</v>
      </c>
      <c r="I201" s="34">
        <f t="shared" si="27"/>
        <v>222.7</v>
      </c>
      <c r="J201" s="34"/>
      <c r="K201" s="34"/>
      <c r="L201" s="34">
        <f t="shared" si="28"/>
        <v>50.39999999999998</v>
      </c>
      <c r="M201" s="34">
        <f t="shared" si="29"/>
        <v>129.25130586186881</v>
      </c>
      <c r="N201" s="34"/>
      <c r="O201" s="34">
        <f t="shared" si="25"/>
        <v>50.39999999999998</v>
      </c>
      <c r="P201" s="34">
        <f t="shared" si="26"/>
        <v>129.25130586186881</v>
      </c>
    </row>
    <row r="202" spans="1:16" ht="15.75">
      <c r="A202" s="90"/>
      <c r="B202" s="86"/>
      <c r="C202" s="21" t="s">
        <v>15</v>
      </c>
      <c r="D202" s="43" t="s">
        <v>16</v>
      </c>
      <c r="E202" s="34">
        <f>E204+E203</f>
        <v>314.8</v>
      </c>
      <c r="F202" s="34">
        <f>F204+F203</f>
        <v>75.1</v>
      </c>
      <c r="G202" s="34">
        <f>G204+G203</f>
        <v>13</v>
      </c>
      <c r="H202" s="34">
        <f>H204+H203</f>
        <v>272.2</v>
      </c>
      <c r="I202" s="34">
        <f t="shared" si="27"/>
        <v>259.2</v>
      </c>
      <c r="J202" s="34">
        <f aca="true" t="shared" si="30" ref="J202:J263">H202/G202*100</f>
        <v>2093.846153846154</v>
      </c>
      <c r="K202" s="34">
        <f aca="true" t="shared" si="31" ref="K202:K263">H202/F202*100</f>
        <v>362.45006657789617</v>
      </c>
      <c r="L202" s="34">
        <f t="shared" si="28"/>
        <v>-42.60000000000002</v>
      </c>
      <c r="M202" s="34">
        <f t="shared" si="29"/>
        <v>86.46759847522235</v>
      </c>
      <c r="N202" s="34">
        <f t="shared" si="24"/>
        <v>362.45006657789617</v>
      </c>
      <c r="O202" s="34">
        <f t="shared" si="25"/>
        <v>-42.60000000000002</v>
      </c>
      <c r="P202" s="34">
        <f t="shared" si="26"/>
        <v>86.46759847522235</v>
      </c>
    </row>
    <row r="203" spans="1:16" ht="47.25" customHeight="1" hidden="1">
      <c r="A203" s="90"/>
      <c r="B203" s="86"/>
      <c r="C203" s="20" t="s">
        <v>236</v>
      </c>
      <c r="D203" s="44" t="s">
        <v>237</v>
      </c>
      <c r="E203" s="34"/>
      <c r="F203" s="34">
        <v>55.1</v>
      </c>
      <c r="G203" s="34">
        <v>11</v>
      </c>
      <c r="H203" s="34">
        <v>236.3</v>
      </c>
      <c r="I203" s="34">
        <f t="shared" si="27"/>
        <v>225.3</v>
      </c>
      <c r="J203" s="34">
        <f t="shared" si="30"/>
        <v>2148.1818181818185</v>
      </c>
      <c r="K203" s="34">
        <f t="shared" si="31"/>
        <v>428.8566243194192</v>
      </c>
      <c r="L203" s="34">
        <f t="shared" si="28"/>
        <v>236.3</v>
      </c>
      <c r="M203" s="34" t="e">
        <f t="shared" si="29"/>
        <v>#DIV/0!</v>
      </c>
      <c r="N203" s="34"/>
      <c r="O203" s="34"/>
      <c r="P203" s="34"/>
    </row>
    <row r="204" spans="1:16" ht="47.25" customHeight="1" hidden="1">
      <c r="A204" s="90"/>
      <c r="B204" s="86"/>
      <c r="C204" s="20" t="s">
        <v>17</v>
      </c>
      <c r="D204" s="44" t="s">
        <v>18</v>
      </c>
      <c r="E204" s="34">
        <v>314.8</v>
      </c>
      <c r="F204" s="34">
        <v>20</v>
      </c>
      <c r="G204" s="34">
        <v>2</v>
      </c>
      <c r="H204" s="34">
        <v>35.9</v>
      </c>
      <c r="I204" s="34">
        <f t="shared" si="27"/>
        <v>33.9</v>
      </c>
      <c r="J204" s="34">
        <f t="shared" si="30"/>
        <v>1795</v>
      </c>
      <c r="K204" s="34">
        <f t="shared" si="31"/>
        <v>179.5</v>
      </c>
      <c r="L204" s="34">
        <f t="shared" si="28"/>
        <v>-278.90000000000003</v>
      </c>
      <c r="M204" s="34">
        <f t="shared" si="29"/>
        <v>11.404066073697585</v>
      </c>
      <c r="N204" s="34">
        <f t="shared" si="24"/>
        <v>179.5</v>
      </c>
      <c r="O204" s="34">
        <f t="shared" si="25"/>
        <v>-278.90000000000003</v>
      </c>
      <c r="P204" s="34">
        <f t="shared" si="26"/>
        <v>11.404066073697585</v>
      </c>
    </row>
    <row r="205" spans="1:16" ht="15.75" hidden="1">
      <c r="A205" s="90"/>
      <c r="B205" s="86"/>
      <c r="C205" s="21" t="s">
        <v>19</v>
      </c>
      <c r="D205" s="43" t="s">
        <v>20</v>
      </c>
      <c r="E205" s="34"/>
      <c r="F205" s="34"/>
      <c r="G205" s="34"/>
      <c r="H205" s="34"/>
      <c r="I205" s="34">
        <f t="shared" si="27"/>
        <v>0</v>
      </c>
      <c r="J205" s="34" t="e">
        <f t="shared" si="30"/>
        <v>#DIV/0!</v>
      </c>
      <c r="K205" s="34" t="e">
        <f t="shared" si="31"/>
        <v>#DIV/0!</v>
      </c>
      <c r="L205" s="34">
        <f t="shared" si="28"/>
        <v>0</v>
      </c>
      <c r="M205" s="34" t="e">
        <f t="shared" si="29"/>
        <v>#DIV/0!</v>
      </c>
      <c r="N205" s="34"/>
      <c r="O205" s="34">
        <f t="shared" si="25"/>
        <v>0</v>
      </c>
      <c r="P205" s="34" t="e">
        <f t="shared" si="26"/>
        <v>#DIV/0!</v>
      </c>
    </row>
    <row r="206" spans="1:16" ht="15.75" hidden="1">
      <c r="A206" s="90"/>
      <c r="B206" s="86"/>
      <c r="C206" s="21" t="s">
        <v>21</v>
      </c>
      <c r="D206" s="43" t="s">
        <v>22</v>
      </c>
      <c r="E206" s="34"/>
      <c r="F206" s="34"/>
      <c r="G206" s="34"/>
      <c r="H206" s="34"/>
      <c r="I206" s="34">
        <f t="shared" si="27"/>
        <v>0</v>
      </c>
      <c r="J206" s="34" t="e">
        <f t="shared" si="30"/>
        <v>#DIV/0!</v>
      </c>
      <c r="K206" s="34" t="e">
        <f t="shared" si="31"/>
        <v>#DIV/0!</v>
      </c>
      <c r="L206" s="34">
        <f t="shared" si="28"/>
        <v>0</v>
      </c>
      <c r="M206" s="34" t="e">
        <f t="shared" si="29"/>
        <v>#DIV/0!</v>
      </c>
      <c r="N206" s="34" t="e">
        <f t="shared" si="24"/>
        <v>#DIV/0!</v>
      </c>
      <c r="O206" s="34">
        <f t="shared" si="25"/>
        <v>0</v>
      </c>
      <c r="P206" s="34" t="e">
        <f t="shared" si="26"/>
        <v>#DIV/0!</v>
      </c>
    </row>
    <row r="207" spans="1:16" ht="15.75" customHeight="1" hidden="1">
      <c r="A207" s="90"/>
      <c r="B207" s="86"/>
      <c r="C207" s="21" t="s">
        <v>24</v>
      </c>
      <c r="D207" s="43" t="s">
        <v>25</v>
      </c>
      <c r="E207" s="34"/>
      <c r="F207" s="34"/>
      <c r="G207" s="34"/>
      <c r="H207" s="34"/>
      <c r="I207" s="34">
        <f t="shared" si="27"/>
        <v>0</v>
      </c>
      <c r="J207" s="34" t="e">
        <f t="shared" si="30"/>
        <v>#DIV/0!</v>
      </c>
      <c r="K207" s="34" t="e">
        <f t="shared" si="31"/>
        <v>#DIV/0!</v>
      </c>
      <c r="L207" s="34">
        <f t="shared" si="28"/>
        <v>0</v>
      </c>
      <c r="M207" s="34" t="e">
        <f t="shared" si="29"/>
        <v>#DIV/0!</v>
      </c>
      <c r="N207" s="34" t="e">
        <f t="shared" si="24"/>
        <v>#DIV/0!</v>
      </c>
      <c r="O207" s="34">
        <f t="shared" si="25"/>
        <v>0</v>
      </c>
      <c r="P207" s="34" t="e">
        <f t="shared" si="26"/>
        <v>#DIV/0!</v>
      </c>
    </row>
    <row r="208" spans="1:16" ht="15.75">
      <c r="A208" s="90"/>
      <c r="B208" s="86"/>
      <c r="C208" s="21" t="s">
        <v>26</v>
      </c>
      <c r="D208" s="43" t="s">
        <v>68</v>
      </c>
      <c r="E208" s="34">
        <v>1068</v>
      </c>
      <c r="F208" s="34">
        <v>3409.7</v>
      </c>
      <c r="G208" s="34">
        <v>1606.7</v>
      </c>
      <c r="H208" s="34">
        <v>2357.4</v>
      </c>
      <c r="I208" s="34">
        <f t="shared" si="27"/>
        <v>750.7</v>
      </c>
      <c r="J208" s="34">
        <f t="shared" si="30"/>
        <v>146.72309703118194</v>
      </c>
      <c r="K208" s="34">
        <f t="shared" si="31"/>
        <v>69.13804733554272</v>
      </c>
      <c r="L208" s="34">
        <f t="shared" si="28"/>
        <v>1289.4</v>
      </c>
      <c r="M208" s="34">
        <f t="shared" si="29"/>
        <v>220.7303370786517</v>
      </c>
      <c r="N208" s="34">
        <f t="shared" si="24"/>
        <v>69.13804733554272</v>
      </c>
      <c r="O208" s="34">
        <f t="shared" si="25"/>
        <v>1289.4</v>
      </c>
      <c r="P208" s="34">
        <f t="shared" si="26"/>
        <v>220.7303370786517</v>
      </c>
    </row>
    <row r="209" spans="1:16" ht="15.75" customHeight="1" hidden="1">
      <c r="A209" s="90"/>
      <c r="B209" s="86"/>
      <c r="C209" s="21" t="s">
        <v>39</v>
      </c>
      <c r="D209" s="44" t="s">
        <v>40</v>
      </c>
      <c r="E209" s="34"/>
      <c r="F209" s="34"/>
      <c r="G209" s="34"/>
      <c r="H209" s="34"/>
      <c r="I209" s="34">
        <f t="shared" si="27"/>
        <v>0</v>
      </c>
      <c r="J209" s="34" t="e">
        <f t="shared" si="30"/>
        <v>#DIV/0!</v>
      </c>
      <c r="K209" s="34" t="e">
        <f t="shared" si="31"/>
        <v>#DIV/0!</v>
      </c>
      <c r="L209" s="34">
        <f t="shared" si="28"/>
        <v>0</v>
      </c>
      <c r="M209" s="34" t="e">
        <f t="shared" si="29"/>
        <v>#DIV/0!</v>
      </c>
      <c r="N209" s="34" t="e">
        <f t="shared" si="24"/>
        <v>#DIV/0!</v>
      </c>
      <c r="O209" s="34">
        <f t="shared" si="25"/>
        <v>0</v>
      </c>
      <c r="P209" s="34" t="e">
        <f t="shared" si="26"/>
        <v>#DIV/0!</v>
      </c>
    </row>
    <row r="210" spans="1:16" ht="15.75">
      <c r="A210" s="90"/>
      <c r="B210" s="86"/>
      <c r="C210" s="21" t="s">
        <v>28</v>
      </c>
      <c r="D210" s="43" t="s">
        <v>23</v>
      </c>
      <c r="E210" s="34">
        <v>-0.4</v>
      </c>
      <c r="F210" s="34"/>
      <c r="G210" s="34"/>
      <c r="H210" s="34">
        <v>-4.8</v>
      </c>
      <c r="I210" s="34">
        <f t="shared" si="27"/>
        <v>-4.8</v>
      </c>
      <c r="J210" s="34"/>
      <c r="K210" s="34"/>
      <c r="L210" s="34">
        <f t="shared" si="28"/>
        <v>-4.3999999999999995</v>
      </c>
      <c r="M210" s="34">
        <f t="shared" si="29"/>
        <v>1199.9999999999998</v>
      </c>
      <c r="N210" s="34"/>
      <c r="O210" s="34">
        <f t="shared" si="25"/>
        <v>-4.3999999999999995</v>
      </c>
      <c r="P210" s="34"/>
    </row>
    <row r="211" spans="1:16" s="5" customFormat="1" ht="31.5">
      <c r="A211" s="90"/>
      <c r="B211" s="86"/>
      <c r="C211" s="23"/>
      <c r="D211" s="3" t="s">
        <v>31</v>
      </c>
      <c r="E211" s="4">
        <f>E212-E210</f>
        <v>1721.5</v>
      </c>
      <c r="F211" s="4">
        <f>F212-F210</f>
        <v>3484.7999999999997</v>
      </c>
      <c r="G211" s="4">
        <f>G212-G210</f>
        <v>1619.7</v>
      </c>
      <c r="H211" s="4">
        <f>H212-H210</f>
        <v>2852.3</v>
      </c>
      <c r="I211" s="4">
        <f t="shared" si="27"/>
        <v>1232.6000000000001</v>
      </c>
      <c r="J211" s="4">
        <f t="shared" si="30"/>
        <v>176.10051244057544</v>
      </c>
      <c r="K211" s="4">
        <f t="shared" si="31"/>
        <v>81.84974747474749</v>
      </c>
      <c r="L211" s="4">
        <f t="shared" si="28"/>
        <v>1130.8000000000002</v>
      </c>
      <c r="M211" s="4">
        <f t="shared" si="29"/>
        <v>165.68690095846645</v>
      </c>
      <c r="N211" s="4">
        <f t="shared" si="24"/>
        <v>81.84974747474749</v>
      </c>
      <c r="O211" s="4">
        <f t="shared" si="25"/>
        <v>1130.8000000000002</v>
      </c>
      <c r="P211" s="4">
        <f t="shared" si="26"/>
        <v>165.68690095846645</v>
      </c>
    </row>
    <row r="212" spans="1:16" s="5" customFormat="1" ht="15.75">
      <c r="A212" s="91"/>
      <c r="B212" s="87"/>
      <c r="C212" s="29"/>
      <c r="D212" s="3" t="s">
        <v>47</v>
      </c>
      <c r="E212" s="6">
        <f>SUM(E200:E202,E205:E210)</f>
        <v>1721.1</v>
      </c>
      <c r="F212" s="6">
        <f>SUM(F200:F202,F205:F210)</f>
        <v>3484.7999999999997</v>
      </c>
      <c r="G212" s="6">
        <f>SUM(G200:G202,G205:G210)</f>
        <v>1619.7</v>
      </c>
      <c r="H212" s="6">
        <f>SUM(H200:H202,H205:H210)</f>
        <v>2847.5</v>
      </c>
      <c r="I212" s="6">
        <f t="shared" si="27"/>
        <v>1227.8</v>
      </c>
      <c r="J212" s="6">
        <f t="shared" si="30"/>
        <v>175.80416126443168</v>
      </c>
      <c r="K212" s="6">
        <f t="shared" si="31"/>
        <v>81.71200642791553</v>
      </c>
      <c r="L212" s="6">
        <f t="shared" si="28"/>
        <v>1126.4</v>
      </c>
      <c r="M212" s="6">
        <f t="shared" si="29"/>
        <v>165.4465167625356</v>
      </c>
      <c r="N212" s="6">
        <f t="shared" si="24"/>
        <v>81.71200642791553</v>
      </c>
      <c r="O212" s="6">
        <f t="shared" si="25"/>
        <v>1126.4</v>
      </c>
      <c r="P212" s="6">
        <f t="shared" si="26"/>
        <v>165.4465167625356</v>
      </c>
    </row>
    <row r="213" spans="1:16" ht="31.5" customHeight="1">
      <c r="A213" s="85">
        <v>936</v>
      </c>
      <c r="B213" s="85" t="s">
        <v>83</v>
      </c>
      <c r="C213" s="21" t="s">
        <v>191</v>
      </c>
      <c r="D213" s="32" t="s">
        <v>192</v>
      </c>
      <c r="E213" s="35">
        <v>34.4</v>
      </c>
      <c r="F213" s="35"/>
      <c r="G213" s="35"/>
      <c r="H213" s="35">
        <v>53.4</v>
      </c>
      <c r="I213" s="35">
        <f t="shared" si="27"/>
        <v>53.4</v>
      </c>
      <c r="J213" s="35"/>
      <c r="K213" s="35"/>
      <c r="L213" s="35">
        <f t="shared" si="28"/>
        <v>19</v>
      </c>
      <c r="M213" s="35">
        <f t="shared" si="29"/>
        <v>155.2325581395349</v>
      </c>
      <c r="N213" s="35"/>
      <c r="O213" s="35">
        <f t="shared" si="25"/>
        <v>19</v>
      </c>
      <c r="P213" s="35"/>
    </row>
    <row r="214" spans="1:16" s="5" customFormat="1" ht="15.75">
      <c r="A214" s="86"/>
      <c r="B214" s="86"/>
      <c r="C214" s="21" t="s">
        <v>15</v>
      </c>
      <c r="D214" s="43" t="s">
        <v>16</v>
      </c>
      <c r="E214" s="34">
        <f>E216+E215</f>
        <v>40.1</v>
      </c>
      <c r="F214" s="34">
        <f>F216+F215</f>
        <v>88.1</v>
      </c>
      <c r="G214" s="34">
        <f>G216+G215</f>
        <v>24</v>
      </c>
      <c r="H214" s="34">
        <f>H216+H215</f>
        <v>526.7</v>
      </c>
      <c r="I214" s="34">
        <f t="shared" si="27"/>
        <v>502.70000000000005</v>
      </c>
      <c r="J214" s="34">
        <f t="shared" si="30"/>
        <v>2194.5833333333335</v>
      </c>
      <c r="K214" s="34">
        <f t="shared" si="31"/>
        <v>597.8433598183883</v>
      </c>
      <c r="L214" s="34">
        <f t="shared" si="28"/>
        <v>486.6</v>
      </c>
      <c r="M214" s="34">
        <f t="shared" si="29"/>
        <v>1313.4663341645887</v>
      </c>
      <c r="N214" s="34">
        <f t="shared" si="24"/>
        <v>597.8433598183883</v>
      </c>
      <c r="O214" s="34">
        <f t="shared" si="25"/>
        <v>486.6</v>
      </c>
      <c r="P214" s="34">
        <f t="shared" si="26"/>
        <v>1313.4663341645887</v>
      </c>
    </row>
    <row r="215" spans="1:16" s="5" customFormat="1" ht="47.25" customHeight="1" hidden="1">
      <c r="A215" s="86"/>
      <c r="B215" s="86"/>
      <c r="C215" s="20" t="s">
        <v>236</v>
      </c>
      <c r="D215" s="44" t="s">
        <v>237</v>
      </c>
      <c r="E215" s="34"/>
      <c r="F215" s="34">
        <v>71.3</v>
      </c>
      <c r="G215" s="34">
        <v>21</v>
      </c>
      <c r="H215" s="34">
        <v>131</v>
      </c>
      <c r="I215" s="34">
        <f t="shared" si="27"/>
        <v>110</v>
      </c>
      <c r="J215" s="34">
        <f t="shared" si="30"/>
        <v>623.8095238095239</v>
      </c>
      <c r="K215" s="34">
        <f t="shared" si="31"/>
        <v>183.73071528751754</v>
      </c>
      <c r="L215" s="34">
        <f t="shared" si="28"/>
        <v>131</v>
      </c>
      <c r="M215" s="34" t="e">
        <f t="shared" si="29"/>
        <v>#DIV/0!</v>
      </c>
      <c r="N215" s="34"/>
      <c r="O215" s="34"/>
      <c r="P215" s="34"/>
    </row>
    <row r="216" spans="1:16" s="5" customFormat="1" ht="47.25" customHeight="1" hidden="1">
      <c r="A216" s="86"/>
      <c r="B216" s="86"/>
      <c r="C216" s="20" t="s">
        <v>17</v>
      </c>
      <c r="D216" s="44" t="s">
        <v>18</v>
      </c>
      <c r="E216" s="34">
        <v>40.1</v>
      </c>
      <c r="F216" s="34">
        <v>16.8</v>
      </c>
      <c r="G216" s="34">
        <v>3</v>
      </c>
      <c r="H216" s="34">
        <v>395.7</v>
      </c>
      <c r="I216" s="34">
        <f t="shared" si="27"/>
        <v>392.7</v>
      </c>
      <c r="J216" s="34">
        <f t="shared" si="30"/>
        <v>13190</v>
      </c>
      <c r="K216" s="34">
        <f t="shared" si="31"/>
        <v>2355.3571428571427</v>
      </c>
      <c r="L216" s="34">
        <f t="shared" si="28"/>
        <v>355.59999999999997</v>
      </c>
      <c r="M216" s="34">
        <f t="shared" si="29"/>
        <v>986.7830423940148</v>
      </c>
      <c r="N216" s="34">
        <f t="shared" si="24"/>
        <v>2355.3571428571427</v>
      </c>
      <c r="O216" s="34">
        <f t="shared" si="25"/>
        <v>355.59999999999997</v>
      </c>
      <c r="P216" s="34">
        <f t="shared" si="26"/>
        <v>986.7830423940148</v>
      </c>
    </row>
    <row r="217" spans="1:16" ht="15.75" customHeight="1" hidden="1">
      <c r="A217" s="86"/>
      <c r="B217" s="86"/>
      <c r="C217" s="21" t="s">
        <v>19</v>
      </c>
      <c r="D217" s="43" t="s">
        <v>20</v>
      </c>
      <c r="E217" s="34"/>
      <c r="F217" s="34"/>
      <c r="G217" s="34"/>
      <c r="H217" s="34"/>
      <c r="I217" s="34">
        <f t="shared" si="27"/>
        <v>0</v>
      </c>
      <c r="J217" s="34" t="e">
        <f t="shared" si="30"/>
        <v>#DIV/0!</v>
      </c>
      <c r="K217" s="34" t="e">
        <f t="shared" si="31"/>
        <v>#DIV/0!</v>
      </c>
      <c r="L217" s="34">
        <f t="shared" si="28"/>
        <v>0</v>
      </c>
      <c r="M217" s="34" t="e">
        <f t="shared" si="29"/>
        <v>#DIV/0!</v>
      </c>
      <c r="N217" s="34" t="e">
        <f t="shared" si="24"/>
        <v>#DIV/0!</v>
      </c>
      <c r="O217" s="34">
        <f t="shared" si="25"/>
        <v>0</v>
      </c>
      <c r="P217" s="34" t="e">
        <f t="shared" si="26"/>
        <v>#DIV/0!</v>
      </c>
    </row>
    <row r="218" spans="1:16" ht="15.75" hidden="1">
      <c r="A218" s="86"/>
      <c r="B218" s="86"/>
      <c r="C218" s="21" t="s">
        <v>21</v>
      </c>
      <c r="D218" s="43" t="s">
        <v>22</v>
      </c>
      <c r="E218" s="34"/>
      <c r="F218" s="34"/>
      <c r="G218" s="34"/>
      <c r="H218" s="34"/>
      <c r="I218" s="34">
        <f t="shared" si="27"/>
        <v>0</v>
      </c>
      <c r="J218" s="34" t="e">
        <f t="shared" si="30"/>
        <v>#DIV/0!</v>
      </c>
      <c r="K218" s="34" t="e">
        <f t="shared" si="31"/>
        <v>#DIV/0!</v>
      </c>
      <c r="L218" s="34">
        <f t="shared" si="28"/>
        <v>0</v>
      </c>
      <c r="M218" s="34" t="e">
        <f t="shared" si="29"/>
        <v>#DIV/0!</v>
      </c>
      <c r="N218" s="34" t="e">
        <f t="shared" si="24"/>
        <v>#DIV/0!</v>
      </c>
      <c r="O218" s="34">
        <f t="shared" si="25"/>
        <v>0</v>
      </c>
      <c r="P218" s="34" t="e">
        <f t="shared" si="26"/>
        <v>#DIV/0!</v>
      </c>
    </row>
    <row r="219" spans="1:16" ht="15.75" hidden="1">
      <c r="A219" s="86"/>
      <c r="B219" s="86"/>
      <c r="C219" s="21" t="s">
        <v>24</v>
      </c>
      <c r="D219" s="43" t="s">
        <v>25</v>
      </c>
      <c r="E219" s="34"/>
      <c r="F219" s="34"/>
      <c r="G219" s="34"/>
      <c r="H219" s="34"/>
      <c r="I219" s="34">
        <f t="shared" si="27"/>
        <v>0</v>
      </c>
      <c r="J219" s="34" t="e">
        <f t="shared" si="30"/>
        <v>#DIV/0!</v>
      </c>
      <c r="K219" s="34" t="e">
        <f t="shared" si="31"/>
        <v>#DIV/0!</v>
      </c>
      <c r="L219" s="34">
        <f t="shared" si="28"/>
        <v>0</v>
      </c>
      <c r="M219" s="34" t="e">
        <f t="shared" si="29"/>
        <v>#DIV/0!</v>
      </c>
      <c r="N219" s="34" t="e">
        <f t="shared" si="24"/>
        <v>#DIV/0!</v>
      </c>
      <c r="O219" s="34">
        <f t="shared" si="25"/>
        <v>0</v>
      </c>
      <c r="P219" s="34" t="e">
        <f t="shared" si="26"/>
        <v>#DIV/0!</v>
      </c>
    </row>
    <row r="220" spans="1:16" ht="15.75">
      <c r="A220" s="86"/>
      <c r="B220" s="86"/>
      <c r="C220" s="21" t="s">
        <v>26</v>
      </c>
      <c r="D220" s="43" t="s">
        <v>68</v>
      </c>
      <c r="E220" s="34">
        <v>831</v>
      </c>
      <c r="F220" s="34">
        <v>2988.8</v>
      </c>
      <c r="G220" s="34">
        <v>1460.7</v>
      </c>
      <c r="H220" s="34">
        <v>2092.2</v>
      </c>
      <c r="I220" s="34">
        <f t="shared" si="27"/>
        <v>631.4999999999998</v>
      </c>
      <c r="J220" s="34">
        <f t="shared" si="30"/>
        <v>143.23269665228997</v>
      </c>
      <c r="K220" s="34">
        <f t="shared" si="31"/>
        <v>70.00133832976444</v>
      </c>
      <c r="L220" s="34">
        <f t="shared" si="28"/>
        <v>1261.1999999999998</v>
      </c>
      <c r="M220" s="34">
        <f t="shared" si="29"/>
        <v>251.76895306859203</v>
      </c>
      <c r="N220" s="34">
        <f t="shared" si="24"/>
        <v>70.00133832976444</v>
      </c>
      <c r="O220" s="34">
        <f t="shared" si="25"/>
        <v>1261.1999999999998</v>
      </c>
      <c r="P220" s="34">
        <f t="shared" si="26"/>
        <v>251.76895306859203</v>
      </c>
    </row>
    <row r="221" spans="1:16" ht="15.75" customHeight="1" hidden="1">
      <c r="A221" s="86"/>
      <c r="B221" s="86"/>
      <c r="C221" s="21" t="s">
        <v>39</v>
      </c>
      <c r="D221" s="44" t="s">
        <v>40</v>
      </c>
      <c r="E221" s="34"/>
      <c r="F221" s="34"/>
      <c r="G221" s="34"/>
      <c r="H221" s="34"/>
      <c r="I221" s="34">
        <f t="shared" si="27"/>
        <v>0</v>
      </c>
      <c r="J221" s="34" t="e">
        <f t="shared" si="30"/>
        <v>#DIV/0!</v>
      </c>
      <c r="K221" s="34" t="e">
        <f t="shared" si="31"/>
        <v>#DIV/0!</v>
      </c>
      <c r="L221" s="34">
        <f t="shared" si="28"/>
        <v>0</v>
      </c>
      <c r="M221" s="34" t="e">
        <f t="shared" si="29"/>
        <v>#DIV/0!</v>
      </c>
      <c r="N221" s="34" t="e">
        <f t="shared" si="24"/>
        <v>#DIV/0!</v>
      </c>
      <c r="O221" s="34">
        <f t="shared" si="25"/>
        <v>0</v>
      </c>
      <c r="P221" s="34" t="e">
        <f t="shared" si="26"/>
        <v>#DIV/0!</v>
      </c>
    </row>
    <row r="222" spans="1:16" ht="15.75">
      <c r="A222" s="86"/>
      <c r="B222" s="86"/>
      <c r="C222" s="21" t="s">
        <v>28</v>
      </c>
      <c r="D222" s="43" t="s">
        <v>23</v>
      </c>
      <c r="E222" s="34">
        <v>-1.7</v>
      </c>
      <c r="F222" s="34"/>
      <c r="G222" s="34"/>
      <c r="H222" s="34">
        <v>-0.2</v>
      </c>
      <c r="I222" s="34">
        <f t="shared" si="27"/>
        <v>-0.2</v>
      </c>
      <c r="J222" s="34"/>
      <c r="K222" s="34"/>
      <c r="L222" s="34">
        <f t="shared" si="28"/>
        <v>1.5</v>
      </c>
      <c r="M222" s="34">
        <f t="shared" si="29"/>
        <v>11.764705882352942</v>
      </c>
      <c r="N222" s="34"/>
      <c r="O222" s="34">
        <f t="shared" si="25"/>
        <v>1.5</v>
      </c>
      <c r="P222" s="34">
        <f t="shared" si="26"/>
        <v>11.764705882352942</v>
      </c>
    </row>
    <row r="223" spans="1:16" s="5" customFormat="1" ht="31.5">
      <c r="A223" s="86"/>
      <c r="B223" s="86"/>
      <c r="C223" s="23"/>
      <c r="D223" s="3" t="s">
        <v>31</v>
      </c>
      <c r="E223" s="4">
        <f>E224-E222</f>
        <v>905.5</v>
      </c>
      <c r="F223" s="4">
        <f>F224-F222</f>
        <v>3076.9</v>
      </c>
      <c r="G223" s="4">
        <f>G224-G222</f>
        <v>1484.7</v>
      </c>
      <c r="H223" s="4">
        <f>H224-H222</f>
        <v>2672.2999999999997</v>
      </c>
      <c r="I223" s="4">
        <f t="shared" si="27"/>
        <v>1187.5999999999997</v>
      </c>
      <c r="J223" s="4">
        <f t="shared" si="30"/>
        <v>179.9892234121371</v>
      </c>
      <c r="K223" s="4">
        <f t="shared" si="31"/>
        <v>86.85040137801032</v>
      </c>
      <c r="L223" s="4">
        <f t="shared" si="28"/>
        <v>1766.7999999999997</v>
      </c>
      <c r="M223" s="4">
        <f t="shared" si="29"/>
        <v>295.1187189398122</v>
      </c>
      <c r="N223" s="4">
        <f t="shared" si="24"/>
        <v>86.85040137801032</v>
      </c>
      <c r="O223" s="4">
        <f t="shared" si="25"/>
        <v>1766.7999999999997</v>
      </c>
      <c r="P223" s="4">
        <f t="shared" si="26"/>
        <v>295.1187189398122</v>
      </c>
    </row>
    <row r="224" spans="1:16" s="5" customFormat="1" ht="15.75">
      <c r="A224" s="87"/>
      <c r="B224" s="87"/>
      <c r="C224" s="29"/>
      <c r="D224" s="3" t="s">
        <v>47</v>
      </c>
      <c r="E224" s="6">
        <f>SUM(E213,E214,E217:E222)</f>
        <v>903.8</v>
      </c>
      <c r="F224" s="6">
        <f>SUM(F213,F214,F217:F222)</f>
        <v>3076.9</v>
      </c>
      <c r="G224" s="6">
        <f>SUM(G213,G214,G217:G222)</f>
        <v>1484.7</v>
      </c>
      <c r="H224" s="6">
        <f>SUM(H213,H214,H217:H222)</f>
        <v>2672.1</v>
      </c>
      <c r="I224" s="6">
        <f t="shared" si="27"/>
        <v>1187.3999999999999</v>
      </c>
      <c r="J224" s="6">
        <f t="shared" si="30"/>
        <v>179.97575267730855</v>
      </c>
      <c r="K224" s="6">
        <f t="shared" si="31"/>
        <v>86.84390132925996</v>
      </c>
      <c r="L224" s="6">
        <f t="shared" si="28"/>
        <v>1768.3</v>
      </c>
      <c r="M224" s="6">
        <f t="shared" si="29"/>
        <v>295.65169285240097</v>
      </c>
      <c r="N224" s="6">
        <f t="shared" si="24"/>
        <v>86.84390132925996</v>
      </c>
      <c r="O224" s="6">
        <f t="shared" si="25"/>
        <v>1768.3</v>
      </c>
      <c r="P224" s="6">
        <f t="shared" si="26"/>
        <v>295.65169285240097</v>
      </c>
    </row>
    <row r="225" spans="1:16" ht="15.75" customHeight="1" hidden="1">
      <c r="A225" s="89" t="s">
        <v>84</v>
      </c>
      <c r="B225" s="85" t="s">
        <v>85</v>
      </c>
      <c r="C225" s="21" t="s">
        <v>8</v>
      </c>
      <c r="D225" s="42" t="s">
        <v>9</v>
      </c>
      <c r="E225" s="34"/>
      <c r="F225" s="34"/>
      <c r="G225" s="34"/>
      <c r="H225" s="34"/>
      <c r="I225" s="34">
        <f t="shared" si="27"/>
        <v>0</v>
      </c>
      <c r="J225" s="34" t="e">
        <f t="shared" si="30"/>
        <v>#DIV/0!</v>
      </c>
      <c r="K225" s="34" t="e">
        <f t="shared" si="31"/>
        <v>#DIV/0!</v>
      </c>
      <c r="L225" s="34">
        <f t="shared" si="28"/>
        <v>0</v>
      </c>
      <c r="M225" s="34" t="e">
        <f t="shared" si="29"/>
        <v>#DIV/0!</v>
      </c>
      <c r="N225" s="34"/>
      <c r="O225" s="34">
        <f t="shared" si="25"/>
        <v>0</v>
      </c>
      <c r="P225" s="34" t="e">
        <f t="shared" si="26"/>
        <v>#DIV/0!</v>
      </c>
    </row>
    <row r="226" spans="1:16" ht="15.75" customHeight="1" hidden="1">
      <c r="A226" s="90"/>
      <c r="B226" s="86"/>
      <c r="C226" s="62" t="s">
        <v>203</v>
      </c>
      <c r="D226" s="63" t="s">
        <v>204</v>
      </c>
      <c r="E226" s="34"/>
      <c r="F226" s="34"/>
      <c r="G226" s="34"/>
      <c r="H226" s="34"/>
      <c r="I226" s="34">
        <f t="shared" si="27"/>
        <v>0</v>
      </c>
      <c r="J226" s="34" t="e">
        <f t="shared" si="30"/>
        <v>#DIV/0!</v>
      </c>
      <c r="K226" s="34" t="e">
        <f t="shared" si="31"/>
        <v>#DIV/0!</v>
      </c>
      <c r="L226" s="34">
        <f t="shared" si="28"/>
        <v>0</v>
      </c>
      <c r="M226" s="34" t="e">
        <f t="shared" si="29"/>
        <v>#DIV/0!</v>
      </c>
      <c r="N226" s="34" t="e">
        <f t="shared" si="24"/>
        <v>#DIV/0!</v>
      </c>
      <c r="O226" s="34">
        <f t="shared" si="25"/>
        <v>0</v>
      </c>
      <c r="P226" s="34" t="e">
        <f t="shared" si="26"/>
        <v>#DIV/0!</v>
      </c>
    </row>
    <row r="227" spans="1:16" ht="31.5">
      <c r="A227" s="90"/>
      <c r="B227" s="86"/>
      <c r="C227" s="21" t="s">
        <v>191</v>
      </c>
      <c r="D227" s="32" t="s">
        <v>192</v>
      </c>
      <c r="E227" s="34">
        <v>87.4</v>
      </c>
      <c r="F227" s="34"/>
      <c r="G227" s="34"/>
      <c r="H227" s="34">
        <v>90.7</v>
      </c>
      <c r="I227" s="34">
        <f t="shared" si="27"/>
        <v>90.7</v>
      </c>
      <c r="J227" s="34"/>
      <c r="K227" s="34"/>
      <c r="L227" s="34">
        <f t="shared" si="28"/>
        <v>3.299999999999997</v>
      </c>
      <c r="M227" s="34">
        <f t="shared" si="29"/>
        <v>103.77574370709381</v>
      </c>
      <c r="N227" s="34"/>
      <c r="O227" s="34">
        <f t="shared" si="25"/>
        <v>3.299999999999997</v>
      </c>
      <c r="P227" s="34">
        <f t="shared" si="26"/>
        <v>103.77574370709381</v>
      </c>
    </row>
    <row r="228" spans="1:16" ht="15.75">
      <c r="A228" s="90"/>
      <c r="B228" s="86"/>
      <c r="C228" s="21" t="s">
        <v>15</v>
      </c>
      <c r="D228" s="43" t="s">
        <v>16</v>
      </c>
      <c r="E228" s="34">
        <f>E230+E229</f>
        <v>5102</v>
      </c>
      <c r="F228" s="34">
        <f>F230+F229</f>
        <v>94.1</v>
      </c>
      <c r="G228" s="34">
        <f>G230+G229</f>
        <v>32.8</v>
      </c>
      <c r="H228" s="34">
        <f>H230+H229</f>
        <v>388.1</v>
      </c>
      <c r="I228" s="34">
        <f t="shared" si="27"/>
        <v>355.3</v>
      </c>
      <c r="J228" s="34">
        <f t="shared" si="30"/>
        <v>1183.2317073170734</v>
      </c>
      <c r="K228" s="34">
        <f t="shared" si="31"/>
        <v>412.4335812964931</v>
      </c>
      <c r="L228" s="34">
        <f t="shared" si="28"/>
        <v>-4713.9</v>
      </c>
      <c r="M228" s="34">
        <f t="shared" si="29"/>
        <v>7.606820854566837</v>
      </c>
      <c r="N228" s="34">
        <f t="shared" si="24"/>
        <v>412.4335812964931</v>
      </c>
      <c r="O228" s="34">
        <f t="shared" si="25"/>
        <v>-4713.9</v>
      </c>
      <c r="P228" s="34">
        <f t="shared" si="26"/>
        <v>7.606820854566837</v>
      </c>
    </row>
    <row r="229" spans="1:16" ht="47.25" customHeight="1" hidden="1">
      <c r="A229" s="90"/>
      <c r="B229" s="86"/>
      <c r="C229" s="20" t="s">
        <v>236</v>
      </c>
      <c r="D229" s="44" t="s">
        <v>237</v>
      </c>
      <c r="E229" s="34"/>
      <c r="F229" s="34">
        <v>69.8</v>
      </c>
      <c r="G229" s="34">
        <v>29.8</v>
      </c>
      <c r="H229" s="34">
        <v>158.6</v>
      </c>
      <c r="I229" s="34">
        <f t="shared" si="27"/>
        <v>128.79999999999998</v>
      </c>
      <c r="J229" s="34">
        <f t="shared" si="30"/>
        <v>532.2147651006711</v>
      </c>
      <c r="K229" s="34">
        <f t="shared" si="31"/>
        <v>227.22063037249285</v>
      </c>
      <c r="L229" s="34">
        <f t="shared" si="28"/>
        <v>158.6</v>
      </c>
      <c r="M229" s="34" t="e">
        <f t="shared" si="29"/>
        <v>#DIV/0!</v>
      </c>
      <c r="N229" s="34"/>
      <c r="O229" s="34"/>
      <c r="P229" s="34"/>
    </row>
    <row r="230" spans="1:16" ht="47.25" customHeight="1" hidden="1">
      <c r="A230" s="90"/>
      <c r="B230" s="86"/>
      <c r="C230" s="20" t="s">
        <v>17</v>
      </c>
      <c r="D230" s="44" t="s">
        <v>18</v>
      </c>
      <c r="E230" s="34">
        <v>5102</v>
      </c>
      <c r="F230" s="34">
        <v>24.3</v>
      </c>
      <c r="G230" s="34">
        <v>3</v>
      </c>
      <c r="H230" s="34">
        <v>229.5</v>
      </c>
      <c r="I230" s="34">
        <f t="shared" si="27"/>
        <v>226.5</v>
      </c>
      <c r="J230" s="34">
        <f t="shared" si="30"/>
        <v>7650</v>
      </c>
      <c r="K230" s="34">
        <f t="shared" si="31"/>
        <v>944.4444444444445</v>
      </c>
      <c r="L230" s="34">
        <f t="shared" si="28"/>
        <v>-4872.5</v>
      </c>
      <c r="M230" s="34">
        <f t="shared" si="29"/>
        <v>4.498235985887887</v>
      </c>
      <c r="N230" s="34">
        <f t="shared" si="24"/>
        <v>944.4444444444445</v>
      </c>
      <c r="O230" s="34">
        <f t="shared" si="25"/>
        <v>-4872.5</v>
      </c>
      <c r="P230" s="34">
        <f t="shared" si="26"/>
        <v>4.498235985887887</v>
      </c>
    </row>
    <row r="231" spans="1:16" ht="15.75" hidden="1">
      <c r="A231" s="90"/>
      <c r="B231" s="86"/>
      <c r="C231" s="21" t="s">
        <v>19</v>
      </c>
      <c r="D231" s="43" t="s">
        <v>20</v>
      </c>
      <c r="E231" s="34"/>
      <c r="F231" s="34"/>
      <c r="G231" s="34"/>
      <c r="H231" s="34"/>
      <c r="I231" s="34">
        <f t="shared" si="27"/>
        <v>0</v>
      </c>
      <c r="J231" s="34" t="e">
        <f t="shared" si="30"/>
        <v>#DIV/0!</v>
      </c>
      <c r="K231" s="34" t="e">
        <f t="shared" si="31"/>
        <v>#DIV/0!</v>
      </c>
      <c r="L231" s="34">
        <f t="shared" si="28"/>
        <v>0</v>
      </c>
      <c r="M231" s="34" t="e">
        <f t="shared" si="29"/>
        <v>#DIV/0!</v>
      </c>
      <c r="N231" s="34"/>
      <c r="O231" s="34">
        <f t="shared" si="25"/>
        <v>0</v>
      </c>
      <c r="P231" s="34" t="e">
        <f t="shared" si="26"/>
        <v>#DIV/0!</v>
      </c>
    </row>
    <row r="232" spans="1:16" ht="15.75" hidden="1">
      <c r="A232" s="90"/>
      <c r="B232" s="86"/>
      <c r="C232" s="21" t="s">
        <v>21</v>
      </c>
      <c r="D232" s="43" t="s">
        <v>22</v>
      </c>
      <c r="E232" s="34"/>
      <c r="F232" s="34"/>
      <c r="G232" s="34"/>
      <c r="H232" s="34"/>
      <c r="I232" s="34">
        <f t="shared" si="27"/>
        <v>0</v>
      </c>
      <c r="J232" s="34" t="e">
        <f t="shared" si="30"/>
        <v>#DIV/0!</v>
      </c>
      <c r="K232" s="34" t="e">
        <f t="shared" si="31"/>
        <v>#DIV/0!</v>
      </c>
      <c r="L232" s="34">
        <f t="shared" si="28"/>
        <v>0</v>
      </c>
      <c r="M232" s="34" t="e">
        <f t="shared" si="29"/>
        <v>#DIV/0!</v>
      </c>
      <c r="N232" s="34" t="e">
        <f t="shared" si="24"/>
        <v>#DIV/0!</v>
      </c>
      <c r="O232" s="34">
        <f t="shared" si="25"/>
        <v>0</v>
      </c>
      <c r="P232" s="34" t="e">
        <f t="shared" si="26"/>
        <v>#DIV/0!</v>
      </c>
    </row>
    <row r="233" spans="1:16" ht="15.75" customHeight="1" hidden="1">
      <c r="A233" s="90"/>
      <c r="B233" s="86"/>
      <c r="C233" s="21" t="s">
        <v>24</v>
      </c>
      <c r="D233" s="43" t="s">
        <v>25</v>
      </c>
      <c r="E233" s="34"/>
      <c r="F233" s="34"/>
      <c r="G233" s="34"/>
      <c r="H233" s="34"/>
      <c r="I233" s="34">
        <f t="shared" si="27"/>
        <v>0</v>
      </c>
      <c r="J233" s="34" t="e">
        <f t="shared" si="30"/>
        <v>#DIV/0!</v>
      </c>
      <c r="K233" s="34" t="e">
        <f t="shared" si="31"/>
        <v>#DIV/0!</v>
      </c>
      <c r="L233" s="34">
        <f t="shared" si="28"/>
        <v>0</v>
      </c>
      <c r="M233" s="34" t="e">
        <f t="shared" si="29"/>
        <v>#DIV/0!</v>
      </c>
      <c r="N233" s="34" t="e">
        <f t="shared" si="24"/>
        <v>#DIV/0!</v>
      </c>
      <c r="O233" s="34">
        <f t="shared" si="25"/>
        <v>0</v>
      </c>
      <c r="P233" s="34" t="e">
        <f t="shared" si="26"/>
        <v>#DIV/0!</v>
      </c>
    </row>
    <row r="234" spans="1:16" ht="15.75">
      <c r="A234" s="90"/>
      <c r="B234" s="86"/>
      <c r="C234" s="21" t="s">
        <v>26</v>
      </c>
      <c r="D234" s="43" t="s">
        <v>68</v>
      </c>
      <c r="E234" s="34">
        <v>831</v>
      </c>
      <c r="F234" s="34">
        <v>2232.7</v>
      </c>
      <c r="G234" s="34">
        <v>1223.3</v>
      </c>
      <c r="H234" s="34">
        <v>1614.1</v>
      </c>
      <c r="I234" s="34">
        <f t="shared" si="27"/>
        <v>390.79999999999995</v>
      </c>
      <c r="J234" s="34">
        <f t="shared" si="30"/>
        <v>131.94637456061474</v>
      </c>
      <c r="K234" s="34">
        <f t="shared" si="31"/>
        <v>72.29363550857705</v>
      </c>
      <c r="L234" s="34">
        <f t="shared" si="28"/>
        <v>783.0999999999999</v>
      </c>
      <c r="M234" s="34">
        <f t="shared" si="29"/>
        <v>194.2358604091456</v>
      </c>
      <c r="N234" s="34">
        <f t="shared" si="24"/>
        <v>72.29363550857705</v>
      </c>
      <c r="O234" s="34">
        <f t="shared" si="25"/>
        <v>783.0999999999999</v>
      </c>
      <c r="P234" s="34">
        <f t="shared" si="26"/>
        <v>194.2358604091456</v>
      </c>
    </row>
    <row r="235" spans="1:16" ht="15.75" customHeight="1" hidden="1">
      <c r="A235" s="90"/>
      <c r="B235" s="86"/>
      <c r="C235" s="21" t="s">
        <v>39</v>
      </c>
      <c r="D235" s="44" t="s">
        <v>40</v>
      </c>
      <c r="E235" s="34"/>
      <c r="F235" s="34"/>
      <c r="G235" s="34"/>
      <c r="H235" s="34"/>
      <c r="I235" s="34">
        <f t="shared" si="27"/>
        <v>0</v>
      </c>
      <c r="J235" s="34" t="e">
        <f t="shared" si="30"/>
        <v>#DIV/0!</v>
      </c>
      <c r="K235" s="34" t="e">
        <f t="shared" si="31"/>
        <v>#DIV/0!</v>
      </c>
      <c r="L235" s="34">
        <f t="shared" si="28"/>
        <v>0</v>
      </c>
      <c r="M235" s="34" t="e">
        <f t="shared" si="29"/>
        <v>#DIV/0!</v>
      </c>
      <c r="N235" s="34" t="e">
        <f t="shared" si="24"/>
        <v>#DIV/0!</v>
      </c>
      <c r="O235" s="34">
        <f t="shared" si="25"/>
        <v>0</v>
      </c>
      <c r="P235" s="34" t="e">
        <f t="shared" si="26"/>
        <v>#DIV/0!</v>
      </c>
    </row>
    <row r="236" spans="1:16" ht="15.75">
      <c r="A236" s="90"/>
      <c r="B236" s="86"/>
      <c r="C236" s="21" t="s">
        <v>28</v>
      </c>
      <c r="D236" s="43" t="s">
        <v>23</v>
      </c>
      <c r="E236" s="34">
        <v>-3.3</v>
      </c>
      <c r="F236" s="34"/>
      <c r="G236" s="34"/>
      <c r="H236" s="34"/>
      <c r="I236" s="34">
        <f t="shared" si="27"/>
        <v>0</v>
      </c>
      <c r="J236" s="34"/>
      <c r="K236" s="34"/>
      <c r="L236" s="34">
        <f t="shared" si="28"/>
        <v>3.3</v>
      </c>
      <c r="M236" s="34">
        <f t="shared" si="29"/>
        <v>0</v>
      </c>
      <c r="N236" s="34"/>
      <c r="O236" s="34">
        <f t="shared" si="25"/>
        <v>3.3</v>
      </c>
      <c r="P236" s="34">
        <f t="shared" si="26"/>
        <v>0</v>
      </c>
    </row>
    <row r="237" spans="1:16" s="5" customFormat="1" ht="31.5">
      <c r="A237" s="90"/>
      <c r="B237" s="86"/>
      <c r="C237" s="23"/>
      <c r="D237" s="3" t="s">
        <v>31</v>
      </c>
      <c r="E237" s="4">
        <f>E238-E236</f>
        <v>6020.4</v>
      </c>
      <c r="F237" s="4">
        <f>F238-F236</f>
        <v>2326.7999999999997</v>
      </c>
      <c r="G237" s="4">
        <f>G238-G236</f>
        <v>1256.1</v>
      </c>
      <c r="H237" s="4">
        <f>H238-H236</f>
        <v>2092.9</v>
      </c>
      <c r="I237" s="4">
        <f t="shared" si="27"/>
        <v>836.8000000000002</v>
      </c>
      <c r="J237" s="4">
        <f t="shared" si="30"/>
        <v>166.61889976912667</v>
      </c>
      <c r="K237" s="4">
        <f t="shared" si="31"/>
        <v>89.9475674746433</v>
      </c>
      <c r="L237" s="4">
        <f t="shared" si="28"/>
        <v>-3927.4999999999995</v>
      </c>
      <c r="M237" s="4">
        <f t="shared" si="29"/>
        <v>34.763470865723214</v>
      </c>
      <c r="N237" s="4">
        <f t="shared" si="24"/>
        <v>89.9475674746433</v>
      </c>
      <c r="O237" s="4">
        <f t="shared" si="25"/>
        <v>-3927.4999999999995</v>
      </c>
      <c r="P237" s="4">
        <f t="shared" si="26"/>
        <v>34.763470865723214</v>
      </c>
    </row>
    <row r="238" spans="1:16" s="5" customFormat="1" ht="15.75">
      <c r="A238" s="91"/>
      <c r="B238" s="87"/>
      <c r="C238" s="33"/>
      <c r="D238" s="3" t="s">
        <v>47</v>
      </c>
      <c r="E238" s="6">
        <f>SUM(E225:E228,E231:E236)</f>
        <v>6017.099999999999</v>
      </c>
      <c r="F238" s="6">
        <f>SUM(F225:F228,F231:F236)</f>
        <v>2326.7999999999997</v>
      </c>
      <c r="G238" s="6">
        <f>SUM(G225:G228,G231:G236)</f>
        <v>1256.1</v>
      </c>
      <c r="H238" s="6">
        <f>SUM(H225:H228,H231:H236)</f>
        <v>2092.9</v>
      </c>
      <c r="I238" s="6">
        <f t="shared" si="27"/>
        <v>836.8000000000002</v>
      </c>
      <c r="J238" s="6">
        <f t="shared" si="30"/>
        <v>166.61889976912667</v>
      </c>
      <c r="K238" s="6">
        <f t="shared" si="31"/>
        <v>89.9475674746433</v>
      </c>
      <c r="L238" s="6">
        <f t="shared" si="28"/>
        <v>-3924.1999999999994</v>
      </c>
      <c r="M238" s="6">
        <f t="shared" si="29"/>
        <v>34.78253643781889</v>
      </c>
      <c r="N238" s="6">
        <f t="shared" si="24"/>
        <v>89.9475674746433</v>
      </c>
      <c r="O238" s="6">
        <f t="shared" si="25"/>
        <v>-3924.1999999999994</v>
      </c>
      <c r="P238" s="6">
        <f t="shared" si="26"/>
        <v>34.78253643781889</v>
      </c>
    </row>
    <row r="239" spans="1:16" ht="31.5">
      <c r="A239" s="89" t="s">
        <v>86</v>
      </c>
      <c r="B239" s="85" t="s">
        <v>87</v>
      </c>
      <c r="C239" s="21" t="s">
        <v>191</v>
      </c>
      <c r="D239" s="32" t="s">
        <v>192</v>
      </c>
      <c r="E239" s="34">
        <v>95</v>
      </c>
      <c r="F239" s="34"/>
      <c r="G239" s="34"/>
      <c r="H239" s="34">
        <v>21.9</v>
      </c>
      <c r="I239" s="34">
        <f t="shared" si="27"/>
        <v>21.9</v>
      </c>
      <c r="J239" s="34"/>
      <c r="K239" s="34"/>
      <c r="L239" s="34">
        <f t="shared" si="28"/>
        <v>-73.1</v>
      </c>
      <c r="M239" s="34">
        <f t="shared" si="29"/>
        <v>23.052631578947366</v>
      </c>
      <c r="N239" s="34"/>
      <c r="O239" s="34">
        <f t="shared" si="25"/>
        <v>-73.1</v>
      </c>
      <c r="P239" s="34">
        <f t="shared" si="26"/>
        <v>23.052631578947366</v>
      </c>
    </row>
    <row r="240" spans="1:16" ht="15.75" customHeight="1">
      <c r="A240" s="90"/>
      <c r="B240" s="86"/>
      <c r="C240" s="21" t="s">
        <v>15</v>
      </c>
      <c r="D240" s="43" t="s">
        <v>16</v>
      </c>
      <c r="E240" s="34">
        <f>E242+E241</f>
        <v>0</v>
      </c>
      <c r="F240" s="34">
        <f>F242+F241</f>
        <v>4.8</v>
      </c>
      <c r="G240" s="34">
        <f>G242+G241</f>
        <v>2.8</v>
      </c>
      <c r="H240" s="34">
        <f>H242+H241</f>
        <v>22.6</v>
      </c>
      <c r="I240" s="34">
        <f t="shared" si="27"/>
        <v>19.8</v>
      </c>
      <c r="J240" s="34">
        <f t="shared" si="30"/>
        <v>807.1428571428573</v>
      </c>
      <c r="K240" s="34">
        <f t="shared" si="31"/>
        <v>470.83333333333337</v>
      </c>
      <c r="L240" s="34">
        <f t="shared" si="28"/>
        <v>22.6</v>
      </c>
      <c r="M240" s="34"/>
      <c r="N240" s="34">
        <f t="shared" si="24"/>
        <v>470.83333333333337</v>
      </c>
      <c r="O240" s="34">
        <f t="shared" si="25"/>
        <v>22.6</v>
      </c>
      <c r="P240" s="34" t="e">
        <f t="shared" si="26"/>
        <v>#DIV/0!</v>
      </c>
    </row>
    <row r="241" spans="1:16" ht="47.25" customHeight="1" hidden="1">
      <c r="A241" s="90"/>
      <c r="B241" s="86"/>
      <c r="C241" s="20" t="s">
        <v>236</v>
      </c>
      <c r="D241" s="44" t="s">
        <v>237</v>
      </c>
      <c r="E241" s="34"/>
      <c r="F241" s="34">
        <v>4.8</v>
      </c>
      <c r="G241" s="34">
        <v>2.8</v>
      </c>
      <c r="H241" s="34">
        <v>10</v>
      </c>
      <c r="I241" s="34">
        <f t="shared" si="27"/>
        <v>7.2</v>
      </c>
      <c r="J241" s="34">
        <f t="shared" si="30"/>
        <v>357.14285714285717</v>
      </c>
      <c r="K241" s="34">
        <f t="shared" si="31"/>
        <v>208.33333333333334</v>
      </c>
      <c r="L241" s="34">
        <f t="shared" si="28"/>
        <v>10</v>
      </c>
      <c r="M241" s="34" t="e">
        <f t="shared" si="29"/>
        <v>#DIV/0!</v>
      </c>
      <c r="N241" s="34"/>
      <c r="O241" s="34"/>
      <c r="P241" s="34"/>
    </row>
    <row r="242" spans="1:16" ht="47.25" customHeight="1" hidden="1">
      <c r="A242" s="90"/>
      <c r="B242" s="86"/>
      <c r="C242" s="20" t="s">
        <v>17</v>
      </c>
      <c r="D242" s="44" t="s">
        <v>18</v>
      </c>
      <c r="E242" s="34"/>
      <c r="F242" s="34"/>
      <c r="G242" s="34"/>
      <c r="H242" s="34">
        <v>12.6</v>
      </c>
      <c r="I242" s="34">
        <f t="shared" si="27"/>
        <v>12.6</v>
      </c>
      <c r="J242" s="34" t="e">
        <f t="shared" si="30"/>
        <v>#DIV/0!</v>
      </c>
      <c r="K242" s="34" t="e">
        <f t="shared" si="31"/>
        <v>#DIV/0!</v>
      </c>
      <c r="L242" s="34">
        <f t="shared" si="28"/>
        <v>12.6</v>
      </c>
      <c r="M242" s="34" t="e">
        <f t="shared" si="29"/>
        <v>#DIV/0!</v>
      </c>
      <c r="N242" s="34" t="e">
        <f t="shared" si="24"/>
        <v>#DIV/0!</v>
      </c>
      <c r="O242" s="34">
        <f t="shared" si="25"/>
        <v>12.6</v>
      </c>
      <c r="P242" s="34" t="e">
        <f t="shared" si="26"/>
        <v>#DIV/0!</v>
      </c>
    </row>
    <row r="243" spans="1:16" ht="15.75">
      <c r="A243" s="90"/>
      <c r="B243" s="86"/>
      <c r="C243" s="21" t="s">
        <v>19</v>
      </c>
      <c r="D243" s="43" t="s">
        <v>20</v>
      </c>
      <c r="E243" s="38">
        <v>-1.2</v>
      </c>
      <c r="F243" s="34"/>
      <c r="G243" s="34"/>
      <c r="H243" s="34"/>
      <c r="I243" s="34">
        <f t="shared" si="27"/>
        <v>0</v>
      </c>
      <c r="J243" s="34"/>
      <c r="K243" s="34"/>
      <c r="L243" s="34">
        <f t="shared" si="28"/>
        <v>1.2</v>
      </c>
      <c r="M243" s="34">
        <f t="shared" si="29"/>
        <v>0</v>
      </c>
      <c r="N243" s="34"/>
      <c r="O243" s="34">
        <f t="shared" si="25"/>
        <v>1.2</v>
      </c>
      <c r="P243" s="34">
        <f t="shared" si="26"/>
        <v>0</v>
      </c>
    </row>
    <row r="244" spans="1:16" ht="15.75" hidden="1">
      <c r="A244" s="90"/>
      <c r="B244" s="86"/>
      <c r="C244" s="21" t="s">
        <v>21</v>
      </c>
      <c r="D244" s="43" t="s">
        <v>22</v>
      </c>
      <c r="E244" s="34"/>
      <c r="F244" s="34"/>
      <c r="G244" s="34"/>
      <c r="H244" s="34"/>
      <c r="I244" s="34">
        <f t="shared" si="27"/>
        <v>0</v>
      </c>
      <c r="J244" s="34" t="e">
        <f t="shared" si="30"/>
        <v>#DIV/0!</v>
      </c>
      <c r="K244" s="34" t="e">
        <f t="shared" si="31"/>
        <v>#DIV/0!</v>
      </c>
      <c r="L244" s="34">
        <f t="shared" si="28"/>
        <v>0</v>
      </c>
      <c r="M244" s="34" t="e">
        <f t="shared" si="29"/>
        <v>#DIV/0!</v>
      </c>
      <c r="N244" s="34" t="e">
        <f t="shared" si="24"/>
        <v>#DIV/0!</v>
      </c>
      <c r="O244" s="34">
        <f t="shared" si="25"/>
        <v>0</v>
      </c>
      <c r="P244" s="34" t="e">
        <f t="shared" si="26"/>
        <v>#DIV/0!</v>
      </c>
    </row>
    <row r="245" spans="1:16" ht="15.75" customHeight="1" hidden="1">
      <c r="A245" s="90"/>
      <c r="B245" s="86"/>
      <c r="C245" s="21" t="s">
        <v>24</v>
      </c>
      <c r="D245" s="43" t="s">
        <v>25</v>
      </c>
      <c r="E245" s="34"/>
      <c r="F245" s="34"/>
      <c r="G245" s="34"/>
      <c r="H245" s="34"/>
      <c r="I245" s="34">
        <f t="shared" si="27"/>
        <v>0</v>
      </c>
      <c r="J245" s="34" t="e">
        <f t="shared" si="30"/>
        <v>#DIV/0!</v>
      </c>
      <c r="K245" s="34" t="e">
        <f t="shared" si="31"/>
        <v>#DIV/0!</v>
      </c>
      <c r="L245" s="34">
        <f t="shared" si="28"/>
        <v>0</v>
      </c>
      <c r="M245" s="34" t="e">
        <f t="shared" si="29"/>
        <v>#DIV/0!</v>
      </c>
      <c r="N245" s="34" t="e">
        <f t="shared" si="24"/>
        <v>#DIV/0!</v>
      </c>
      <c r="O245" s="34">
        <f t="shared" si="25"/>
        <v>0</v>
      </c>
      <c r="P245" s="34" t="e">
        <f t="shared" si="26"/>
        <v>#DIV/0!</v>
      </c>
    </row>
    <row r="246" spans="1:16" ht="15.75">
      <c r="A246" s="90"/>
      <c r="B246" s="86"/>
      <c r="C246" s="21" t="s">
        <v>26</v>
      </c>
      <c r="D246" s="43" t="s">
        <v>68</v>
      </c>
      <c r="E246" s="34"/>
      <c r="F246" s="34">
        <v>450.6</v>
      </c>
      <c r="G246" s="34">
        <v>204</v>
      </c>
      <c r="H246" s="34">
        <v>314.4</v>
      </c>
      <c r="I246" s="34">
        <f t="shared" si="27"/>
        <v>110.39999999999998</v>
      </c>
      <c r="J246" s="34">
        <f t="shared" si="30"/>
        <v>154.1176470588235</v>
      </c>
      <c r="K246" s="34">
        <f t="shared" si="31"/>
        <v>69.77363515312915</v>
      </c>
      <c r="L246" s="34">
        <f t="shared" si="28"/>
        <v>314.4</v>
      </c>
      <c r="M246" s="34"/>
      <c r="N246" s="34">
        <f t="shared" si="24"/>
        <v>69.77363515312915</v>
      </c>
      <c r="O246" s="34">
        <f t="shared" si="25"/>
        <v>314.4</v>
      </c>
      <c r="P246" s="34" t="e">
        <f t="shared" si="26"/>
        <v>#DIV/0!</v>
      </c>
    </row>
    <row r="247" spans="1:16" ht="15.75" customHeight="1" hidden="1">
      <c r="A247" s="90"/>
      <c r="B247" s="86"/>
      <c r="C247" s="21" t="s">
        <v>39</v>
      </c>
      <c r="D247" s="44" t="s">
        <v>40</v>
      </c>
      <c r="E247" s="34"/>
      <c r="F247" s="34"/>
      <c r="G247" s="34"/>
      <c r="H247" s="34"/>
      <c r="I247" s="34">
        <f t="shared" si="27"/>
        <v>0</v>
      </c>
      <c r="J247" s="34" t="e">
        <f t="shared" si="30"/>
        <v>#DIV/0!</v>
      </c>
      <c r="K247" s="34" t="e">
        <f t="shared" si="31"/>
        <v>#DIV/0!</v>
      </c>
      <c r="L247" s="34">
        <f t="shared" si="28"/>
        <v>0</v>
      </c>
      <c r="M247" s="34" t="e">
        <f t="shared" si="29"/>
        <v>#DIV/0!</v>
      </c>
      <c r="N247" s="34" t="e">
        <f t="shared" si="24"/>
        <v>#DIV/0!</v>
      </c>
      <c r="O247" s="34">
        <f t="shared" si="25"/>
        <v>0</v>
      </c>
      <c r="P247" s="34" t="e">
        <f t="shared" si="26"/>
        <v>#DIV/0!</v>
      </c>
    </row>
    <row r="248" spans="1:16" ht="15.75" hidden="1">
      <c r="A248" s="90"/>
      <c r="B248" s="86"/>
      <c r="C248" s="21" t="s">
        <v>28</v>
      </c>
      <c r="D248" s="43" t="s">
        <v>23</v>
      </c>
      <c r="E248" s="34"/>
      <c r="F248" s="34"/>
      <c r="G248" s="34"/>
      <c r="H248" s="34"/>
      <c r="I248" s="34">
        <f t="shared" si="27"/>
        <v>0</v>
      </c>
      <c r="J248" s="34" t="e">
        <f t="shared" si="30"/>
        <v>#DIV/0!</v>
      </c>
      <c r="K248" s="34" t="e">
        <f t="shared" si="31"/>
        <v>#DIV/0!</v>
      </c>
      <c r="L248" s="34">
        <f t="shared" si="28"/>
        <v>0</v>
      </c>
      <c r="M248" s="34" t="e">
        <f t="shared" si="29"/>
        <v>#DIV/0!</v>
      </c>
      <c r="N248" s="34"/>
      <c r="O248" s="34">
        <f t="shared" si="25"/>
        <v>0</v>
      </c>
      <c r="P248" s="34" t="e">
        <f t="shared" si="26"/>
        <v>#DIV/0!</v>
      </c>
    </row>
    <row r="249" spans="1:16" s="5" customFormat="1" ht="31.5">
      <c r="A249" s="90"/>
      <c r="B249" s="86"/>
      <c r="C249" s="23"/>
      <c r="D249" s="3" t="s">
        <v>31</v>
      </c>
      <c r="E249" s="4">
        <f>E250-E248</f>
        <v>93.8</v>
      </c>
      <c r="F249" s="4">
        <f>F250-F248</f>
        <v>455.40000000000003</v>
      </c>
      <c r="G249" s="4">
        <f>G250-G248</f>
        <v>206.8</v>
      </c>
      <c r="H249" s="4">
        <f>H250-H248</f>
        <v>358.9</v>
      </c>
      <c r="I249" s="4">
        <f t="shared" si="27"/>
        <v>152.09999999999997</v>
      </c>
      <c r="J249" s="4">
        <f t="shared" si="30"/>
        <v>173.5493230174081</v>
      </c>
      <c r="K249" s="4">
        <f t="shared" si="31"/>
        <v>78.80983750548967</v>
      </c>
      <c r="L249" s="4">
        <f t="shared" si="28"/>
        <v>265.09999999999997</v>
      </c>
      <c r="M249" s="4">
        <f t="shared" si="29"/>
        <v>382.6226012793177</v>
      </c>
      <c r="N249" s="4">
        <f t="shared" si="24"/>
        <v>78.80983750548967</v>
      </c>
      <c r="O249" s="4">
        <f t="shared" si="25"/>
        <v>265.09999999999997</v>
      </c>
      <c r="P249" s="4">
        <f t="shared" si="26"/>
        <v>382.6226012793177</v>
      </c>
    </row>
    <row r="250" spans="1:16" s="5" customFormat="1" ht="15.75">
      <c r="A250" s="91"/>
      <c r="B250" s="87"/>
      <c r="C250" s="33"/>
      <c r="D250" s="3" t="s">
        <v>47</v>
      </c>
      <c r="E250" s="6">
        <f>SUM(E239:E240,E243:E248)</f>
        <v>93.8</v>
      </c>
      <c r="F250" s="6">
        <f>SUM(F239:F240,F243:F248)</f>
        <v>455.40000000000003</v>
      </c>
      <c r="G250" s="6">
        <f>SUM(G239:G240,G243:G248)</f>
        <v>206.8</v>
      </c>
      <c r="H250" s="6">
        <f>SUM(H239:H240,H243:H248)</f>
        <v>358.9</v>
      </c>
      <c r="I250" s="6">
        <f t="shared" si="27"/>
        <v>152.09999999999997</v>
      </c>
      <c r="J250" s="6">
        <f t="shared" si="30"/>
        <v>173.5493230174081</v>
      </c>
      <c r="K250" s="6">
        <f t="shared" si="31"/>
        <v>78.80983750548967</v>
      </c>
      <c r="L250" s="6">
        <f t="shared" si="28"/>
        <v>265.09999999999997</v>
      </c>
      <c r="M250" s="6">
        <f t="shared" si="29"/>
        <v>382.6226012793177</v>
      </c>
      <c r="N250" s="6">
        <f t="shared" si="24"/>
        <v>78.80983750548967</v>
      </c>
      <c r="O250" s="6">
        <f t="shared" si="25"/>
        <v>265.09999999999997</v>
      </c>
      <c r="P250" s="6">
        <f t="shared" si="26"/>
        <v>382.6226012793177</v>
      </c>
    </row>
    <row r="251" spans="1:16" ht="78.75" customHeight="1">
      <c r="A251" s="89" t="s">
        <v>214</v>
      </c>
      <c r="B251" s="85" t="s">
        <v>215</v>
      </c>
      <c r="C251" s="20" t="s">
        <v>12</v>
      </c>
      <c r="D251" s="44" t="s">
        <v>88</v>
      </c>
      <c r="E251" s="34">
        <v>319.5</v>
      </c>
      <c r="F251" s="34">
        <v>421</v>
      </c>
      <c r="G251" s="34">
        <v>230.8</v>
      </c>
      <c r="H251" s="34">
        <v>379.4</v>
      </c>
      <c r="I251" s="34">
        <f t="shared" si="27"/>
        <v>148.59999999999997</v>
      </c>
      <c r="J251" s="34">
        <f t="shared" si="30"/>
        <v>164.3847487001733</v>
      </c>
      <c r="K251" s="34">
        <f t="shared" si="31"/>
        <v>90.1187648456057</v>
      </c>
      <c r="L251" s="34">
        <f t="shared" si="28"/>
        <v>59.89999999999998</v>
      </c>
      <c r="M251" s="34">
        <f t="shared" si="29"/>
        <v>118.74804381846636</v>
      </c>
      <c r="N251" s="34">
        <f t="shared" si="24"/>
        <v>90.1187648456057</v>
      </c>
      <c r="O251" s="34">
        <f t="shared" si="25"/>
        <v>59.89999999999998</v>
      </c>
      <c r="P251" s="34">
        <f t="shared" si="26"/>
        <v>118.74804381846636</v>
      </c>
    </row>
    <row r="252" spans="1:16" ht="31.5">
      <c r="A252" s="90"/>
      <c r="B252" s="86"/>
      <c r="C252" s="21" t="s">
        <v>197</v>
      </c>
      <c r="D252" s="32" t="s">
        <v>198</v>
      </c>
      <c r="E252" s="49">
        <v>5774.6</v>
      </c>
      <c r="F252" s="34">
        <v>4606</v>
      </c>
      <c r="G252" s="34">
        <v>2437.9</v>
      </c>
      <c r="H252" s="49">
        <v>4162.1</v>
      </c>
      <c r="I252" s="49">
        <f t="shared" si="27"/>
        <v>1724.2000000000003</v>
      </c>
      <c r="J252" s="49">
        <f t="shared" si="30"/>
        <v>170.7248041347061</v>
      </c>
      <c r="K252" s="49">
        <f t="shared" si="31"/>
        <v>90.36257056013895</v>
      </c>
      <c r="L252" s="49">
        <f t="shared" si="28"/>
        <v>-1612.5</v>
      </c>
      <c r="M252" s="49">
        <f t="shared" si="29"/>
        <v>72.07598794721713</v>
      </c>
      <c r="N252" s="49">
        <f t="shared" si="24"/>
        <v>90.36257056013895</v>
      </c>
      <c r="O252" s="49">
        <f t="shared" si="25"/>
        <v>-1612.5</v>
      </c>
      <c r="P252" s="49">
        <f t="shared" si="26"/>
        <v>72.07598794721713</v>
      </c>
    </row>
    <row r="253" spans="1:16" ht="31.5">
      <c r="A253" s="90"/>
      <c r="B253" s="86"/>
      <c r="C253" s="21" t="s">
        <v>191</v>
      </c>
      <c r="D253" s="32" t="s">
        <v>192</v>
      </c>
      <c r="E253" s="49">
        <v>569.6</v>
      </c>
      <c r="F253" s="34">
        <v>5892.2</v>
      </c>
      <c r="G253" s="34">
        <v>5892.2</v>
      </c>
      <c r="H253" s="65">
        <v>7397.3</v>
      </c>
      <c r="I253" s="65">
        <f t="shared" si="27"/>
        <v>1505.1000000000004</v>
      </c>
      <c r="J253" s="65">
        <f t="shared" si="30"/>
        <v>125.54393944536845</v>
      </c>
      <c r="K253" s="65">
        <f t="shared" si="31"/>
        <v>125.54393944536845</v>
      </c>
      <c r="L253" s="65">
        <f t="shared" si="28"/>
        <v>6827.7</v>
      </c>
      <c r="M253" s="65">
        <f t="shared" si="29"/>
        <v>1298.683286516854</v>
      </c>
      <c r="N253" s="49"/>
      <c r="O253" s="49">
        <f t="shared" si="25"/>
        <v>6827.7</v>
      </c>
      <c r="P253" s="49">
        <f t="shared" si="26"/>
        <v>1298.683286516854</v>
      </c>
    </row>
    <row r="254" spans="1:16" ht="94.5">
      <c r="A254" s="90"/>
      <c r="B254" s="86"/>
      <c r="C254" s="61" t="s">
        <v>189</v>
      </c>
      <c r="D254" s="63" t="s">
        <v>209</v>
      </c>
      <c r="E254" s="49">
        <v>17.8</v>
      </c>
      <c r="F254" s="34"/>
      <c r="G254" s="34"/>
      <c r="H254" s="49"/>
      <c r="I254" s="49">
        <f t="shared" si="27"/>
        <v>0</v>
      </c>
      <c r="J254" s="49"/>
      <c r="K254" s="49"/>
      <c r="L254" s="49">
        <f t="shared" si="28"/>
        <v>-17.8</v>
      </c>
      <c r="M254" s="49">
        <f t="shared" si="29"/>
        <v>0</v>
      </c>
      <c r="N254" s="49"/>
      <c r="O254" s="49">
        <f t="shared" si="25"/>
        <v>-17.8</v>
      </c>
      <c r="P254" s="49">
        <f t="shared" si="26"/>
        <v>0</v>
      </c>
    </row>
    <row r="255" spans="1:16" ht="15.75">
      <c r="A255" s="90"/>
      <c r="B255" s="86"/>
      <c r="C255" s="21" t="s">
        <v>15</v>
      </c>
      <c r="D255" s="43" t="s">
        <v>16</v>
      </c>
      <c r="E255" s="34">
        <f>SUM(E256:E258)</f>
        <v>2415.6</v>
      </c>
      <c r="F255" s="34">
        <f>SUM(F256:F258)</f>
        <v>0</v>
      </c>
      <c r="G255" s="34">
        <f>SUM(G256:G258)</f>
        <v>0</v>
      </c>
      <c r="H255" s="34">
        <f>SUM(H256:H258)</f>
        <v>254.1</v>
      </c>
      <c r="I255" s="34">
        <f t="shared" si="27"/>
        <v>254.1</v>
      </c>
      <c r="J255" s="34"/>
      <c r="K255" s="34"/>
      <c r="L255" s="34">
        <f t="shared" si="28"/>
        <v>-2161.5</v>
      </c>
      <c r="M255" s="34">
        <f t="shared" si="29"/>
        <v>10.51912568306011</v>
      </c>
      <c r="N255" s="34" t="e">
        <f t="shared" si="24"/>
        <v>#DIV/0!</v>
      </c>
      <c r="O255" s="34">
        <f t="shared" si="25"/>
        <v>-2161.5</v>
      </c>
      <c r="P255" s="34">
        <f t="shared" si="26"/>
        <v>10.51912568306011</v>
      </c>
    </row>
    <row r="256" spans="1:16" ht="63" customHeight="1" hidden="1">
      <c r="A256" s="90"/>
      <c r="B256" s="86"/>
      <c r="C256" s="20" t="s">
        <v>246</v>
      </c>
      <c r="D256" s="43" t="s">
        <v>247</v>
      </c>
      <c r="E256" s="34"/>
      <c r="F256" s="34"/>
      <c r="G256" s="34"/>
      <c r="H256" s="34">
        <v>10.2</v>
      </c>
      <c r="I256" s="34">
        <f t="shared" si="27"/>
        <v>10.2</v>
      </c>
      <c r="J256" s="34"/>
      <c r="K256" s="34"/>
      <c r="L256" s="34">
        <f t="shared" si="28"/>
        <v>10.2</v>
      </c>
      <c r="M256" s="34" t="e">
        <f t="shared" si="29"/>
        <v>#DIV/0!</v>
      </c>
      <c r="N256" s="34"/>
      <c r="O256" s="34"/>
      <c r="P256" s="34"/>
    </row>
    <row r="257" spans="1:16" ht="47.25" customHeight="1" hidden="1">
      <c r="A257" s="90"/>
      <c r="B257" s="86"/>
      <c r="C257" s="20" t="s">
        <v>195</v>
      </c>
      <c r="D257" s="44" t="s">
        <v>196</v>
      </c>
      <c r="E257" s="34">
        <v>2.7</v>
      </c>
      <c r="F257" s="34"/>
      <c r="G257" s="34"/>
      <c r="H257" s="34"/>
      <c r="I257" s="34">
        <f t="shared" si="27"/>
        <v>0</v>
      </c>
      <c r="J257" s="34"/>
      <c r="K257" s="34"/>
      <c r="L257" s="34">
        <f t="shared" si="28"/>
        <v>-2.7</v>
      </c>
      <c r="M257" s="34">
        <f t="shared" si="29"/>
        <v>0</v>
      </c>
      <c r="N257" s="34" t="e">
        <f t="shared" si="24"/>
        <v>#DIV/0!</v>
      </c>
      <c r="O257" s="34">
        <f t="shared" si="25"/>
        <v>-2.7</v>
      </c>
      <c r="P257" s="34">
        <f t="shared" si="26"/>
        <v>0</v>
      </c>
    </row>
    <row r="258" spans="1:16" ht="47.25" customHeight="1" hidden="1">
      <c r="A258" s="90"/>
      <c r="B258" s="86"/>
      <c r="C258" s="20" t="s">
        <v>17</v>
      </c>
      <c r="D258" s="44" t="s">
        <v>18</v>
      </c>
      <c r="E258" s="34">
        <v>2412.9</v>
      </c>
      <c r="F258" s="34"/>
      <c r="G258" s="34"/>
      <c r="H258" s="34">
        <v>243.9</v>
      </c>
      <c r="I258" s="34">
        <f t="shared" si="27"/>
        <v>243.9</v>
      </c>
      <c r="J258" s="34"/>
      <c r="K258" s="34"/>
      <c r="L258" s="34">
        <f t="shared" si="28"/>
        <v>-2169</v>
      </c>
      <c r="M258" s="34">
        <f t="shared" si="29"/>
        <v>10.108168593808282</v>
      </c>
      <c r="N258" s="34" t="e">
        <f t="shared" si="24"/>
        <v>#DIV/0!</v>
      </c>
      <c r="O258" s="34">
        <f t="shared" si="25"/>
        <v>-2169</v>
      </c>
      <c r="P258" s="34">
        <f t="shared" si="26"/>
        <v>10.108168593808282</v>
      </c>
    </row>
    <row r="259" spans="1:16" ht="15.75">
      <c r="A259" s="90"/>
      <c r="B259" s="86"/>
      <c r="C259" s="21" t="s">
        <v>19</v>
      </c>
      <c r="D259" s="43" t="s">
        <v>20</v>
      </c>
      <c r="E259" s="34">
        <v>285.3</v>
      </c>
      <c r="F259" s="34"/>
      <c r="G259" s="34"/>
      <c r="H259" s="34">
        <v>6985.4</v>
      </c>
      <c r="I259" s="34">
        <f t="shared" si="27"/>
        <v>6985.4</v>
      </c>
      <c r="J259" s="34"/>
      <c r="K259" s="34"/>
      <c r="L259" s="34">
        <f t="shared" si="28"/>
        <v>6700.099999999999</v>
      </c>
      <c r="M259" s="34">
        <f t="shared" si="29"/>
        <v>2448.440238345601</v>
      </c>
      <c r="N259" s="34"/>
      <c r="O259" s="34">
        <f t="shared" si="25"/>
        <v>6700.099999999999</v>
      </c>
      <c r="P259" s="34">
        <f t="shared" si="26"/>
        <v>2448.440238345601</v>
      </c>
    </row>
    <row r="260" spans="1:16" ht="15.75">
      <c r="A260" s="90"/>
      <c r="B260" s="86"/>
      <c r="C260" s="21" t="s">
        <v>21</v>
      </c>
      <c r="D260" s="43" t="s">
        <v>190</v>
      </c>
      <c r="E260" s="34">
        <v>24.6</v>
      </c>
      <c r="F260" s="34"/>
      <c r="G260" s="34"/>
      <c r="H260" s="34"/>
      <c r="I260" s="34">
        <f t="shared" si="27"/>
        <v>0</v>
      </c>
      <c r="J260" s="34"/>
      <c r="K260" s="34"/>
      <c r="L260" s="34">
        <f t="shared" si="28"/>
        <v>-24.6</v>
      </c>
      <c r="M260" s="34">
        <f t="shared" si="29"/>
        <v>0</v>
      </c>
      <c r="N260" s="34"/>
      <c r="O260" s="34">
        <f t="shared" si="25"/>
        <v>-24.6</v>
      </c>
      <c r="P260" s="34">
        <f t="shared" si="26"/>
        <v>0</v>
      </c>
    </row>
    <row r="261" spans="1:16" ht="15.75">
      <c r="A261" s="90"/>
      <c r="B261" s="86"/>
      <c r="C261" s="21" t="s">
        <v>24</v>
      </c>
      <c r="D261" s="43" t="s">
        <v>25</v>
      </c>
      <c r="E261" s="34">
        <v>96187.9</v>
      </c>
      <c r="F261" s="49">
        <v>68786.5</v>
      </c>
      <c r="G261" s="65">
        <v>3258</v>
      </c>
      <c r="H261" s="34">
        <v>3258</v>
      </c>
      <c r="I261" s="34">
        <f t="shared" si="27"/>
        <v>0</v>
      </c>
      <c r="J261" s="34">
        <f t="shared" si="30"/>
        <v>100</v>
      </c>
      <c r="K261" s="34">
        <f t="shared" si="31"/>
        <v>4.736394496013026</v>
      </c>
      <c r="L261" s="34">
        <f t="shared" si="28"/>
        <v>-92929.9</v>
      </c>
      <c r="M261" s="34">
        <f t="shared" si="29"/>
        <v>3.3871204174329623</v>
      </c>
      <c r="N261" s="34">
        <f aca="true" t="shared" si="32" ref="N261:N332">H261/F261*100</f>
        <v>4.736394496013026</v>
      </c>
      <c r="O261" s="34">
        <f aca="true" t="shared" si="33" ref="O261:O332">H261-E261</f>
        <v>-92929.9</v>
      </c>
      <c r="P261" s="34">
        <f aca="true" t="shared" si="34" ref="P261:P332">H261/E261*100</f>
        <v>3.3871204174329623</v>
      </c>
    </row>
    <row r="262" spans="1:16" ht="15.75" customHeight="1" hidden="1">
      <c r="A262" s="90"/>
      <c r="B262" s="86"/>
      <c r="C262" s="21" t="s">
        <v>26</v>
      </c>
      <c r="D262" s="43" t="s">
        <v>68</v>
      </c>
      <c r="E262" s="34"/>
      <c r="F262" s="49"/>
      <c r="G262" s="49"/>
      <c r="H262" s="34"/>
      <c r="I262" s="34">
        <f t="shared" si="27"/>
        <v>0</v>
      </c>
      <c r="J262" s="34" t="e">
        <f t="shared" si="30"/>
        <v>#DIV/0!</v>
      </c>
      <c r="K262" s="34" t="e">
        <f t="shared" si="31"/>
        <v>#DIV/0!</v>
      </c>
      <c r="L262" s="34">
        <f t="shared" si="28"/>
        <v>0</v>
      </c>
      <c r="M262" s="34" t="e">
        <f t="shared" si="29"/>
        <v>#DIV/0!</v>
      </c>
      <c r="N262" s="34" t="e">
        <f t="shared" si="32"/>
        <v>#DIV/0!</v>
      </c>
      <c r="O262" s="34">
        <f t="shared" si="33"/>
        <v>0</v>
      </c>
      <c r="P262" s="34" t="e">
        <f t="shared" si="34"/>
        <v>#DIV/0!</v>
      </c>
    </row>
    <row r="263" spans="1:16" ht="15.75" customHeight="1">
      <c r="A263" s="90"/>
      <c r="B263" s="86"/>
      <c r="C263" s="21" t="s">
        <v>39</v>
      </c>
      <c r="D263" s="44" t="s">
        <v>40</v>
      </c>
      <c r="E263" s="34"/>
      <c r="F263" s="49">
        <v>255</v>
      </c>
      <c r="G263" s="49">
        <v>255</v>
      </c>
      <c r="H263" s="34"/>
      <c r="I263" s="34">
        <f t="shared" si="27"/>
        <v>-255</v>
      </c>
      <c r="J263" s="34">
        <f t="shared" si="30"/>
        <v>0</v>
      </c>
      <c r="K263" s="34">
        <f t="shared" si="31"/>
        <v>0</v>
      </c>
      <c r="L263" s="34">
        <f t="shared" si="28"/>
        <v>0</v>
      </c>
      <c r="M263" s="34"/>
      <c r="N263" s="34">
        <f t="shared" si="32"/>
        <v>0</v>
      </c>
      <c r="O263" s="34">
        <f t="shared" si="33"/>
        <v>0</v>
      </c>
      <c r="P263" s="34"/>
    </row>
    <row r="264" spans="1:16" ht="15.75" customHeight="1" hidden="1">
      <c r="A264" s="90"/>
      <c r="B264" s="86"/>
      <c r="C264" s="21" t="s">
        <v>48</v>
      </c>
      <c r="D264" s="43" t="s">
        <v>49</v>
      </c>
      <c r="E264" s="34"/>
      <c r="F264" s="49"/>
      <c r="G264" s="49"/>
      <c r="H264" s="34"/>
      <c r="I264" s="34">
        <f aca="true" t="shared" si="35" ref="I264:I327">H264-G264</f>
        <v>0</v>
      </c>
      <c r="J264" s="34" t="e">
        <f aca="true" t="shared" si="36" ref="J264:J326">H264/G264*100</f>
        <v>#DIV/0!</v>
      </c>
      <c r="K264" s="34" t="e">
        <f aca="true" t="shared" si="37" ref="K264:K326">H264/F264*100</f>
        <v>#DIV/0!</v>
      </c>
      <c r="L264" s="34">
        <f aca="true" t="shared" si="38" ref="L264:L327">H264-E264</f>
        <v>0</v>
      </c>
      <c r="M264" s="34" t="e">
        <f aca="true" t="shared" si="39" ref="M264:M327">H264/E264*100</f>
        <v>#DIV/0!</v>
      </c>
      <c r="N264" s="34" t="e">
        <f t="shared" si="32"/>
        <v>#DIV/0!</v>
      </c>
      <c r="O264" s="34">
        <f t="shared" si="33"/>
        <v>0</v>
      </c>
      <c r="P264" s="34" t="e">
        <f t="shared" si="34"/>
        <v>#DIV/0!</v>
      </c>
    </row>
    <row r="265" spans="1:16" ht="15.75">
      <c r="A265" s="90"/>
      <c r="B265" s="86"/>
      <c r="C265" s="21" t="s">
        <v>28</v>
      </c>
      <c r="D265" s="43" t="s">
        <v>23</v>
      </c>
      <c r="E265" s="34">
        <v>-1225</v>
      </c>
      <c r="F265" s="49"/>
      <c r="G265" s="49"/>
      <c r="H265" s="34">
        <v>-624</v>
      </c>
      <c r="I265" s="34">
        <f t="shared" si="35"/>
        <v>-624</v>
      </c>
      <c r="J265" s="34"/>
      <c r="K265" s="34"/>
      <c r="L265" s="34">
        <f t="shared" si="38"/>
        <v>601</v>
      </c>
      <c r="M265" s="34">
        <f t="shared" si="39"/>
        <v>50.93877551020408</v>
      </c>
      <c r="N265" s="34"/>
      <c r="O265" s="34">
        <f t="shared" si="33"/>
        <v>601</v>
      </c>
      <c r="P265" s="34"/>
    </row>
    <row r="266" spans="1:16" s="5" customFormat="1" ht="15.75">
      <c r="A266" s="90"/>
      <c r="B266" s="86"/>
      <c r="C266" s="22"/>
      <c r="D266" s="3" t="s">
        <v>29</v>
      </c>
      <c r="E266" s="6">
        <f>SUM(E251:E255,E259:E265)</f>
        <v>104369.9</v>
      </c>
      <c r="F266" s="6">
        <f>SUM(F251:F255,F259:F265)</f>
        <v>79960.7</v>
      </c>
      <c r="G266" s="6">
        <f>SUM(G251:G255,G259:G265)</f>
        <v>12073.9</v>
      </c>
      <c r="H266" s="6">
        <f>SUM(H251:H255,H259:H265)</f>
        <v>21812.3</v>
      </c>
      <c r="I266" s="6">
        <f t="shared" si="35"/>
        <v>9738.4</v>
      </c>
      <c r="J266" s="6">
        <f t="shared" si="36"/>
        <v>180.6566229635826</v>
      </c>
      <c r="K266" s="6">
        <f t="shared" si="37"/>
        <v>27.27877569856192</v>
      </c>
      <c r="L266" s="6">
        <f t="shared" si="38"/>
        <v>-82557.59999999999</v>
      </c>
      <c r="M266" s="6">
        <f t="shared" si="39"/>
        <v>20.899033150362317</v>
      </c>
      <c r="N266" s="6">
        <f t="shared" si="32"/>
        <v>27.27877569856192</v>
      </c>
      <c r="O266" s="6">
        <f t="shared" si="33"/>
        <v>-82557.59999999999</v>
      </c>
      <c r="P266" s="6">
        <f t="shared" si="34"/>
        <v>20.899033150362317</v>
      </c>
    </row>
    <row r="267" spans="1:16" ht="15.75">
      <c r="A267" s="90"/>
      <c r="B267" s="86"/>
      <c r="C267" s="21" t="s">
        <v>15</v>
      </c>
      <c r="D267" s="43" t="s">
        <v>16</v>
      </c>
      <c r="E267" s="34">
        <f>E268</f>
        <v>8180</v>
      </c>
      <c r="F267" s="34">
        <f>F268</f>
        <v>12000</v>
      </c>
      <c r="G267" s="34">
        <f>G268</f>
        <v>7900</v>
      </c>
      <c r="H267" s="34">
        <f>H268</f>
        <v>7872</v>
      </c>
      <c r="I267" s="34">
        <f t="shared" si="35"/>
        <v>-28</v>
      </c>
      <c r="J267" s="34">
        <f t="shared" si="36"/>
        <v>99.64556962025316</v>
      </c>
      <c r="K267" s="34">
        <f t="shared" si="37"/>
        <v>65.60000000000001</v>
      </c>
      <c r="L267" s="34">
        <f t="shared" si="38"/>
        <v>-308</v>
      </c>
      <c r="M267" s="34">
        <f t="shared" si="39"/>
        <v>96.23471882640587</v>
      </c>
      <c r="N267" s="34">
        <f t="shared" si="32"/>
        <v>65.60000000000001</v>
      </c>
      <c r="O267" s="34">
        <f t="shared" si="33"/>
        <v>-308</v>
      </c>
      <c r="P267" s="34">
        <f t="shared" si="34"/>
        <v>96.23471882640587</v>
      </c>
    </row>
    <row r="268" spans="1:16" ht="47.25" customHeight="1" hidden="1">
      <c r="A268" s="90"/>
      <c r="B268" s="86"/>
      <c r="C268" s="20" t="s">
        <v>17</v>
      </c>
      <c r="D268" s="44" t="s">
        <v>18</v>
      </c>
      <c r="E268" s="34">
        <v>8180</v>
      </c>
      <c r="F268" s="34">
        <v>12000</v>
      </c>
      <c r="G268" s="34">
        <v>7900</v>
      </c>
      <c r="H268" s="34">
        <v>7872</v>
      </c>
      <c r="I268" s="34">
        <f t="shared" si="35"/>
        <v>-28</v>
      </c>
      <c r="J268" s="34">
        <f t="shared" si="36"/>
        <v>99.64556962025316</v>
      </c>
      <c r="K268" s="34">
        <f t="shared" si="37"/>
        <v>65.60000000000001</v>
      </c>
      <c r="L268" s="34">
        <f t="shared" si="38"/>
        <v>-308</v>
      </c>
      <c r="M268" s="34">
        <f t="shared" si="39"/>
        <v>96.23471882640587</v>
      </c>
      <c r="N268" s="34">
        <f t="shared" si="32"/>
        <v>65.60000000000001</v>
      </c>
      <c r="O268" s="34">
        <f t="shared" si="33"/>
        <v>-308</v>
      </c>
      <c r="P268" s="34">
        <f t="shared" si="34"/>
        <v>96.23471882640587</v>
      </c>
    </row>
    <row r="269" spans="1:16" s="5" customFormat="1" ht="15.75">
      <c r="A269" s="90"/>
      <c r="B269" s="86"/>
      <c r="C269" s="22"/>
      <c r="D269" s="3" t="s">
        <v>30</v>
      </c>
      <c r="E269" s="6">
        <f>E267</f>
        <v>8180</v>
      </c>
      <c r="F269" s="6">
        <f>F267</f>
        <v>12000</v>
      </c>
      <c r="G269" s="6">
        <f>G267</f>
        <v>7900</v>
      </c>
      <c r="H269" s="6">
        <f>H267</f>
        <v>7872</v>
      </c>
      <c r="I269" s="6">
        <f t="shared" si="35"/>
        <v>-28</v>
      </c>
      <c r="J269" s="6">
        <f t="shared" si="36"/>
        <v>99.64556962025316</v>
      </c>
      <c r="K269" s="6">
        <f t="shared" si="37"/>
        <v>65.60000000000001</v>
      </c>
      <c r="L269" s="6">
        <f t="shared" si="38"/>
        <v>-308</v>
      </c>
      <c r="M269" s="6">
        <f t="shared" si="39"/>
        <v>96.23471882640587</v>
      </c>
      <c r="N269" s="6">
        <f t="shared" si="32"/>
        <v>65.60000000000001</v>
      </c>
      <c r="O269" s="6">
        <f t="shared" si="33"/>
        <v>-308</v>
      </c>
      <c r="P269" s="6">
        <f t="shared" si="34"/>
        <v>96.23471882640587</v>
      </c>
    </row>
    <row r="270" spans="1:16" s="5" customFormat="1" ht="31.5">
      <c r="A270" s="90"/>
      <c r="B270" s="86"/>
      <c r="C270" s="22"/>
      <c r="D270" s="3" t="s">
        <v>31</v>
      </c>
      <c r="E270" s="6">
        <f>E271-E265</f>
        <v>113774.9</v>
      </c>
      <c r="F270" s="6">
        <f>F271-F265</f>
        <v>91960.7</v>
      </c>
      <c r="G270" s="6">
        <f>G271-G265</f>
        <v>19973.9</v>
      </c>
      <c r="H270" s="6">
        <f>H271-H265</f>
        <v>30308.3</v>
      </c>
      <c r="I270" s="6">
        <f t="shared" si="35"/>
        <v>10334.399999999998</v>
      </c>
      <c r="J270" s="6">
        <f t="shared" si="36"/>
        <v>151.73952007369616</v>
      </c>
      <c r="K270" s="6">
        <f t="shared" si="37"/>
        <v>32.95788309571371</v>
      </c>
      <c r="L270" s="6">
        <f t="shared" si="38"/>
        <v>-83466.59999999999</v>
      </c>
      <c r="M270" s="6">
        <f t="shared" si="39"/>
        <v>26.638828071920962</v>
      </c>
      <c r="N270" s="6">
        <f t="shared" si="32"/>
        <v>32.95788309571371</v>
      </c>
      <c r="O270" s="6">
        <f t="shared" si="33"/>
        <v>-83466.59999999999</v>
      </c>
      <c r="P270" s="6">
        <f t="shared" si="34"/>
        <v>26.638828071920962</v>
      </c>
    </row>
    <row r="271" spans="1:16" s="5" customFormat="1" ht="15.75">
      <c r="A271" s="91"/>
      <c r="B271" s="87"/>
      <c r="C271" s="22"/>
      <c r="D271" s="3" t="s">
        <v>47</v>
      </c>
      <c r="E271" s="6">
        <f>E266+E269</f>
        <v>112549.9</v>
      </c>
      <c r="F271" s="6">
        <f>F266+F269</f>
        <v>91960.7</v>
      </c>
      <c r="G271" s="6">
        <f>G266+G269</f>
        <v>19973.9</v>
      </c>
      <c r="H271" s="6">
        <f>H266+H269</f>
        <v>29684.3</v>
      </c>
      <c r="I271" s="6">
        <f t="shared" si="35"/>
        <v>9710.399999999998</v>
      </c>
      <c r="J271" s="6">
        <f t="shared" si="36"/>
        <v>148.61544315331506</v>
      </c>
      <c r="K271" s="6">
        <f t="shared" si="37"/>
        <v>32.2793323669785</v>
      </c>
      <c r="L271" s="6">
        <f t="shared" si="38"/>
        <v>-82865.59999999999</v>
      </c>
      <c r="M271" s="6">
        <f t="shared" si="39"/>
        <v>26.374345956771172</v>
      </c>
      <c r="N271" s="6">
        <f t="shared" si="32"/>
        <v>32.2793323669785</v>
      </c>
      <c r="O271" s="6">
        <f t="shared" si="33"/>
        <v>-82865.59999999999</v>
      </c>
      <c r="P271" s="6">
        <f t="shared" si="34"/>
        <v>26.374345956771172</v>
      </c>
    </row>
    <row r="272" spans="1:16" s="5" customFormat="1" ht="94.5">
      <c r="A272" s="89" t="s">
        <v>89</v>
      </c>
      <c r="B272" s="85" t="s">
        <v>90</v>
      </c>
      <c r="C272" s="21" t="s">
        <v>232</v>
      </c>
      <c r="D272" s="32" t="s">
        <v>234</v>
      </c>
      <c r="E272" s="34">
        <v>604.8</v>
      </c>
      <c r="F272" s="34">
        <v>407.2</v>
      </c>
      <c r="G272" s="34">
        <v>271.6</v>
      </c>
      <c r="H272" s="34">
        <v>700.8</v>
      </c>
      <c r="I272" s="34">
        <f t="shared" si="35"/>
        <v>429.19999999999993</v>
      </c>
      <c r="J272" s="34">
        <f t="shared" si="36"/>
        <v>258.0265095729013</v>
      </c>
      <c r="K272" s="34">
        <f t="shared" si="37"/>
        <v>172.10216110019644</v>
      </c>
      <c r="L272" s="34">
        <f t="shared" si="38"/>
        <v>96</v>
      </c>
      <c r="M272" s="34">
        <f t="shared" si="39"/>
        <v>115.87301587301589</v>
      </c>
      <c r="N272" s="34"/>
      <c r="O272" s="34">
        <f t="shared" si="33"/>
        <v>96</v>
      </c>
      <c r="P272" s="34"/>
    </row>
    <row r="273" spans="1:16" s="5" customFormat="1" ht="15.75">
      <c r="A273" s="90"/>
      <c r="B273" s="86"/>
      <c r="C273" s="21" t="s">
        <v>8</v>
      </c>
      <c r="D273" s="42" t="s">
        <v>9</v>
      </c>
      <c r="E273" s="34">
        <v>101.5</v>
      </c>
      <c r="F273" s="34">
        <v>1301</v>
      </c>
      <c r="G273" s="34">
        <v>853.5</v>
      </c>
      <c r="H273" s="34">
        <v>855.8</v>
      </c>
      <c r="I273" s="34">
        <f t="shared" si="35"/>
        <v>2.2999999999999545</v>
      </c>
      <c r="J273" s="34">
        <f t="shared" si="36"/>
        <v>100.26947861745752</v>
      </c>
      <c r="K273" s="34">
        <f t="shared" si="37"/>
        <v>65.78016910069178</v>
      </c>
      <c r="L273" s="34">
        <f t="shared" si="38"/>
        <v>754.3</v>
      </c>
      <c r="M273" s="34">
        <f t="shared" si="39"/>
        <v>843.1527093596058</v>
      </c>
      <c r="N273" s="34"/>
      <c r="O273" s="34"/>
      <c r="P273" s="34"/>
    </row>
    <row r="274" spans="1:16" ht="31.5" customHeight="1">
      <c r="A274" s="90"/>
      <c r="B274" s="86"/>
      <c r="C274" s="21" t="s">
        <v>191</v>
      </c>
      <c r="D274" s="32" t="s">
        <v>192</v>
      </c>
      <c r="E274" s="34">
        <v>46.2</v>
      </c>
      <c r="F274" s="34"/>
      <c r="G274" s="34"/>
      <c r="H274" s="34">
        <v>168.7</v>
      </c>
      <c r="I274" s="34">
        <f t="shared" si="35"/>
        <v>168.7</v>
      </c>
      <c r="J274" s="34"/>
      <c r="K274" s="34"/>
      <c r="L274" s="34">
        <f t="shared" si="38"/>
        <v>122.49999999999999</v>
      </c>
      <c r="M274" s="34">
        <f t="shared" si="39"/>
        <v>365.15151515151507</v>
      </c>
      <c r="N274" s="34"/>
      <c r="O274" s="34">
        <f t="shared" si="33"/>
        <v>122.49999999999999</v>
      </c>
      <c r="P274" s="34">
        <f t="shared" si="34"/>
        <v>365.15151515151507</v>
      </c>
    </row>
    <row r="275" spans="1:16" ht="94.5">
      <c r="A275" s="90"/>
      <c r="B275" s="86"/>
      <c r="C275" s="61" t="s">
        <v>205</v>
      </c>
      <c r="D275" s="67" t="s">
        <v>208</v>
      </c>
      <c r="E275" s="34"/>
      <c r="F275" s="34"/>
      <c r="G275" s="34"/>
      <c r="H275" s="34">
        <v>446.5</v>
      </c>
      <c r="I275" s="34">
        <f t="shared" si="35"/>
        <v>446.5</v>
      </c>
      <c r="J275" s="34"/>
      <c r="K275" s="34"/>
      <c r="L275" s="34">
        <f t="shared" si="38"/>
        <v>446.5</v>
      </c>
      <c r="M275" s="34"/>
      <c r="N275" s="34"/>
      <c r="O275" s="34">
        <f t="shared" si="33"/>
        <v>446.5</v>
      </c>
      <c r="P275" s="34" t="e">
        <f t="shared" si="34"/>
        <v>#DIV/0!</v>
      </c>
    </row>
    <row r="276" spans="1:16" ht="15.75">
      <c r="A276" s="90"/>
      <c r="B276" s="86"/>
      <c r="C276" s="21" t="s">
        <v>15</v>
      </c>
      <c r="D276" s="43" t="s">
        <v>16</v>
      </c>
      <c r="E276" s="34">
        <f>SUM(E277:E281)</f>
        <v>325.6</v>
      </c>
      <c r="F276" s="34">
        <f>SUM(F277:F281)</f>
        <v>251.3</v>
      </c>
      <c r="G276" s="34">
        <f>SUM(G277:G281)</f>
        <v>167.5</v>
      </c>
      <c r="H276" s="34">
        <f>SUM(H277:H281)</f>
        <v>1819.5</v>
      </c>
      <c r="I276" s="34">
        <f t="shared" si="35"/>
        <v>1652</v>
      </c>
      <c r="J276" s="34">
        <f t="shared" si="36"/>
        <v>1086.2686567164178</v>
      </c>
      <c r="K276" s="34">
        <f t="shared" si="37"/>
        <v>724.0350179068841</v>
      </c>
      <c r="L276" s="34">
        <f t="shared" si="38"/>
        <v>1493.9</v>
      </c>
      <c r="M276" s="34">
        <f t="shared" si="39"/>
        <v>558.8144963144963</v>
      </c>
      <c r="N276" s="34">
        <f t="shared" si="32"/>
        <v>724.0350179068841</v>
      </c>
      <c r="O276" s="34">
        <f t="shared" si="33"/>
        <v>1493.9</v>
      </c>
      <c r="P276" s="34">
        <f t="shared" si="34"/>
        <v>558.8144963144963</v>
      </c>
    </row>
    <row r="277" spans="1:16" ht="31.5" customHeight="1" hidden="1">
      <c r="A277" s="90"/>
      <c r="B277" s="86"/>
      <c r="C277" s="20" t="s">
        <v>34</v>
      </c>
      <c r="D277" s="44" t="s">
        <v>35</v>
      </c>
      <c r="E277" s="34"/>
      <c r="F277" s="34"/>
      <c r="G277" s="34"/>
      <c r="H277" s="34"/>
      <c r="I277" s="34">
        <f t="shared" si="35"/>
        <v>0</v>
      </c>
      <c r="J277" s="34" t="e">
        <f t="shared" si="36"/>
        <v>#DIV/0!</v>
      </c>
      <c r="K277" s="34" t="e">
        <f t="shared" si="37"/>
        <v>#DIV/0!</v>
      </c>
      <c r="L277" s="34">
        <f t="shared" si="38"/>
        <v>0</v>
      </c>
      <c r="M277" s="34" t="e">
        <f t="shared" si="39"/>
        <v>#DIV/0!</v>
      </c>
      <c r="N277" s="34" t="e">
        <f t="shared" si="32"/>
        <v>#DIV/0!</v>
      </c>
      <c r="O277" s="34">
        <f t="shared" si="33"/>
        <v>0</v>
      </c>
      <c r="P277" s="34" t="e">
        <f t="shared" si="34"/>
        <v>#DIV/0!</v>
      </c>
    </row>
    <row r="278" spans="1:16" ht="78.75" customHeight="1" hidden="1">
      <c r="A278" s="90"/>
      <c r="B278" s="86"/>
      <c r="C278" s="20" t="s">
        <v>243</v>
      </c>
      <c r="D278" s="44" t="s">
        <v>242</v>
      </c>
      <c r="E278" s="34">
        <v>24.4</v>
      </c>
      <c r="F278" s="34">
        <v>251.3</v>
      </c>
      <c r="G278" s="34">
        <v>167.5</v>
      </c>
      <c r="H278" s="34">
        <v>995.5</v>
      </c>
      <c r="I278" s="34">
        <f t="shared" si="35"/>
        <v>828</v>
      </c>
      <c r="J278" s="34">
        <f t="shared" si="36"/>
        <v>594.3283582089553</v>
      </c>
      <c r="K278" s="34">
        <f t="shared" si="37"/>
        <v>396.14007162753677</v>
      </c>
      <c r="L278" s="34">
        <f t="shared" si="38"/>
        <v>971.1</v>
      </c>
      <c r="M278" s="34">
        <f t="shared" si="39"/>
        <v>4079.9180327868853</v>
      </c>
      <c r="N278" s="34"/>
      <c r="O278" s="34"/>
      <c r="P278" s="34"/>
    </row>
    <row r="279" spans="1:16" ht="94.5" customHeight="1" hidden="1">
      <c r="A279" s="90"/>
      <c r="B279" s="86"/>
      <c r="C279" s="20" t="s">
        <v>245</v>
      </c>
      <c r="D279" s="44" t="s">
        <v>244</v>
      </c>
      <c r="E279" s="34">
        <v>69.2</v>
      </c>
      <c r="F279" s="34"/>
      <c r="G279" s="34"/>
      <c r="H279" s="34">
        <v>361.1</v>
      </c>
      <c r="I279" s="34">
        <f t="shared" si="35"/>
        <v>361.1</v>
      </c>
      <c r="J279" s="34" t="e">
        <f t="shared" si="36"/>
        <v>#DIV/0!</v>
      </c>
      <c r="K279" s="34" t="e">
        <f t="shared" si="37"/>
        <v>#DIV/0!</v>
      </c>
      <c r="L279" s="34">
        <f t="shared" si="38"/>
        <v>291.90000000000003</v>
      </c>
      <c r="M279" s="34">
        <f t="shared" si="39"/>
        <v>521.820809248555</v>
      </c>
      <c r="N279" s="34"/>
      <c r="O279" s="34"/>
      <c r="P279" s="34"/>
    </row>
    <row r="280" spans="1:16" ht="47.25" customHeight="1" hidden="1">
      <c r="A280" s="90"/>
      <c r="B280" s="86"/>
      <c r="C280" s="20" t="s">
        <v>236</v>
      </c>
      <c r="D280" s="44" t="s">
        <v>237</v>
      </c>
      <c r="E280" s="34"/>
      <c r="F280" s="34"/>
      <c r="G280" s="34"/>
      <c r="H280" s="34">
        <v>1</v>
      </c>
      <c r="I280" s="34">
        <f t="shared" si="35"/>
        <v>1</v>
      </c>
      <c r="J280" s="34" t="e">
        <f t="shared" si="36"/>
        <v>#DIV/0!</v>
      </c>
      <c r="K280" s="34" t="e">
        <f t="shared" si="37"/>
        <v>#DIV/0!</v>
      </c>
      <c r="L280" s="34">
        <f t="shared" si="38"/>
        <v>1</v>
      </c>
      <c r="M280" s="34" t="e">
        <f t="shared" si="39"/>
        <v>#DIV/0!</v>
      </c>
      <c r="N280" s="34"/>
      <c r="O280" s="34"/>
      <c r="P280" s="34"/>
    </row>
    <row r="281" spans="1:16" ht="47.25" customHeight="1" hidden="1">
      <c r="A281" s="90"/>
      <c r="B281" s="86"/>
      <c r="C281" s="20" t="s">
        <v>17</v>
      </c>
      <c r="D281" s="44" t="s">
        <v>18</v>
      </c>
      <c r="E281" s="34">
        <v>232</v>
      </c>
      <c r="F281" s="34"/>
      <c r="G281" s="34"/>
      <c r="H281" s="34">
        <v>461.9</v>
      </c>
      <c r="I281" s="34">
        <f t="shared" si="35"/>
        <v>461.9</v>
      </c>
      <c r="J281" s="34" t="e">
        <f t="shared" si="36"/>
        <v>#DIV/0!</v>
      </c>
      <c r="K281" s="34" t="e">
        <f t="shared" si="37"/>
        <v>#DIV/0!</v>
      </c>
      <c r="L281" s="34">
        <f t="shared" si="38"/>
        <v>229.89999999999998</v>
      </c>
      <c r="M281" s="34">
        <f t="shared" si="39"/>
        <v>199.0948275862069</v>
      </c>
      <c r="N281" s="34" t="e">
        <f t="shared" si="32"/>
        <v>#DIV/0!</v>
      </c>
      <c r="O281" s="34">
        <f t="shared" si="33"/>
        <v>229.89999999999998</v>
      </c>
      <c r="P281" s="34">
        <f t="shared" si="34"/>
        <v>199.0948275862069</v>
      </c>
    </row>
    <row r="282" spans="1:16" ht="15.75" customHeight="1">
      <c r="A282" s="90"/>
      <c r="B282" s="86"/>
      <c r="C282" s="21" t="s">
        <v>19</v>
      </c>
      <c r="D282" s="43" t="s">
        <v>20</v>
      </c>
      <c r="E282" s="34">
        <v>11</v>
      </c>
      <c r="F282" s="34"/>
      <c r="G282" s="34"/>
      <c r="H282" s="34">
        <v>2.1</v>
      </c>
      <c r="I282" s="34">
        <f t="shared" si="35"/>
        <v>2.1</v>
      </c>
      <c r="J282" s="34"/>
      <c r="K282" s="34"/>
      <c r="L282" s="34">
        <f t="shared" si="38"/>
        <v>-8.9</v>
      </c>
      <c r="M282" s="34">
        <f t="shared" si="39"/>
        <v>19.090909090909093</v>
      </c>
      <c r="N282" s="34"/>
      <c r="O282" s="34">
        <f t="shared" si="33"/>
        <v>-8.9</v>
      </c>
      <c r="P282" s="34"/>
    </row>
    <row r="283" spans="1:16" ht="15.75" hidden="1">
      <c r="A283" s="90"/>
      <c r="B283" s="86"/>
      <c r="C283" s="21" t="s">
        <v>21</v>
      </c>
      <c r="D283" s="43" t="s">
        <v>22</v>
      </c>
      <c r="E283" s="34"/>
      <c r="F283" s="34"/>
      <c r="G283" s="34"/>
      <c r="H283" s="34"/>
      <c r="I283" s="34">
        <f t="shared" si="35"/>
        <v>0</v>
      </c>
      <c r="J283" s="34" t="e">
        <f t="shared" si="36"/>
        <v>#DIV/0!</v>
      </c>
      <c r="K283" s="34" t="e">
        <f t="shared" si="37"/>
        <v>#DIV/0!</v>
      </c>
      <c r="L283" s="34">
        <f t="shared" si="38"/>
        <v>0</v>
      </c>
      <c r="M283" s="34" t="e">
        <f t="shared" si="39"/>
        <v>#DIV/0!</v>
      </c>
      <c r="N283" s="34" t="e">
        <f t="shared" si="32"/>
        <v>#DIV/0!</v>
      </c>
      <c r="O283" s="34">
        <f t="shared" si="33"/>
        <v>0</v>
      </c>
      <c r="P283" s="34" t="e">
        <f t="shared" si="34"/>
        <v>#DIV/0!</v>
      </c>
    </row>
    <row r="284" spans="1:16" ht="15.75">
      <c r="A284" s="90"/>
      <c r="B284" s="86"/>
      <c r="C284" s="21" t="s">
        <v>24</v>
      </c>
      <c r="D284" s="43" t="s">
        <v>91</v>
      </c>
      <c r="E284" s="34">
        <v>9557.6</v>
      </c>
      <c r="F284" s="34">
        <v>565194.7</v>
      </c>
      <c r="G284" s="34">
        <v>362418.6</v>
      </c>
      <c r="H284" s="34">
        <v>230173.7</v>
      </c>
      <c r="I284" s="34">
        <f t="shared" si="35"/>
        <v>-132244.89999999997</v>
      </c>
      <c r="J284" s="34">
        <f t="shared" si="36"/>
        <v>63.510454485503786</v>
      </c>
      <c r="K284" s="34">
        <f t="shared" si="37"/>
        <v>40.72467416980379</v>
      </c>
      <c r="L284" s="34">
        <f t="shared" si="38"/>
        <v>220616.1</v>
      </c>
      <c r="M284" s="34">
        <f t="shared" si="39"/>
        <v>2408.279275131832</v>
      </c>
      <c r="N284" s="34">
        <f t="shared" si="32"/>
        <v>40.72467416980379</v>
      </c>
      <c r="O284" s="34">
        <f t="shared" si="33"/>
        <v>220616.1</v>
      </c>
      <c r="P284" s="34"/>
    </row>
    <row r="285" spans="1:16" ht="15.75" customHeight="1" hidden="1">
      <c r="A285" s="90"/>
      <c r="B285" s="86"/>
      <c r="C285" s="21" t="s">
        <v>26</v>
      </c>
      <c r="D285" s="43" t="s">
        <v>68</v>
      </c>
      <c r="E285" s="34"/>
      <c r="F285" s="34"/>
      <c r="G285" s="34"/>
      <c r="H285" s="34"/>
      <c r="I285" s="34">
        <f t="shared" si="35"/>
        <v>0</v>
      </c>
      <c r="J285" s="34" t="e">
        <f t="shared" si="36"/>
        <v>#DIV/0!</v>
      </c>
      <c r="K285" s="34" t="e">
        <f t="shared" si="37"/>
        <v>#DIV/0!</v>
      </c>
      <c r="L285" s="34">
        <f t="shared" si="38"/>
        <v>0</v>
      </c>
      <c r="M285" s="34" t="e">
        <f t="shared" si="39"/>
        <v>#DIV/0!</v>
      </c>
      <c r="N285" s="34" t="e">
        <f t="shared" si="32"/>
        <v>#DIV/0!</v>
      </c>
      <c r="O285" s="34">
        <f t="shared" si="33"/>
        <v>0</v>
      </c>
      <c r="P285" s="34" t="e">
        <f t="shared" si="34"/>
        <v>#DIV/0!</v>
      </c>
    </row>
    <row r="286" spans="1:16" ht="15.75">
      <c r="A286" s="90"/>
      <c r="B286" s="86"/>
      <c r="C286" s="21" t="s">
        <v>39</v>
      </c>
      <c r="D286" s="44" t="s">
        <v>40</v>
      </c>
      <c r="E286" s="34">
        <v>41394</v>
      </c>
      <c r="F286" s="34"/>
      <c r="G286" s="34"/>
      <c r="H286" s="34"/>
      <c r="I286" s="34">
        <f t="shared" si="35"/>
        <v>0</v>
      </c>
      <c r="J286" s="34"/>
      <c r="K286" s="34"/>
      <c r="L286" s="34">
        <f t="shared" si="38"/>
        <v>-41394</v>
      </c>
      <c r="M286" s="34">
        <f t="shared" si="39"/>
        <v>0</v>
      </c>
      <c r="N286" s="34" t="e">
        <f t="shared" si="32"/>
        <v>#DIV/0!</v>
      </c>
      <c r="O286" s="34">
        <f t="shared" si="33"/>
        <v>-41394</v>
      </c>
      <c r="P286" s="34">
        <f t="shared" si="34"/>
        <v>0</v>
      </c>
    </row>
    <row r="287" spans="1:16" ht="15.75">
      <c r="A287" s="90"/>
      <c r="B287" s="86"/>
      <c r="C287" s="21" t="s">
        <v>28</v>
      </c>
      <c r="D287" s="43" t="s">
        <v>23</v>
      </c>
      <c r="E287" s="34">
        <v>-729.9</v>
      </c>
      <c r="F287" s="34"/>
      <c r="G287" s="34"/>
      <c r="H287" s="34">
        <v>-297.7</v>
      </c>
      <c r="I287" s="34">
        <f t="shared" si="35"/>
        <v>-297.7</v>
      </c>
      <c r="J287" s="34"/>
      <c r="K287" s="34"/>
      <c r="L287" s="34">
        <f t="shared" si="38"/>
        <v>432.2</v>
      </c>
      <c r="M287" s="34">
        <f t="shared" si="39"/>
        <v>40.78640909713659</v>
      </c>
      <c r="N287" s="34"/>
      <c r="O287" s="34">
        <f t="shared" si="33"/>
        <v>432.2</v>
      </c>
      <c r="P287" s="34"/>
    </row>
    <row r="288" spans="1:16" ht="15.75">
      <c r="A288" s="90"/>
      <c r="B288" s="86"/>
      <c r="C288" s="21"/>
      <c r="D288" s="3" t="s">
        <v>29</v>
      </c>
      <c r="E288" s="4">
        <f>SUM(E272:E276,E282:E287)</f>
        <v>51310.799999999996</v>
      </c>
      <c r="F288" s="4">
        <f>SUM(F272:F276,F282:F287)</f>
        <v>567154.2</v>
      </c>
      <c r="G288" s="4">
        <f>SUM(G272:G276,G282:G287)</f>
        <v>363711.19999999995</v>
      </c>
      <c r="H288" s="4">
        <f>SUM(H272:H276,H282:H287)</f>
        <v>233869.4</v>
      </c>
      <c r="I288" s="4">
        <f t="shared" si="35"/>
        <v>-129841.79999999996</v>
      </c>
      <c r="J288" s="4">
        <f t="shared" si="36"/>
        <v>64.30085188468215</v>
      </c>
      <c r="K288" s="4">
        <f t="shared" si="37"/>
        <v>41.23559342415167</v>
      </c>
      <c r="L288" s="4">
        <f t="shared" si="38"/>
        <v>182558.6</v>
      </c>
      <c r="M288" s="4">
        <f t="shared" si="39"/>
        <v>455.78981423014267</v>
      </c>
      <c r="N288" s="34"/>
      <c r="O288" s="34"/>
      <c r="P288" s="34"/>
    </row>
    <row r="289" spans="1:16" ht="31.5">
      <c r="A289" s="90"/>
      <c r="B289" s="86"/>
      <c r="C289" s="21" t="s">
        <v>250</v>
      </c>
      <c r="D289" s="77" t="s">
        <v>251</v>
      </c>
      <c r="E289" s="34"/>
      <c r="F289" s="34">
        <v>32691.1</v>
      </c>
      <c r="G289" s="34">
        <v>21664.3</v>
      </c>
      <c r="H289" s="34">
        <v>18047.6</v>
      </c>
      <c r="I289" s="34">
        <f t="shared" si="35"/>
        <v>-3616.7000000000007</v>
      </c>
      <c r="J289" s="34">
        <f t="shared" si="36"/>
        <v>83.30571493193871</v>
      </c>
      <c r="K289" s="34">
        <f t="shared" si="37"/>
        <v>55.20646292110085</v>
      </c>
      <c r="L289" s="34">
        <f t="shared" si="38"/>
        <v>18047.6</v>
      </c>
      <c r="M289" s="34"/>
      <c r="N289" s="34"/>
      <c r="O289" s="34"/>
      <c r="P289" s="34"/>
    </row>
    <row r="290" spans="1:16" ht="15.75">
      <c r="A290" s="90"/>
      <c r="B290" s="86"/>
      <c r="C290" s="21" t="s">
        <v>15</v>
      </c>
      <c r="D290" s="43" t="s">
        <v>16</v>
      </c>
      <c r="E290" s="34">
        <f>E291</f>
        <v>22.1</v>
      </c>
      <c r="F290" s="34">
        <f>F291</f>
        <v>16</v>
      </c>
      <c r="G290" s="34">
        <f>G291</f>
        <v>10.1</v>
      </c>
      <c r="H290" s="34">
        <f>H291</f>
        <v>1713.9</v>
      </c>
      <c r="I290" s="34">
        <f t="shared" si="35"/>
        <v>1703.8000000000002</v>
      </c>
      <c r="J290" s="34">
        <f t="shared" si="36"/>
        <v>16969.30693069307</v>
      </c>
      <c r="K290" s="34">
        <f t="shared" si="37"/>
        <v>10711.875</v>
      </c>
      <c r="L290" s="34">
        <f t="shared" si="38"/>
        <v>1691.8000000000002</v>
      </c>
      <c r="M290" s="34">
        <f t="shared" si="39"/>
        <v>7755.203619909503</v>
      </c>
      <c r="N290" s="34"/>
      <c r="O290" s="34"/>
      <c r="P290" s="34"/>
    </row>
    <row r="291" spans="1:16" ht="63" customHeight="1" hidden="1">
      <c r="A291" s="90"/>
      <c r="B291" s="86"/>
      <c r="C291" s="20" t="s">
        <v>220</v>
      </c>
      <c r="D291" s="43" t="s">
        <v>222</v>
      </c>
      <c r="E291" s="34">
        <v>22.1</v>
      </c>
      <c r="F291" s="34">
        <v>16</v>
      </c>
      <c r="G291" s="34">
        <v>10.1</v>
      </c>
      <c r="H291" s="34">
        <v>1713.9</v>
      </c>
      <c r="I291" s="34">
        <f t="shared" si="35"/>
        <v>1703.8000000000002</v>
      </c>
      <c r="J291" s="34">
        <f t="shared" si="36"/>
        <v>16969.30693069307</v>
      </c>
      <c r="K291" s="34">
        <f t="shared" si="37"/>
        <v>10711.875</v>
      </c>
      <c r="L291" s="34">
        <f t="shared" si="38"/>
        <v>1691.8000000000002</v>
      </c>
      <c r="M291" s="34">
        <f t="shared" si="39"/>
        <v>7755.203619909503</v>
      </c>
      <c r="N291" s="34"/>
      <c r="O291" s="34"/>
      <c r="P291" s="34"/>
    </row>
    <row r="292" spans="1:16" ht="15.75">
      <c r="A292" s="90"/>
      <c r="B292" s="86"/>
      <c r="C292" s="25"/>
      <c r="D292" s="3" t="s">
        <v>30</v>
      </c>
      <c r="E292" s="4">
        <f>E289+E290</f>
        <v>22.1</v>
      </c>
      <c r="F292" s="4">
        <f>F289+F290</f>
        <v>32707.1</v>
      </c>
      <c r="G292" s="4">
        <f>G289+G290</f>
        <v>21674.399999999998</v>
      </c>
      <c r="H292" s="4">
        <f>H289+H290</f>
        <v>19761.5</v>
      </c>
      <c r="I292" s="4">
        <f t="shared" si="35"/>
        <v>-1912.8999999999978</v>
      </c>
      <c r="J292" s="4">
        <f t="shared" si="36"/>
        <v>91.1743808363784</v>
      </c>
      <c r="K292" s="4">
        <f t="shared" si="37"/>
        <v>60.41960308312263</v>
      </c>
      <c r="L292" s="4">
        <f t="shared" si="38"/>
        <v>19739.4</v>
      </c>
      <c r="M292" s="4">
        <f t="shared" si="39"/>
        <v>89418.5520361991</v>
      </c>
      <c r="N292" s="34"/>
      <c r="O292" s="34"/>
      <c r="P292" s="34"/>
    </row>
    <row r="293" spans="1:16" s="5" customFormat="1" ht="31.5">
      <c r="A293" s="90"/>
      <c r="B293" s="86"/>
      <c r="C293" s="23"/>
      <c r="D293" s="3" t="s">
        <v>31</v>
      </c>
      <c r="E293" s="4">
        <f>E294-E287</f>
        <v>52062.799999999996</v>
      </c>
      <c r="F293" s="4">
        <f>F294-F287</f>
        <v>599861.2999999999</v>
      </c>
      <c r="G293" s="4">
        <f>G294-G287</f>
        <v>385385.6</v>
      </c>
      <c r="H293" s="4">
        <f>H294-H287</f>
        <v>253928.6</v>
      </c>
      <c r="I293" s="4">
        <f t="shared" si="35"/>
        <v>-131456.99999999997</v>
      </c>
      <c r="J293" s="4">
        <f t="shared" si="36"/>
        <v>65.8894883462174</v>
      </c>
      <c r="K293" s="4">
        <f t="shared" si="37"/>
        <v>42.331218900102414</v>
      </c>
      <c r="L293" s="4">
        <f t="shared" si="38"/>
        <v>201865.80000000002</v>
      </c>
      <c r="M293" s="4">
        <f t="shared" si="39"/>
        <v>487.7351967239565</v>
      </c>
      <c r="N293" s="4">
        <f t="shared" si="32"/>
        <v>42.331218900102414</v>
      </c>
      <c r="O293" s="4">
        <f t="shared" si="33"/>
        <v>201865.80000000002</v>
      </c>
      <c r="P293" s="4">
        <f t="shared" si="34"/>
        <v>487.7351967239565</v>
      </c>
    </row>
    <row r="294" spans="1:16" s="5" customFormat="1" ht="15.75">
      <c r="A294" s="91"/>
      <c r="B294" s="87"/>
      <c r="C294" s="23"/>
      <c r="D294" s="3" t="s">
        <v>47</v>
      </c>
      <c r="E294" s="4">
        <f>E288+E292</f>
        <v>51332.899999999994</v>
      </c>
      <c r="F294" s="4">
        <f>F288+F292</f>
        <v>599861.2999999999</v>
      </c>
      <c r="G294" s="4">
        <f>G288+G292</f>
        <v>385385.6</v>
      </c>
      <c r="H294" s="4">
        <f>H288+H292</f>
        <v>253630.9</v>
      </c>
      <c r="I294" s="4">
        <f t="shared" si="35"/>
        <v>-131754.69999999998</v>
      </c>
      <c r="J294" s="4">
        <f t="shared" si="36"/>
        <v>65.81224103858577</v>
      </c>
      <c r="K294" s="4">
        <f t="shared" si="37"/>
        <v>42.28159076106427</v>
      </c>
      <c r="L294" s="4">
        <f t="shared" si="38"/>
        <v>202298</v>
      </c>
      <c r="M294" s="4">
        <f t="shared" si="39"/>
        <v>494.0903397236471</v>
      </c>
      <c r="N294" s="4">
        <f t="shared" si="32"/>
        <v>42.28159076106427</v>
      </c>
      <c r="O294" s="4">
        <f t="shared" si="33"/>
        <v>202298</v>
      </c>
      <c r="P294" s="4">
        <f t="shared" si="34"/>
        <v>494.0903397236471</v>
      </c>
    </row>
    <row r="295" spans="1:16" s="5" customFormat="1" ht="31.5" customHeight="1">
      <c r="A295" s="89" t="s">
        <v>92</v>
      </c>
      <c r="B295" s="85" t="s">
        <v>93</v>
      </c>
      <c r="C295" s="21" t="s">
        <v>191</v>
      </c>
      <c r="D295" s="32" t="s">
        <v>192</v>
      </c>
      <c r="E295" s="34">
        <v>108.7</v>
      </c>
      <c r="F295" s="34"/>
      <c r="G295" s="34"/>
      <c r="H295" s="34">
        <v>11.1</v>
      </c>
      <c r="I295" s="34">
        <f t="shared" si="35"/>
        <v>11.1</v>
      </c>
      <c r="J295" s="34"/>
      <c r="K295" s="34"/>
      <c r="L295" s="34">
        <f t="shared" si="38"/>
        <v>-97.60000000000001</v>
      </c>
      <c r="M295" s="34">
        <f t="shared" si="39"/>
        <v>10.211591536338545</v>
      </c>
      <c r="N295" s="34"/>
      <c r="O295" s="34">
        <f t="shared" si="33"/>
        <v>-97.60000000000001</v>
      </c>
      <c r="P295" s="34">
        <f t="shared" si="34"/>
        <v>10.211591536338545</v>
      </c>
    </row>
    <row r="296" spans="1:16" s="5" customFormat="1" ht="31.5" customHeight="1">
      <c r="A296" s="90"/>
      <c r="B296" s="86"/>
      <c r="C296" s="21" t="s">
        <v>15</v>
      </c>
      <c r="D296" s="43" t="s">
        <v>16</v>
      </c>
      <c r="E296" s="34">
        <f>SUM(E297)</f>
        <v>626.1</v>
      </c>
      <c r="F296" s="34">
        <f>SUM(F297)</f>
        <v>0</v>
      </c>
      <c r="G296" s="34">
        <f>SUM(G297)</f>
        <v>0</v>
      </c>
      <c r="H296" s="34">
        <f>SUM(H297)</f>
        <v>2779.1</v>
      </c>
      <c r="I296" s="34">
        <f t="shared" si="35"/>
        <v>2779.1</v>
      </c>
      <c r="J296" s="34"/>
      <c r="K296" s="34"/>
      <c r="L296" s="34">
        <f t="shared" si="38"/>
        <v>2153</v>
      </c>
      <c r="M296" s="34">
        <f t="shared" si="39"/>
        <v>443.87478038651966</v>
      </c>
      <c r="N296" s="34"/>
      <c r="O296" s="34">
        <f t="shared" si="33"/>
        <v>2153</v>
      </c>
      <c r="P296" s="34">
        <f t="shared" si="34"/>
        <v>443.87478038651966</v>
      </c>
    </row>
    <row r="297" spans="1:16" s="5" customFormat="1" ht="47.25" customHeight="1" hidden="1">
      <c r="A297" s="90"/>
      <c r="B297" s="86"/>
      <c r="C297" s="20" t="s">
        <v>17</v>
      </c>
      <c r="D297" s="44" t="s">
        <v>18</v>
      </c>
      <c r="E297" s="34">
        <v>626.1</v>
      </c>
      <c r="F297" s="34"/>
      <c r="G297" s="34"/>
      <c r="H297" s="34">
        <v>2779.1</v>
      </c>
      <c r="I297" s="34">
        <f t="shared" si="35"/>
        <v>2779.1</v>
      </c>
      <c r="J297" s="34"/>
      <c r="K297" s="34"/>
      <c r="L297" s="34">
        <f t="shared" si="38"/>
        <v>2153</v>
      </c>
      <c r="M297" s="34">
        <f t="shared" si="39"/>
        <v>443.87478038651966</v>
      </c>
      <c r="N297" s="34" t="e">
        <f t="shared" si="32"/>
        <v>#DIV/0!</v>
      </c>
      <c r="O297" s="34">
        <f t="shared" si="33"/>
        <v>2153</v>
      </c>
      <c r="P297" s="34">
        <f t="shared" si="34"/>
        <v>443.87478038651966</v>
      </c>
    </row>
    <row r="298" spans="1:16" s="5" customFormat="1" ht="15.75">
      <c r="A298" s="90"/>
      <c r="B298" s="86"/>
      <c r="C298" s="21" t="s">
        <v>19</v>
      </c>
      <c r="D298" s="43" t="s">
        <v>20</v>
      </c>
      <c r="E298" s="34"/>
      <c r="F298" s="34"/>
      <c r="G298" s="34"/>
      <c r="H298" s="34"/>
      <c r="I298" s="34">
        <f t="shared" si="35"/>
        <v>0</v>
      </c>
      <c r="J298" s="34"/>
      <c r="K298" s="34"/>
      <c r="L298" s="34">
        <f t="shared" si="38"/>
        <v>0</v>
      </c>
      <c r="M298" s="34"/>
      <c r="N298" s="34" t="e">
        <f t="shared" si="32"/>
        <v>#DIV/0!</v>
      </c>
      <c r="O298" s="34">
        <f t="shared" si="33"/>
        <v>0</v>
      </c>
      <c r="P298" s="34" t="e">
        <f t="shared" si="34"/>
        <v>#DIV/0!</v>
      </c>
    </row>
    <row r="299" spans="1:16" s="5" customFormat="1" ht="78.75" customHeight="1" hidden="1">
      <c r="A299" s="90"/>
      <c r="B299" s="86"/>
      <c r="C299" s="21" t="s">
        <v>21</v>
      </c>
      <c r="D299" s="43" t="s">
        <v>94</v>
      </c>
      <c r="E299" s="34"/>
      <c r="F299" s="34"/>
      <c r="G299" s="34"/>
      <c r="H299" s="34"/>
      <c r="I299" s="34">
        <f t="shared" si="35"/>
        <v>0</v>
      </c>
      <c r="J299" s="34" t="e">
        <f t="shared" si="36"/>
        <v>#DIV/0!</v>
      </c>
      <c r="K299" s="34" t="e">
        <f t="shared" si="37"/>
        <v>#DIV/0!</v>
      </c>
      <c r="L299" s="34">
        <f t="shared" si="38"/>
        <v>0</v>
      </c>
      <c r="M299" s="34" t="e">
        <f t="shared" si="39"/>
        <v>#DIV/0!</v>
      </c>
      <c r="N299" s="34" t="e">
        <f t="shared" si="32"/>
        <v>#DIV/0!</v>
      </c>
      <c r="O299" s="34">
        <f t="shared" si="33"/>
        <v>0</v>
      </c>
      <c r="P299" s="34" t="e">
        <f t="shared" si="34"/>
        <v>#DIV/0!</v>
      </c>
    </row>
    <row r="300" spans="1:16" s="5" customFormat="1" ht="15.75">
      <c r="A300" s="90"/>
      <c r="B300" s="86"/>
      <c r="C300" s="21" t="s">
        <v>26</v>
      </c>
      <c r="D300" s="43" t="s">
        <v>68</v>
      </c>
      <c r="E300" s="34">
        <v>31.2</v>
      </c>
      <c r="F300" s="34">
        <v>34</v>
      </c>
      <c r="G300" s="34">
        <v>32.5</v>
      </c>
      <c r="H300" s="34">
        <v>32.5</v>
      </c>
      <c r="I300" s="34">
        <f t="shared" si="35"/>
        <v>0</v>
      </c>
      <c r="J300" s="34">
        <f t="shared" si="36"/>
        <v>100</v>
      </c>
      <c r="K300" s="34">
        <f t="shared" si="37"/>
        <v>95.58823529411765</v>
      </c>
      <c r="L300" s="34">
        <f t="shared" si="38"/>
        <v>1.3000000000000007</v>
      </c>
      <c r="M300" s="34">
        <f t="shared" si="39"/>
        <v>104.16666666666667</v>
      </c>
      <c r="N300" s="34">
        <f t="shared" si="32"/>
        <v>95.58823529411765</v>
      </c>
      <c r="O300" s="34">
        <f t="shared" si="33"/>
        <v>1.3000000000000007</v>
      </c>
      <c r="P300" s="34">
        <f t="shared" si="34"/>
        <v>104.16666666666667</v>
      </c>
    </row>
    <row r="301" spans="1:16" s="5" customFormat="1" ht="15.75">
      <c r="A301" s="90"/>
      <c r="B301" s="86"/>
      <c r="C301" s="21" t="s">
        <v>39</v>
      </c>
      <c r="D301" s="44" t="s">
        <v>40</v>
      </c>
      <c r="E301" s="34">
        <v>48544.2</v>
      </c>
      <c r="F301" s="34">
        <v>32658.7</v>
      </c>
      <c r="G301" s="34">
        <v>32658.7</v>
      </c>
      <c r="H301" s="34">
        <v>32658.7</v>
      </c>
      <c r="I301" s="34">
        <f t="shared" si="35"/>
        <v>0</v>
      </c>
      <c r="J301" s="34">
        <f t="shared" si="36"/>
        <v>100</v>
      </c>
      <c r="K301" s="34">
        <f t="shared" si="37"/>
        <v>100</v>
      </c>
      <c r="L301" s="34">
        <f t="shared" si="38"/>
        <v>-15885.499999999996</v>
      </c>
      <c r="M301" s="34">
        <f t="shared" si="39"/>
        <v>67.27621425422605</v>
      </c>
      <c r="N301" s="34">
        <f t="shared" si="32"/>
        <v>100</v>
      </c>
      <c r="O301" s="34">
        <f t="shared" si="33"/>
        <v>-15885.499999999996</v>
      </c>
      <c r="P301" s="34">
        <f t="shared" si="34"/>
        <v>67.27621425422605</v>
      </c>
    </row>
    <row r="302" spans="1:16" s="5" customFormat="1" ht="15.75">
      <c r="A302" s="90"/>
      <c r="B302" s="86"/>
      <c r="C302" s="21" t="s">
        <v>28</v>
      </c>
      <c r="D302" s="43" t="s">
        <v>23</v>
      </c>
      <c r="E302" s="34">
        <v>-56.9</v>
      </c>
      <c r="F302" s="34"/>
      <c r="G302" s="34"/>
      <c r="H302" s="34"/>
      <c r="I302" s="34">
        <f t="shared" si="35"/>
        <v>0</v>
      </c>
      <c r="J302" s="34"/>
      <c r="K302" s="34"/>
      <c r="L302" s="34">
        <f t="shared" si="38"/>
        <v>56.9</v>
      </c>
      <c r="M302" s="34">
        <f t="shared" si="39"/>
        <v>0</v>
      </c>
      <c r="N302" s="34"/>
      <c r="O302" s="34">
        <f t="shared" si="33"/>
        <v>56.9</v>
      </c>
      <c r="P302" s="34"/>
    </row>
    <row r="303" spans="1:16" s="5" customFormat="1" ht="15.75">
      <c r="A303" s="90"/>
      <c r="B303" s="86"/>
      <c r="C303" s="23"/>
      <c r="D303" s="3" t="s">
        <v>29</v>
      </c>
      <c r="E303" s="4">
        <f>SUM(E295:E302)-E296</f>
        <v>49253.299999999996</v>
      </c>
      <c r="F303" s="4">
        <f>SUM(F295:F302)-F296</f>
        <v>32692.7</v>
      </c>
      <c r="G303" s="4">
        <f>SUM(G295:G302)-G296</f>
        <v>32691.2</v>
      </c>
      <c r="H303" s="4">
        <f>SUM(H295:H302)-H296</f>
        <v>35481.4</v>
      </c>
      <c r="I303" s="4">
        <f t="shared" si="35"/>
        <v>2790.2000000000007</v>
      </c>
      <c r="J303" s="4">
        <f t="shared" si="36"/>
        <v>108.5350185982772</v>
      </c>
      <c r="K303" s="4">
        <f t="shared" si="37"/>
        <v>108.5300388160048</v>
      </c>
      <c r="L303" s="4">
        <f t="shared" si="38"/>
        <v>-13771.899999999994</v>
      </c>
      <c r="M303" s="4">
        <f t="shared" si="39"/>
        <v>72.03862482310831</v>
      </c>
      <c r="N303" s="4">
        <f t="shared" si="32"/>
        <v>108.5300388160048</v>
      </c>
      <c r="O303" s="4">
        <f t="shared" si="33"/>
        <v>-13771.899999999994</v>
      </c>
      <c r="P303" s="4">
        <f t="shared" si="34"/>
        <v>72.03862482310831</v>
      </c>
    </row>
    <row r="304" spans="1:16" ht="15.75">
      <c r="A304" s="90"/>
      <c r="B304" s="86"/>
      <c r="C304" s="21" t="s">
        <v>95</v>
      </c>
      <c r="D304" s="47" t="s">
        <v>96</v>
      </c>
      <c r="E304" s="34">
        <v>331790</v>
      </c>
      <c r="F304" s="34">
        <v>947320</v>
      </c>
      <c r="G304" s="34">
        <v>309385.4</v>
      </c>
      <c r="H304" s="34">
        <v>386450.9</v>
      </c>
      <c r="I304" s="34">
        <f t="shared" si="35"/>
        <v>77065.5</v>
      </c>
      <c r="J304" s="34">
        <f t="shared" si="36"/>
        <v>124.90922325358598</v>
      </c>
      <c r="K304" s="34">
        <f t="shared" si="37"/>
        <v>40.7941244774733</v>
      </c>
      <c r="L304" s="34">
        <f t="shared" si="38"/>
        <v>54660.90000000002</v>
      </c>
      <c r="M304" s="34">
        <f t="shared" si="39"/>
        <v>116.47454715331989</v>
      </c>
      <c r="N304" s="34">
        <f t="shared" si="32"/>
        <v>40.7941244774733</v>
      </c>
      <c r="O304" s="34">
        <f t="shared" si="33"/>
        <v>54660.90000000002</v>
      </c>
      <c r="P304" s="34">
        <f t="shared" si="34"/>
        <v>116.47454715331989</v>
      </c>
    </row>
    <row r="305" spans="1:16" ht="15.75">
      <c r="A305" s="90"/>
      <c r="B305" s="86"/>
      <c r="C305" s="21" t="s">
        <v>15</v>
      </c>
      <c r="D305" s="43" t="s">
        <v>16</v>
      </c>
      <c r="E305" s="34">
        <f>E307+E306</f>
        <v>4029</v>
      </c>
      <c r="F305" s="34">
        <f>F307+F306</f>
        <v>2268</v>
      </c>
      <c r="G305" s="34">
        <f>G307+G306</f>
        <v>2242.4</v>
      </c>
      <c r="H305" s="34">
        <f>H307+H306</f>
        <v>4244.8</v>
      </c>
      <c r="I305" s="34">
        <f t="shared" si="35"/>
        <v>2002.4</v>
      </c>
      <c r="J305" s="34">
        <f t="shared" si="36"/>
        <v>189.29718159115234</v>
      </c>
      <c r="K305" s="34">
        <f t="shared" si="37"/>
        <v>187.1604938271605</v>
      </c>
      <c r="L305" s="34">
        <f t="shared" si="38"/>
        <v>215.80000000000018</v>
      </c>
      <c r="M305" s="34">
        <f t="shared" si="39"/>
        <v>105.35616778356913</v>
      </c>
      <c r="N305" s="34">
        <f t="shared" si="32"/>
        <v>187.1604938271605</v>
      </c>
      <c r="O305" s="34">
        <f t="shared" si="33"/>
        <v>215.80000000000018</v>
      </c>
      <c r="P305" s="34">
        <f t="shared" si="34"/>
        <v>105.35616778356913</v>
      </c>
    </row>
    <row r="306" spans="1:16" s="5" customFormat="1" ht="31.5" customHeight="1" hidden="1">
      <c r="A306" s="90"/>
      <c r="B306" s="86"/>
      <c r="C306" s="20" t="s">
        <v>221</v>
      </c>
      <c r="D306" s="43" t="s">
        <v>223</v>
      </c>
      <c r="E306" s="34">
        <v>3932.6</v>
      </c>
      <c r="F306" s="34">
        <v>2200</v>
      </c>
      <c r="G306" s="34">
        <v>2200</v>
      </c>
      <c r="H306" s="66">
        <v>3790.9</v>
      </c>
      <c r="I306" s="66">
        <f t="shared" si="35"/>
        <v>1590.9</v>
      </c>
      <c r="J306" s="66">
        <f t="shared" si="36"/>
        <v>172.31363636363636</v>
      </c>
      <c r="K306" s="66">
        <f t="shared" si="37"/>
        <v>172.31363636363636</v>
      </c>
      <c r="L306" s="66">
        <f t="shared" si="38"/>
        <v>-141.69999999999982</v>
      </c>
      <c r="M306" s="66">
        <f t="shared" si="39"/>
        <v>96.39678584142807</v>
      </c>
      <c r="N306" s="66">
        <f t="shared" si="32"/>
        <v>172.31363636363636</v>
      </c>
      <c r="O306" s="66">
        <f t="shared" si="33"/>
        <v>-141.69999999999982</v>
      </c>
      <c r="P306" s="66">
        <f t="shared" si="34"/>
        <v>96.39678584142807</v>
      </c>
    </row>
    <row r="307" spans="1:16" s="5" customFormat="1" ht="47.25" customHeight="1" hidden="1">
      <c r="A307" s="90"/>
      <c r="B307" s="86"/>
      <c r="C307" s="20" t="s">
        <v>17</v>
      </c>
      <c r="D307" s="44" t="s">
        <v>18</v>
      </c>
      <c r="E307" s="34">
        <v>96.4</v>
      </c>
      <c r="F307" s="34">
        <v>68</v>
      </c>
      <c r="G307" s="34">
        <v>42.4</v>
      </c>
      <c r="H307" s="34">
        <v>453.9</v>
      </c>
      <c r="I307" s="34">
        <f t="shared" si="35"/>
        <v>411.5</v>
      </c>
      <c r="J307" s="34">
        <f t="shared" si="36"/>
        <v>1070.5188679245284</v>
      </c>
      <c r="K307" s="34">
        <f t="shared" si="37"/>
        <v>667.5</v>
      </c>
      <c r="L307" s="34">
        <f t="shared" si="38"/>
        <v>357.5</v>
      </c>
      <c r="M307" s="34">
        <f t="shared" si="39"/>
        <v>470.85062240663893</v>
      </c>
      <c r="N307" s="34">
        <f t="shared" si="32"/>
        <v>667.5</v>
      </c>
      <c r="O307" s="34">
        <f t="shared" si="33"/>
        <v>357.5</v>
      </c>
      <c r="P307" s="34">
        <f t="shared" si="34"/>
        <v>470.85062240663893</v>
      </c>
    </row>
    <row r="308" spans="1:16" s="5" customFormat="1" ht="15.75">
      <c r="A308" s="90"/>
      <c r="B308" s="86"/>
      <c r="C308" s="23"/>
      <c r="D308" s="3" t="s">
        <v>30</v>
      </c>
      <c r="E308" s="4">
        <f>SUM(E304:E305)</f>
        <v>335819</v>
      </c>
      <c r="F308" s="4">
        <f>SUM(F304:F305)</f>
        <v>949588</v>
      </c>
      <c r="G308" s="4">
        <f>SUM(G304:G305)</f>
        <v>311627.80000000005</v>
      </c>
      <c r="H308" s="4">
        <f>SUM(H304:H305)</f>
        <v>390695.7</v>
      </c>
      <c r="I308" s="4">
        <f t="shared" si="35"/>
        <v>79067.89999999997</v>
      </c>
      <c r="J308" s="4">
        <f t="shared" si="36"/>
        <v>125.37254378460456</v>
      </c>
      <c r="K308" s="4">
        <f t="shared" si="37"/>
        <v>41.143706533780964</v>
      </c>
      <c r="L308" s="4">
        <f t="shared" si="38"/>
        <v>54876.70000000001</v>
      </c>
      <c r="M308" s="4">
        <f t="shared" si="39"/>
        <v>116.34115401451378</v>
      </c>
      <c r="N308" s="4">
        <f t="shared" si="32"/>
        <v>41.143706533780964</v>
      </c>
      <c r="O308" s="4">
        <f t="shared" si="33"/>
        <v>54876.70000000001</v>
      </c>
      <c r="P308" s="4">
        <f t="shared" si="34"/>
        <v>116.34115401451378</v>
      </c>
    </row>
    <row r="309" spans="1:16" s="5" customFormat="1" ht="31.5">
      <c r="A309" s="90"/>
      <c r="B309" s="86"/>
      <c r="C309" s="23"/>
      <c r="D309" s="3" t="s">
        <v>31</v>
      </c>
      <c r="E309" s="4">
        <f>E310-E302</f>
        <v>385129.2</v>
      </c>
      <c r="F309" s="4">
        <f>F310-F302</f>
        <v>982280.7</v>
      </c>
      <c r="G309" s="4">
        <f>G310-G302</f>
        <v>344319.00000000006</v>
      </c>
      <c r="H309" s="4">
        <f>H310-H302</f>
        <v>426177.10000000003</v>
      </c>
      <c r="I309" s="4">
        <f t="shared" si="35"/>
        <v>81858.09999999998</v>
      </c>
      <c r="J309" s="4">
        <f t="shared" si="36"/>
        <v>123.77391314449682</v>
      </c>
      <c r="K309" s="4">
        <f t="shared" si="37"/>
        <v>43.3864882003688</v>
      </c>
      <c r="L309" s="4">
        <f t="shared" si="38"/>
        <v>41047.90000000002</v>
      </c>
      <c r="M309" s="4">
        <f t="shared" si="39"/>
        <v>110.65821547678027</v>
      </c>
      <c r="N309" s="4">
        <f t="shared" si="32"/>
        <v>43.3864882003688</v>
      </c>
      <c r="O309" s="4">
        <f t="shared" si="33"/>
        <v>41047.90000000002</v>
      </c>
      <c r="P309" s="4">
        <f t="shared" si="34"/>
        <v>110.65821547678027</v>
      </c>
    </row>
    <row r="310" spans="1:16" s="5" customFormat="1" ht="15.75">
      <c r="A310" s="91"/>
      <c r="B310" s="87"/>
      <c r="C310" s="23"/>
      <c r="D310" s="3" t="s">
        <v>47</v>
      </c>
      <c r="E310" s="4">
        <f>E303+E308</f>
        <v>385072.3</v>
      </c>
      <c r="F310" s="4">
        <f>F303+F308</f>
        <v>982280.7</v>
      </c>
      <c r="G310" s="4">
        <f>G303+G308</f>
        <v>344319.00000000006</v>
      </c>
      <c r="H310" s="4">
        <f>H303+H308</f>
        <v>426177.10000000003</v>
      </c>
      <c r="I310" s="4">
        <f t="shared" si="35"/>
        <v>81858.09999999998</v>
      </c>
      <c r="J310" s="4">
        <f t="shared" si="36"/>
        <v>123.77391314449682</v>
      </c>
      <c r="K310" s="4">
        <f t="shared" si="37"/>
        <v>43.3864882003688</v>
      </c>
      <c r="L310" s="4">
        <f t="shared" si="38"/>
        <v>41104.80000000005</v>
      </c>
      <c r="M310" s="4">
        <f t="shared" si="39"/>
        <v>110.67456682809957</v>
      </c>
      <c r="N310" s="4">
        <f t="shared" si="32"/>
        <v>43.3864882003688</v>
      </c>
      <c r="O310" s="4">
        <f t="shared" si="33"/>
        <v>41104.80000000005</v>
      </c>
      <c r="P310" s="4">
        <f t="shared" si="34"/>
        <v>110.67456682809957</v>
      </c>
    </row>
    <row r="311" spans="1:16" s="5" customFormat="1" ht="31.5" customHeight="1">
      <c r="A311" s="89" t="s">
        <v>97</v>
      </c>
      <c r="B311" s="85" t="s">
        <v>98</v>
      </c>
      <c r="C311" s="21" t="s">
        <v>191</v>
      </c>
      <c r="D311" s="32" t="s">
        <v>192</v>
      </c>
      <c r="E311" s="34">
        <v>223.7</v>
      </c>
      <c r="F311" s="4"/>
      <c r="G311" s="4"/>
      <c r="H311" s="34">
        <v>711</v>
      </c>
      <c r="I311" s="34">
        <f t="shared" si="35"/>
        <v>711</v>
      </c>
      <c r="J311" s="34"/>
      <c r="K311" s="34"/>
      <c r="L311" s="34">
        <f t="shared" si="38"/>
        <v>487.3</v>
      </c>
      <c r="M311" s="34">
        <f t="shared" si="39"/>
        <v>317.8363880196692</v>
      </c>
      <c r="N311" s="34"/>
      <c r="O311" s="34">
        <f t="shared" si="33"/>
        <v>487.3</v>
      </c>
      <c r="P311" s="34"/>
    </row>
    <row r="312" spans="1:16" s="5" customFormat="1" ht="15.75" customHeight="1" hidden="1">
      <c r="A312" s="90"/>
      <c r="B312" s="86"/>
      <c r="C312" s="21" t="s">
        <v>19</v>
      </c>
      <c r="D312" s="43" t="s">
        <v>20</v>
      </c>
      <c r="E312" s="34"/>
      <c r="F312" s="4"/>
      <c r="G312" s="4"/>
      <c r="H312" s="34"/>
      <c r="I312" s="34">
        <f t="shared" si="35"/>
        <v>0</v>
      </c>
      <c r="J312" s="34"/>
      <c r="K312" s="34"/>
      <c r="L312" s="34">
        <f t="shared" si="38"/>
        <v>0</v>
      </c>
      <c r="M312" s="34" t="e">
        <f t="shared" si="39"/>
        <v>#DIV/0!</v>
      </c>
      <c r="N312" s="34" t="e">
        <f t="shared" si="32"/>
        <v>#DIV/0!</v>
      </c>
      <c r="O312" s="34">
        <f t="shared" si="33"/>
        <v>0</v>
      </c>
      <c r="P312" s="34" t="e">
        <f t="shared" si="34"/>
        <v>#DIV/0!</v>
      </c>
    </row>
    <row r="313" spans="1:16" s="5" customFormat="1" ht="15.75" customHeight="1" hidden="1">
      <c r="A313" s="90"/>
      <c r="B313" s="86"/>
      <c r="C313" s="21" t="s">
        <v>39</v>
      </c>
      <c r="D313" s="44" t="s">
        <v>40</v>
      </c>
      <c r="E313" s="34"/>
      <c r="F313" s="34"/>
      <c r="G313" s="34"/>
      <c r="H313" s="34"/>
      <c r="I313" s="34">
        <f t="shared" si="35"/>
        <v>0</v>
      </c>
      <c r="J313" s="34"/>
      <c r="K313" s="34"/>
      <c r="L313" s="34">
        <f t="shared" si="38"/>
        <v>0</v>
      </c>
      <c r="M313" s="34" t="e">
        <f t="shared" si="39"/>
        <v>#DIV/0!</v>
      </c>
      <c r="N313" s="34" t="e">
        <f t="shared" si="32"/>
        <v>#DIV/0!</v>
      </c>
      <c r="O313" s="34">
        <f t="shared" si="33"/>
        <v>0</v>
      </c>
      <c r="P313" s="34" t="e">
        <f t="shared" si="34"/>
        <v>#DIV/0!</v>
      </c>
    </row>
    <row r="314" spans="1:16" s="5" customFormat="1" ht="15.75">
      <c r="A314" s="90"/>
      <c r="B314" s="86"/>
      <c r="C314" s="21" t="s">
        <v>28</v>
      </c>
      <c r="D314" s="43" t="s">
        <v>23</v>
      </c>
      <c r="E314" s="34">
        <v>-223.7</v>
      </c>
      <c r="F314" s="34"/>
      <c r="G314" s="34"/>
      <c r="H314" s="34">
        <v>-711</v>
      </c>
      <c r="I314" s="34">
        <f t="shared" si="35"/>
        <v>-711</v>
      </c>
      <c r="J314" s="34"/>
      <c r="K314" s="34"/>
      <c r="L314" s="34">
        <f t="shared" si="38"/>
        <v>-487.3</v>
      </c>
      <c r="M314" s="34">
        <f t="shared" si="39"/>
        <v>317.8363880196692</v>
      </c>
      <c r="N314" s="34"/>
      <c r="O314" s="34">
        <f t="shared" si="33"/>
        <v>-487.3</v>
      </c>
      <c r="P314" s="34">
        <f t="shared" si="34"/>
        <v>317.8363880196692</v>
      </c>
    </row>
    <row r="315" spans="1:16" s="5" customFormat="1" ht="15.75">
      <c r="A315" s="90"/>
      <c r="B315" s="86"/>
      <c r="C315" s="23"/>
      <c r="D315" s="3" t="s">
        <v>29</v>
      </c>
      <c r="E315" s="4">
        <f>SUM(E311:E314)</f>
        <v>0</v>
      </c>
      <c r="F315" s="4">
        <f>SUM(F311:F314)</f>
        <v>0</v>
      </c>
      <c r="G315" s="4">
        <f>SUM(G311:G314)</f>
        <v>0</v>
      </c>
      <c r="H315" s="4">
        <f>SUM(H311:H314)</f>
        <v>0</v>
      </c>
      <c r="I315" s="4">
        <f t="shared" si="35"/>
        <v>0</v>
      </c>
      <c r="J315" s="4"/>
      <c r="K315" s="4"/>
      <c r="L315" s="4">
        <f t="shared" si="38"/>
        <v>0</v>
      </c>
      <c r="M315" s="4"/>
      <c r="N315" s="4"/>
      <c r="O315" s="4">
        <f t="shared" si="33"/>
        <v>0</v>
      </c>
      <c r="P315" s="4" t="e">
        <f t="shared" si="34"/>
        <v>#DIV/0!</v>
      </c>
    </row>
    <row r="316" spans="1:16" ht="15.75">
      <c r="A316" s="90"/>
      <c r="B316" s="86"/>
      <c r="C316" s="21" t="s">
        <v>99</v>
      </c>
      <c r="D316" s="43" t="s">
        <v>100</v>
      </c>
      <c r="E316" s="34">
        <v>4194430.6</v>
      </c>
      <c r="F316" s="51">
        <v>7271614.2</v>
      </c>
      <c r="G316" s="34">
        <v>4513942.9</v>
      </c>
      <c r="H316" s="34">
        <v>4206110.1</v>
      </c>
      <c r="I316" s="34">
        <f t="shared" si="35"/>
        <v>-307832.80000000075</v>
      </c>
      <c r="J316" s="34">
        <f t="shared" si="36"/>
        <v>93.18040110786512</v>
      </c>
      <c r="K316" s="34">
        <f t="shared" si="37"/>
        <v>57.84286658112306</v>
      </c>
      <c r="L316" s="34">
        <f t="shared" si="38"/>
        <v>11679.5</v>
      </c>
      <c r="M316" s="34">
        <f t="shared" si="39"/>
        <v>100.27845257470705</v>
      </c>
      <c r="N316" s="34">
        <f t="shared" si="32"/>
        <v>57.84286658112306</v>
      </c>
      <c r="O316" s="34">
        <f t="shared" si="33"/>
        <v>11679.5</v>
      </c>
      <c r="P316" s="34">
        <f t="shared" si="34"/>
        <v>100.27845257470705</v>
      </c>
    </row>
    <row r="317" spans="1:16" ht="15.75">
      <c r="A317" s="90"/>
      <c r="B317" s="86"/>
      <c r="C317" s="21" t="s">
        <v>172</v>
      </c>
      <c r="D317" s="43" t="s">
        <v>171</v>
      </c>
      <c r="E317" s="34">
        <v>386236</v>
      </c>
      <c r="F317" s="34">
        <v>532663.4</v>
      </c>
      <c r="G317" s="34">
        <v>389931.5</v>
      </c>
      <c r="H317" s="34">
        <v>387444.1</v>
      </c>
      <c r="I317" s="34">
        <f t="shared" si="35"/>
        <v>-2487.4000000000233</v>
      </c>
      <c r="J317" s="34">
        <f t="shared" si="36"/>
        <v>99.36209308558041</v>
      </c>
      <c r="K317" s="34">
        <f t="shared" si="37"/>
        <v>72.73713568456176</v>
      </c>
      <c r="L317" s="34">
        <f t="shared" si="38"/>
        <v>1208.0999999999767</v>
      </c>
      <c r="M317" s="34">
        <f t="shared" si="39"/>
        <v>100.3127880363301</v>
      </c>
      <c r="N317" s="34">
        <f t="shared" si="32"/>
        <v>72.73713568456176</v>
      </c>
      <c r="O317" s="34">
        <f t="shared" si="33"/>
        <v>1208.0999999999767</v>
      </c>
      <c r="P317" s="34">
        <f t="shared" si="34"/>
        <v>100.3127880363301</v>
      </c>
    </row>
    <row r="318" spans="1:16" ht="31.5">
      <c r="A318" s="90"/>
      <c r="B318" s="86"/>
      <c r="C318" s="21" t="s">
        <v>218</v>
      </c>
      <c r="D318" s="69" t="s">
        <v>219</v>
      </c>
      <c r="E318" s="34">
        <v>10623.7</v>
      </c>
      <c r="F318" s="34">
        <v>11309.6</v>
      </c>
      <c r="G318" s="34">
        <v>7136.1</v>
      </c>
      <c r="H318" s="34">
        <v>12237.8</v>
      </c>
      <c r="I318" s="34">
        <f t="shared" si="35"/>
        <v>5101.699999999999</v>
      </c>
      <c r="J318" s="34">
        <f t="shared" si="36"/>
        <v>171.49143089362536</v>
      </c>
      <c r="K318" s="34">
        <f t="shared" si="37"/>
        <v>108.20718681474145</v>
      </c>
      <c r="L318" s="34">
        <f t="shared" si="38"/>
        <v>1614.0999999999985</v>
      </c>
      <c r="M318" s="34">
        <f t="shared" si="39"/>
        <v>115.19338836751788</v>
      </c>
      <c r="N318" s="34">
        <f t="shared" si="32"/>
        <v>108.20718681474145</v>
      </c>
      <c r="O318" s="34">
        <f t="shared" si="33"/>
        <v>1614.0999999999985</v>
      </c>
      <c r="P318" s="34">
        <f t="shared" si="34"/>
        <v>115.19338836751788</v>
      </c>
    </row>
    <row r="319" spans="1:16" ht="15.75">
      <c r="A319" s="90"/>
      <c r="B319" s="86"/>
      <c r="C319" s="21" t="s">
        <v>15</v>
      </c>
      <c r="D319" s="43" t="s">
        <v>16</v>
      </c>
      <c r="E319" s="34">
        <f>E320+E321+E323+E322</f>
        <v>5667.2</v>
      </c>
      <c r="F319" s="34">
        <f>F320+F321+F323+F322</f>
        <v>7570.4</v>
      </c>
      <c r="G319" s="34">
        <f>G320+G321+G323+G322</f>
        <v>5458.4</v>
      </c>
      <c r="H319" s="34">
        <f>H320+H321+H323+H322</f>
        <v>6664.5</v>
      </c>
      <c r="I319" s="34">
        <f t="shared" si="35"/>
        <v>1206.1000000000004</v>
      </c>
      <c r="J319" s="34">
        <f t="shared" si="36"/>
        <v>122.09621867213836</v>
      </c>
      <c r="K319" s="34">
        <f t="shared" si="37"/>
        <v>88.03365740251506</v>
      </c>
      <c r="L319" s="34">
        <f t="shared" si="38"/>
        <v>997.3000000000002</v>
      </c>
      <c r="M319" s="34">
        <f t="shared" si="39"/>
        <v>117.5977555053642</v>
      </c>
      <c r="N319" s="34">
        <f t="shared" si="32"/>
        <v>88.03365740251506</v>
      </c>
      <c r="O319" s="34">
        <f t="shared" si="33"/>
        <v>997.3000000000002</v>
      </c>
      <c r="P319" s="34">
        <f t="shared" si="34"/>
        <v>117.5977555053642</v>
      </c>
    </row>
    <row r="320" spans="1:16" ht="78.75" customHeight="1" hidden="1">
      <c r="A320" s="90"/>
      <c r="B320" s="86"/>
      <c r="C320" s="20" t="s">
        <v>101</v>
      </c>
      <c r="D320" s="44" t="s">
        <v>102</v>
      </c>
      <c r="E320" s="34">
        <v>2806.2</v>
      </c>
      <c r="F320" s="34">
        <v>4020.4</v>
      </c>
      <c r="G320" s="34">
        <v>3176.4</v>
      </c>
      <c r="H320" s="34">
        <v>2166.2</v>
      </c>
      <c r="I320" s="34">
        <f t="shared" si="35"/>
        <v>-1010.2000000000003</v>
      </c>
      <c r="J320" s="34">
        <f t="shared" si="36"/>
        <v>68.19670066742222</v>
      </c>
      <c r="K320" s="34">
        <f t="shared" si="37"/>
        <v>53.88021092428613</v>
      </c>
      <c r="L320" s="34">
        <f t="shared" si="38"/>
        <v>-640</v>
      </c>
      <c r="M320" s="34">
        <f t="shared" si="39"/>
        <v>77.19335756539093</v>
      </c>
      <c r="N320" s="34">
        <f t="shared" si="32"/>
        <v>53.88021092428613</v>
      </c>
      <c r="O320" s="34">
        <f t="shared" si="33"/>
        <v>-640</v>
      </c>
      <c r="P320" s="34">
        <f t="shared" si="34"/>
        <v>77.19335756539093</v>
      </c>
    </row>
    <row r="321" spans="1:16" ht="63" customHeight="1" hidden="1">
      <c r="A321" s="90"/>
      <c r="B321" s="86"/>
      <c r="C321" s="20" t="s">
        <v>103</v>
      </c>
      <c r="D321" s="44" t="s">
        <v>104</v>
      </c>
      <c r="E321" s="34">
        <v>916.5</v>
      </c>
      <c r="F321" s="34">
        <v>1200</v>
      </c>
      <c r="G321" s="34">
        <v>804</v>
      </c>
      <c r="H321" s="34">
        <v>1192.8</v>
      </c>
      <c r="I321" s="34">
        <f t="shared" si="35"/>
        <v>388.79999999999995</v>
      </c>
      <c r="J321" s="34">
        <f t="shared" si="36"/>
        <v>148.35820895522386</v>
      </c>
      <c r="K321" s="34">
        <f t="shared" si="37"/>
        <v>99.4</v>
      </c>
      <c r="L321" s="34">
        <f t="shared" si="38"/>
        <v>276.29999999999995</v>
      </c>
      <c r="M321" s="34">
        <f t="shared" si="39"/>
        <v>130.14729950900164</v>
      </c>
      <c r="N321" s="34">
        <f t="shared" si="32"/>
        <v>99.4</v>
      </c>
      <c r="O321" s="34">
        <f t="shared" si="33"/>
        <v>276.29999999999995</v>
      </c>
      <c r="P321" s="34">
        <f t="shared" si="34"/>
        <v>130.14729950900164</v>
      </c>
    </row>
    <row r="322" spans="1:16" ht="78.75" customHeight="1" hidden="1">
      <c r="A322" s="90"/>
      <c r="B322" s="86"/>
      <c r="C322" s="20" t="s">
        <v>186</v>
      </c>
      <c r="D322" s="44" t="s">
        <v>187</v>
      </c>
      <c r="E322" s="34"/>
      <c r="F322" s="34"/>
      <c r="G322" s="34"/>
      <c r="H322" s="34"/>
      <c r="I322" s="34">
        <f t="shared" si="35"/>
        <v>0</v>
      </c>
      <c r="J322" s="34" t="e">
        <f t="shared" si="36"/>
        <v>#DIV/0!</v>
      </c>
      <c r="K322" s="34" t="e">
        <f t="shared" si="37"/>
        <v>#DIV/0!</v>
      </c>
      <c r="L322" s="34">
        <f t="shared" si="38"/>
        <v>0</v>
      </c>
      <c r="M322" s="34" t="e">
        <f t="shared" si="39"/>
        <v>#DIV/0!</v>
      </c>
      <c r="N322" s="34" t="e">
        <f t="shared" si="32"/>
        <v>#DIV/0!</v>
      </c>
      <c r="O322" s="34">
        <f t="shared" si="33"/>
        <v>0</v>
      </c>
      <c r="P322" s="34" t="e">
        <f t="shared" si="34"/>
        <v>#DIV/0!</v>
      </c>
    </row>
    <row r="323" spans="1:16" ht="47.25" customHeight="1" hidden="1">
      <c r="A323" s="90"/>
      <c r="B323" s="86"/>
      <c r="C323" s="20" t="s">
        <v>17</v>
      </c>
      <c r="D323" s="44" t="s">
        <v>18</v>
      </c>
      <c r="E323" s="34">
        <v>1944.5</v>
      </c>
      <c r="F323" s="34">
        <v>2350</v>
      </c>
      <c r="G323" s="34">
        <v>1478</v>
      </c>
      <c r="H323" s="34">
        <v>3305.5</v>
      </c>
      <c r="I323" s="34">
        <f t="shared" si="35"/>
        <v>1827.5</v>
      </c>
      <c r="J323" s="34">
        <f t="shared" si="36"/>
        <v>223.6468200270636</v>
      </c>
      <c r="K323" s="34">
        <f t="shared" si="37"/>
        <v>140.6595744680851</v>
      </c>
      <c r="L323" s="34">
        <f t="shared" si="38"/>
        <v>1361</v>
      </c>
      <c r="M323" s="34">
        <f t="shared" si="39"/>
        <v>169.99228593468757</v>
      </c>
      <c r="N323" s="34">
        <f t="shared" si="32"/>
        <v>140.6595744680851</v>
      </c>
      <c r="O323" s="34">
        <f t="shared" si="33"/>
        <v>1361</v>
      </c>
      <c r="P323" s="34">
        <f t="shared" si="34"/>
        <v>169.99228593468757</v>
      </c>
    </row>
    <row r="324" spans="1:16" s="5" customFormat="1" ht="15.75">
      <c r="A324" s="90"/>
      <c r="B324" s="86"/>
      <c r="C324" s="25"/>
      <c r="D324" s="3" t="s">
        <v>30</v>
      </c>
      <c r="E324" s="4">
        <f>SUM(E316:E323)-E319</f>
        <v>4596957.5</v>
      </c>
      <c r="F324" s="4">
        <f>SUM(F316:F323)-F319</f>
        <v>7823157.600000001</v>
      </c>
      <c r="G324" s="4">
        <f>SUM(G316:G323)-G319</f>
        <v>4916468.9</v>
      </c>
      <c r="H324" s="4">
        <f>SUM(H316:H323)-H319</f>
        <v>4612456.499999999</v>
      </c>
      <c r="I324" s="4">
        <f t="shared" si="35"/>
        <v>-304012.4000000013</v>
      </c>
      <c r="J324" s="4">
        <f t="shared" si="36"/>
        <v>93.81644822364275</v>
      </c>
      <c r="K324" s="4">
        <f t="shared" si="37"/>
        <v>58.95901291826205</v>
      </c>
      <c r="L324" s="4">
        <f t="shared" si="38"/>
        <v>15498.999999999069</v>
      </c>
      <c r="M324" s="4">
        <f t="shared" si="39"/>
        <v>100.33715778316417</v>
      </c>
      <c r="N324" s="4">
        <f t="shared" si="32"/>
        <v>58.95901291826205</v>
      </c>
      <c r="O324" s="4">
        <f t="shared" si="33"/>
        <v>15498.999999999069</v>
      </c>
      <c r="P324" s="4">
        <f t="shared" si="34"/>
        <v>100.33715778316417</v>
      </c>
    </row>
    <row r="325" spans="1:16" s="5" customFormat="1" ht="31.5">
      <c r="A325" s="90"/>
      <c r="B325" s="86"/>
      <c r="C325" s="25"/>
      <c r="D325" s="3" t="s">
        <v>31</v>
      </c>
      <c r="E325" s="4">
        <f>E326-E314</f>
        <v>4597181.2</v>
      </c>
      <c r="F325" s="4">
        <f>F326-F314</f>
        <v>7823157.600000001</v>
      </c>
      <c r="G325" s="4">
        <f>G326-G314</f>
        <v>4916468.9</v>
      </c>
      <c r="H325" s="4">
        <f>H326-H314</f>
        <v>4613167.499999999</v>
      </c>
      <c r="I325" s="4">
        <f t="shared" si="35"/>
        <v>-303301.4000000013</v>
      </c>
      <c r="J325" s="4">
        <f t="shared" si="36"/>
        <v>93.83090982229133</v>
      </c>
      <c r="K325" s="4">
        <f t="shared" si="37"/>
        <v>58.968101320111444</v>
      </c>
      <c r="L325" s="4">
        <f t="shared" si="38"/>
        <v>15986.299999998882</v>
      </c>
      <c r="M325" s="4">
        <f t="shared" si="39"/>
        <v>100.34774135072159</v>
      </c>
      <c r="N325" s="4">
        <f t="shared" si="32"/>
        <v>58.968101320111444</v>
      </c>
      <c r="O325" s="4">
        <f t="shared" si="33"/>
        <v>15986.299999998882</v>
      </c>
      <c r="P325" s="4">
        <f t="shared" si="34"/>
        <v>100.34774135072159</v>
      </c>
    </row>
    <row r="326" spans="1:16" s="5" customFormat="1" ht="15.75">
      <c r="A326" s="91"/>
      <c r="B326" s="87"/>
      <c r="C326" s="23"/>
      <c r="D326" s="3" t="s">
        <v>47</v>
      </c>
      <c r="E326" s="4">
        <f>E315+E324</f>
        <v>4596957.5</v>
      </c>
      <c r="F326" s="4">
        <f>F315+F324</f>
        <v>7823157.600000001</v>
      </c>
      <c r="G326" s="4">
        <f>G315+G324</f>
        <v>4916468.9</v>
      </c>
      <c r="H326" s="4">
        <f>H315+H324</f>
        <v>4612456.499999999</v>
      </c>
      <c r="I326" s="4">
        <f t="shared" si="35"/>
        <v>-304012.4000000013</v>
      </c>
      <c r="J326" s="4">
        <f t="shared" si="36"/>
        <v>93.81644822364275</v>
      </c>
      <c r="K326" s="4">
        <f t="shared" si="37"/>
        <v>58.95901291826205</v>
      </c>
      <c r="L326" s="4">
        <f t="shared" si="38"/>
        <v>15498.999999999069</v>
      </c>
      <c r="M326" s="4">
        <f t="shared" si="39"/>
        <v>100.33715778316417</v>
      </c>
      <c r="N326" s="4">
        <f t="shared" si="32"/>
        <v>58.95901291826205</v>
      </c>
      <c r="O326" s="4">
        <f t="shared" si="33"/>
        <v>15498.999999999069</v>
      </c>
      <c r="P326" s="4">
        <f t="shared" si="34"/>
        <v>100.33715778316417</v>
      </c>
    </row>
    <row r="327" spans="1:16" s="5" customFormat="1" ht="31.5" customHeight="1">
      <c r="A327" s="85">
        <v>955</v>
      </c>
      <c r="B327" s="85" t="s">
        <v>105</v>
      </c>
      <c r="C327" s="21" t="s">
        <v>191</v>
      </c>
      <c r="D327" s="32" t="s">
        <v>192</v>
      </c>
      <c r="E327" s="34">
        <v>238.2</v>
      </c>
      <c r="F327" s="4"/>
      <c r="G327" s="4"/>
      <c r="H327" s="66">
        <v>152.2</v>
      </c>
      <c r="I327" s="66">
        <f t="shared" si="35"/>
        <v>152.2</v>
      </c>
      <c r="J327" s="66"/>
      <c r="K327" s="66"/>
      <c r="L327" s="66">
        <f t="shared" si="38"/>
        <v>-86</v>
      </c>
      <c r="M327" s="66">
        <f t="shared" si="39"/>
        <v>63.89588581024349</v>
      </c>
      <c r="N327" s="66"/>
      <c r="O327" s="66">
        <f t="shared" si="33"/>
        <v>-86</v>
      </c>
      <c r="P327" s="66">
        <f t="shared" si="34"/>
        <v>63.89588581024349</v>
      </c>
    </row>
    <row r="328" spans="1:16" s="5" customFormat="1" ht="15.75">
      <c r="A328" s="86"/>
      <c r="B328" s="86"/>
      <c r="C328" s="21" t="s">
        <v>19</v>
      </c>
      <c r="D328" s="43" t="s">
        <v>20</v>
      </c>
      <c r="E328" s="34">
        <v>-0.8</v>
      </c>
      <c r="F328" s="4"/>
      <c r="G328" s="4"/>
      <c r="H328" s="34"/>
      <c r="I328" s="34">
        <f aca="true" t="shared" si="40" ref="I328:I391">H328-G328</f>
        <v>0</v>
      </c>
      <c r="J328" s="34"/>
      <c r="K328" s="34"/>
      <c r="L328" s="34">
        <f aca="true" t="shared" si="41" ref="L328:L391">H328-E328</f>
        <v>0.8</v>
      </c>
      <c r="M328" s="34">
        <f aca="true" t="shared" si="42" ref="M328:M390">H328/E328*100</f>
        <v>0</v>
      </c>
      <c r="N328" s="34"/>
      <c r="O328" s="34">
        <f t="shared" si="33"/>
        <v>0.8</v>
      </c>
      <c r="P328" s="34">
        <f t="shared" si="34"/>
        <v>0</v>
      </c>
    </row>
    <row r="329" spans="1:16" s="5" customFormat="1" ht="15.75" hidden="1">
      <c r="A329" s="86"/>
      <c r="B329" s="86"/>
      <c r="C329" s="21" t="s">
        <v>21</v>
      </c>
      <c r="D329" s="43" t="s">
        <v>22</v>
      </c>
      <c r="E329" s="34"/>
      <c r="F329" s="34"/>
      <c r="G329" s="34"/>
      <c r="H329" s="34"/>
      <c r="I329" s="34">
        <f t="shared" si="40"/>
        <v>0</v>
      </c>
      <c r="J329" s="34" t="e">
        <f aca="true" t="shared" si="43" ref="J329:J387">H329/G329*100</f>
        <v>#DIV/0!</v>
      </c>
      <c r="K329" s="34" t="e">
        <f aca="true" t="shared" si="44" ref="K329:K387">H329/F329*100</f>
        <v>#DIV/0!</v>
      </c>
      <c r="L329" s="34">
        <f t="shared" si="41"/>
        <v>0</v>
      </c>
      <c r="M329" s="34" t="e">
        <f t="shared" si="42"/>
        <v>#DIV/0!</v>
      </c>
      <c r="N329" s="34" t="e">
        <f t="shared" si="32"/>
        <v>#DIV/0!</v>
      </c>
      <c r="O329" s="34">
        <f t="shared" si="33"/>
        <v>0</v>
      </c>
      <c r="P329" s="34" t="e">
        <f t="shared" si="34"/>
        <v>#DIV/0!</v>
      </c>
    </row>
    <row r="330" spans="1:16" ht="15.75" customHeight="1" hidden="1">
      <c r="A330" s="86"/>
      <c r="B330" s="86"/>
      <c r="C330" s="21" t="s">
        <v>24</v>
      </c>
      <c r="D330" s="43" t="s">
        <v>91</v>
      </c>
      <c r="E330" s="49"/>
      <c r="F330" s="49"/>
      <c r="G330" s="49"/>
      <c r="H330" s="49"/>
      <c r="I330" s="49">
        <f t="shared" si="40"/>
        <v>0</v>
      </c>
      <c r="J330" s="49" t="e">
        <f t="shared" si="43"/>
        <v>#DIV/0!</v>
      </c>
      <c r="K330" s="49" t="e">
        <f t="shared" si="44"/>
        <v>#DIV/0!</v>
      </c>
      <c r="L330" s="49">
        <f t="shared" si="41"/>
        <v>0</v>
      </c>
      <c r="M330" s="49" t="e">
        <f t="shared" si="42"/>
        <v>#DIV/0!</v>
      </c>
      <c r="N330" s="49" t="e">
        <f t="shared" si="32"/>
        <v>#DIV/0!</v>
      </c>
      <c r="O330" s="49">
        <f t="shared" si="33"/>
        <v>0</v>
      </c>
      <c r="P330" s="49" t="e">
        <f t="shared" si="34"/>
        <v>#DIV/0!</v>
      </c>
    </row>
    <row r="331" spans="1:16" ht="15.75">
      <c r="A331" s="86"/>
      <c r="B331" s="86"/>
      <c r="C331" s="21" t="s">
        <v>26</v>
      </c>
      <c r="D331" s="43" t="s">
        <v>68</v>
      </c>
      <c r="E331" s="34">
        <v>123318.5</v>
      </c>
      <c r="F331" s="34">
        <v>132806.3</v>
      </c>
      <c r="G331" s="34">
        <v>84733.3</v>
      </c>
      <c r="H331" s="49">
        <v>122500</v>
      </c>
      <c r="I331" s="49">
        <f t="shared" si="40"/>
        <v>37766.7</v>
      </c>
      <c r="J331" s="49">
        <f t="shared" si="43"/>
        <v>144.57126064959112</v>
      </c>
      <c r="K331" s="49">
        <f t="shared" si="44"/>
        <v>92.23960007921312</v>
      </c>
      <c r="L331" s="49">
        <f t="shared" si="41"/>
        <v>-818.5</v>
      </c>
      <c r="M331" s="49">
        <f t="shared" si="42"/>
        <v>99.33627152454822</v>
      </c>
      <c r="N331" s="49">
        <f t="shared" si="32"/>
        <v>92.23960007921312</v>
      </c>
      <c r="O331" s="49">
        <f t="shared" si="33"/>
        <v>-818.5</v>
      </c>
      <c r="P331" s="49">
        <f t="shared" si="34"/>
        <v>99.33627152454822</v>
      </c>
    </row>
    <row r="332" spans="1:16" ht="15.75" customHeight="1" hidden="1">
      <c r="A332" s="86"/>
      <c r="B332" s="86"/>
      <c r="C332" s="21" t="s">
        <v>39</v>
      </c>
      <c r="D332" s="44" t="s">
        <v>40</v>
      </c>
      <c r="E332" s="49"/>
      <c r="F332" s="49"/>
      <c r="G332" s="49"/>
      <c r="H332" s="49"/>
      <c r="I332" s="49">
        <f t="shared" si="40"/>
        <v>0</v>
      </c>
      <c r="J332" s="49" t="e">
        <f t="shared" si="43"/>
        <v>#DIV/0!</v>
      </c>
      <c r="K332" s="49" t="e">
        <f t="shared" si="44"/>
        <v>#DIV/0!</v>
      </c>
      <c r="L332" s="49">
        <f t="shared" si="41"/>
        <v>0</v>
      </c>
      <c r="M332" s="49" t="e">
        <f t="shared" si="42"/>
        <v>#DIV/0!</v>
      </c>
      <c r="N332" s="49" t="e">
        <f t="shared" si="32"/>
        <v>#DIV/0!</v>
      </c>
      <c r="O332" s="49">
        <f t="shared" si="33"/>
        <v>0</v>
      </c>
      <c r="P332" s="49" t="e">
        <f t="shared" si="34"/>
        <v>#DIV/0!</v>
      </c>
    </row>
    <row r="333" spans="1:16" ht="15.75">
      <c r="A333" s="86"/>
      <c r="B333" s="86"/>
      <c r="C333" s="21" t="s">
        <v>28</v>
      </c>
      <c r="D333" s="43" t="s">
        <v>23</v>
      </c>
      <c r="E333" s="49">
        <v>-219</v>
      </c>
      <c r="F333" s="49"/>
      <c r="G333" s="49"/>
      <c r="H333" s="65">
        <v>-4794.1</v>
      </c>
      <c r="I333" s="65">
        <f t="shared" si="40"/>
        <v>-4794.1</v>
      </c>
      <c r="J333" s="65"/>
      <c r="K333" s="65"/>
      <c r="L333" s="65">
        <f t="shared" si="41"/>
        <v>-4575.1</v>
      </c>
      <c r="M333" s="65">
        <f t="shared" si="42"/>
        <v>2189.0867579908677</v>
      </c>
      <c r="N333" s="49"/>
      <c r="O333" s="49">
        <f aca="true" t="shared" si="45" ref="O333:O395">H333-E333</f>
        <v>-4575.1</v>
      </c>
      <c r="P333" s="49">
        <f aca="true" t="shared" si="46" ref="P333:P395">H333/E333*100</f>
        <v>2189.0867579908677</v>
      </c>
    </row>
    <row r="334" spans="1:16" s="5" customFormat="1" ht="31.5">
      <c r="A334" s="86"/>
      <c r="B334" s="86"/>
      <c r="C334" s="23"/>
      <c r="D334" s="3" t="s">
        <v>31</v>
      </c>
      <c r="E334" s="6">
        <f>E335-E333</f>
        <v>123555.9</v>
      </c>
      <c r="F334" s="6">
        <f>F335-F333</f>
        <v>132806.3</v>
      </c>
      <c r="G334" s="6">
        <f>G335-G333</f>
        <v>84733.3</v>
      </c>
      <c r="H334" s="6">
        <f>H335-H333</f>
        <v>122652.2</v>
      </c>
      <c r="I334" s="6">
        <f t="shared" si="40"/>
        <v>37918.899999999994</v>
      </c>
      <c r="J334" s="6">
        <f t="shared" si="43"/>
        <v>144.7508830648635</v>
      </c>
      <c r="K334" s="6">
        <f t="shared" si="44"/>
        <v>92.3542030762095</v>
      </c>
      <c r="L334" s="6">
        <f t="shared" si="41"/>
        <v>-903.6999999999971</v>
      </c>
      <c r="M334" s="6">
        <f t="shared" si="42"/>
        <v>99.26859016849863</v>
      </c>
      <c r="N334" s="6">
        <f aca="true" t="shared" si="47" ref="N334:N395">H334/F334*100</f>
        <v>92.3542030762095</v>
      </c>
      <c r="O334" s="6">
        <f t="shared" si="45"/>
        <v>-903.6999999999971</v>
      </c>
      <c r="P334" s="6">
        <f t="shared" si="46"/>
        <v>99.26859016849863</v>
      </c>
    </row>
    <row r="335" spans="1:16" s="5" customFormat="1" ht="15.75">
      <c r="A335" s="87"/>
      <c r="B335" s="87"/>
      <c r="C335" s="22"/>
      <c r="D335" s="3" t="s">
        <v>47</v>
      </c>
      <c r="E335" s="6">
        <f>SUM(E327:E333)</f>
        <v>123336.9</v>
      </c>
      <c r="F335" s="6">
        <f>SUM(F327:F333)</f>
        <v>132806.3</v>
      </c>
      <c r="G335" s="6">
        <f>SUM(G327:G333)</f>
        <v>84733.3</v>
      </c>
      <c r="H335" s="6">
        <f>SUM(H327:H333)</f>
        <v>117858.09999999999</v>
      </c>
      <c r="I335" s="6">
        <f t="shared" si="40"/>
        <v>33124.79999999999</v>
      </c>
      <c r="J335" s="6">
        <f t="shared" si="43"/>
        <v>139.09301301849447</v>
      </c>
      <c r="K335" s="6">
        <f t="shared" si="44"/>
        <v>88.74435926608903</v>
      </c>
      <c r="L335" s="6">
        <f t="shared" si="41"/>
        <v>-5478.800000000003</v>
      </c>
      <c r="M335" s="6">
        <f t="shared" si="42"/>
        <v>95.55785819166852</v>
      </c>
      <c r="N335" s="6">
        <f t="shared" si="47"/>
        <v>88.74435926608903</v>
      </c>
      <c r="O335" s="6">
        <f t="shared" si="45"/>
        <v>-5478.800000000003</v>
      </c>
      <c r="P335" s="6">
        <f t="shared" si="46"/>
        <v>95.55785819166852</v>
      </c>
    </row>
    <row r="336" spans="1:16" s="5" customFormat="1" ht="31.5" customHeight="1">
      <c r="A336" s="89" t="s">
        <v>106</v>
      </c>
      <c r="B336" s="85" t="s">
        <v>107</v>
      </c>
      <c r="C336" s="21" t="s">
        <v>197</v>
      </c>
      <c r="D336" s="32" t="s">
        <v>198</v>
      </c>
      <c r="E336" s="49">
        <v>629.7</v>
      </c>
      <c r="F336" s="49">
        <v>400</v>
      </c>
      <c r="G336" s="49">
        <v>280</v>
      </c>
      <c r="H336" s="49">
        <v>459.5</v>
      </c>
      <c r="I336" s="49">
        <f t="shared" si="40"/>
        <v>179.5</v>
      </c>
      <c r="J336" s="49">
        <f t="shared" si="43"/>
        <v>164.10714285714286</v>
      </c>
      <c r="K336" s="49">
        <f t="shared" si="44"/>
        <v>114.875</v>
      </c>
      <c r="L336" s="49">
        <f t="shared" si="41"/>
        <v>-170.20000000000005</v>
      </c>
      <c r="M336" s="49">
        <f t="shared" si="42"/>
        <v>72.971256153724</v>
      </c>
      <c r="N336" s="49">
        <f t="shared" si="47"/>
        <v>114.875</v>
      </c>
      <c r="O336" s="49">
        <f t="shared" si="45"/>
        <v>-170.20000000000005</v>
      </c>
      <c r="P336" s="49">
        <f t="shared" si="46"/>
        <v>72.971256153724</v>
      </c>
    </row>
    <row r="337" spans="1:16" s="5" customFormat="1" ht="31.5" customHeight="1">
      <c r="A337" s="90"/>
      <c r="B337" s="86"/>
      <c r="C337" s="21" t="s">
        <v>191</v>
      </c>
      <c r="D337" s="32" t="s">
        <v>192</v>
      </c>
      <c r="E337" s="49">
        <v>56.9</v>
      </c>
      <c r="F337" s="49"/>
      <c r="G337" s="49"/>
      <c r="H337" s="65"/>
      <c r="I337" s="65">
        <f t="shared" si="40"/>
        <v>0</v>
      </c>
      <c r="J337" s="65"/>
      <c r="K337" s="65"/>
      <c r="L337" s="65">
        <f t="shared" si="41"/>
        <v>-56.9</v>
      </c>
      <c r="M337" s="65">
        <f t="shared" si="42"/>
        <v>0</v>
      </c>
      <c r="N337" s="49"/>
      <c r="O337" s="49">
        <f t="shared" si="45"/>
        <v>-56.9</v>
      </c>
      <c r="P337" s="49"/>
    </row>
    <row r="338" spans="1:16" s="5" customFormat="1" ht="94.5" hidden="1">
      <c r="A338" s="90"/>
      <c r="B338" s="86"/>
      <c r="C338" s="20" t="s">
        <v>189</v>
      </c>
      <c r="D338" s="63" t="s">
        <v>209</v>
      </c>
      <c r="E338" s="49"/>
      <c r="F338" s="6"/>
      <c r="G338" s="6"/>
      <c r="H338" s="49"/>
      <c r="I338" s="49">
        <f t="shared" si="40"/>
        <v>0</v>
      </c>
      <c r="J338" s="49"/>
      <c r="K338" s="49"/>
      <c r="L338" s="49">
        <f t="shared" si="41"/>
        <v>0</v>
      </c>
      <c r="M338" s="49" t="e">
        <f t="shared" si="42"/>
        <v>#DIV/0!</v>
      </c>
      <c r="N338" s="49" t="e">
        <f t="shared" si="47"/>
        <v>#DIV/0!</v>
      </c>
      <c r="O338" s="49">
        <f t="shared" si="45"/>
        <v>0</v>
      </c>
      <c r="P338" s="49" t="e">
        <f t="shared" si="46"/>
        <v>#DIV/0!</v>
      </c>
    </row>
    <row r="339" spans="1:16" ht="15.75">
      <c r="A339" s="90"/>
      <c r="B339" s="86"/>
      <c r="C339" s="21" t="s">
        <v>15</v>
      </c>
      <c r="D339" s="43" t="s">
        <v>16</v>
      </c>
      <c r="E339" s="34">
        <f>E340</f>
        <v>1.4</v>
      </c>
      <c r="F339" s="34">
        <f>F340</f>
        <v>0</v>
      </c>
      <c r="G339" s="34">
        <f>G340</f>
        <v>0</v>
      </c>
      <c r="H339" s="34">
        <f>H340</f>
        <v>0.5</v>
      </c>
      <c r="I339" s="34">
        <f t="shared" si="40"/>
        <v>0.5</v>
      </c>
      <c r="J339" s="34"/>
      <c r="K339" s="34"/>
      <c r="L339" s="34">
        <f t="shared" si="41"/>
        <v>-0.8999999999999999</v>
      </c>
      <c r="M339" s="34">
        <f t="shared" si="42"/>
        <v>35.714285714285715</v>
      </c>
      <c r="N339" s="34"/>
      <c r="O339" s="34">
        <f t="shared" si="45"/>
        <v>-0.8999999999999999</v>
      </c>
      <c r="P339" s="34"/>
    </row>
    <row r="340" spans="1:16" ht="47.25" customHeight="1" hidden="1">
      <c r="A340" s="90"/>
      <c r="B340" s="86"/>
      <c r="C340" s="20" t="s">
        <v>17</v>
      </c>
      <c r="D340" s="44" t="s">
        <v>18</v>
      </c>
      <c r="E340" s="34">
        <v>1.4</v>
      </c>
      <c r="F340" s="34"/>
      <c r="G340" s="34"/>
      <c r="H340" s="34">
        <v>0.5</v>
      </c>
      <c r="I340" s="34">
        <f t="shared" si="40"/>
        <v>0.5</v>
      </c>
      <c r="J340" s="34"/>
      <c r="K340" s="34"/>
      <c r="L340" s="34">
        <f t="shared" si="41"/>
        <v>-0.8999999999999999</v>
      </c>
      <c r="M340" s="34">
        <f t="shared" si="42"/>
        <v>35.714285714285715</v>
      </c>
      <c r="N340" s="34" t="e">
        <f t="shared" si="47"/>
        <v>#DIV/0!</v>
      </c>
      <c r="O340" s="34">
        <f t="shared" si="45"/>
        <v>-0.8999999999999999</v>
      </c>
      <c r="P340" s="34">
        <f t="shared" si="46"/>
        <v>35.714285714285715</v>
      </c>
    </row>
    <row r="341" spans="1:16" ht="15.75" customHeight="1">
      <c r="A341" s="90"/>
      <c r="B341" s="86"/>
      <c r="C341" s="21" t="s">
        <v>19</v>
      </c>
      <c r="D341" s="43" t="s">
        <v>20</v>
      </c>
      <c r="E341" s="34"/>
      <c r="F341" s="34"/>
      <c r="G341" s="34"/>
      <c r="H341" s="34">
        <v>4</v>
      </c>
      <c r="I341" s="34">
        <f t="shared" si="40"/>
        <v>4</v>
      </c>
      <c r="J341" s="34"/>
      <c r="K341" s="34"/>
      <c r="L341" s="34">
        <f t="shared" si="41"/>
        <v>4</v>
      </c>
      <c r="M341" s="34"/>
      <c r="N341" s="34" t="e">
        <f t="shared" si="47"/>
        <v>#DIV/0!</v>
      </c>
      <c r="O341" s="34">
        <f t="shared" si="45"/>
        <v>4</v>
      </c>
      <c r="P341" s="34" t="e">
        <f t="shared" si="46"/>
        <v>#DIV/0!</v>
      </c>
    </row>
    <row r="342" spans="1:16" ht="15.75" hidden="1">
      <c r="A342" s="90"/>
      <c r="B342" s="86"/>
      <c r="C342" s="21" t="s">
        <v>21</v>
      </c>
      <c r="D342" s="43" t="s">
        <v>22</v>
      </c>
      <c r="E342" s="34"/>
      <c r="F342" s="34"/>
      <c r="G342" s="34"/>
      <c r="H342" s="34"/>
      <c r="I342" s="34">
        <f t="shared" si="40"/>
        <v>0</v>
      </c>
      <c r="J342" s="34" t="e">
        <f t="shared" si="43"/>
        <v>#DIV/0!</v>
      </c>
      <c r="K342" s="34" t="e">
        <f t="shared" si="44"/>
        <v>#DIV/0!</v>
      </c>
      <c r="L342" s="34">
        <f t="shared" si="41"/>
        <v>0</v>
      </c>
      <c r="M342" s="34" t="e">
        <f t="shared" si="42"/>
        <v>#DIV/0!</v>
      </c>
      <c r="N342" s="34"/>
      <c r="O342" s="34">
        <f t="shared" si="45"/>
        <v>0</v>
      </c>
      <c r="P342" s="34" t="e">
        <f t="shared" si="46"/>
        <v>#DIV/0!</v>
      </c>
    </row>
    <row r="343" spans="1:16" ht="15.75">
      <c r="A343" s="90"/>
      <c r="B343" s="86"/>
      <c r="C343" s="21" t="s">
        <v>26</v>
      </c>
      <c r="D343" s="43" t="s">
        <v>68</v>
      </c>
      <c r="E343" s="34">
        <v>73.1</v>
      </c>
      <c r="F343" s="34">
        <v>2124.8</v>
      </c>
      <c r="G343" s="34">
        <v>53.7</v>
      </c>
      <c r="H343" s="34">
        <v>53.7</v>
      </c>
      <c r="I343" s="34">
        <f t="shared" si="40"/>
        <v>0</v>
      </c>
      <c r="J343" s="34">
        <f t="shared" si="43"/>
        <v>100</v>
      </c>
      <c r="K343" s="34">
        <f t="shared" si="44"/>
        <v>2.527296686746988</v>
      </c>
      <c r="L343" s="34">
        <f t="shared" si="41"/>
        <v>-19.39999999999999</v>
      </c>
      <c r="M343" s="34">
        <f t="shared" si="42"/>
        <v>73.46101231190151</v>
      </c>
      <c r="N343" s="34">
        <f t="shared" si="47"/>
        <v>2.527296686746988</v>
      </c>
      <c r="O343" s="34">
        <f t="shared" si="45"/>
        <v>-19.39999999999999</v>
      </c>
      <c r="P343" s="34">
        <f t="shared" si="46"/>
        <v>73.46101231190151</v>
      </c>
    </row>
    <row r="344" spans="1:16" ht="15.75" customHeight="1" hidden="1">
      <c r="A344" s="90"/>
      <c r="B344" s="86"/>
      <c r="C344" s="21" t="s">
        <v>39</v>
      </c>
      <c r="D344" s="44" t="s">
        <v>40</v>
      </c>
      <c r="E344" s="34"/>
      <c r="F344" s="34"/>
      <c r="G344" s="34"/>
      <c r="H344" s="34"/>
      <c r="I344" s="34">
        <f t="shared" si="40"/>
        <v>0</v>
      </c>
      <c r="J344" s="34" t="e">
        <f t="shared" si="43"/>
        <v>#DIV/0!</v>
      </c>
      <c r="K344" s="34" t="e">
        <f t="shared" si="44"/>
        <v>#DIV/0!</v>
      </c>
      <c r="L344" s="34">
        <f t="shared" si="41"/>
        <v>0</v>
      </c>
      <c r="M344" s="34" t="e">
        <f t="shared" si="42"/>
        <v>#DIV/0!</v>
      </c>
      <c r="N344" s="34" t="e">
        <f t="shared" si="47"/>
        <v>#DIV/0!</v>
      </c>
      <c r="O344" s="34">
        <f t="shared" si="45"/>
        <v>0</v>
      </c>
      <c r="P344" s="34" t="e">
        <f t="shared" si="46"/>
        <v>#DIV/0!</v>
      </c>
    </row>
    <row r="345" spans="1:16" ht="15.75">
      <c r="A345" s="90"/>
      <c r="B345" s="86"/>
      <c r="C345" s="21" t="s">
        <v>28</v>
      </c>
      <c r="D345" s="43" t="s">
        <v>23</v>
      </c>
      <c r="E345" s="34"/>
      <c r="F345" s="34"/>
      <c r="G345" s="34"/>
      <c r="H345" s="34">
        <v>-188.8</v>
      </c>
      <c r="I345" s="34">
        <f t="shared" si="40"/>
        <v>-188.8</v>
      </c>
      <c r="J345" s="34"/>
      <c r="K345" s="34"/>
      <c r="L345" s="34">
        <f t="shared" si="41"/>
        <v>-188.8</v>
      </c>
      <c r="M345" s="34"/>
      <c r="N345" s="34" t="e">
        <f t="shared" si="47"/>
        <v>#DIV/0!</v>
      </c>
      <c r="O345" s="34">
        <f t="shared" si="45"/>
        <v>-188.8</v>
      </c>
      <c r="P345" s="34" t="e">
        <f t="shared" si="46"/>
        <v>#DIV/0!</v>
      </c>
    </row>
    <row r="346" spans="1:16" s="5" customFormat="1" ht="15.75">
      <c r="A346" s="90"/>
      <c r="B346" s="86"/>
      <c r="C346" s="17"/>
      <c r="D346" s="3" t="s">
        <v>29</v>
      </c>
      <c r="E346" s="6">
        <f>SUM(E336:E339,E341:E345)</f>
        <v>761.1</v>
      </c>
      <c r="F346" s="6">
        <f>SUM(F336:F339,F341:F345)</f>
        <v>2524.8</v>
      </c>
      <c r="G346" s="6">
        <f>SUM(G336:G339,G341:G345)</f>
        <v>333.7</v>
      </c>
      <c r="H346" s="6">
        <f>SUM(H336:H339,H341:H345)</f>
        <v>328.90000000000003</v>
      </c>
      <c r="I346" s="6">
        <f t="shared" si="40"/>
        <v>-4.7999999999999545</v>
      </c>
      <c r="J346" s="6">
        <f t="shared" si="43"/>
        <v>98.56158225951455</v>
      </c>
      <c r="K346" s="6">
        <f t="shared" si="44"/>
        <v>13.026774397972115</v>
      </c>
      <c r="L346" s="6">
        <f t="shared" si="41"/>
        <v>-432.2</v>
      </c>
      <c r="M346" s="6">
        <f t="shared" si="42"/>
        <v>43.21376954408094</v>
      </c>
      <c r="N346" s="6">
        <f t="shared" si="47"/>
        <v>13.026774397972115</v>
      </c>
      <c r="O346" s="6">
        <f t="shared" si="45"/>
        <v>-432.2</v>
      </c>
      <c r="P346" s="6">
        <f t="shared" si="46"/>
        <v>43.21376954408094</v>
      </c>
    </row>
    <row r="347" spans="1:16" ht="15.75">
      <c r="A347" s="90"/>
      <c r="B347" s="86"/>
      <c r="C347" s="21" t="s">
        <v>108</v>
      </c>
      <c r="D347" s="43" t="s">
        <v>109</v>
      </c>
      <c r="E347" s="34">
        <v>73811.1</v>
      </c>
      <c r="F347" s="34">
        <v>100000</v>
      </c>
      <c r="G347" s="34">
        <v>74045</v>
      </c>
      <c r="H347" s="34">
        <v>117840.1</v>
      </c>
      <c r="I347" s="34">
        <f t="shared" si="40"/>
        <v>43795.100000000006</v>
      </c>
      <c r="J347" s="34">
        <f t="shared" si="43"/>
        <v>159.14660004051592</v>
      </c>
      <c r="K347" s="34">
        <f t="shared" si="44"/>
        <v>117.8401</v>
      </c>
      <c r="L347" s="34">
        <f t="shared" si="41"/>
        <v>44029</v>
      </c>
      <c r="M347" s="34">
        <f t="shared" si="42"/>
        <v>159.65091971261776</v>
      </c>
      <c r="N347" s="34">
        <f t="shared" si="47"/>
        <v>117.8401</v>
      </c>
      <c r="O347" s="34">
        <f t="shared" si="45"/>
        <v>44029</v>
      </c>
      <c r="P347" s="34">
        <f t="shared" si="46"/>
        <v>159.65091971261776</v>
      </c>
    </row>
    <row r="348" spans="1:16" ht="15.75">
      <c r="A348" s="90"/>
      <c r="B348" s="86"/>
      <c r="C348" s="21" t="s">
        <v>15</v>
      </c>
      <c r="D348" s="43" t="s">
        <v>16</v>
      </c>
      <c r="E348" s="34">
        <f>SUM(E349:E353)</f>
        <v>24979.800000000003</v>
      </c>
      <c r="F348" s="34">
        <f>SUM(F349:F353)</f>
        <v>6470.1</v>
      </c>
      <c r="G348" s="34">
        <f>SUM(G349:G353)</f>
        <v>4459.6</v>
      </c>
      <c r="H348" s="34">
        <f>SUM(H349:H353)</f>
        <v>13985.7</v>
      </c>
      <c r="I348" s="34">
        <f t="shared" si="40"/>
        <v>9526.1</v>
      </c>
      <c r="J348" s="34">
        <f t="shared" si="43"/>
        <v>313.60884384249704</v>
      </c>
      <c r="K348" s="34">
        <f t="shared" si="44"/>
        <v>216.15894653869336</v>
      </c>
      <c r="L348" s="34">
        <f t="shared" si="41"/>
        <v>-10994.100000000002</v>
      </c>
      <c r="M348" s="34">
        <f t="shared" si="42"/>
        <v>55.988038334974654</v>
      </c>
      <c r="N348" s="34">
        <f t="shared" si="47"/>
        <v>216.15894653869336</v>
      </c>
      <c r="O348" s="34">
        <f t="shared" si="45"/>
        <v>-10994.100000000002</v>
      </c>
      <c r="P348" s="34">
        <f t="shared" si="46"/>
        <v>55.988038334974654</v>
      </c>
    </row>
    <row r="349" spans="1:16" s="5" customFormat="1" ht="63" customHeight="1" hidden="1">
      <c r="A349" s="90"/>
      <c r="B349" s="86"/>
      <c r="C349" s="20" t="s">
        <v>110</v>
      </c>
      <c r="D349" s="44" t="s">
        <v>111</v>
      </c>
      <c r="E349" s="34">
        <v>227.6</v>
      </c>
      <c r="F349" s="34">
        <v>300</v>
      </c>
      <c r="G349" s="34">
        <v>200</v>
      </c>
      <c r="H349" s="34">
        <v>146.9</v>
      </c>
      <c r="I349" s="34">
        <f t="shared" si="40"/>
        <v>-53.099999999999994</v>
      </c>
      <c r="J349" s="34">
        <f t="shared" si="43"/>
        <v>73.45</v>
      </c>
      <c r="K349" s="34">
        <f t="shared" si="44"/>
        <v>48.96666666666667</v>
      </c>
      <c r="L349" s="34">
        <f t="shared" si="41"/>
        <v>-80.69999999999999</v>
      </c>
      <c r="M349" s="34">
        <f t="shared" si="42"/>
        <v>64.54305799648506</v>
      </c>
      <c r="N349" s="34">
        <f t="shared" si="47"/>
        <v>48.96666666666667</v>
      </c>
      <c r="O349" s="34">
        <f t="shared" si="45"/>
        <v>-80.69999999999999</v>
      </c>
      <c r="P349" s="34">
        <f t="shared" si="46"/>
        <v>64.54305799648506</v>
      </c>
    </row>
    <row r="350" spans="1:16" s="5" customFormat="1" ht="63" customHeight="1" hidden="1">
      <c r="A350" s="90"/>
      <c r="B350" s="86"/>
      <c r="C350" s="20" t="s">
        <v>226</v>
      </c>
      <c r="D350" s="44" t="s">
        <v>227</v>
      </c>
      <c r="E350" s="34">
        <v>720.3</v>
      </c>
      <c r="F350" s="34">
        <v>711.1</v>
      </c>
      <c r="G350" s="34">
        <v>473</v>
      </c>
      <c r="H350" s="34">
        <v>2224.5</v>
      </c>
      <c r="I350" s="34">
        <f t="shared" si="40"/>
        <v>1751.5</v>
      </c>
      <c r="J350" s="34">
        <f t="shared" si="43"/>
        <v>470.29598308668074</v>
      </c>
      <c r="K350" s="34">
        <f t="shared" si="44"/>
        <v>312.8252003937562</v>
      </c>
      <c r="L350" s="34">
        <f t="shared" si="41"/>
        <v>1504.2</v>
      </c>
      <c r="M350" s="34">
        <f t="shared" si="42"/>
        <v>308.8296543107039</v>
      </c>
      <c r="N350" s="34">
        <f t="shared" si="47"/>
        <v>312.8252003937562</v>
      </c>
      <c r="O350" s="34">
        <f t="shared" si="45"/>
        <v>1504.2</v>
      </c>
      <c r="P350" s="34">
        <f t="shared" si="46"/>
        <v>308.8296543107039</v>
      </c>
    </row>
    <row r="351" spans="1:16" s="5" customFormat="1" ht="47.25" customHeight="1" hidden="1">
      <c r="A351" s="90"/>
      <c r="B351" s="86"/>
      <c r="C351" s="20" t="s">
        <v>112</v>
      </c>
      <c r="D351" s="44" t="s">
        <v>113</v>
      </c>
      <c r="E351" s="34">
        <v>378</v>
      </c>
      <c r="F351" s="34">
        <v>525</v>
      </c>
      <c r="G351" s="34">
        <v>374.6</v>
      </c>
      <c r="H351" s="34">
        <v>722.2</v>
      </c>
      <c r="I351" s="34">
        <f t="shared" si="40"/>
        <v>347.6</v>
      </c>
      <c r="J351" s="34">
        <f t="shared" si="43"/>
        <v>192.79231179925253</v>
      </c>
      <c r="K351" s="34">
        <f t="shared" si="44"/>
        <v>137.56190476190477</v>
      </c>
      <c r="L351" s="34">
        <f t="shared" si="41"/>
        <v>344.20000000000005</v>
      </c>
      <c r="M351" s="34">
        <f t="shared" si="42"/>
        <v>191.05820105820106</v>
      </c>
      <c r="N351" s="34">
        <f t="shared" si="47"/>
        <v>137.56190476190477</v>
      </c>
      <c r="O351" s="34">
        <f t="shared" si="45"/>
        <v>344.20000000000005</v>
      </c>
      <c r="P351" s="34">
        <f t="shared" si="46"/>
        <v>191.05820105820106</v>
      </c>
    </row>
    <row r="352" spans="1:16" s="5" customFormat="1" ht="78.75" customHeight="1" hidden="1">
      <c r="A352" s="90"/>
      <c r="B352" s="86"/>
      <c r="C352" s="20" t="s">
        <v>186</v>
      </c>
      <c r="D352" s="44" t="s">
        <v>187</v>
      </c>
      <c r="E352" s="34"/>
      <c r="F352" s="34"/>
      <c r="G352" s="34"/>
      <c r="H352" s="34"/>
      <c r="I352" s="34">
        <f t="shared" si="40"/>
        <v>0</v>
      </c>
      <c r="J352" s="34" t="e">
        <f t="shared" si="43"/>
        <v>#DIV/0!</v>
      </c>
      <c r="K352" s="34" t="e">
        <f t="shared" si="44"/>
        <v>#DIV/0!</v>
      </c>
      <c r="L352" s="34">
        <f t="shared" si="41"/>
        <v>0</v>
      </c>
      <c r="M352" s="34" t="e">
        <f t="shared" si="42"/>
        <v>#DIV/0!</v>
      </c>
      <c r="N352" s="34" t="e">
        <f t="shared" si="47"/>
        <v>#DIV/0!</v>
      </c>
      <c r="O352" s="34">
        <f t="shared" si="45"/>
        <v>0</v>
      </c>
      <c r="P352" s="34" t="e">
        <f t="shared" si="46"/>
        <v>#DIV/0!</v>
      </c>
    </row>
    <row r="353" spans="1:16" s="5" customFormat="1" ht="47.25" customHeight="1" hidden="1">
      <c r="A353" s="90"/>
      <c r="B353" s="86"/>
      <c r="C353" s="20" t="s">
        <v>17</v>
      </c>
      <c r="D353" s="44" t="s">
        <v>18</v>
      </c>
      <c r="E353" s="34">
        <v>23653.9</v>
      </c>
      <c r="F353" s="34">
        <v>4934</v>
      </c>
      <c r="G353" s="34">
        <v>3412</v>
      </c>
      <c r="H353" s="34">
        <v>10892.1</v>
      </c>
      <c r="I353" s="34">
        <f t="shared" si="40"/>
        <v>7480.1</v>
      </c>
      <c r="J353" s="34">
        <f t="shared" si="43"/>
        <v>319.22919109026964</v>
      </c>
      <c r="K353" s="34">
        <f t="shared" si="44"/>
        <v>220.75597892176734</v>
      </c>
      <c r="L353" s="34">
        <f t="shared" si="41"/>
        <v>-12761.800000000001</v>
      </c>
      <c r="M353" s="34">
        <f t="shared" si="42"/>
        <v>46.04779761476966</v>
      </c>
      <c r="N353" s="34">
        <f t="shared" si="47"/>
        <v>220.75597892176734</v>
      </c>
      <c r="O353" s="34">
        <f t="shared" si="45"/>
        <v>-12761.800000000001</v>
      </c>
      <c r="P353" s="34">
        <f t="shared" si="46"/>
        <v>46.04779761476966</v>
      </c>
    </row>
    <row r="354" spans="1:16" s="5" customFormat="1" ht="15.75">
      <c r="A354" s="90"/>
      <c r="B354" s="86"/>
      <c r="C354" s="23"/>
      <c r="D354" s="3" t="s">
        <v>30</v>
      </c>
      <c r="E354" s="6">
        <f>SUM(E347:E348)</f>
        <v>98790.90000000001</v>
      </c>
      <c r="F354" s="6">
        <f>SUM(F347:F348)</f>
        <v>106470.1</v>
      </c>
      <c r="G354" s="6">
        <f>SUM(G347:G348)</f>
        <v>78504.6</v>
      </c>
      <c r="H354" s="6">
        <f>SUM(H347:H348)</f>
        <v>131825.80000000002</v>
      </c>
      <c r="I354" s="6">
        <f t="shared" si="40"/>
        <v>53321.20000000001</v>
      </c>
      <c r="J354" s="6">
        <f t="shared" si="43"/>
        <v>167.9211154505596</v>
      </c>
      <c r="K354" s="6">
        <f t="shared" si="44"/>
        <v>123.81485506259504</v>
      </c>
      <c r="L354" s="6">
        <f t="shared" si="41"/>
        <v>33034.90000000001</v>
      </c>
      <c r="M354" s="6">
        <f t="shared" si="42"/>
        <v>133.4392135308009</v>
      </c>
      <c r="N354" s="6">
        <f t="shared" si="47"/>
        <v>123.81485506259504</v>
      </c>
      <c r="O354" s="6">
        <f t="shared" si="45"/>
        <v>33034.90000000001</v>
      </c>
      <c r="P354" s="6">
        <f t="shared" si="46"/>
        <v>133.4392135308009</v>
      </c>
    </row>
    <row r="355" spans="1:16" s="5" customFormat="1" ht="15.75">
      <c r="A355" s="91"/>
      <c r="B355" s="87"/>
      <c r="C355" s="23"/>
      <c r="D355" s="3" t="s">
        <v>47</v>
      </c>
      <c r="E355" s="6">
        <v>99552</v>
      </c>
      <c r="F355" s="6">
        <f>F346+F354</f>
        <v>108994.90000000001</v>
      </c>
      <c r="G355" s="6">
        <f>G346+G354</f>
        <v>78838.3</v>
      </c>
      <c r="H355" s="6">
        <f>H346+H354</f>
        <v>132154.7</v>
      </c>
      <c r="I355" s="6">
        <f t="shared" si="40"/>
        <v>53316.40000000001</v>
      </c>
      <c r="J355" s="6">
        <f t="shared" si="43"/>
        <v>167.62753636240257</v>
      </c>
      <c r="K355" s="6">
        <f t="shared" si="44"/>
        <v>121.24851713245299</v>
      </c>
      <c r="L355" s="6">
        <f t="shared" si="41"/>
        <v>32602.70000000001</v>
      </c>
      <c r="M355" s="6">
        <f t="shared" si="42"/>
        <v>132.7494173899068</v>
      </c>
      <c r="N355" s="6">
        <f t="shared" si="47"/>
        <v>121.24851713245299</v>
      </c>
      <c r="O355" s="6">
        <f t="shared" si="45"/>
        <v>32602.70000000001</v>
      </c>
      <c r="P355" s="6">
        <f t="shared" si="46"/>
        <v>132.7494173899068</v>
      </c>
    </row>
    <row r="356" spans="1:16" ht="31.5" customHeight="1">
      <c r="A356" s="85" t="s">
        <v>114</v>
      </c>
      <c r="B356" s="85" t="s">
        <v>115</v>
      </c>
      <c r="C356" s="21" t="s">
        <v>116</v>
      </c>
      <c r="D356" s="43" t="s">
        <v>117</v>
      </c>
      <c r="E356" s="34">
        <v>531</v>
      </c>
      <c r="F356" s="34">
        <v>1356</v>
      </c>
      <c r="G356" s="34">
        <v>102</v>
      </c>
      <c r="H356" s="34">
        <v>321.5</v>
      </c>
      <c r="I356" s="34">
        <f t="shared" si="40"/>
        <v>219.5</v>
      </c>
      <c r="J356" s="34">
        <f t="shared" si="43"/>
        <v>315.19607843137254</v>
      </c>
      <c r="K356" s="34">
        <f t="shared" si="44"/>
        <v>23.709439528023598</v>
      </c>
      <c r="L356" s="34">
        <f t="shared" si="41"/>
        <v>-209.5</v>
      </c>
      <c r="M356" s="34">
        <f t="shared" si="42"/>
        <v>60.54613935969868</v>
      </c>
      <c r="N356" s="34">
        <f t="shared" si="47"/>
        <v>23.709439528023598</v>
      </c>
      <c r="O356" s="34">
        <f t="shared" si="45"/>
        <v>-209.5</v>
      </c>
      <c r="P356" s="34">
        <f t="shared" si="46"/>
        <v>60.54613935969868</v>
      </c>
    </row>
    <row r="357" spans="1:16" ht="15.75" customHeight="1" hidden="1">
      <c r="A357" s="86"/>
      <c r="B357" s="86"/>
      <c r="C357" s="21" t="s">
        <v>8</v>
      </c>
      <c r="D357" s="42" t="s">
        <v>118</v>
      </c>
      <c r="E357" s="34"/>
      <c r="F357" s="34"/>
      <c r="G357" s="34"/>
      <c r="H357" s="34"/>
      <c r="I357" s="34">
        <f t="shared" si="40"/>
        <v>0</v>
      </c>
      <c r="J357" s="34" t="e">
        <f t="shared" si="43"/>
        <v>#DIV/0!</v>
      </c>
      <c r="K357" s="34" t="e">
        <f t="shared" si="44"/>
        <v>#DIV/0!</v>
      </c>
      <c r="L357" s="34">
        <f t="shared" si="41"/>
        <v>0</v>
      </c>
      <c r="M357" s="34" t="e">
        <f t="shared" si="42"/>
        <v>#DIV/0!</v>
      </c>
      <c r="N357" s="34" t="e">
        <f t="shared" si="47"/>
        <v>#DIV/0!</v>
      </c>
      <c r="O357" s="34">
        <f t="shared" si="45"/>
        <v>0</v>
      </c>
      <c r="P357" s="34" t="e">
        <f t="shared" si="46"/>
        <v>#DIV/0!</v>
      </c>
    </row>
    <row r="358" spans="1:16" ht="47.25">
      <c r="A358" s="86"/>
      <c r="B358" s="86"/>
      <c r="C358" s="20" t="s">
        <v>12</v>
      </c>
      <c r="D358" s="44" t="s">
        <v>119</v>
      </c>
      <c r="E358" s="34">
        <v>83186.8</v>
      </c>
      <c r="F358" s="34">
        <v>83484.5</v>
      </c>
      <c r="G358" s="34">
        <v>72619.2</v>
      </c>
      <c r="H358" s="34">
        <v>81311.2</v>
      </c>
      <c r="I358" s="34">
        <f t="shared" si="40"/>
        <v>8692</v>
      </c>
      <c r="J358" s="34">
        <f t="shared" si="43"/>
        <v>111.96928635953027</v>
      </c>
      <c r="K358" s="34">
        <f t="shared" si="44"/>
        <v>97.39676227323635</v>
      </c>
      <c r="L358" s="34">
        <f t="shared" si="41"/>
        <v>-1875.6000000000058</v>
      </c>
      <c r="M358" s="34">
        <f t="shared" si="42"/>
        <v>97.74531536253347</v>
      </c>
      <c r="N358" s="34">
        <f t="shared" si="47"/>
        <v>97.39676227323635</v>
      </c>
      <c r="O358" s="34">
        <f t="shared" si="45"/>
        <v>-1875.6000000000058</v>
      </c>
      <c r="P358" s="34">
        <f t="shared" si="46"/>
        <v>97.74531536253347</v>
      </c>
    </row>
    <row r="359" spans="1:16" ht="94.5" hidden="1">
      <c r="A359" s="86"/>
      <c r="B359" s="86"/>
      <c r="C359" s="20" t="s">
        <v>189</v>
      </c>
      <c r="D359" s="63" t="s">
        <v>209</v>
      </c>
      <c r="E359" s="34"/>
      <c r="F359" s="34"/>
      <c r="G359" s="34"/>
      <c r="H359" s="34"/>
      <c r="I359" s="34">
        <f t="shared" si="40"/>
        <v>0</v>
      </c>
      <c r="J359" s="34" t="e">
        <f t="shared" si="43"/>
        <v>#DIV/0!</v>
      </c>
      <c r="K359" s="34" t="e">
        <f t="shared" si="44"/>
        <v>#DIV/0!</v>
      </c>
      <c r="L359" s="34">
        <f t="shared" si="41"/>
        <v>0</v>
      </c>
      <c r="M359" s="34" t="e">
        <f t="shared" si="42"/>
        <v>#DIV/0!</v>
      </c>
      <c r="N359" s="34"/>
      <c r="O359" s="34">
        <f t="shared" si="45"/>
        <v>0</v>
      </c>
      <c r="P359" s="34" t="e">
        <f t="shared" si="46"/>
        <v>#DIV/0!</v>
      </c>
    </row>
    <row r="360" spans="1:16" ht="15.75">
      <c r="A360" s="86"/>
      <c r="B360" s="86"/>
      <c r="C360" s="21" t="s">
        <v>15</v>
      </c>
      <c r="D360" s="43" t="s">
        <v>16</v>
      </c>
      <c r="E360" s="34">
        <f>E362+E361</f>
        <v>0.1</v>
      </c>
      <c r="F360" s="34">
        <f>F362+F361</f>
        <v>0</v>
      </c>
      <c r="G360" s="34">
        <f>G362+G361</f>
        <v>0</v>
      </c>
      <c r="H360" s="34">
        <f>H362+H361</f>
        <v>236.10000000000002</v>
      </c>
      <c r="I360" s="34">
        <f t="shared" si="40"/>
        <v>236.10000000000002</v>
      </c>
      <c r="J360" s="34"/>
      <c r="K360" s="34"/>
      <c r="L360" s="34">
        <f t="shared" si="41"/>
        <v>236.00000000000003</v>
      </c>
      <c r="M360" s="34">
        <f t="shared" si="42"/>
        <v>236100</v>
      </c>
      <c r="N360" s="34"/>
      <c r="O360" s="34">
        <f t="shared" si="45"/>
        <v>236.00000000000003</v>
      </c>
      <c r="P360" s="34">
        <f t="shared" si="46"/>
        <v>236100</v>
      </c>
    </row>
    <row r="361" spans="1:16" ht="47.25" customHeight="1" hidden="1">
      <c r="A361" s="86"/>
      <c r="B361" s="86"/>
      <c r="C361" s="20" t="s">
        <v>236</v>
      </c>
      <c r="D361" s="44" t="s">
        <v>237</v>
      </c>
      <c r="E361" s="34"/>
      <c r="F361" s="34"/>
      <c r="G361" s="34"/>
      <c r="H361" s="34">
        <v>137.8</v>
      </c>
      <c r="I361" s="34">
        <f t="shared" si="40"/>
        <v>137.8</v>
      </c>
      <c r="J361" s="34"/>
      <c r="K361" s="34"/>
      <c r="L361" s="34">
        <f t="shared" si="41"/>
        <v>137.8</v>
      </c>
      <c r="M361" s="34" t="e">
        <f t="shared" si="42"/>
        <v>#DIV/0!</v>
      </c>
      <c r="N361" s="34"/>
      <c r="O361" s="34"/>
      <c r="P361" s="34"/>
    </row>
    <row r="362" spans="1:16" ht="47.25" customHeight="1" hidden="1">
      <c r="A362" s="86"/>
      <c r="B362" s="86"/>
      <c r="C362" s="20" t="s">
        <v>17</v>
      </c>
      <c r="D362" s="44" t="s">
        <v>18</v>
      </c>
      <c r="E362" s="34">
        <v>0.1</v>
      </c>
      <c r="F362" s="34"/>
      <c r="G362" s="34"/>
      <c r="H362" s="34">
        <v>98.3</v>
      </c>
      <c r="I362" s="34">
        <f t="shared" si="40"/>
        <v>98.3</v>
      </c>
      <c r="J362" s="34"/>
      <c r="K362" s="34"/>
      <c r="L362" s="34">
        <f t="shared" si="41"/>
        <v>98.2</v>
      </c>
      <c r="M362" s="34">
        <f t="shared" si="42"/>
        <v>98299.99999999999</v>
      </c>
      <c r="N362" s="34" t="e">
        <f t="shared" si="47"/>
        <v>#DIV/0!</v>
      </c>
      <c r="O362" s="34">
        <f t="shared" si="45"/>
        <v>98.2</v>
      </c>
      <c r="P362" s="34">
        <f t="shared" si="46"/>
        <v>98299.99999999999</v>
      </c>
    </row>
    <row r="363" spans="1:16" ht="15.75">
      <c r="A363" s="86"/>
      <c r="B363" s="86"/>
      <c r="C363" s="21" t="s">
        <v>19</v>
      </c>
      <c r="D363" s="43" t="s">
        <v>20</v>
      </c>
      <c r="E363" s="34">
        <v>4.2</v>
      </c>
      <c r="F363" s="34"/>
      <c r="G363" s="34"/>
      <c r="H363" s="34">
        <v>-4.2</v>
      </c>
      <c r="I363" s="34">
        <f t="shared" si="40"/>
        <v>-4.2</v>
      </c>
      <c r="J363" s="34"/>
      <c r="K363" s="34"/>
      <c r="L363" s="34">
        <f t="shared" si="41"/>
        <v>-8.4</v>
      </c>
      <c r="M363" s="34">
        <f t="shared" si="42"/>
        <v>-100</v>
      </c>
      <c r="N363" s="34"/>
      <c r="O363" s="34">
        <f t="shared" si="45"/>
        <v>-8.4</v>
      </c>
      <c r="P363" s="34">
        <f t="shared" si="46"/>
        <v>-100</v>
      </c>
    </row>
    <row r="364" spans="1:16" ht="15.75">
      <c r="A364" s="86"/>
      <c r="B364" s="86"/>
      <c r="C364" s="21" t="s">
        <v>21</v>
      </c>
      <c r="D364" s="43" t="s">
        <v>22</v>
      </c>
      <c r="E364" s="34">
        <v>19368.2</v>
      </c>
      <c r="F364" s="34">
        <v>8309.6</v>
      </c>
      <c r="G364" s="34">
        <v>8233.1</v>
      </c>
      <c r="H364" s="34">
        <v>11466.3</v>
      </c>
      <c r="I364" s="34">
        <f t="shared" si="40"/>
        <v>3233.199999999999</v>
      </c>
      <c r="J364" s="34">
        <f t="shared" si="43"/>
        <v>139.27074856372445</v>
      </c>
      <c r="K364" s="34">
        <f t="shared" si="44"/>
        <v>137.98859150861654</v>
      </c>
      <c r="L364" s="34">
        <f t="shared" si="41"/>
        <v>-7901.9000000000015</v>
      </c>
      <c r="M364" s="34">
        <f t="shared" si="42"/>
        <v>59.201681106143056</v>
      </c>
      <c r="N364" s="34">
        <f t="shared" si="47"/>
        <v>137.98859150861654</v>
      </c>
      <c r="O364" s="34">
        <f t="shared" si="45"/>
        <v>-7901.9000000000015</v>
      </c>
      <c r="P364" s="34">
        <f t="shared" si="46"/>
        <v>59.201681106143056</v>
      </c>
    </row>
    <row r="365" spans="1:16" ht="15.75" customHeight="1" hidden="1">
      <c r="A365" s="86"/>
      <c r="B365" s="86"/>
      <c r="C365" s="21" t="s">
        <v>26</v>
      </c>
      <c r="D365" s="43" t="s">
        <v>27</v>
      </c>
      <c r="E365" s="34"/>
      <c r="F365" s="34"/>
      <c r="G365" s="34"/>
      <c r="H365" s="34"/>
      <c r="I365" s="34">
        <f t="shared" si="40"/>
        <v>0</v>
      </c>
      <c r="J365" s="34" t="e">
        <f t="shared" si="43"/>
        <v>#DIV/0!</v>
      </c>
      <c r="K365" s="34" t="e">
        <f t="shared" si="44"/>
        <v>#DIV/0!</v>
      </c>
      <c r="L365" s="34">
        <f t="shared" si="41"/>
        <v>0</v>
      </c>
      <c r="M365" s="34" t="e">
        <f t="shared" si="42"/>
        <v>#DIV/0!</v>
      </c>
      <c r="N365" s="34" t="e">
        <f t="shared" si="47"/>
        <v>#DIV/0!</v>
      </c>
      <c r="O365" s="34">
        <f t="shared" si="45"/>
        <v>0</v>
      </c>
      <c r="P365" s="34" t="e">
        <f t="shared" si="46"/>
        <v>#DIV/0!</v>
      </c>
    </row>
    <row r="366" spans="1:16" ht="15.75" customHeight="1" hidden="1">
      <c r="A366" s="86"/>
      <c r="B366" s="86"/>
      <c r="C366" s="21" t="s">
        <v>28</v>
      </c>
      <c r="D366" s="43" t="s">
        <v>23</v>
      </c>
      <c r="E366" s="34"/>
      <c r="F366" s="34"/>
      <c r="G366" s="34"/>
      <c r="H366" s="34"/>
      <c r="I366" s="34">
        <f t="shared" si="40"/>
        <v>0</v>
      </c>
      <c r="J366" s="34" t="e">
        <f t="shared" si="43"/>
        <v>#DIV/0!</v>
      </c>
      <c r="K366" s="34" t="e">
        <f t="shared" si="44"/>
        <v>#DIV/0!</v>
      </c>
      <c r="L366" s="34">
        <f t="shared" si="41"/>
        <v>0</v>
      </c>
      <c r="M366" s="34" t="e">
        <f t="shared" si="42"/>
        <v>#DIV/0!</v>
      </c>
      <c r="N366" s="34" t="e">
        <f t="shared" si="47"/>
        <v>#DIV/0!</v>
      </c>
      <c r="O366" s="34">
        <f t="shared" si="45"/>
        <v>0</v>
      </c>
      <c r="P366" s="34" t="e">
        <f t="shared" si="46"/>
        <v>#DIV/0!</v>
      </c>
    </row>
    <row r="367" spans="1:16" s="5" customFormat="1" ht="15.75">
      <c r="A367" s="86"/>
      <c r="B367" s="86"/>
      <c r="C367" s="22"/>
      <c r="D367" s="3" t="s">
        <v>29</v>
      </c>
      <c r="E367" s="6">
        <f>SUM(E356:E360,E363:E366)</f>
        <v>103090.3</v>
      </c>
      <c r="F367" s="6">
        <f>SUM(F356:F360,F363:F366)</f>
        <v>93150.1</v>
      </c>
      <c r="G367" s="6">
        <f>SUM(G356:G360,G363:G366)</f>
        <v>80954.3</v>
      </c>
      <c r="H367" s="6">
        <f>SUM(H356:H360,H363:H366)</f>
        <v>93330.90000000001</v>
      </c>
      <c r="I367" s="6">
        <f t="shared" si="40"/>
        <v>12376.600000000006</v>
      </c>
      <c r="J367" s="6">
        <f t="shared" si="43"/>
        <v>115.28837875196254</v>
      </c>
      <c r="K367" s="6">
        <f t="shared" si="44"/>
        <v>100.19409533645161</v>
      </c>
      <c r="L367" s="6">
        <f t="shared" si="41"/>
        <v>-9759.399999999994</v>
      </c>
      <c r="M367" s="6">
        <f t="shared" si="42"/>
        <v>90.53315394367851</v>
      </c>
      <c r="N367" s="6">
        <f t="shared" si="47"/>
        <v>100.19409533645161</v>
      </c>
      <c r="O367" s="6">
        <f t="shared" si="45"/>
        <v>-9759.399999999994</v>
      </c>
      <c r="P367" s="6">
        <f t="shared" si="46"/>
        <v>90.53315394367851</v>
      </c>
    </row>
    <row r="368" spans="1:16" ht="15.75">
      <c r="A368" s="86"/>
      <c r="B368" s="86"/>
      <c r="C368" s="21" t="s">
        <v>173</v>
      </c>
      <c r="D368" s="43" t="s">
        <v>120</v>
      </c>
      <c r="E368" s="34">
        <v>1437.8</v>
      </c>
      <c r="F368" s="34">
        <v>1460.6</v>
      </c>
      <c r="G368" s="34">
        <v>1375.6</v>
      </c>
      <c r="H368" s="34">
        <v>1434.2</v>
      </c>
      <c r="I368" s="34">
        <f t="shared" si="40"/>
        <v>58.600000000000136</v>
      </c>
      <c r="J368" s="34">
        <f t="shared" si="43"/>
        <v>104.25995929049144</v>
      </c>
      <c r="K368" s="34">
        <f t="shared" si="44"/>
        <v>98.19252362042997</v>
      </c>
      <c r="L368" s="34">
        <f t="shared" si="41"/>
        <v>-3.599999999999909</v>
      </c>
      <c r="M368" s="34">
        <f t="shared" si="42"/>
        <v>99.74961747113646</v>
      </c>
      <c r="N368" s="34">
        <f t="shared" si="47"/>
        <v>98.19252362042997</v>
      </c>
      <c r="O368" s="34">
        <f t="shared" si="45"/>
        <v>-3.599999999999909</v>
      </c>
      <c r="P368" s="34">
        <f t="shared" si="46"/>
        <v>99.74961747113646</v>
      </c>
    </row>
    <row r="369" spans="1:16" ht="15.75">
      <c r="A369" s="86"/>
      <c r="B369" s="86"/>
      <c r="C369" s="21" t="s">
        <v>15</v>
      </c>
      <c r="D369" s="43" t="s">
        <v>16</v>
      </c>
      <c r="E369" s="34">
        <f>SUM(E370:E373)</f>
        <v>12163</v>
      </c>
      <c r="F369" s="76">
        <f>SUM(F370:F373)</f>
        <v>18113</v>
      </c>
      <c r="G369" s="76">
        <f>SUM(G370:G373)</f>
        <v>11100</v>
      </c>
      <c r="H369" s="76">
        <f>SUM(H370:H373)</f>
        <v>10681.2</v>
      </c>
      <c r="I369" s="76">
        <f t="shared" si="40"/>
        <v>-418.7999999999993</v>
      </c>
      <c r="J369" s="76">
        <f t="shared" si="43"/>
        <v>96.22702702702703</v>
      </c>
      <c r="K369" s="76">
        <f t="shared" si="44"/>
        <v>58.969800695632976</v>
      </c>
      <c r="L369" s="76">
        <f t="shared" si="41"/>
        <v>-1481.7999999999993</v>
      </c>
      <c r="M369" s="76">
        <f t="shared" si="42"/>
        <v>87.81715037408534</v>
      </c>
      <c r="N369" s="34">
        <f t="shared" si="47"/>
        <v>58.969800695632976</v>
      </c>
      <c r="O369" s="34">
        <f t="shared" si="45"/>
        <v>-1481.7999999999993</v>
      </c>
      <c r="P369" s="34">
        <f t="shared" si="46"/>
        <v>87.81715037408534</v>
      </c>
    </row>
    <row r="370" spans="1:16" ht="47.25" customHeight="1" hidden="1">
      <c r="A370" s="86"/>
      <c r="B370" s="86"/>
      <c r="C370" s="20" t="s">
        <v>229</v>
      </c>
      <c r="D370" s="44" t="s">
        <v>228</v>
      </c>
      <c r="E370" s="34"/>
      <c r="F370" s="34">
        <v>63</v>
      </c>
      <c r="G370" s="34"/>
      <c r="H370" s="34">
        <v>178</v>
      </c>
      <c r="I370" s="34">
        <f t="shared" si="40"/>
        <v>178</v>
      </c>
      <c r="J370" s="34" t="e">
        <f t="shared" si="43"/>
        <v>#DIV/0!</v>
      </c>
      <c r="K370" s="34">
        <f t="shared" si="44"/>
        <v>282.53968253968253</v>
      </c>
      <c r="L370" s="34">
        <f t="shared" si="41"/>
        <v>178</v>
      </c>
      <c r="M370" s="34" t="e">
        <f t="shared" si="42"/>
        <v>#DIV/0!</v>
      </c>
      <c r="N370" s="34"/>
      <c r="O370" s="34"/>
      <c r="P370" s="34"/>
    </row>
    <row r="371" spans="1:16" s="5" customFormat="1" ht="63" customHeight="1" hidden="1">
      <c r="A371" s="86"/>
      <c r="B371" s="86"/>
      <c r="C371" s="20" t="s">
        <v>121</v>
      </c>
      <c r="D371" s="44" t="s">
        <v>122</v>
      </c>
      <c r="E371" s="34">
        <v>10289.5</v>
      </c>
      <c r="F371" s="34">
        <v>15750</v>
      </c>
      <c r="G371" s="34">
        <v>9800</v>
      </c>
      <c r="H371" s="34">
        <v>7207.7</v>
      </c>
      <c r="I371" s="34">
        <f t="shared" si="40"/>
        <v>-2592.3</v>
      </c>
      <c r="J371" s="34">
        <f t="shared" si="43"/>
        <v>73.54795918367347</v>
      </c>
      <c r="K371" s="34">
        <f t="shared" si="44"/>
        <v>45.7631746031746</v>
      </c>
      <c r="L371" s="34">
        <f t="shared" si="41"/>
        <v>-3081.8</v>
      </c>
      <c r="M371" s="34">
        <f t="shared" si="42"/>
        <v>70.04907915836533</v>
      </c>
      <c r="N371" s="34">
        <f t="shared" si="47"/>
        <v>45.7631746031746</v>
      </c>
      <c r="O371" s="34">
        <f t="shared" si="45"/>
        <v>-3081.8</v>
      </c>
      <c r="P371" s="34">
        <f t="shared" si="46"/>
        <v>70.04907915836533</v>
      </c>
    </row>
    <row r="372" spans="1:16" s="5" customFormat="1" ht="78.75" customHeight="1" hidden="1">
      <c r="A372" s="86"/>
      <c r="B372" s="86"/>
      <c r="C372" s="20" t="s">
        <v>186</v>
      </c>
      <c r="D372" s="44" t="s">
        <v>187</v>
      </c>
      <c r="E372" s="34"/>
      <c r="F372" s="34"/>
      <c r="G372" s="34"/>
      <c r="H372" s="34"/>
      <c r="I372" s="34">
        <f t="shared" si="40"/>
        <v>0</v>
      </c>
      <c r="J372" s="34" t="e">
        <f t="shared" si="43"/>
        <v>#DIV/0!</v>
      </c>
      <c r="K372" s="34" t="e">
        <f t="shared" si="44"/>
        <v>#DIV/0!</v>
      </c>
      <c r="L372" s="34">
        <f t="shared" si="41"/>
        <v>0</v>
      </c>
      <c r="M372" s="34" t="e">
        <f t="shared" si="42"/>
        <v>#DIV/0!</v>
      </c>
      <c r="N372" s="34" t="e">
        <f t="shared" si="47"/>
        <v>#DIV/0!</v>
      </c>
      <c r="O372" s="34">
        <f t="shared" si="45"/>
        <v>0</v>
      </c>
      <c r="P372" s="34" t="e">
        <f t="shared" si="46"/>
        <v>#DIV/0!</v>
      </c>
    </row>
    <row r="373" spans="1:16" s="5" customFormat="1" ht="47.25" customHeight="1" hidden="1">
      <c r="A373" s="86"/>
      <c r="B373" s="86"/>
      <c r="C373" s="20" t="s">
        <v>17</v>
      </c>
      <c r="D373" s="44" t="s">
        <v>18</v>
      </c>
      <c r="E373" s="34">
        <v>1873.5</v>
      </c>
      <c r="F373" s="34">
        <v>2300</v>
      </c>
      <c r="G373" s="34">
        <v>1300</v>
      </c>
      <c r="H373" s="34">
        <v>3295.5</v>
      </c>
      <c r="I373" s="34">
        <f t="shared" si="40"/>
        <v>1995.5</v>
      </c>
      <c r="J373" s="34">
        <f t="shared" si="43"/>
        <v>253.5</v>
      </c>
      <c r="K373" s="34">
        <f t="shared" si="44"/>
        <v>143.28260869565216</v>
      </c>
      <c r="L373" s="34">
        <f t="shared" si="41"/>
        <v>1422</v>
      </c>
      <c r="M373" s="34">
        <f t="shared" si="42"/>
        <v>175.90072057646117</v>
      </c>
      <c r="N373" s="34">
        <f t="shared" si="47"/>
        <v>143.28260869565216</v>
      </c>
      <c r="O373" s="34">
        <f t="shared" si="45"/>
        <v>1422</v>
      </c>
      <c r="P373" s="34">
        <f t="shared" si="46"/>
        <v>175.90072057646117</v>
      </c>
    </row>
    <row r="374" spans="1:16" s="5" customFormat="1" ht="15.75">
      <c r="A374" s="86"/>
      <c r="B374" s="86"/>
      <c r="C374" s="23"/>
      <c r="D374" s="3" t="s">
        <v>30</v>
      </c>
      <c r="E374" s="6">
        <f>SUM(E368:E369)</f>
        <v>13600.8</v>
      </c>
      <c r="F374" s="6">
        <f>SUM(F368:F369)</f>
        <v>19573.6</v>
      </c>
      <c r="G374" s="6">
        <f>SUM(G368:G369)</f>
        <v>12475.6</v>
      </c>
      <c r="H374" s="6">
        <f>SUM(H368:H369)</f>
        <v>12115.400000000001</v>
      </c>
      <c r="I374" s="6">
        <f t="shared" si="40"/>
        <v>-360.1999999999989</v>
      </c>
      <c r="J374" s="6">
        <f t="shared" si="43"/>
        <v>97.11276411555357</v>
      </c>
      <c r="K374" s="6">
        <f t="shared" si="44"/>
        <v>61.8966362856092</v>
      </c>
      <c r="L374" s="6">
        <f t="shared" si="41"/>
        <v>-1485.3999999999978</v>
      </c>
      <c r="M374" s="6">
        <f t="shared" si="42"/>
        <v>89.07858361272868</v>
      </c>
      <c r="N374" s="6">
        <f t="shared" si="47"/>
        <v>61.8966362856092</v>
      </c>
      <c r="O374" s="6">
        <f t="shared" si="45"/>
        <v>-1485.3999999999978</v>
      </c>
      <c r="P374" s="6">
        <f t="shared" si="46"/>
        <v>89.07858361272868</v>
      </c>
    </row>
    <row r="375" spans="1:16" s="5" customFormat="1" ht="15.75">
      <c r="A375" s="87"/>
      <c r="B375" s="87"/>
      <c r="C375" s="22"/>
      <c r="D375" s="3" t="s">
        <v>47</v>
      </c>
      <c r="E375" s="6">
        <f>E367+E374</f>
        <v>116691.1</v>
      </c>
      <c r="F375" s="6">
        <f>F367+F374</f>
        <v>112723.70000000001</v>
      </c>
      <c r="G375" s="6">
        <f>G367+G374</f>
        <v>93429.90000000001</v>
      </c>
      <c r="H375" s="6">
        <f>H367+H374</f>
        <v>105446.30000000002</v>
      </c>
      <c r="I375" s="6">
        <f t="shared" si="40"/>
        <v>12016.400000000009</v>
      </c>
      <c r="J375" s="6">
        <f t="shared" si="43"/>
        <v>112.86140732249528</v>
      </c>
      <c r="K375" s="6">
        <f t="shared" si="44"/>
        <v>93.54403732311839</v>
      </c>
      <c r="L375" s="6">
        <f t="shared" si="41"/>
        <v>-11244.799999999988</v>
      </c>
      <c r="M375" s="6">
        <f t="shared" si="42"/>
        <v>90.36361813368802</v>
      </c>
      <c r="N375" s="6">
        <f t="shared" si="47"/>
        <v>93.54403732311839</v>
      </c>
      <c r="O375" s="6">
        <f t="shared" si="45"/>
        <v>-11244.799999999988</v>
      </c>
      <c r="P375" s="6">
        <f t="shared" si="46"/>
        <v>90.36361813368802</v>
      </c>
    </row>
    <row r="376" spans="1:16" s="5" customFormat="1" ht="15.75" customHeight="1">
      <c r="A376" s="89" t="s">
        <v>123</v>
      </c>
      <c r="B376" s="85" t="s">
        <v>124</v>
      </c>
      <c r="C376" s="21" t="s">
        <v>8</v>
      </c>
      <c r="D376" s="42" t="s">
        <v>118</v>
      </c>
      <c r="E376" s="6">
        <v>147.1</v>
      </c>
      <c r="F376" s="6"/>
      <c r="G376" s="6"/>
      <c r="H376" s="65">
        <v>913</v>
      </c>
      <c r="I376" s="65">
        <f t="shared" si="40"/>
        <v>913</v>
      </c>
      <c r="J376" s="65"/>
      <c r="K376" s="65"/>
      <c r="L376" s="65">
        <f t="shared" si="41"/>
        <v>765.9</v>
      </c>
      <c r="M376" s="65">
        <f t="shared" si="42"/>
        <v>620.6662134602311</v>
      </c>
      <c r="N376" s="65"/>
      <c r="O376" s="65">
        <f t="shared" si="45"/>
        <v>765.9</v>
      </c>
      <c r="P376" s="65"/>
    </row>
    <row r="377" spans="1:16" ht="47.25">
      <c r="A377" s="90"/>
      <c r="B377" s="86"/>
      <c r="C377" s="62" t="s">
        <v>203</v>
      </c>
      <c r="D377" s="63" t="s">
        <v>204</v>
      </c>
      <c r="E377" s="34">
        <v>1051.5</v>
      </c>
      <c r="F377" s="34"/>
      <c r="G377" s="34"/>
      <c r="H377" s="34">
        <v>2300</v>
      </c>
      <c r="I377" s="34">
        <f t="shared" si="40"/>
        <v>2300</v>
      </c>
      <c r="J377" s="34"/>
      <c r="K377" s="34"/>
      <c r="L377" s="34">
        <f t="shared" si="41"/>
        <v>1248.5</v>
      </c>
      <c r="M377" s="34">
        <f t="shared" si="42"/>
        <v>218.73514027579648</v>
      </c>
      <c r="N377" s="34"/>
      <c r="O377" s="34">
        <f t="shared" si="45"/>
        <v>1248.5</v>
      </c>
      <c r="P377" s="34">
        <f t="shared" si="46"/>
        <v>218.73514027579648</v>
      </c>
    </row>
    <row r="378" spans="1:16" ht="31.5">
      <c r="A378" s="90"/>
      <c r="B378" s="86"/>
      <c r="C378" s="21" t="s">
        <v>191</v>
      </c>
      <c r="D378" s="32" t="s">
        <v>192</v>
      </c>
      <c r="E378" s="34">
        <v>74637.3</v>
      </c>
      <c r="F378" s="34"/>
      <c r="G378" s="34"/>
      <c r="H378" s="34">
        <v>121.6</v>
      </c>
      <c r="I378" s="34">
        <f t="shared" si="40"/>
        <v>121.6</v>
      </c>
      <c r="J378" s="34"/>
      <c r="K378" s="34"/>
      <c r="L378" s="34">
        <f t="shared" si="41"/>
        <v>-74515.7</v>
      </c>
      <c r="M378" s="34">
        <f t="shared" si="42"/>
        <v>0.16292122035496995</v>
      </c>
      <c r="N378" s="34"/>
      <c r="O378" s="34">
        <f t="shared" si="45"/>
        <v>-74515.7</v>
      </c>
      <c r="P378" s="34">
        <f t="shared" si="46"/>
        <v>0.16292122035496995</v>
      </c>
    </row>
    <row r="379" spans="1:16" ht="94.5" customHeight="1" hidden="1">
      <c r="A379" s="90"/>
      <c r="B379" s="86"/>
      <c r="C379" s="61" t="s">
        <v>189</v>
      </c>
      <c r="D379" s="63" t="s">
        <v>209</v>
      </c>
      <c r="E379" s="34"/>
      <c r="F379" s="34"/>
      <c r="G379" s="34"/>
      <c r="H379" s="34"/>
      <c r="I379" s="34">
        <f t="shared" si="40"/>
        <v>0</v>
      </c>
      <c r="J379" s="34" t="e">
        <f t="shared" si="43"/>
        <v>#DIV/0!</v>
      </c>
      <c r="K379" s="34" t="e">
        <f t="shared" si="44"/>
        <v>#DIV/0!</v>
      </c>
      <c r="L379" s="34">
        <f t="shared" si="41"/>
        <v>0</v>
      </c>
      <c r="M379" s="34" t="e">
        <f t="shared" si="42"/>
        <v>#DIV/0!</v>
      </c>
      <c r="N379" s="34" t="e">
        <f t="shared" si="47"/>
        <v>#DIV/0!</v>
      </c>
      <c r="O379" s="34">
        <f t="shared" si="45"/>
        <v>0</v>
      </c>
      <c r="P379" s="34" t="e">
        <f t="shared" si="46"/>
        <v>#DIV/0!</v>
      </c>
    </row>
    <row r="380" spans="1:16" ht="15.75">
      <c r="A380" s="90"/>
      <c r="B380" s="86"/>
      <c r="C380" s="21" t="s">
        <v>15</v>
      </c>
      <c r="D380" s="43" t="s">
        <v>16</v>
      </c>
      <c r="E380" s="34">
        <f>E381</f>
        <v>83.7</v>
      </c>
      <c r="F380" s="34">
        <f>F381</f>
        <v>0</v>
      </c>
      <c r="G380" s="34">
        <f>G381</f>
        <v>0</v>
      </c>
      <c r="H380" s="34">
        <f>H381</f>
        <v>437.1</v>
      </c>
      <c r="I380" s="34">
        <f t="shared" si="40"/>
        <v>437.1</v>
      </c>
      <c r="J380" s="34"/>
      <c r="K380" s="34"/>
      <c r="L380" s="34">
        <f t="shared" si="41"/>
        <v>353.40000000000003</v>
      </c>
      <c r="M380" s="34">
        <f t="shared" si="42"/>
        <v>522.2222222222223</v>
      </c>
      <c r="N380" s="34"/>
      <c r="O380" s="34">
        <f t="shared" si="45"/>
        <v>353.40000000000003</v>
      </c>
      <c r="P380" s="34">
        <f t="shared" si="46"/>
        <v>522.2222222222223</v>
      </c>
    </row>
    <row r="381" spans="1:16" ht="47.25" customHeight="1" hidden="1">
      <c r="A381" s="90"/>
      <c r="B381" s="86"/>
      <c r="C381" s="20" t="s">
        <v>17</v>
      </c>
      <c r="D381" s="44" t="s">
        <v>18</v>
      </c>
      <c r="E381" s="34">
        <v>83.7</v>
      </c>
      <c r="F381" s="34"/>
      <c r="G381" s="34"/>
      <c r="H381" s="34">
        <v>437.1</v>
      </c>
      <c r="I381" s="34">
        <f t="shared" si="40"/>
        <v>437.1</v>
      </c>
      <c r="J381" s="34"/>
      <c r="K381" s="34"/>
      <c r="L381" s="34">
        <f t="shared" si="41"/>
        <v>353.40000000000003</v>
      </c>
      <c r="M381" s="34">
        <f t="shared" si="42"/>
        <v>522.2222222222223</v>
      </c>
      <c r="N381" s="34" t="e">
        <f t="shared" si="47"/>
        <v>#DIV/0!</v>
      </c>
      <c r="O381" s="34">
        <f t="shared" si="45"/>
        <v>353.40000000000003</v>
      </c>
      <c r="P381" s="34">
        <f t="shared" si="46"/>
        <v>522.2222222222223</v>
      </c>
    </row>
    <row r="382" spans="1:16" ht="15.75">
      <c r="A382" s="90"/>
      <c r="B382" s="86"/>
      <c r="C382" s="21" t="s">
        <v>19</v>
      </c>
      <c r="D382" s="43" t="s">
        <v>20</v>
      </c>
      <c r="E382" s="34"/>
      <c r="F382" s="34"/>
      <c r="G382" s="34"/>
      <c r="H382" s="34">
        <v>13</v>
      </c>
      <c r="I382" s="34">
        <f t="shared" si="40"/>
        <v>13</v>
      </c>
      <c r="J382" s="34"/>
      <c r="K382" s="34"/>
      <c r="L382" s="34">
        <f t="shared" si="41"/>
        <v>13</v>
      </c>
      <c r="M382" s="34"/>
      <c r="N382" s="34"/>
      <c r="O382" s="34">
        <f t="shared" si="45"/>
        <v>13</v>
      </c>
      <c r="P382" s="34" t="e">
        <f t="shared" si="46"/>
        <v>#DIV/0!</v>
      </c>
    </row>
    <row r="383" spans="1:16" ht="15.75">
      <c r="A383" s="90"/>
      <c r="B383" s="86"/>
      <c r="C383" s="21" t="s">
        <v>26</v>
      </c>
      <c r="D383" s="43" t="s">
        <v>27</v>
      </c>
      <c r="E383" s="34">
        <v>948.4</v>
      </c>
      <c r="F383" s="34">
        <v>1185.8</v>
      </c>
      <c r="G383" s="34">
        <v>993.3</v>
      </c>
      <c r="H383" s="34">
        <v>1041.4</v>
      </c>
      <c r="I383" s="34">
        <f t="shared" si="40"/>
        <v>48.100000000000136</v>
      </c>
      <c r="J383" s="34">
        <f t="shared" si="43"/>
        <v>104.8424443773281</v>
      </c>
      <c r="K383" s="34">
        <f t="shared" si="44"/>
        <v>87.82256704334628</v>
      </c>
      <c r="L383" s="34">
        <f t="shared" si="41"/>
        <v>93.00000000000011</v>
      </c>
      <c r="M383" s="34">
        <f t="shared" si="42"/>
        <v>109.8059890341628</v>
      </c>
      <c r="N383" s="34">
        <f t="shared" si="47"/>
        <v>87.82256704334628</v>
      </c>
      <c r="O383" s="34">
        <f t="shared" si="45"/>
        <v>93.00000000000011</v>
      </c>
      <c r="P383" s="34">
        <f t="shared" si="46"/>
        <v>109.8059890341628</v>
      </c>
    </row>
    <row r="384" spans="1:16" ht="15.75" customHeight="1">
      <c r="A384" s="90"/>
      <c r="B384" s="86"/>
      <c r="C384" s="21" t="s">
        <v>39</v>
      </c>
      <c r="D384" s="44" t="s">
        <v>40</v>
      </c>
      <c r="E384" s="34">
        <v>1422</v>
      </c>
      <c r="F384" s="34"/>
      <c r="G384" s="34"/>
      <c r="H384" s="34"/>
      <c r="I384" s="34">
        <f t="shared" si="40"/>
        <v>0</v>
      </c>
      <c r="J384" s="34"/>
      <c r="K384" s="34"/>
      <c r="L384" s="34">
        <f t="shared" si="41"/>
        <v>-1422</v>
      </c>
      <c r="M384" s="34">
        <f t="shared" si="42"/>
        <v>0</v>
      </c>
      <c r="N384" s="34" t="e">
        <f t="shared" si="47"/>
        <v>#DIV/0!</v>
      </c>
      <c r="O384" s="34">
        <f t="shared" si="45"/>
        <v>-1422</v>
      </c>
      <c r="P384" s="34">
        <f t="shared" si="46"/>
        <v>0</v>
      </c>
    </row>
    <row r="385" spans="1:16" ht="15.75">
      <c r="A385" s="90"/>
      <c r="B385" s="86"/>
      <c r="C385" s="21" t="s">
        <v>28</v>
      </c>
      <c r="D385" s="43" t="s">
        <v>23</v>
      </c>
      <c r="E385" s="34">
        <v>-17.1</v>
      </c>
      <c r="F385" s="34"/>
      <c r="G385" s="34"/>
      <c r="H385" s="34"/>
      <c r="I385" s="34">
        <f t="shared" si="40"/>
        <v>0</v>
      </c>
      <c r="J385" s="34"/>
      <c r="K385" s="34"/>
      <c r="L385" s="34">
        <f t="shared" si="41"/>
        <v>17.1</v>
      </c>
      <c r="M385" s="34">
        <f t="shared" si="42"/>
        <v>0</v>
      </c>
      <c r="N385" s="34"/>
      <c r="O385" s="34">
        <f t="shared" si="45"/>
        <v>17.1</v>
      </c>
      <c r="P385" s="34">
        <f t="shared" si="46"/>
        <v>0</v>
      </c>
    </row>
    <row r="386" spans="1:16" s="5" customFormat="1" ht="31.5">
      <c r="A386" s="90"/>
      <c r="B386" s="86"/>
      <c r="C386" s="23"/>
      <c r="D386" s="3" t="s">
        <v>31</v>
      </c>
      <c r="E386" s="4">
        <f>E387-E385</f>
        <v>78290</v>
      </c>
      <c r="F386" s="4">
        <f>F387-F385</f>
        <v>1185.8</v>
      </c>
      <c r="G386" s="4">
        <f>G387-G385</f>
        <v>993.3</v>
      </c>
      <c r="H386" s="4">
        <f>H387-H385</f>
        <v>4826.1</v>
      </c>
      <c r="I386" s="4">
        <f t="shared" si="40"/>
        <v>3832.8</v>
      </c>
      <c r="J386" s="4">
        <f t="shared" si="43"/>
        <v>485.86529749320454</v>
      </c>
      <c r="K386" s="4">
        <f t="shared" si="44"/>
        <v>406.99106088716485</v>
      </c>
      <c r="L386" s="4">
        <f t="shared" si="41"/>
        <v>-73463.9</v>
      </c>
      <c r="M386" s="4">
        <f t="shared" si="42"/>
        <v>6.164388810831524</v>
      </c>
      <c r="N386" s="4">
        <f t="shared" si="47"/>
        <v>406.99106088716485</v>
      </c>
      <c r="O386" s="4">
        <f t="shared" si="45"/>
        <v>-73463.9</v>
      </c>
      <c r="P386" s="4">
        <f t="shared" si="46"/>
        <v>6.164388810831524</v>
      </c>
    </row>
    <row r="387" spans="1:16" s="5" customFormat="1" ht="15.75">
      <c r="A387" s="91"/>
      <c r="B387" s="87"/>
      <c r="C387" s="17"/>
      <c r="D387" s="3" t="s">
        <v>47</v>
      </c>
      <c r="E387" s="6">
        <f>SUM(E376:E380,E382:E385)</f>
        <v>78272.9</v>
      </c>
      <c r="F387" s="6">
        <f>SUM(F376:F380,F382:F385)</f>
        <v>1185.8</v>
      </c>
      <c r="G387" s="6">
        <f>SUM(G376:G380,G382:G385)</f>
        <v>993.3</v>
      </c>
      <c r="H387" s="6">
        <f>SUM(H376:H380,H382:H385)</f>
        <v>4826.1</v>
      </c>
      <c r="I387" s="6">
        <f t="shared" si="40"/>
        <v>3832.8</v>
      </c>
      <c r="J387" s="6">
        <f t="shared" si="43"/>
        <v>485.86529749320454</v>
      </c>
      <c r="K387" s="6">
        <f t="shared" si="44"/>
        <v>406.99106088716485</v>
      </c>
      <c r="L387" s="6">
        <f t="shared" si="41"/>
        <v>-73446.79999999999</v>
      </c>
      <c r="M387" s="6">
        <f t="shared" si="42"/>
        <v>6.1657355227671395</v>
      </c>
      <c r="N387" s="6">
        <f t="shared" si="47"/>
        <v>406.99106088716485</v>
      </c>
      <c r="O387" s="6">
        <f t="shared" si="45"/>
        <v>-73446.79999999999</v>
      </c>
      <c r="P387" s="6">
        <f t="shared" si="46"/>
        <v>6.1657355227671395</v>
      </c>
    </row>
    <row r="388" spans="1:16" s="5" customFormat="1" ht="15.75" customHeight="1">
      <c r="A388" s="89" t="s">
        <v>125</v>
      </c>
      <c r="B388" s="85" t="s">
        <v>126</v>
      </c>
      <c r="C388" s="21" t="s">
        <v>8</v>
      </c>
      <c r="D388" s="42" t="s">
        <v>118</v>
      </c>
      <c r="E388" s="49"/>
      <c r="F388" s="6"/>
      <c r="G388" s="6"/>
      <c r="H388" s="49">
        <v>505.6</v>
      </c>
      <c r="I388" s="49">
        <f t="shared" si="40"/>
        <v>505.6</v>
      </c>
      <c r="J388" s="49"/>
      <c r="K388" s="49"/>
      <c r="L388" s="49">
        <f t="shared" si="41"/>
        <v>505.6</v>
      </c>
      <c r="M388" s="49"/>
      <c r="N388" s="49" t="e">
        <f t="shared" si="47"/>
        <v>#DIV/0!</v>
      </c>
      <c r="O388" s="49">
        <f t="shared" si="45"/>
        <v>505.6</v>
      </c>
      <c r="P388" s="49" t="e">
        <f t="shared" si="46"/>
        <v>#DIV/0!</v>
      </c>
    </row>
    <row r="389" spans="1:16" s="5" customFormat="1" ht="31.5">
      <c r="A389" s="90"/>
      <c r="B389" s="86"/>
      <c r="C389" s="21" t="s">
        <v>191</v>
      </c>
      <c r="D389" s="32" t="s">
        <v>192</v>
      </c>
      <c r="E389" s="49">
        <v>15.1</v>
      </c>
      <c r="F389" s="65"/>
      <c r="G389" s="65"/>
      <c r="H389" s="65">
        <v>125.7</v>
      </c>
      <c r="I389" s="65">
        <f t="shared" si="40"/>
        <v>125.7</v>
      </c>
      <c r="J389" s="65"/>
      <c r="K389" s="65"/>
      <c r="L389" s="65">
        <f t="shared" si="41"/>
        <v>110.60000000000001</v>
      </c>
      <c r="M389" s="65">
        <f t="shared" si="42"/>
        <v>832.4503311258278</v>
      </c>
      <c r="N389" s="65"/>
      <c r="O389" s="65">
        <f t="shared" si="45"/>
        <v>110.60000000000001</v>
      </c>
      <c r="P389" s="65">
        <f t="shared" si="46"/>
        <v>832.4503311258278</v>
      </c>
    </row>
    <row r="390" spans="1:16" s="5" customFormat="1" ht="94.5" customHeight="1" hidden="1">
      <c r="A390" s="90"/>
      <c r="B390" s="86"/>
      <c r="C390" s="61" t="s">
        <v>189</v>
      </c>
      <c r="D390" s="63" t="s">
        <v>209</v>
      </c>
      <c r="E390" s="49"/>
      <c r="F390" s="6"/>
      <c r="G390" s="6"/>
      <c r="H390" s="49"/>
      <c r="I390" s="49">
        <f t="shared" si="40"/>
        <v>0</v>
      </c>
      <c r="J390" s="49"/>
      <c r="K390" s="49"/>
      <c r="L390" s="49">
        <f t="shared" si="41"/>
        <v>0</v>
      </c>
      <c r="M390" s="49" t="e">
        <f t="shared" si="42"/>
        <v>#DIV/0!</v>
      </c>
      <c r="N390" s="49" t="e">
        <f t="shared" si="47"/>
        <v>#DIV/0!</v>
      </c>
      <c r="O390" s="49">
        <f t="shared" si="45"/>
        <v>0</v>
      </c>
      <c r="P390" s="49" t="e">
        <f t="shared" si="46"/>
        <v>#DIV/0!</v>
      </c>
    </row>
    <row r="391" spans="1:16" s="5" customFormat="1" ht="15.75" customHeight="1">
      <c r="A391" s="90"/>
      <c r="B391" s="86"/>
      <c r="C391" s="21" t="s">
        <v>15</v>
      </c>
      <c r="D391" s="43" t="s">
        <v>16</v>
      </c>
      <c r="E391" s="49">
        <f>E392</f>
        <v>0</v>
      </c>
      <c r="F391" s="49">
        <f>F392</f>
        <v>0</v>
      </c>
      <c r="G391" s="49">
        <f>G392</f>
        <v>0</v>
      </c>
      <c r="H391" s="49">
        <f>H392</f>
        <v>16.1</v>
      </c>
      <c r="I391" s="49">
        <f t="shared" si="40"/>
        <v>16.1</v>
      </c>
      <c r="J391" s="49"/>
      <c r="K391" s="49"/>
      <c r="L391" s="49">
        <f t="shared" si="41"/>
        <v>16.1</v>
      </c>
      <c r="M391" s="49"/>
      <c r="N391" s="49" t="e">
        <f t="shared" si="47"/>
        <v>#DIV/0!</v>
      </c>
      <c r="O391" s="49">
        <f t="shared" si="45"/>
        <v>16.1</v>
      </c>
      <c r="P391" s="49" t="e">
        <f t="shared" si="46"/>
        <v>#DIV/0!</v>
      </c>
    </row>
    <row r="392" spans="1:16" s="5" customFormat="1" ht="47.25" customHeight="1" hidden="1">
      <c r="A392" s="90"/>
      <c r="B392" s="86"/>
      <c r="C392" s="20" t="s">
        <v>17</v>
      </c>
      <c r="D392" s="44" t="s">
        <v>18</v>
      </c>
      <c r="E392" s="34"/>
      <c r="F392" s="34"/>
      <c r="G392" s="34"/>
      <c r="H392" s="34">
        <v>16.1</v>
      </c>
      <c r="I392" s="34">
        <f aca="true" t="shared" si="48" ref="I392:I446">H392-G392</f>
        <v>16.1</v>
      </c>
      <c r="J392" s="34"/>
      <c r="K392" s="34"/>
      <c r="L392" s="34">
        <f aca="true" t="shared" si="49" ref="L392:L446">H392-E392</f>
        <v>16.1</v>
      </c>
      <c r="M392" s="34" t="e">
        <f aca="true" t="shared" si="50" ref="M392:M446">H392/E392*100</f>
        <v>#DIV/0!</v>
      </c>
      <c r="N392" s="34" t="e">
        <f t="shared" si="47"/>
        <v>#DIV/0!</v>
      </c>
      <c r="O392" s="34">
        <f t="shared" si="45"/>
        <v>16.1</v>
      </c>
      <c r="P392" s="34" t="e">
        <f t="shared" si="46"/>
        <v>#DIV/0!</v>
      </c>
    </row>
    <row r="393" spans="1:16" s="5" customFormat="1" ht="15.75">
      <c r="A393" s="90"/>
      <c r="B393" s="86"/>
      <c r="C393" s="21" t="s">
        <v>19</v>
      </c>
      <c r="D393" s="43" t="s">
        <v>20</v>
      </c>
      <c r="E393" s="49">
        <v>-6</v>
      </c>
      <c r="F393" s="6"/>
      <c r="G393" s="6"/>
      <c r="H393" s="49"/>
      <c r="I393" s="49">
        <f t="shared" si="48"/>
        <v>0</v>
      </c>
      <c r="J393" s="49"/>
      <c r="K393" s="49"/>
      <c r="L393" s="49">
        <f t="shared" si="49"/>
        <v>6</v>
      </c>
      <c r="M393" s="49">
        <f t="shared" si="50"/>
        <v>0</v>
      </c>
      <c r="N393" s="49"/>
      <c r="O393" s="49">
        <f t="shared" si="45"/>
        <v>6</v>
      </c>
      <c r="P393" s="49">
        <f t="shared" si="46"/>
        <v>0</v>
      </c>
    </row>
    <row r="394" spans="1:16" s="5" customFormat="1" ht="15.75" customHeight="1" hidden="1">
      <c r="A394" s="90"/>
      <c r="B394" s="86"/>
      <c r="C394" s="21" t="s">
        <v>21</v>
      </c>
      <c r="D394" s="43" t="s">
        <v>22</v>
      </c>
      <c r="E394" s="49"/>
      <c r="F394" s="6"/>
      <c r="G394" s="6"/>
      <c r="H394" s="49"/>
      <c r="I394" s="49">
        <f t="shared" si="48"/>
        <v>0</v>
      </c>
      <c r="J394" s="49" t="e">
        <f aca="true" t="shared" si="51" ref="J394:J399">H394/G394*100</f>
        <v>#DIV/0!</v>
      </c>
      <c r="K394" s="49" t="e">
        <f aca="true" t="shared" si="52" ref="K394:K399">H394/F394*100</f>
        <v>#DIV/0!</v>
      </c>
      <c r="L394" s="49">
        <f t="shared" si="49"/>
        <v>0</v>
      </c>
      <c r="M394" s="49" t="e">
        <f t="shared" si="50"/>
        <v>#DIV/0!</v>
      </c>
      <c r="N394" s="49" t="e">
        <f t="shared" si="47"/>
        <v>#DIV/0!</v>
      </c>
      <c r="O394" s="49">
        <f t="shared" si="45"/>
        <v>0</v>
      </c>
      <c r="P394" s="49" t="e">
        <f t="shared" si="46"/>
        <v>#DIV/0!</v>
      </c>
    </row>
    <row r="395" spans="1:16" ht="15.75">
      <c r="A395" s="90"/>
      <c r="B395" s="86"/>
      <c r="C395" s="21" t="s">
        <v>24</v>
      </c>
      <c r="D395" s="43" t="s">
        <v>91</v>
      </c>
      <c r="E395" s="49">
        <v>3547.6</v>
      </c>
      <c r="F395" s="49">
        <v>313.3</v>
      </c>
      <c r="G395" s="49">
        <v>313.3</v>
      </c>
      <c r="H395" s="65">
        <v>313.3</v>
      </c>
      <c r="I395" s="65">
        <f t="shared" si="48"/>
        <v>0</v>
      </c>
      <c r="J395" s="65">
        <f t="shared" si="51"/>
        <v>100</v>
      </c>
      <c r="K395" s="65">
        <f t="shared" si="52"/>
        <v>100</v>
      </c>
      <c r="L395" s="65">
        <f t="shared" si="49"/>
        <v>-3234.2999999999997</v>
      </c>
      <c r="M395" s="65">
        <f t="shared" si="50"/>
        <v>8.831322584282333</v>
      </c>
      <c r="N395" s="49">
        <f t="shared" si="47"/>
        <v>100</v>
      </c>
      <c r="O395" s="49">
        <f t="shared" si="45"/>
        <v>-3234.2999999999997</v>
      </c>
      <c r="P395" s="49">
        <f t="shared" si="46"/>
        <v>8.831322584282333</v>
      </c>
    </row>
    <row r="396" spans="1:16" ht="15.75" customHeight="1" hidden="1">
      <c r="A396" s="90"/>
      <c r="B396" s="86"/>
      <c r="C396" s="21" t="s">
        <v>26</v>
      </c>
      <c r="D396" s="43" t="s">
        <v>27</v>
      </c>
      <c r="E396" s="49"/>
      <c r="F396" s="49"/>
      <c r="G396" s="49"/>
      <c r="H396" s="49"/>
      <c r="I396" s="49">
        <f t="shared" si="48"/>
        <v>0</v>
      </c>
      <c r="J396" s="49" t="e">
        <f t="shared" si="51"/>
        <v>#DIV/0!</v>
      </c>
      <c r="K396" s="49" t="e">
        <f t="shared" si="52"/>
        <v>#DIV/0!</v>
      </c>
      <c r="L396" s="49">
        <f t="shared" si="49"/>
        <v>0</v>
      </c>
      <c r="M396" s="49" t="e">
        <f t="shared" si="50"/>
        <v>#DIV/0!</v>
      </c>
      <c r="N396" s="49" t="e">
        <f aca="true" t="shared" si="53" ref="N396:N448">H396/F396*100</f>
        <v>#DIV/0!</v>
      </c>
      <c r="O396" s="49">
        <f aca="true" t="shared" si="54" ref="O396:O448">H396-E396</f>
        <v>0</v>
      </c>
      <c r="P396" s="49" t="e">
        <f aca="true" t="shared" si="55" ref="P396:P448">H396/E396*100</f>
        <v>#DIV/0!</v>
      </c>
    </row>
    <row r="397" spans="1:16" ht="15.75" customHeight="1">
      <c r="A397" s="90"/>
      <c r="B397" s="86"/>
      <c r="C397" s="21" t="s">
        <v>39</v>
      </c>
      <c r="D397" s="44" t="s">
        <v>40</v>
      </c>
      <c r="E397" s="49">
        <v>3080</v>
      </c>
      <c r="F397" s="49">
        <v>3080</v>
      </c>
      <c r="G397" s="49">
        <v>3080</v>
      </c>
      <c r="H397" s="65">
        <v>3080</v>
      </c>
      <c r="I397" s="65">
        <f t="shared" si="48"/>
        <v>0</v>
      </c>
      <c r="J397" s="65">
        <f t="shared" si="51"/>
        <v>100</v>
      </c>
      <c r="K397" s="65">
        <f t="shared" si="52"/>
        <v>100</v>
      </c>
      <c r="L397" s="65">
        <f t="shared" si="49"/>
        <v>0</v>
      </c>
      <c r="M397" s="65">
        <f t="shared" si="50"/>
        <v>100</v>
      </c>
      <c r="N397" s="65">
        <f t="shared" si="53"/>
        <v>100</v>
      </c>
      <c r="O397" s="65">
        <f t="shared" si="54"/>
        <v>0</v>
      </c>
      <c r="P397" s="65"/>
    </row>
    <row r="398" spans="1:16" ht="37.5" customHeight="1" hidden="1">
      <c r="A398" s="90"/>
      <c r="B398" s="86"/>
      <c r="C398" s="21" t="s">
        <v>183</v>
      </c>
      <c r="D398" s="42" t="s">
        <v>184</v>
      </c>
      <c r="E398" s="49"/>
      <c r="F398" s="49"/>
      <c r="G398" s="49"/>
      <c r="H398" s="49"/>
      <c r="I398" s="49">
        <f t="shared" si="48"/>
        <v>0</v>
      </c>
      <c r="J398" s="49" t="e">
        <f t="shared" si="51"/>
        <v>#DIV/0!</v>
      </c>
      <c r="K398" s="49" t="e">
        <f t="shared" si="52"/>
        <v>#DIV/0!</v>
      </c>
      <c r="L398" s="49">
        <f t="shared" si="49"/>
        <v>0</v>
      </c>
      <c r="M398" s="49" t="e">
        <f t="shared" si="50"/>
        <v>#DIV/0!</v>
      </c>
      <c r="N398" s="49"/>
      <c r="O398" s="49">
        <f t="shared" si="54"/>
        <v>0</v>
      </c>
      <c r="P398" s="49" t="e">
        <f t="shared" si="55"/>
        <v>#DIV/0!</v>
      </c>
    </row>
    <row r="399" spans="1:16" ht="31.5">
      <c r="A399" s="90"/>
      <c r="B399" s="86"/>
      <c r="C399" s="21" t="s">
        <v>182</v>
      </c>
      <c r="D399" s="42" t="s">
        <v>185</v>
      </c>
      <c r="E399" s="49">
        <v>10967.6</v>
      </c>
      <c r="F399" s="49">
        <v>5731.6</v>
      </c>
      <c r="G399" s="49">
        <v>5731.6</v>
      </c>
      <c r="H399" s="49">
        <v>6440.4</v>
      </c>
      <c r="I399" s="49">
        <f t="shared" si="48"/>
        <v>708.7999999999993</v>
      </c>
      <c r="J399" s="49">
        <f t="shared" si="51"/>
        <v>112.3665294158699</v>
      </c>
      <c r="K399" s="49">
        <f t="shared" si="52"/>
        <v>112.3665294158699</v>
      </c>
      <c r="L399" s="49">
        <f t="shared" si="49"/>
        <v>-4527.200000000001</v>
      </c>
      <c r="M399" s="49">
        <f t="shared" si="50"/>
        <v>58.722054050111225</v>
      </c>
      <c r="N399" s="49"/>
      <c r="O399" s="49">
        <f t="shared" si="54"/>
        <v>-4527.200000000001</v>
      </c>
      <c r="P399" s="49">
        <f t="shared" si="55"/>
        <v>58.722054050111225</v>
      </c>
    </row>
    <row r="400" spans="1:16" ht="15.75">
      <c r="A400" s="90"/>
      <c r="B400" s="86"/>
      <c r="C400" s="21" t="s">
        <v>28</v>
      </c>
      <c r="D400" s="43" t="s">
        <v>23</v>
      </c>
      <c r="E400" s="49">
        <v>-40.8</v>
      </c>
      <c r="F400" s="49"/>
      <c r="G400" s="49"/>
      <c r="H400" s="49">
        <v>-100.8</v>
      </c>
      <c r="I400" s="49">
        <f t="shared" si="48"/>
        <v>-100.8</v>
      </c>
      <c r="J400" s="49"/>
      <c r="K400" s="49"/>
      <c r="L400" s="49">
        <f t="shared" si="49"/>
        <v>-60</v>
      </c>
      <c r="M400" s="49">
        <f t="shared" si="50"/>
        <v>247.05882352941177</v>
      </c>
      <c r="N400" s="49"/>
      <c r="O400" s="49">
        <f t="shared" si="54"/>
        <v>-60</v>
      </c>
      <c r="P400" s="49">
        <f t="shared" si="55"/>
        <v>247.05882352941177</v>
      </c>
    </row>
    <row r="401" spans="1:16" s="5" customFormat="1" ht="31.5">
      <c r="A401" s="90"/>
      <c r="B401" s="86"/>
      <c r="C401" s="23"/>
      <c r="D401" s="3" t="s">
        <v>31</v>
      </c>
      <c r="E401" s="6">
        <f>E402-E400</f>
        <v>17604.3</v>
      </c>
      <c r="F401" s="6">
        <f>F402-F400</f>
        <v>9124.900000000001</v>
      </c>
      <c r="G401" s="6">
        <f>G402-G400</f>
        <v>9124.900000000001</v>
      </c>
      <c r="H401" s="6">
        <f>H402-H400</f>
        <v>10481.099999999999</v>
      </c>
      <c r="I401" s="6">
        <f t="shared" si="48"/>
        <v>1356.199999999997</v>
      </c>
      <c r="J401" s="6">
        <f>H401/G401*100</f>
        <v>114.86262863154661</v>
      </c>
      <c r="K401" s="6">
        <f>H401/F401*100</f>
        <v>114.86262863154661</v>
      </c>
      <c r="L401" s="6">
        <f t="shared" si="49"/>
        <v>-7123.200000000001</v>
      </c>
      <c r="M401" s="6">
        <f t="shared" si="50"/>
        <v>59.537158535130615</v>
      </c>
      <c r="N401" s="6">
        <f t="shared" si="53"/>
        <v>114.86262863154661</v>
      </c>
      <c r="O401" s="6">
        <f t="shared" si="54"/>
        <v>-7123.200000000001</v>
      </c>
      <c r="P401" s="6">
        <f t="shared" si="55"/>
        <v>59.537158535130615</v>
      </c>
    </row>
    <row r="402" spans="1:16" s="5" customFormat="1" ht="15.75">
      <c r="A402" s="91"/>
      <c r="B402" s="87"/>
      <c r="C402" s="17"/>
      <c r="D402" s="3" t="s">
        <v>47</v>
      </c>
      <c r="E402" s="6">
        <f>SUM(E388:E391,E393:E400)</f>
        <v>17563.5</v>
      </c>
      <c r="F402" s="6">
        <f>SUM(F388:F391,F393:F400)</f>
        <v>9124.900000000001</v>
      </c>
      <c r="G402" s="6">
        <f>SUM(G388:G391,G393:G400)</f>
        <v>9124.900000000001</v>
      </c>
      <c r="H402" s="6">
        <f>SUM(H388:H391,H393:H400)</f>
        <v>10380.3</v>
      </c>
      <c r="I402" s="6">
        <f t="shared" si="48"/>
        <v>1255.3999999999978</v>
      </c>
      <c r="J402" s="6">
        <f>H402/G402*100</f>
        <v>113.75795899133139</v>
      </c>
      <c r="K402" s="6">
        <f>H402/F402*100</f>
        <v>113.75795899133139</v>
      </c>
      <c r="L402" s="6">
        <f t="shared" si="49"/>
        <v>-7183.200000000001</v>
      </c>
      <c r="M402" s="6">
        <f t="shared" si="50"/>
        <v>59.10154581945511</v>
      </c>
      <c r="N402" s="6">
        <f t="shared" si="53"/>
        <v>113.75795899133139</v>
      </c>
      <c r="O402" s="6">
        <f t="shared" si="54"/>
        <v>-7183.200000000001</v>
      </c>
      <c r="P402" s="6">
        <f t="shared" si="55"/>
        <v>59.10154581945511</v>
      </c>
    </row>
    <row r="403" spans="1:16" s="5" customFormat="1" ht="31.5" customHeight="1">
      <c r="A403" s="85">
        <v>977</v>
      </c>
      <c r="B403" s="85" t="s">
        <v>127</v>
      </c>
      <c r="C403" s="21" t="s">
        <v>191</v>
      </c>
      <c r="D403" s="32" t="s">
        <v>192</v>
      </c>
      <c r="E403" s="49">
        <v>165.6</v>
      </c>
      <c r="F403" s="49"/>
      <c r="G403" s="49"/>
      <c r="H403" s="49">
        <v>5.3</v>
      </c>
      <c r="I403" s="49">
        <f t="shared" si="48"/>
        <v>5.3</v>
      </c>
      <c r="J403" s="49"/>
      <c r="K403" s="49"/>
      <c r="L403" s="49">
        <f t="shared" si="49"/>
        <v>-160.29999999999998</v>
      </c>
      <c r="M403" s="49">
        <f t="shared" si="50"/>
        <v>3.20048309178744</v>
      </c>
      <c r="N403" s="49"/>
      <c r="O403" s="49">
        <f t="shared" si="54"/>
        <v>-160.29999999999998</v>
      </c>
      <c r="P403" s="49"/>
    </row>
    <row r="404" spans="1:16" s="5" customFormat="1" ht="15.75">
      <c r="A404" s="86"/>
      <c r="B404" s="86"/>
      <c r="C404" s="21" t="s">
        <v>15</v>
      </c>
      <c r="D404" s="43" t="s">
        <v>16</v>
      </c>
      <c r="E404" s="49">
        <f>SUM(E405:E406)</f>
        <v>1435.3</v>
      </c>
      <c r="F404" s="49">
        <f>SUM(F405:F406)</f>
        <v>0</v>
      </c>
      <c r="G404" s="49">
        <f>SUM(G405:G406)</f>
        <v>0</v>
      </c>
      <c r="H404" s="49">
        <f>SUM(H405:H406)</f>
        <v>0</v>
      </c>
      <c r="I404" s="49">
        <f t="shared" si="48"/>
        <v>0</v>
      </c>
      <c r="J404" s="49"/>
      <c r="K404" s="49"/>
      <c r="L404" s="49">
        <f t="shared" si="49"/>
        <v>-1435.3</v>
      </c>
      <c r="M404" s="49">
        <f t="shared" si="50"/>
        <v>0</v>
      </c>
      <c r="N404" s="49"/>
      <c r="O404" s="49">
        <f t="shared" si="54"/>
        <v>-1435.3</v>
      </c>
      <c r="P404" s="49">
        <f t="shared" si="55"/>
        <v>0</v>
      </c>
    </row>
    <row r="405" spans="1:16" s="5" customFormat="1" ht="47.25" customHeight="1" hidden="1">
      <c r="A405" s="86"/>
      <c r="B405" s="86"/>
      <c r="C405" s="20" t="s">
        <v>36</v>
      </c>
      <c r="D405" s="50" t="s">
        <v>37</v>
      </c>
      <c r="E405" s="49">
        <v>1435.3</v>
      </c>
      <c r="F405" s="49"/>
      <c r="G405" s="49"/>
      <c r="H405" s="49"/>
      <c r="I405" s="49">
        <f t="shared" si="48"/>
        <v>0</v>
      </c>
      <c r="J405" s="49"/>
      <c r="K405" s="49"/>
      <c r="L405" s="49">
        <f t="shared" si="49"/>
        <v>-1435.3</v>
      </c>
      <c r="M405" s="49">
        <f t="shared" si="50"/>
        <v>0</v>
      </c>
      <c r="N405" s="49" t="e">
        <f t="shared" si="53"/>
        <v>#DIV/0!</v>
      </c>
      <c r="O405" s="49">
        <f t="shared" si="54"/>
        <v>-1435.3</v>
      </c>
      <c r="P405" s="49">
        <f t="shared" si="55"/>
        <v>0</v>
      </c>
    </row>
    <row r="406" spans="1:16" s="5" customFormat="1" ht="47.25" customHeight="1" hidden="1">
      <c r="A406" s="86"/>
      <c r="B406" s="86"/>
      <c r="C406" s="20" t="s">
        <v>17</v>
      </c>
      <c r="D406" s="44" t="s">
        <v>18</v>
      </c>
      <c r="E406" s="49"/>
      <c r="F406" s="49"/>
      <c r="G406" s="49"/>
      <c r="H406" s="49"/>
      <c r="I406" s="49">
        <f t="shared" si="48"/>
        <v>0</v>
      </c>
      <c r="J406" s="49"/>
      <c r="K406" s="49"/>
      <c r="L406" s="49">
        <f t="shared" si="49"/>
        <v>0</v>
      </c>
      <c r="M406" s="49" t="e">
        <f t="shared" si="50"/>
        <v>#DIV/0!</v>
      </c>
      <c r="N406" s="49" t="e">
        <f t="shared" si="53"/>
        <v>#DIV/0!</v>
      </c>
      <c r="O406" s="49">
        <f t="shared" si="54"/>
        <v>0</v>
      </c>
      <c r="P406" s="49" t="e">
        <f t="shared" si="55"/>
        <v>#DIV/0!</v>
      </c>
    </row>
    <row r="407" spans="1:16" s="5" customFormat="1" ht="15.75">
      <c r="A407" s="86"/>
      <c r="B407" s="86"/>
      <c r="C407" s="21" t="s">
        <v>19</v>
      </c>
      <c r="D407" s="43" t="s">
        <v>20</v>
      </c>
      <c r="E407" s="49">
        <v>-7.8</v>
      </c>
      <c r="F407" s="49"/>
      <c r="G407" s="49"/>
      <c r="H407" s="49"/>
      <c r="I407" s="49">
        <f t="shared" si="48"/>
        <v>0</v>
      </c>
      <c r="J407" s="49"/>
      <c r="K407" s="49"/>
      <c r="L407" s="49">
        <f t="shared" si="49"/>
        <v>7.8</v>
      </c>
      <c r="M407" s="49">
        <f t="shared" si="50"/>
        <v>0</v>
      </c>
      <c r="N407" s="49"/>
      <c r="O407" s="49">
        <f t="shared" si="54"/>
        <v>7.8</v>
      </c>
      <c r="P407" s="49"/>
    </row>
    <row r="408" spans="1:16" s="5" customFormat="1" ht="15.75">
      <c r="A408" s="87"/>
      <c r="B408" s="87"/>
      <c r="C408" s="22"/>
      <c r="D408" s="3" t="s">
        <v>47</v>
      </c>
      <c r="E408" s="6">
        <f>E404+E403+E407</f>
        <v>1593.1</v>
      </c>
      <c r="F408" s="6">
        <f>F404+F403+F407</f>
        <v>0</v>
      </c>
      <c r="G408" s="6">
        <f>G404+G403+G407</f>
        <v>0</v>
      </c>
      <c r="H408" s="6">
        <f>H404+H403+H407</f>
        <v>5.3</v>
      </c>
      <c r="I408" s="6">
        <f t="shared" si="48"/>
        <v>5.3</v>
      </c>
      <c r="J408" s="6"/>
      <c r="K408" s="6"/>
      <c r="L408" s="6">
        <f t="shared" si="49"/>
        <v>-1587.8</v>
      </c>
      <c r="M408" s="6">
        <f t="shared" si="50"/>
        <v>0.33268470278074197</v>
      </c>
      <c r="N408" s="6"/>
      <c r="O408" s="6">
        <f t="shared" si="54"/>
        <v>-1587.8</v>
      </c>
      <c r="P408" s="6">
        <f t="shared" si="55"/>
        <v>0.33268470278074197</v>
      </c>
    </row>
    <row r="409" spans="1:16" s="5" customFormat="1" ht="15.75" customHeight="1">
      <c r="A409" s="85">
        <v>978</v>
      </c>
      <c r="B409" s="85" t="s">
        <v>238</v>
      </c>
      <c r="C409" s="74" t="s">
        <v>21</v>
      </c>
      <c r="D409" s="75" t="s">
        <v>22</v>
      </c>
      <c r="E409" s="6">
        <v>53.5</v>
      </c>
      <c r="F409" s="6"/>
      <c r="G409" s="6"/>
      <c r="H409" s="65"/>
      <c r="I409" s="65">
        <f t="shared" si="48"/>
        <v>0</v>
      </c>
      <c r="J409" s="65"/>
      <c r="K409" s="65"/>
      <c r="L409" s="65">
        <f t="shared" si="49"/>
        <v>-53.5</v>
      </c>
      <c r="M409" s="65">
        <f t="shared" si="50"/>
        <v>0</v>
      </c>
      <c r="N409" s="65"/>
      <c r="O409" s="65">
        <f t="shared" si="54"/>
        <v>-53.5</v>
      </c>
      <c r="P409" s="65"/>
    </row>
    <row r="410" spans="1:16" s="5" customFormat="1" ht="15.75">
      <c r="A410" s="87"/>
      <c r="B410" s="87"/>
      <c r="C410" s="22"/>
      <c r="D410" s="3" t="s">
        <v>47</v>
      </c>
      <c r="E410" s="6">
        <f>SUM(E409)</f>
        <v>53.5</v>
      </c>
      <c r="F410" s="6">
        <f>SUM(F409)</f>
        <v>0</v>
      </c>
      <c r="G410" s="6">
        <f>SUM(G409)</f>
        <v>0</v>
      </c>
      <c r="H410" s="6">
        <f>SUM(H409)</f>
        <v>0</v>
      </c>
      <c r="I410" s="6">
        <f t="shared" si="48"/>
        <v>0</v>
      </c>
      <c r="J410" s="6"/>
      <c r="K410" s="6"/>
      <c r="L410" s="6">
        <f t="shared" si="49"/>
        <v>-53.5</v>
      </c>
      <c r="M410" s="6">
        <f t="shared" si="50"/>
        <v>0</v>
      </c>
      <c r="N410" s="6"/>
      <c r="O410" s="6">
        <f t="shared" si="54"/>
        <v>-53.5</v>
      </c>
      <c r="P410" s="6"/>
    </row>
    <row r="411" spans="1:16" s="5" customFormat="1" ht="31.5">
      <c r="A411" s="85">
        <v>985</v>
      </c>
      <c r="B411" s="85" t="s">
        <v>129</v>
      </c>
      <c r="C411" s="21" t="s">
        <v>191</v>
      </c>
      <c r="D411" s="32" t="s">
        <v>192</v>
      </c>
      <c r="E411" s="49">
        <v>13.5</v>
      </c>
      <c r="F411" s="49"/>
      <c r="G411" s="49"/>
      <c r="H411" s="49">
        <v>24</v>
      </c>
      <c r="I411" s="49">
        <f t="shared" si="48"/>
        <v>24</v>
      </c>
      <c r="J411" s="49"/>
      <c r="K411" s="49"/>
      <c r="L411" s="49">
        <f t="shared" si="49"/>
        <v>10.5</v>
      </c>
      <c r="M411" s="49">
        <f t="shared" si="50"/>
        <v>177.77777777777777</v>
      </c>
      <c r="N411" s="49"/>
      <c r="O411" s="49">
        <f t="shared" si="54"/>
        <v>10.5</v>
      </c>
      <c r="P411" s="49">
        <f t="shared" si="55"/>
        <v>177.77777777777777</v>
      </c>
    </row>
    <row r="412" spans="1:16" s="5" customFormat="1" ht="15.75" customHeight="1" hidden="1">
      <c r="A412" s="86"/>
      <c r="B412" s="86"/>
      <c r="C412" s="21" t="s">
        <v>19</v>
      </c>
      <c r="D412" s="43" t="s">
        <v>20</v>
      </c>
      <c r="E412" s="49"/>
      <c r="F412" s="49"/>
      <c r="G412" s="49"/>
      <c r="H412" s="49"/>
      <c r="I412" s="49">
        <f t="shared" si="48"/>
        <v>0</v>
      </c>
      <c r="J412" s="49"/>
      <c r="K412" s="49"/>
      <c r="L412" s="49">
        <f t="shared" si="49"/>
        <v>0</v>
      </c>
      <c r="M412" s="49" t="e">
        <f t="shared" si="50"/>
        <v>#DIV/0!</v>
      </c>
      <c r="N412" s="49" t="e">
        <f t="shared" si="53"/>
        <v>#DIV/0!</v>
      </c>
      <c r="O412" s="49">
        <f t="shared" si="54"/>
        <v>0</v>
      </c>
      <c r="P412" s="49" t="e">
        <f t="shared" si="55"/>
        <v>#DIV/0!</v>
      </c>
    </row>
    <row r="413" spans="1:16" s="5" customFormat="1" ht="15" customHeight="1" hidden="1">
      <c r="A413" s="86"/>
      <c r="B413" s="86"/>
      <c r="C413" s="21" t="s">
        <v>26</v>
      </c>
      <c r="D413" s="43" t="s">
        <v>27</v>
      </c>
      <c r="E413" s="49"/>
      <c r="F413" s="49"/>
      <c r="G413" s="49"/>
      <c r="H413" s="49"/>
      <c r="I413" s="49">
        <f t="shared" si="48"/>
        <v>0</v>
      </c>
      <c r="J413" s="49"/>
      <c r="K413" s="49"/>
      <c r="L413" s="49">
        <f t="shared" si="49"/>
        <v>0</v>
      </c>
      <c r="M413" s="49" t="e">
        <f t="shared" si="50"/>
        <v>#DIV/0!</v>
      </c>
      <c r="N413" s="49" t="e">
        <f t="shared" si="53"/>
        <v>#DIV/0!</v>
      </c>
      <c r="O413" s="49">
        <f t="shared" si="54"/>
        <v>0</v>
      </c>
      <c r="P413" s="49" t="e">
        <f t="shared" si="55"/>
        <v>#DIV/0!</v>
      </c>
    </row>
    <row r="414" spans="1:16" s="5" customFormat="1" ht="15" customHeight="1">
      <c r="A414" s="86"/>
      <c r="B414" s="86"/>
      <c r="C414" s="21" t="s">
        <v>39</v>
      </c>
      <c r="D414" s="44" t="s">
        <v>40</v>
      </c>
      <c r="E414" s="49">
        <v>252</v>
      </c>
      <c r="F414" s="49"/>
      <c r="G414" s="49"/>
      <c r="H414" s="49"/>
      <c r="I414" s="49">
        <f t="shared" si="48"/>
        <v>0</v>
      </c>
      <c r="J414" s="49"/>
      <c r="K414" s="49"/>
      <c r="L414" s="49">
        <f t="shared" si="49"/>
        <v>-252</v>
      </c>
      <c r="M414" s="49">
        <f t="shared" si="50"/>
        <v>0</v>
      </c>
      <c r="N414" s="49"/>
      <c r="O414" s="49"/>
      <c r="P414" s="49"/>
    </row>
    <row r="415" spans="1:16" s="5" customFormat="1" ht="15.75">
      <c r="A415" s="87"/>
      <c r="B415" s="87"/>
      <c r="C415" s="22"/>
      <c r="D415" s="3" t="s">
        <v>47</v>
      </c>
      <c r="E415" s="6">
        <f>E411+E412+E413+E414</f>
        <v>265.5</v>
      </c>
      <c r="F415" s="6">
        <f>F411+F412+F413+F414</f>
        <v>0</v>
      </c>
      <c r="G415" s="6">
        <f>G411+G412+G413+G414</f>
        <v>0</v>
      </c>
      <c r="H415" s="6">
        <f>H411+H412+H413+H414</f>
        <v>24</v>
      </c>
      <c r="I415" s="6">
        <f t="shared" si="48"/>
        <v>24</v>
      </c>
      <c r="J415" s="6"/>
      <c r="K415" s="6"/>
      <c r="L415" s="6">
        <f t="shared" si="49"/>
        <v>-241.5</v>
      </c>
      <c r="M415" s="6">
        <f t="shared" si="50"/>
        <v>9.03954802259887</v>
      </c>
      <c r="N415" s="6"/>
      <c r="O415" s="6">
        <f t="shared" si="54"/>
        <v>-241.5</v>
      </c>
      <c r="P415" s="6">
        <f t="shared" si="55"/>
        <v>9.03954802259887</v>
      </c>
    </row>
    <row r="416" spans="1:16" s="5" customFormat="1" ht="78.75">
      <c r="A416" s="89" t="s">
        <v>130</v>
      </c>
      <c r="B416" s="85" t="s">
        <v>131</v>
      </c>
      <c r="C416" s="20" t="s">
        <v>12</v>
      </c>
      <c r="D416" s="44" t="s">
        <v>88</v>
      </c>
      <c r="E416" s="49">
        <v>29505.1</v>
      </c>
      <c r="F416" s="49">
        <v>35427.5</v>
      </c>
      <c r="G416" s="49">
        <v>19744</v>
      </c>
      <c r="H416" s="49">
        <v>24194.6</v>
      </c>
      <c r="I416" s="49">
        <f t="shared" si="48"/>
        <v>4450.5999999999985</v>
      </c>
      <c r="J416" s="49">
        <f>H416/G416*100</f>
        <v>122.5415316045381</v>
      </c>
      <c r="K416" s="49">
        <f>H416/F416*100</f>
        <v>68.29327499823583</v>
      </c>
      <c r="L416" s="49">
        <f t="shared" si="49"/>
        <v>-5310.5</v>
      </c>
      <c r="M416" s="49">
        <f t="shared" si="50"/>
        <v>82.00141670423079</v>
      </c>
      <c r="N416" s="49">
        <f t="shared" si="53"/>
        <v>68.29327499823583</v>
      </c>
      <c r="O416" s="49">
        <f t="shared" si="54"/>
        <v>-5310.5</v>
      </c>
      <c r="P416" s="49">
        <f t="shared" si="55"/>
        <v>82.00141670423079</v>
      </c>
    </row>
    <row r="417" spans="1:16" s="5" customFormat="1" ht="31.5" hidden="1">
      <c r="A417" s="90"/>
      <c r="B417" s="86"/>
      <c r="C417" s="21" t="s">
        <v>197</v>
      </c>
      <c r="D417" s="32" t="s">
        <v>198</v>
      </c>
      <c r="E417" s="49"/>
      <c r="F417" s="49"/>
      <c r="G417" s="49"/>
      <c r="H417" s="49"/>
      <c r="I417" s="49">
        <f t="shared" si="48"/>
        <v>0</v>
      </c>
      <c r="J417" s="49" t="e">
        <f>H417/G417*100</f>
        <v>#DIV/0!</v>
      </c>
      <c r="K417" s="49" t="e">
        <f>H417/F417*100</f>
        <v>#DIV/0!</v>
      </c>
      <c r="L417" s="49">
        <f t="shared" si="49"/>
        <v>0</v>
      </c>
      <c r="M417" s="49" t="e">
        <f t="shared" si="50"/>
        <v>#DIV/0!</v>
      </c>
      <c r="N417" s="49"/>
      <c r="O417" s="49"/>
      <c r="P417" s="49"/>
    </row>
    <row r="418" spans="1:16" s="5" customFormat="1" ht="31.5">
      <c r="A418" s="90"/>
      <c r="B418" s="86"/>
      <c r="C418" s="21" t="s">
        <v>191</v>
      </c>
      <c r="D418" s="32" t="s">
        <v>192</v>
      </c>
      <c r="E418" s="49">
        <v>657.6</v>
      </c>
      <c r="F418" s="49">
        <v>20510</v>
      </c>
      <c r="G418" s="49">
        <v>20510</v>
      </c>
      <c r="H418" s="65">
        <v>73022.8</v>
      </c>
      <c r="I418" s="65">
        <f t="shared" si="48"/>
        <v>52512.8</v>
      </c>
      <c r="J418" s="65">
        <f>H418/G418*100</f>
        <v>356.0351048269137</v>
      </c>
      <c r="K418" s="65">
        <f>H418/F418*100</f>
        <v>356.0351048269137</v>
      </c>
      <c r="L418" s="65">
        <f t="shared" si="49"/>
        <v>72365.2</v>
      </c>
      <c r="M418" s="65">
        <f t="shared" si="50"/>
        <v>11104.440389294403</v>
      </c>
      <c r="N418" s="65"/>
      <c r="O418" s="65">
        <f t="shared" si="54"/>
        <v>72365.2</v>
      </c>
      <c r="P418" s="65">
        <f t="shared" si="55"/>
        <v>11104.440389294403</v>
      </c>
    </row>
    <row r="419" spans="1:16" s="5" customFormat="1" ht="15.75">
      <c r="A419" s="90"/>
      <c r="B419" s="86"/>
      <c r="C419" s="21" t="s">
        <v>75</v>
      </c>
      <c r="D419" s="43" t="s">
        <v>76</v>
      </c>
      <c r="E419" s="49">
        <v>800.5</v>
      </c>
      <c r="F419" s="49"/>
      <c r="G419" s="49"/>
      <c r="H419" s="49">
        <v>1365</v>
      </c>
      <c r="I419" s="49">
        <f t="shared" si="48"/>
        <v>1365</v>
      </c>
      <c r="J419" s="49"/>
      <c r="K419" s="49"/>
      <c r="L419" s="49">
        <f t="shared" si="49"/>
        <v>564.5</v>
      </c>
      <c r="M419" s="49">
        <f t="shared" si="50"/>
        <v>170.51842598376015</v>
      </c>
      <c r="N419" s="49"/>
      <c r="O419" s="49">
        <f t="shared" si="54"/>
        <v>564.5</v>
      </c>
      <c r="P419" s="49"/>
    </row>
    <row r="420" spans="1:16" s="5" customFormat="1" ht="15.75">
      <c r="A420" s="90"/>
      <c r="B420" s="86"/>
      <c r="C420" s="21" t="s">
        <v>15</v>
      </c>
      <c r="D420" s="43" t="s">
        <v>16</v>
      </c>
      <c r="E420" s="49">
        <f>E423+E421</f>
        <v>205.2</v>
      </c>
      <c r="F420" s="49">
        <f>F423</f>
        <v>0</v>
      </c>
      <c r="G420" s="49">
        <f>G423</f>
        <v>0</v>
      </c>
      <c r="H420" s="49">
        <f>SUM(H421:H423)</f>
        <v>235.3</v>
      </c>
      <c r="I420" s="49">
        <f t="shared" si="48"/>
        <v>235.3</v>
      </c>
      <c r="J420" s="49"/>
      <c r="K420" s="49"/>
      <c r="L420" s="49">
        <f t="shared" si="49"/>
        <v>30.100000000000023</v>
      </c>
      <c r="M420" s="49">
        <f t="shared" si="50"/>
        <v>114.66861598440548</v>
      </c>
      <c r="N420" s="49" t="e">
        <f t="shared" si="53"/>
        <v>#DIV/0!</v>
      </c>
      <c r="O420" s="49">
        <f t="shared" si="54"/>
        <v>30.100000000000023</v>
      </c>
      <c r="P420" s="49">
        <f t="shared" si="55"/>
        <v>114.66861598440548</v>
      </c>
    </row>
    <row r="421" spans="1:16" s="5" customFormat="1" ht="47.25" customHeight="1" hidden="1">
      <c r="A421" s="90"/>
      <c r="B421" s="86"/>
      <c r="C421" s="21" t="s">
        <v>195</v>
      </c>
      <c r="D421" s="43" t="s">
        <v>196</v>
      </c>
      <c r="E421" s="49"/>
      <c r="F421" s="49"/>
      <c r="G421" s="49"/>
      <c r="H421" s="49"/>
      <c r="I421" s="49">
        <f t="shared" si="48"/>
        <v>0</v>
      </c>
      <c r="J421" s="49"/>
      <c r="K421" s="49"/>
      <c r="L421" s="49">
        <f t="shared" si="49"/>
        <v>0</v>
      </c>
      <c r="M421" s="49" t="e">
        <f t="shared" si="50"/>
        <v>#DIV/0!</v>
      </c>
      <c r="N421" s="49" t="e">
        <f t="shared" si="53"/>
        <v>#DIV/0!</v>
      </c>
      <c r="O421" s="49">
        <f t="shared" si="54"/>
        <v>0</v>
      </c>
      <c r="P421" s="49" t="e">
        <f t="shared" si="55"/>
        <v>#DIV/0!</v>
      </c>
    </row>
    <row r="422" spans="1:16" s="5" customFormat="1" ht="63" customHeight="1" hidden="1">
      <c r="A422" s="90"/>
      <c r="B422" s="86"/>
      <c r="C422" s="21" t="s">
        <v>45</v>
      </c>
      <c r="D422" s="50" t="s">
        <v>46</v>
      </c>
      <c r="E422" s="49"/>
      <c r="F422" s="49"/>
      <c r="G422" s="49"/>
      <c r="H422" s="49">
        <v>52</v>
      </c>
      <c r="I422" s="49">
        <f t="shared" si="48"/>
        <v>52</v>
      </c>
      <c r="J422" s="49"/>
      <c r="K422" s="49"/>
      <c r="L422" s="49">
        <f t="shared" si="49"/>
        <v>52</v>
      </c>
      <c r="M422" s="49" t="e">
        <f t="shared" si="50"/>
        <v>#DIV/0!</v>
      </c>
      <c r="N422" s="49"/>
      <c r="O422" s="49"/>
      <c r="P422" s="49"/>
    </row>
    <row r="423" spans="1:16" s="5" customFormat="1" ht="47.25" customHeight="1" hidden="1">
      <c r="A423" s="90"/>
      <c r="B423" s="86"/>
      <c r="C423" s="20" t="s">
        <v>17</v>
      </c>
      <c r="D423" s="44" t="s">
        <v>18</v>
      </c>
      <c r="E423" s="49">
        <v>205.2</v>
      </c>
      <c r="F423" s="49"/>
      <c r="G423" s="49"/>
      <c r="H423" s="65">
        <v>183.3</v>
      </c>
      <c r="I423" s="65">
        <f t="shared" si="48"/>
        <v>183.3</v>
      </c>
      <c r="J423" s="65"/>
      <c r="K423" s="65"/>
      <c r="L423" s="65">
        <f t="shared" si="49"/>
        <v>-21.899999999999977</v>
      </c>
      <c r="M423" s="65">
        <f t="shared" si="50"/>
        <v>89.32748538011697</v>
      </c>
      <c r="N423" s="49" t="e">
        <f t="shared" si="53"/>
        <v>#DIV/0!</v>
      </c>
      <c r="O423" s="49">
        <f t="shared" si="54"/>
        <v>-21.899999999999977</v>
      </c>
      <c r="P423" s="49">
        <f t="shared" si="55"/>
        <v>89.32748538011697</v>
      </c>
    </row>
    <row r="424" spans="1:16" s="5" customFormat="1" ht="15.75" customHeight="1">
      <c r="A424" s="90"/>
      <c r="B424" s="86"/>
      <c r="C424" s="21" t="s">
        <v>19</v>
      </c>
      <c r="D424" s="43" t="s">
        <v>20</v>
      </c>
      <c r="E424" s="49">
        <v>449.1</v>
      </c>
      <c r="F424" s="49"/>
      <c r="G424" s="49"/>
      <c r="H424" s="49">
        <v>3.6</v>
      </c>
      <c r="I424" s="49">
        <f t="shared" si="48"/>
        <v>3.6</v>
      </c>
      <c r="J424" s="49"/>
      <c r="K424" s="49"/>
      <c r="L424" s="49">
        <f t="shared" si="49"/>
        <v>-445.5</v>
      </c>
      <c r="M424" s="49">
        <f t="shared" si="50"/>
        <v>0.8016032064128256</v>
      </c>
      <c r="N424" s="49"/>
      <c r="O424" s="49">
        <f t="shared" si="54"/>
        <v>-445.5</v>
      </c>
      <c r="P424" s="49"/>
    </row>
    <row r="425" spans="1:16" s="5" customFormat="1" ht="47.25">
      <c r="A425" s="90"/>
      <c r="B425" s="86"/>
      <c r="C425" s="21" t="s">
        <v>21</v>
      </c>
      <c r="D425" s="43" t="s">
        <v>177</v>
      </c>
      <c r="E425" s="49"/>
      <c r="F425" s="49">
        <v>84255.2</v>
      </c>
      <c r="G425" s="49">
        <v>84255.2</v>
      </c>
      <c r="H425" s="49">
        <v>85876.8</v>
      </c>
      <c r="I425" s="49">
        <f t="shared" si="48"/>
        <v>1621.6000000000058</v>
      </c>
      <c r="J425" s="49">
        <f>H425/G425*100</f>
        <v>101.92462898432382</v>
      </c>
      <c r="K425" s="49">
        <f>H425/F425*100</f>
        <v>101.92462898432382</v>
      </c>
      <c r="L425" s="49">
        <f t="shared" si="49"/>
        <v>85876.8</v>
      </c>
      <c r="M425" s="49"/>
      <c r="N425" s="49"/>
      <c r="O425" s="49">
        <f t="shared" si="54"/>
        <v>85876.8</v>
      </c>
      <c r="P425" s="49" t="e">
        <f t="shared" si="55"/>
        <v>#DIV/0!</v>
      </c>
    </row>
    <row r="426" spans="1:16" s="5" customFormat="1" ht="15.75">
      <c r="A426" s="90"/>
      <c r="B426" s="86"/>
      <c r="C426" s="21" t="s">
        <v>24</v>
      </c>
      <c r="D426" s="43" t="s">
        <v>25</v>
      </c>
      <c r="E426" s="34">
        <v>94066.6</v>
      </c>
      <c r="F426" s="34">
        <f>339276.8+33411.4</f>
        <v>372688.2</v>
      </c>
      <c r="G426" s="34">
        <f>145694.9+31614.6</f>
        <v>177309.5</v>
      </c>
      <c r="H426" s="34">
        <v>160078.5</v>
      </c>
      <c r="I426" s="34">
        <f t="shared" si="48"/>
        <v>-17231</v>
      </c>
      <c r="J426" s="34">
        <f>H426/G426*100</f>
        <v>90.28196458734585</v>
      </c>
      <c r="K426" s="34">
        <f>H426/F426*100</f>
        <v>42.952392911822805</v>
      </c>
      <c r="L426" s="34">
        <f t="shared" si="49"/>
        <v>66011.9</v>
      </c>
      <c r="M426" s="34">
        <f t="shared" si="50"/>
        <v>170.1757052981611</v>
      </c>
      <c r="N426" s="34">
        <f t="shared" si="53"/>
        <v>42.952392911822805</v>
      </c>
      <c r="O426" s="34">
        <f t="shared" si="54"/>
        <v>66011.9</v>
      </c>
      <c r="P426" s="34">
        <f t="shared" si="55"/>
        <v>170.1757052981611</v>
      </c>
    </row>
    <row r="427" spans="1:16" s="5" customFormat="1" ht="15.75">
      <c r="A427" s="90"/>
      <c r="B427" s="86"/>
      <c r="C427" s="21" t="s">
        <v>26</v>
      </c>
      <c r="D427" s="43" t="s">
        <v>27</v>
      </c>
      <c r="E427" s="49">
        <v>232957.9</v>
      </c>
      <c r="F427" s="65">
        <f>47162.6+1148</f>
        <v>48310.6</v>
      </c>
      <c r="G427" s="65">
        <v>47116</v>
      </c>
      <c r="H427" s="65">
        <v>44818.1</v>
      </c>
      <c r="I427" s="65">
        <f t="shared" si="48"/>
        <v>-2297.9000000000015</v>
      </c>
      <c r="J427" s="65">
        <f>H427/G427*100</f>
        <v>95.12288819084812</v>
      </c>
      <c r="K427" s="65">
        <f>H427/F427*100</f>
        <v>92.77073768489731</v>
      </c>
      <c r="L427" s="65">
        <f t="shared" si="49"/>
        <v>-188139.8</v>
      </c>
      <c r="M427" s="65">
        <f t="shared" si="50"/>
        <v>19.23871223083656</v>
      </c>
      <c r="N427" s="65">
        <f t="shared" si="53"/>
        <v>92.77073768489731</v>
      </c>
      <c r="O427" s="65">
        <f t="shared" si="54"/>
        <v>-188139.8</v>
      </c>
      <c r="P427" s="65">
        <f t="shared" si="55"/>
        <v>19.23871223083656</v>
      </c>
    </row>
    <row r="428" spans="1:16" s="5" customFormat="1" ht="15.75">
      <c r="A428" s="90"/>
      <c r="B428" s="86"/>
      <c r="C428" s="21" t="s">
        <v>39</v>
      </c>
      <c r="D428" s="44" t="s">
        <v>40</v>
      </c>
      <c r="E428" s="49">
        <v>32373.2</v>
      </c>
      <c r="F428" s="65">
        <f>25140.2+8615.7</f>
        <v>33755.9</v>
      </c>
      <c r="G428" s="65">
        <f>24090.7+5765.2</f>
        <v>29855.9</v>
      </c>
      <c r="H428" s="65">
        <v>23774.3</v>
      </c>
      <c r="I428" s="65">
        <f t="shared" si="48"/>
        <v>-6081.600000000002</v>
      </c>
      <c r="J428" s="65">
        <f>H428/G428*100</f>
        <v>79.63015685341925</v>
      </c>
      <c r="K428" s="65">
        <f>H428/F428*100</f>
        <v>70.43005815279699</v>
      </c>
      <c r="L428" s="65">
        <f t="shared" si="49"/>
        <v>-8598.900000000001</v>
      </c>
      <c r="M428" s="65">
        <f t="shared" si="50"/>
        <v>73.43821432542967</v>
      </c>
      <c r="N428" s="49">
        <f t="shared" si="53"/>
        <v>70.43005815279699</v>
      </c>
      <c r="O428" s="49">
        <f t="shared" si="54"/>
        <v>-8598.900000000001</v>
      </c>
      <c r="P428" s="49">
        <f t="shared" si="55"/>
        <v>73.43821432542967</v>
      </c>
    </row>
    <row r="429" spans="1:16" s="5" customFormat="1" ht="15.75">
      <c r="A429" s="90"/>
      <c r="B429" s="86"/>
      <c r="C429" s="21" t="s">
        <v>28</v>
      </c>
      <c r="D429" s="43" t="s">
        <v>23</v>
      </c>
      <c r="E429" s="65">
        <v>-151058.9</v>
      </c>
      <c r="F429" s="49"/>
      <c r="G429" s="49"/>
      <c r="H429" s="65">
        <v>-139220.5</v>
      </c>
      <c r="I429" s="65">
        <f t="shared" si="48"/>
        <v>-139220.5</v>
      </c>
      <c r="J429" s="65"/>
      <c r="K429" s="65"/>
      <c r="L429" s="65">
        <f t="shared" si="49"/>
        <v>11838.399999999994</v>
      </c>
      <c r="M429" s="65">
        <f t="shared" si="50"/>
        <v>92.1630569268014</v>
      </c>
      <c r="N429" s="49"/>
      <c r="O429" s="49">
        <f t="shared" si="54"/>
        <v>11838.399999999994</v>
      </c>
      <c r="P429" s="49">
        <f t="shared" si="55"/>
        <v>92.1630569268014</v>
      </c>
    </row>
    <row r="430" spans="1:16" s="5" customFormat="1" ht="31.5">
      <c r="A430" s="90"/>
      <c r="B430" s="86"/>
      <c r="C430" s="23"/>
      <c r="D430" s="3" t="s">
        <v>31</v>
      </c>
      <c r="E430" s="6">
        <f>E431-E429</f>
        <v>391015.2</v>
      </c>
      <c r="F430" s="6">
        <f>F431-F429</f>
        <v>594947.4</v>
      </c>
      <c r="G430" s="6">
        <f>G431-G429</f>
        <v>378790.60000000003</v>
      </c>
      <c r="H430" s="6">
        <f>H431-H429</f>
        <v>413368.99999999994</v>
      </c>
      <c r="I430" s="6">
        <f t="shared" si="48"/>
        <v>34578.39999999991</v>
      </c>
      <c r="J430" s="6">
        <f>H430/G430*100</f>
        <v>109.12863201990754</v>
      </c>
      <c r="K430" s="6">
        <f>H430/F430*100</f>
        <v>69.47992377141239</v>
      </c>
      <c r="L430" s="6">
        <f t="shared" si="49"/>
        <v>22353.79999999993</v>
      </c>
      <c r="M430" s="6">
        <f t="shared" si="50"/>
        <v>105.71686215778821</v>
      </c>
      <c r="N430" s="6">
        <f t="shared" si="53"/>
        <v>69.47992377141239</v>
      </c>
      <c r="O430" s="6">
        <f t="shared" si="54"/>
        <v>22353.79999999993</v>
      </c>
      <c r="P430" s="6">
        <f t="shared" si="55"/>
        <v>105.71686215778821</v>
      </c>
    </row>
    <row r="431" spans="1:16" s="5" customFormat="1" ht="15.75">
      <c r="A431" s="91"/>
      <c r="B431" s="87"/>
      <c r="C431" s="17"/>
      <c r="D431" s="3" t="s">
        <v>47</v>
      </c>
      <c r="E431" s="6">
        <f>SUM(E416:E420,E424:E429)</f>
        <v>239956.30000000002</v>
      </c>
      <c r="F431" s="6">
        <f>SUM(F416:F420,F424:F429)</f>
        <v>594947.4</v>
      </c>
      <c r="G431" s="6">
        <f>SUM(G416:G420,G424:G429)</f>
        <v>378790.60000000003</v>
      </c>
      <c r="H431" s="6">
        <f>SUM(H416:H420,H424:H429)</f>
        <v>274148.49999999994</v>
      </c>
      <c r="I431" s="6">
        <f t="shared" si="48"/>
        <v>-104642.1000000001</v>
      </c>
      <c r="J431" s="6">
        <f>H431/G431*100</f>
        <v>72.37468406026969</v>
      </c>
      <c r="K431" s="6">
        <f>H431/F431*100</f>
        <v>46.079451729682305</v>
      </c>
      <c r="L431" s="6">
        <f t="shared" si="49"/>
        <v>34192.199999999924</v>
      </c>
      <c r="M431" s="6">
        <f t="shared" si="50"/>
        <v>114.24934456815676</v>
      </c>
      <c r="N431" s="6">
        <f t="shared" si="53"/>
        <v>46.079451729682305</v>
      </c>
      <c r="O431" s="6">
        <f t="shared" si="54"/>
        <v>34192.199999999924</v>
      </c>
      <c r="P431" s="6">
        <f t="shared" si="55"/>
        <v>114.24934456815676</v>
      </c>
    </row>
    <row r="432" spans="1:16" ht="63">
      <c r="A432" s="89" t="s">
        <v>132</v>
      </c>
      <c r="B432" s="85" t="s">
        <v>133</v>
      </c>
      <c r="C432" s="61" t="s">
        <v>202</v>
      </c>
      <c r="D432" s="41" t="s">
        <v>7</v>
      </c>
      <c r="E432" s="34">
        <v>387825.8</v>
      </c>
      <c r="F432" s="34">
        <v>892723</v>
      </c>
      <c r="G432" s="34">
        <v>479147.8</v>
      </c>
      <c r="H432" s="34">
        <v>409959.5</v>
      </c>
      <c r="I432" s="34">
        <f t="shared" si="48"/>
        <v>-69188.29999999999</v>
      </c>
      <c r="J432" s="34">
        <f>H432/G432*100</f>
        <v>85.56013405466956</v>
      </c>
      <c r="K432" s="34">
        <f>H432/F432*100</f>
        <v>45.922363375873594</v>
      </c>
      <c r="L432" s="34">
        <f t="shared" si="49"/>
        <v>22133.70000000001</v>
      </c>
      <c r="M432" s="34">
        <f t="shared" si="50"/>
        <v>105.707124177917</v>
      </c>
      <c r="N432" s="34">
        <f t="shared" si="53"/>
        <v>45.922363375873594</v>
      </c>
      <c r="O432" s="34">
        <f t="shared" si="54"/>
        <v>22133.70000000001</v>
      </c>
      <c r="P432" s="34">
        <f t="shared" si="55"/>
        <v>105.707124177917</v>
      </c>
    </row>
    <row r="433" spans="1:16" ht="31.5">
      <c r="A433" s="90"/>
      <c r="B433" s="86"/>
      <c r="C433" s="21" t="s">
        <v>134</v>
      </c>
      <c r="D433" s="43" t="s">
        <v>135</v>
      </c>
      <c r="E433" s="34">
        <v>26512.2</v>
      </c>
      <c r="F433" s="34">
        <v>41213.7</v>
      </c>
      <c r="G433" s="34">
        <v>18672</v>
      </c>
      <c r="H433" s="34">
        <v>43532.5</v>
      </c>
      <c r="I433" s="34">
        <f t="shared" si="48"/>
        <v>24860.5</v>
      </c>
      <c r="J433" s="34">
        <f>H433/G433*100</f>
        <v>233.1432090831191</v>
      </c>
      <c r="K433" s="34">
        <f>H433/F433*100</f>
        <v>105.62628446366136</v>
      </c>
      <c r="L433" s="34">
        <f t="shared" si="49"/>
        <v>17020.3</v>
      </c>
      <c r="M433" s="34">
        <f t="shared" si="50"/>
        <v>164.19799186789476</v>
      </c>
      <c r="N433" s="34">
        <f t="shared" si="53"/>
        <v>105.62628446366136</v>
      </c>
      <c r="O433" s="34">
        <f t="shared" si="54"/>
        <v>17020.3</v>
      </c>
      <c r="P433" s="34">
        <f t="shared" si="55"/>
        <v>164.19799186789476</v>
      </c>
    </row>
    <row r="434" spans="1:16" ht="31.5">
      <c r="A434" s="90"/>
      <c r="B434" s="86"/>
      <c r="C434" s="21" t="s">
        <v>191</v>
      </c>
      <c r="D434" s="32" t="s">
        <v>192</v>
      </c>
      <c r="E434" s="78">
        <v>42.8</v>
      </c>
      <c r="F434" s="34"/>
      <c r="G434" s="34"/>
      <c r="H434" s="34">
        <v>31.2</v>
      </c>
      <c r="I434" s="34">
        <f t="shared" si="48"/>
        <v>31.2</v>
      </c>
      <c r="J434" s="34"/>
      <c r="K434" s="34"/>
      <c r="L434" s="34">
        <f t="shared" si="49"/>
        <v>-11.599999999999998</v>
      </c>
      <c r="M434" s="34">
        <f t="shared" si="50"/>
        <v>72.89719626168225</v>
      </c>
      <c r="N434" s="34"/>
      <c r="O434" s="34">
        <f t="shared" si="54"/>
        <v>-11.599999999999998</v>
      </c>
      <c r="P434" s="34">
        <f t="shared" si="55"/>
        <v>72.89719626168225</v>
      </c>
    </row>
    <row r="435" spans="1:16" ht="47.25">
      <c r="A435" s="90"/>
      <c r="B435" s="86"/>
      <c r="C435" s="61" t="s">
        <v>206</v>
      </c>
      <c r="D435" s="44" t="s">
        <v>14</v>
      </c>
      <c r="E435" s="34">
        <v>253236.7</v>
      </c>
      <c r="F435" s="34">
        <v>242498.5</v>
      </c>
      <c r="G435" s="34">
        <v>158840</v>
      </c>
      <c r="H435" s="34">
        <v>147959.3</v>
      </c>
      <c r="I435" s="34">
        <f t="shared" si="48"/>
        <v>-10880.700000000012</v>
      </c>
      <c r="J435" s="34">
        <f>H435/G435*100</f>
        <v>93.14989926970536</v>
      </c>
      <c r="K435" s="34">
        <f>H435/F435*100</f>
        <v>61.01452173930972</v>
      </c>
      <c r="L435" s="34">
        <f t="shared" si="49"/>
        <v>-105277.40000000002</v>
      </c>
      <c r="M435" s="34">
        <f t="shared" si="50"/>
        <v>58.42727377192958</v>
      </c>
      <c r="N435" s="34">
        <f t="shared" si="53"/>
        <v>61.01452173930972</v>
      </c>
      <c r="O435" s="34">
        <f t="shared" si="54"/>
        <v>-105277.40000000002</v>
      </c>
      <c r="P435" s="34">
        <f t="shared" si="55"/>
        <v>58.42727377192958</v>
      </c>
    </row>
    <row r="436" spans="1:16" ht="63">
      <c r="A436" s="90"/>
      <c r="B436" s="86"/>
      <c r="C436" s="20" t="s">
        <v>199</v>
      </c>
      <c r="D436" s="44" t="s">
        <v>200</v>
      </c>
      <c r="E436" s="34"/>
      <c r="F436" s="34"/>
      <c r="G436" s="34"/>
      <c r="H436" s="34">
        <v>7.3</v>
      </c>
      <c r="I436" s="34">
        <f t="shared" si="48"/>
        <v>7.3</v>
      </c>
      <c r="J436" s="34"/>
      <c r="K436" s="34"/>
      <c r="L436" s="34">
        <f t="shared" si="49"/>
        <v>7.3</v>
      </c>
      <c r="M436" s="34"/>
      <c r="N436" s="34"/>
      <c r="O436" s="34">
        <f t="shared" si="54"/>
        <v>7.3</v>
      </c>
      <c r="P436" s="34" t="e">
        <f t="shared" si="55"/>
        <v>#DIV/0!</v>
      </c>
    </row>
    <row r="437" spans="1:16" ht="15.75">
      <c r="A437" s="90"/>
      <c r="B437" s="86"/>
      <c r="C437" s="21" t="s">
        <v>15</v>
      </c>
      <c r="D437" s="43" t="s">
        <v>16</v>
      </c>
      <c r="E437" s="34">
        <f>SUM(E438)</f>
        <v>18.7</v>
      </c>
      <c r="F437" s="34">
        <f>SUM(F438)</f>
        <v>0</v>
      </c>
      <c r="G437" s="34">
        <f>SUM(G438)</f>
        <v>0</v>
      </c>
      <c r="H437" s="34">
        <f>SUM(H438)</f>
        <v>499.5</v>
      </c>
      <c r="I437" s="34">
        <f t="shared" si="48"/>
        <v>499.5</v>
      </c>
      <c r="J437" s="34"/>
      <c r="K437" s="34"/>
      <c r="L437" s="34">
        <f t="shared" si="49"/>
        <v>480.8</v>
      </c>
      <c r="M437" s="34">
        <f t="shared" si="50"/>
        <v>2671.1229946524063</v>
      </c>
      <c r="N437" s="34"/>
      <c r="O437" s="34">
        <f t="shared" si="54"/>
        <v>480.8</v>
      </c>
      <c r="P437" s="34">
        <f t="shared" si="55"/>
        <v>2671.1229946524063</v>
      </c>
    </row>
    <row r="438" spans="1:16" ht="47.25" customHeight="1" hidden="1">
      <c r="A438" s="90"/>
      <c r="B438" s="86"/>
      <c r="C438" s="20" t="s">
        <v>17</v>
      </c>
      <c r="D438" s="44" t="s">
        <v>18</v>
      </c>
      <c r="E438" s="34">
        <v>18.7</v>
      </c>
      <c r="F438" s="34"/>
      <c r="G438" s="34"/>
      <c r="H438" s="34">
        <v>499.5</v>
      </c>
      <c r="I438" s="34">
        <f t="shared" si="48"/>
        <v>499.5</v>
      </c>
      <c r="J438" s="34"/>
      <c r="K438" s="34"/>
      <c r="L438" s="34">
        <f t="shared" si="49"/>
        <v>480.8</v>
      </c>
      <c r="M438" s="34">
        <f t="shared" si="50"/>
        <v>2671.1229946524063</v>
      </c>
      <c r="N438" s="34" t="e">
        <f t="shared" si="53"/>
        <v>#DIV/0!</v>
      </c>
      <c r="O438" s="34">
        <f t="shared" si="54"/>
        <v>480.8</v>
      </c>
      <c r="P438" s="34">
        <f t="shared" si="55"/>
        <v>2671.1229946524063</v>
      </c>
    </row>
    <row r="439" spans="1:16" ht="15.75">
      <c r="A439" s="90"/>
      <c r="B439" s="86"/>
      <c r="C439" s="21" t="s">
        <v>19</v>
      </c>
      <c r="D439" s="43" t="s">
        <v>20</v>
      </c>
      <c r="E439" s="34">
        <v>-1013.6</v>
      </c>
      <c r="F439" s="34"/>
      <c r="G439" s="34"/>
      <c r="H439" s="34">
        <v>-22.3</v>
      </c>
      <c r="I439" s="34">
        <f t="shared" si="48"/>
        <v>-22.3</v>
      </c>
      <c r="J439" s="34"/>
      <c r="K439" s="34"/>
      <c r="L439" s="34">
        <f t="shared" si="49"/>
        <v>991.3000000000001</v>
      </c>
      <c r="M439" s="34">
        <f t="shared" si="50"/>
        <v>2.2000789265982634</v>
      </c>
      <c r="N439" s="34"/>
      <c r="O439" s="34">
        <f t="shared" si="54"/>
        <v>991.3000000000001</v>
      </c>
      <c r="P439" s="34">
        <f t="shared" si="55"/>
        <v>2.2000789265982634</v>
      </c>
    </row>
    <row r="440" spans="1:16" ht="15.75" hidden="1">
      <c r="A440" s="90"/>
      <c r="B440" s="86"/>
      <c r="C440" s="21" t="s">
        <v>21</v>
      </c>
      <c r="D440" s="43" t="s">
        <v>128</v>
      </c>
      <c r="E440" s="34"/>
      <c r="F440" s="34"/>
      <c r="G440" s="34"/>
      <c r="H440" s="34"/>
      <c r="I440" s="34">
        <f t="shared" si="48"/>
        <v>0</v>
      </c>
      <c r="J440" s="34" t="e">
        <f>H440/G440*100</f>
        <v>#DIV/0!</v>
      </c>
      <c r="K440" s="34" t="e">
        <f>H440/F440*100</f>
        <v>#DIV/0!</v>
      </c>
      <c r="L440" s="34">
        <f t="shared" si="49"/>
        <v>0</v>
      </c>
      <c r="M440" s="34" t="e">
        <f t="shared" si="50"/>
        <v>#DIV/0!</v>
      </c>
      <c r="N440" s="34" t="e">
        <f t="shared" si="53"/>
        <v>#DIV/0!</v>
      </c>
      <c r="O440" s="34">
        <f t="shared" si="54"/>
        <v>0</v>
      </c>
      <c r="P440" s="34" t="e">
        <f t="shared" si="55"/>
        <v>#DIV/0!</v>
      </c>
    </row>
    <row r="441" spans="1:16" ht="15.75" customHeight="1" hidden="1">
      <c r="A441" s="90"/>
      <c r="B441" s="86"/>
      <c r="C441" s="21" t="s">
        <v>26</v>
      </c>
      <c r="D441" s="43" t="s">
        <v>27</v>
      </c>
      <c r="E441" s="34"/>
      <c r="F441" s="34"/>
      <c r="G441" s="34"/>
      <c r="H441" s="34"/>
      <c r="I441" s="34">
        <f t="shared" si="48"/>
        <v>0</v>
      </c>
      <c r="J441" s="34" t="e">
        <f>H441/G441*100</f>
        <v>#DIV/0!</v>
      </c>
      <c r="K441" s="34" t="e">
        <f>H441/F441*100</f>
        <v>#DIV/0!</v>
      </c>
      <c r="L441" s="34">
        <f t="shared" si="49"/>
        <v>0</v>
      </c>
      <c r="M441" s="34" t="e">
        <f t="shared" si="50"/>
        <v>#DIV/0!</v>
      </c>
      <c r="N441" s="34" t="e">
        <f t="shared" si="53"/>
        <v>#DIV/0!</v>
      </c>
      <c r="O441" s="34">
        <f t="shared" si="54"/>
        <v>0</v>
      </c>
      <c r="P441" s="34" t="e">
        <f t="shared" si="55"/>
        <v>#DIV/0!</v>
      </c>
    </row>
    <row r="442" spans="1:16" s="5" customFormat="1" ht="15.75">
      <c r="A442" s="90"/>
      <c r="B442" s="86"/>
      <c r="C442" s="22"/>
      <c r="D442" s="3" t="s">
        <v>29</v>
      </c>
      <c r="E442" s="6">
        <f>SUM(E432:E441)-E437</f>
        <v>666622.6</v>
      </c>
      <c r="F442" s="6">
        <f>SUM(F432:F441)-F437</f>
        <v>1176435.2</v>
      </c>
      <c r="G442" s="6">
        <f>SUM(G432:G441)-G437</f>
        <v>656659.8</v>
      </c>
      <c r="H442" s="6">
        <f>SUM(H432:H441)-H437</f>
        <v>601967</v>
      </c>
      <c r="I442" s="6">
        <f t="shared" si="48"/>
        <v>-54692.80000000005</v>
      </c>
      <c r="J442" s="6">
        <f>H442/G442*100</f>
        <v>91.67106011362351</v>
      </c>
      <c r="K442" s="6">
        <f>H442/F442*100</f>
        <v>51.168734155523396</v>
      </c>
      <c r="L442" s="6">
        <f t="shared" si="49"/>
        <v>-64655.59999999998</v>
      </c>
      <c r="M442" s="6">
        <f t="shared" si="50"/>
        <v>90.30101889734911</v>
      </c>
      <c r="N442" s="6">
        <f t="shared" si="53"/>
        <v>51.168734155523396</v>
      </c>
      <c r="O442" s="6">
        <f t="shared" si="54"/>
        <v>-64655.59999999998</v>
      </c>
      <c r="P442" s="6">
        <f t="shared" si="55"/>
        <v>90.30101889734911</v>
      </c>
    </row>
    <row r="443" spans="1:16" ht="15.75">
      <c r="A443" s="90"/>
      <c r="B443" s="86"/>
      <c r="C443" s="21" t="s">
        <v>136</v>
      </c>
      <c r="D443" s="43" t="s">
        <v>137</v>
      </c>
      <c r="E443" s="34">
        <v>42632.7</v>
      </c>
      <c r="F443" s="34">
        <v>249640.5</v>
      </c>
      <c r="G443" s="34">
        <v>45221.9</v>
      </c>
      <c r="H443" s="34">
        <v>58133</v>
      </c>
      <c r="I443" s="34">
        <f t="shared" si="48"/>
        <v>12911.099999999999</v>
      </c>
      <c r="J443" s="34">
        <f>H443/G443*100</f>
        <v>128.5505474117629</v>
      </c>
      <c r="K443" s="34">
        <f>H443/F443*100</f>
        <v>23.28668625483445</v>
      </c>
      <c r="L443" s="34">
        <f t="shared" si="49"/>
        <v>15500.300000000003</v>
      </c>
      <c r="M443" s="34">
        <f t="shared" si="50"/>
        <v>136.35777232030813</v>
      </c>
      <c r="N443" s="34">
        <f t="shared" si="53"/>
        <v>23.28668625483445</v>
      </c>
      <c r="O443" s="34">
        <f t="shared" si="54"/>
        <v>15500.300000000003</v>
      </c>
      <c r="P443" s="34">
        <f t="shared" si="55"/>
        <v>136.35777232030813</v>
      </c>
    </row>
    <row r="444" spans="1:16" ht="15.75">
      <c r="A444" s="90"/>
      <c r="B444" s="86"/>
      <c r="C444" s="21" t="s">
        <v>138</v>
      </c>
      <c r="D444" s="43" t="s">
        <v>139</v>
      </c>
      <c r="E444" s="34">
        <v>2323226.4</v>
      </c>
      <c r="F444" s="34">
        <v>3171003.3</v>
      </c>
      <c r="G444" s="34">
        <v>2305139.9</v>
      </c>
      <c r="H444" s="34">
        <v>2275899.8</v>
      </c>
      <c r="I444" s="34">
        <f t="shared" si="48"/>
        <v>-29240.100000000093</v>
      </c>
      <c r="J444" s="34">
        <f>H444/G444*100</f>
        <v>98.73152601280295</v>
      </c>
      <c r="K444" s="34">
        <f>H444/F444*100</f>
        <v>71.77223057446834</v>
      </c>
      <c r="L444" s="34">
        <f t="shared" si="49"/>
        <v>-47326.60000000009</v>
      </c>
      <c r="M444" s="34">
        <f t="shared" si="50"/>
        <v>97.9628933280028</v>
      </c>
      <c r="N444" s="34">
        <f t="shared" si="53"/>
        <v>71.77223057446834</v>
      </c>
      <c r="O444" s="34">
        <f t="shared" si="54"/>
        <v>-47326.60000000009</v>
      </c>
      <c r="P444" s="34">
        <f t="shared" si="55"/>
        <v>97.9628933280028</v>
      </c>
    </row>
    <row r="445" spans="1:16" ht="15.75">
      <c r="A445" s="90"/>
      <c r="B445" s="86"/>
      <c r="C445" s="21" t="s">
        <v>43</v>
      </c>
      <c r="D445" s="47" t="s">
        <v>44</v>
      </c>
      <c r="E445" s="49">
        <v>-33.4</v>
      </c>
      <c r="F445" s="34"/>
      <c r="G445" s="34"/>
      <c r="H445" s="34">
        <v>187</v>
      </c>
      <c r="I445" s="34">
        <f t="shared" si="48"/>
        <v>187</v>
      </c>
      <c r="J445" s="34"/>
      <c r="K445" s="34"/>
      <c r="L445" s="34">
        <f t="shared" si="49"/>
        <v>220.4</v>
      </c>
      <c r="M445" s="34">
        <f t="shared" si="50"/>
        <v>-559.8802395209581</v>
      </c>
      <c r="N445" s="34"/>
      <c r="O445" s="34">
        <f t="shared" si="54"/>
        <v>220.4</v>
      </c>
      <c r="P445" s="34">
        <f t="shared" si="55"/>
        <v>-559.8802395209581</v>
      </c>
    </row>
    <row r="446" spans="1:16" ht="63" customHeight="1" hidden="1">
      <c r="A446" s="90"/>
      <c r="B446" s="86"/>
      <c r="C446" s="61" t="s">
        <v>202</v>
      </c>
      <c r="D446" s="41" t="s">
        <v>7</v>
      </c>
      <c r="E446" s="49"/>
      <c r="F446" s="34"/>
      <c r="G446" s="34"/>
      <c r="H446" s="34"/>
      <c r="I446" s="34">
        <f t="shared" si="48"/>
        <v>0</v>
      </c>
      <c r="J446" s="34" t="e">
        <f>H446/G446*100</f>
        <v>#DIV/0!</v>
      </c>
      <c r="K446" s="34" t="e">
        <f>H446/F446*100</f>
        <v>#DIV/0!</v>
      </c>
      <c r="L446" s="34">
        <f t="shared" si="49"/>
        <v>0</v>
      </c>
      <c r="M446" s="34" t="e">
        <f t="shared" si="50"/>
        <v>#DIV/0!</v>
      </c>
      <c r="N446" s="34" t="e">
        <f t="shared" si="53"/>
        <v>#DIV/0!</v>
      </c>
      <c r="O446" s="34">
        <f t="shared" si="54"/>
        <v>0</v>
      </c>
      <c r="P446" s="34" t="e">
        <f t="shared" si="55"/>
        <v>#DIV/0!</v>
      </c>
    </row>
    <row r="447" spans="1:16" ht="15.75">
      <c r="A447" s="90"/>
      <c r="B447" s="86"/>
      <c r="C447" s="21" t="s">
        <v>15</v>
      </c>
      <c r="D447" s="43" t="s">
        <v>16</v>
      </c>
      <c r="E447" s="34">
        <f>E448</f>
        <v>401.1</v>
      </c>
      <c r="F447" s="34">
        <f>F448</f>
        <v>630</v>
      </c>
      <c r="G447" s="34">
        <f>G448</f>
        <v>360</v>
      </c>
      <c r="H447" s="34">
        <f>H448</f>
        <v>541.6</v>
      </c>
      <c r="I447" s="34">
        <f>H447-G447</f>
        <v>181.60000000000002</v>
      </c>
      <c r="J447" s="34">
        <f>H447/G447*100</f>
        <v>150.44444444444446</v>
      </c>
      <c r="K447" s="34">
        <f>H447/F447*100</f>
        <v>85.96825396825398</v>
      </c>
      <c r="L447" s="34">
        <f>H447-E447</f>
        <v>140.5</v>
      </c>
      <c r="M447" s="34">
        <f>H447/E447*100</f>
        <v>135.0286711543256</v>
      </c>
      <c r="N447" s="34">
        <f t="shared" si="53"/>
        <v>85.96825396825398</v>
      </c>
      <c r="O447" s="34">
        <f t="shared" si="54"/>
        <v>140.5</v>
      </c>
      <c r="P447" s="34">
        <f t="shared" si="55"/>
        <v>135.0286711543256</v>
      </c>
    </row>
    <row r="448" spans="1:16" ht="31.5" customHeight="1" hidden="1">
      <c r="A448" s="90"/>
      <c r="B448" s="86"/>
      <c r="C448" s="20" t="s">
        <v>140</v>
      </c>
      <c r="D448" s="44" t="s">
        <v>141</v>
      </c>
      <c r="E448" s="34">
        <v>401.1</v>
      </c>
      <c r="F448" s="34">
        <v>630</v>
      </c>
      <c r="G448" s="34">
        <v>360</v>
      </c>
      <c r="H448" s="34">
        <v>541.6</v>
      </c>
      <c r="I448" s="34">
        <f>H448-G448</f>
        <v>181.60000000000002</v>
      </c>
      <c r="J448" s="34">
        <f>H448/G448*100</f>
        <v>150.44444444444446</v>
      </c>
      <c r="K448" s="34">
        <f>H448/F448*100</f>
        <v>85.96825396825398</v>
      </c>
      <c r="L448" s="34">
        <f>H448-E448</f>
        <v>140.5</v>
      </c>
      <c r="M448" s="34">
        <f>H448/E448*100</f>
        <v>135.0286711543256</v>
      </c>
      <c r="N448" s="34">
        <f t="shared" si="53"/>
        <v>85.96825396825398</v>
      </c>
      <c r="O448" s="34">
        <f t="shared" si="54"/>
        <v>140.5</v>
      </c>
      <c r="P448" s="34">
        <f t="shared" si="55"/>
        <v>135.0286711543256</v>
      </c>
    </row>
    <row r="449" spans="1:16" s="5" customFormat="1" ht="15.75">
      <c r="A449" s="90"/>
      <c r="B449" s="86"/>
      <c r="C449" s="22"/>
      <c r="D449" s="3" t="s">
        <v>30</v>
      </c>
      <c r="E449" s="6">
        <f>SUM(E443:E447)</f>
        <v>2366226.8000000003</v>
      </c>
      <c r="F449" s="6">
        <f>SUM(F443:F447)</f>
        <v>3421273.8</v>
      </c>
      <c r="G449" s="6">
        <f>SUM(G443:G447)</f>
        <v>2350721.8</v>
      </c>
      <c r="H449" s="6">
        <f>SUM(H443:H447)</f>
        <v>2334761.4</v>
      </c>
      <c r="I449" s="6">
        <f>H449-G449</f>
        <v>-15960.399999999907</v>
      </c>
      <c r="J449" s="6">
        <f>H449/G449*100</f>
        <v>99.32104258360135</v>
      </c>
      <c r="K449" s="6">
        <f>H449/F449*100</f>
        <v>68.24245986977131</v>
      </c>
      <c r="L449" s="6">
        <f>H449-E449</f>
        <v>-31465.400000000373</v>
      </c>
      <c r="M449" s="6">
        <f>H449/E449*100</f>
        <v>98.67022890620628</v>
      </c>
      <c r="N449" s="6">
        <f aca="true" t="shared" si="56" ref="N449:N459">H449/F449*100</f>
        <v>68.24245986977131</v>
      </c>
      <c r="O449" s="6">
        <f aca="true" t="shared" si="57" ref="O449:O459">H449-E449</f>
        <v>-31465.400000000373</v>
      </c>
      <c r="P449" s="6">
        <f aca="true" t="shared" si="58" ref="P449:P459">H449/E449*100</f>
        <v>98.67022890620628</v>
      </c>
    </row>
    <row r="450" spans="1:16" s="5" customFormat="1" ht="15.75">
      <c r="A450" s="91"/>
      <c r="B450" s="87"/>
      <c r="C450" s="22"/>
      <c r="D450" s="3" t="s">
        <v>47</v>
      </c>
      <c r="E450" s="6">
        <f>E442+E449</f>
        <v>3032849.4000000004</v>
      </c>
      <c r="F450" s="6">
        <f>F442+F449</f>
        <v>4597709</v>
      </c>
      <c r="G450" s="6">
        <f>G442+G449</f>
        <v>3007381.5999999996</v>
      </c>
      <c r="H450" s="6">
        <f>H442+H449</f>
        <v>2936728.4</v>
      </c>
      <c r="I450" s="6">
        <f>H450-G450</f>
        <v>-70653.19999999972</v>
      </c>
      <c r="J450" s="6">
        <f>H450/G450*100</f>
        <v>97.65067392844328</v>
      </c>
      <c r="K450" s="6">
        <f>H450/F450*100</f>
        <v>63.87373363559982</v>
      </c>
      <c r="L450" s="6">
        <f>H450-E450</f>
        <v>-96121.00000000047</v>
      </c>
      <c r="M450" s="6">
        <f>H450/E450*100</f>
        <v>96.83067019417449</v>
      </c>
      <c r="N450" s="6">
        <f t="shared" si="56"/>
        <v>63.87373363559982</v>
      </c>
      <c r="O450" s="6">
        <f t="shared" si="57"/>
        <v>-96121.00000000047</v>
      </c>
      <c r="P450" s="6">
        <f t="shared" si="58"/>
        <v>96.83067019417449</v>
      </c>
    </row>
    <row r="451" spans="1:16" s="5" customFormat="1" ht="15.75" customHeight="1" hidden="1">
      <c r="A451" s="85"/>
      <c r="B451" s="85" t="s">
        <v>142</v>
      </c>
      <c r="C451" s="21" t="s">
        <v>43</v>
      </c>
      <c r="D451" s="47" t="s">
        <v>44</v>
      </c>
      <c r="E451" s="49"/>
      <c r="F451" s="6"/>
      <c r="G451" s="6"/>
      <c r="H451" s="49"/>
      <c r="I451" s="49">
        <f aca="true" t="shared" si="59" ref="I451:I456">H451-G451</f>
        <v>0</v>
      </c>
      <c r="J451" s="49" t="e">
        <f aca="true" t="shared" si="60" ref="J451:J456">H451/G451*100</f>
        <v>#DIV/0!</v>
      </c>
      <c r="K451" s="49" t="e">
        <f aca="true" t="shared" si="61" ref="K451:K456">H451/F451*100</f>
        <v>#DIV/0!</v>
      </c>
      <c r="L451" s="49">
        <f aca="true" t="shared" si="62" ref="L451:L456">H451-E451</f>
        <v>0</v>
      </c>
      <c r="M451" s="49" t="e">
        <f aca="true" t="shared" si="63" ref="M451:M456">H451/E451*100</f>
        <v>#DIV/0!</v>
      </c>
      <c r="N451" s="49" t="e">
        <f t="shared" si="56"/>
        <v>#DIV/0!</v>
      </c>
      <c r="O451" s="49">
        <f t="shared" si="57"/>
        <v>0</v>
      </c>
      <c r="P451" s="49" t="e">
        <f t="shared" si="58"/>
        <v>#DIV/0!</v>
      </c>
    </row>
    <row r="452" spans="1:16" s="5" customFormat="1" ht="94.5" customHeight="1" hidden="1">
      <c r="A452" s="86"/>
      <c r="B452" s="86"/>
      <c r="C452" s="24" t="s">
        <v>143</v>
      </c>
      <c r="D452" s="48" t="s">
        <v>144</v>
      </c>
      <c r="E452" s="34"/>
      <c r="F452" s="34"/>
      <c r="G452" s="34"/>
      <c r="H452" s="34"/>
      <c r="I452" s="34">
        <f t="shared" si="59"/>
        <v>0</v>
      </c>
      <c r="J452" s="34" t="e">
        <f t="shared" si="60"/>
        <v>#DIV/0!</v>
      </c>
      <c r="K452" s="34" t="e">
        <f t="shared" si="61"/>
        <v>#DIV/0!</v>
      </c>
      <c r="L452" s="34">
        <f t="shared" si="62"/>
        <v>0</v>
      </c>
      <c r="M452" s="34" t="e">
        <f t="shared" si="63"/>
        <v>#DIV/0!</v>
      </c>
      <c r="N452" s="34" t="e">
        <f t="shared" si="56"/>
        <v>#DIV/0!</v>
      </c>
      <c r="O452" s="34">
        <f t="shared" si="57"/>
        <v>0</v>
      </c>
      <c r="P452" s="34" t="e">
        <f t="shared" si="58"/>
        <v>#DIV/0!</v>
      </c>
    </row>
    <row r="453" spans="1:16" s="5" customFormat="1" ht="78.75" customHeight="1" hidden="1">
      <c r="A453" s="86"/>
      <c r="B453" s="86"/>
      <c r="C453" s="26" t="s">
        <v>145</v>
      </c>
      <c r="D453" s="48" t="s">
        <v>146</v>
      </c>
      <c r="E453" s="34"/>
      <c r="F453" s="34"/>
      <c r="G453" s="34"/>
      <c r="H453" s="34"/>
      <c r="I453" s="34">
        <f t="shared" si="59"/>
        <v>0</v>
      </c>
      <c r="J453" s="34" t="e">
        <f t="shared" si="60"/>
        <v>#DIV/0!</v>
      </c>
      <c r="K453" s="34" t="e">
        <f t="shared" si="61"/>
        <v>#DIV/0!</v>
      </c>
      <c r="L453" s="34">
        <f t="shared" si="62"/>
        <v>0</v>
      </c>
      <c r="M453" s="34" t="e">
        <f t="shared" si="63"/>
        <v>#DIV/0!</v>
      </c>
      <c r="N453" s="34" t="e">
        <f t="shared" si="56"/>
        <v>#DIV/0!</v>
      </c>
      <c r="O453" s="34">
        <f t="shared" si="57"/>
        <v>0</v>
      </c>
      <c r="P453" s="34" t="e">
        <f t="shared" si="58"/>
        <v>#DIV/0!</v>
      </c>
    </row>
    <row r="454" spans="1:16" ht="15.75" customHeight="1" hidden="1">
      <c r="A454" s="86"/>
      <c r="B454" s="86"/>
      <c r="C454" s="21" t="s">
        <v>15</v>
      </c>
      <c r="D454" s="43" t="s">
        <v>16</v>
      </c>
      <c r="E454" s="34">
        <f>SUM(E455:E455)</f>
        <v>0</v>
      </c>
      <c r="F454" s="34">
        <f>SUM(F455:F455)</f>
        <v>0</v>
      </c>
      <c r="G454" s="34">
        <f>SUM(G455:G455)</f>
        <v>0</v>
      </c>
      <c r="H454" s="34">
        <f>SUM(H455:H455)</f>
        <v>0</v>
      </c>
      <c r="I454" s="34">
        <f t="shared" si="59"/>
        <v>0</v>
      </c>
      <c r="J454" s="34" t="e">
        <f t="shared" si="60"/>
        <v>#DIV/0!</v>
      </c>
      <c r="K454" s="34" t="e">
        <f t="shared" si="61"/>
        <v>#DIV/0!</v>
      </c>
      <c r="L454" s="34">
        <f t="shared" si="62"/>
        <v>0</v>
      </c>
      <c r="M454" s="34" t="e">
        <f t="shared" si="63"/>
        <v>#DIV/0!</v>
      </c>
      <c r="N454" s="34" t="e">
        <f t="shared" si="56"/>
        <v>#DIV/0!</v>
      </c>
      <c r="O454" s="34">
        <f t="shared" si="57"/>
        <v>0</v>
      </c>
      <c r="P454" s="34" t="e">
        <f t="shared" si="58"/>
        <v>#DIV/0!</v>
      </c>
    </row>
    <row r="455" spans="1:16" ht="63" customHeight="1" hidden="1">
      <c r="A455" s="86"/>
      <c r="B455" s="86"/>
      <c r="C455" s="21" t="s">
        <v>45</v>
      </c>
      <c r="D455" s="46" t="s">
        <v>46</v>
      </c>
      <c r="E455" s="34"/>
      <c r="F455" s="34"/>
      <c r="G455" s="34"/>
      <c r="H455" s="34"/>
      <c r="I455" s="34">
        <f t="shared" si="59"/>
        <v>0</v>
      </c>
      <c r="J455" s="34" t="e">
        <f t="shared" si="60"/>
        <v>#DIV/0!</v>
      </c>
      <c r="K455" s="34" t="e">
        <f t="shared" si="61"/>
        <v>#DIV/0!</v>
      </c>
      <c r="L455" s="34">
        <f t="shared" si="62"/>
        <v>0</v>
      </c>
      <c r="M455" s="34" t="e">
        <f t="shared" si="63"/>
        <v>#DIV/0!</v>
      </c>
      <c r="N455" s="34" t="e">
        <f t="shared" si="56"/>
        <v>#DIV/0!</v>
      </c>
      <c r="O455" s="34">
        <f t="shared" si="57"/>
        <v>0</v>
      </c>
      <c r="P455" s="34" t="e">
        <f t="shared" si="58"/>
        <v>#DIV/0!</v>
      </c>
    </row>
    <row r="456" spans="1:16" ht="15.75" customHeight="1" hidden="1">
      <c r="A456" s="86"/>
      <c r="B456" s="86"/>
      <c r="C456" s="21" t="s">
        <v>24</v>
      </c>
      <c r="D456" s="43" t="s">
        <v>25</v>
      </c>
      <c r="E456" s="34"/>
      <c r="F456" s="34"/>
      <c r="G456" s="34"/>
      <c r="H456" s="34"/>
      <c r="I456" s="34">
        <f t="shared" si="59"/>
        <v>0</v>
      </c>
      <c r="J456" s="34" t="e">
        <f t="shared" si="60"/>
        <v>#DIV/0!</v>
      </c>
      <c r="K456" s="34" t="e">
        <f t="shared" si="61"/>
        <v>#DIV/0!</v>
      </c>
      <c r="L456" s="34">
        <f t="shared" si="62"/>
        <v>0</v>
      </c>
      <c r="M456" s="34" t="e">
        <f t="shared" si="63"/>
        <v>#DIV/0!</v>
      </c>
      <c r="N456" s="34" t="e">
        <f t="shared" si="56"/>
        <v>#DIV/0!</v>
      </c>
      <c r="O456" s="34">
        <f t="shared" si="57"/>
        <v>0</v>
      </c>
      <c r="P456" s="34" t="e">
        <f t="shared" si="58"/>
        <v>#DIV/0!</v>
      </c>
    </row>
    <row r="457" spans="1:16" ht="15.75" customHeight="1" hidden="1">
      <c r="A457" s="86"/>
      <c r="B457" s="86"/>
      <c r="C457" s="21" t="s">
        <v>26</v>
      </c>
      <c r="D457" s="43" t="s">
        <v>27</v>
      </c>
      <c r="E457" s="34"/>
      <c r="F457" s="34"/>
      <c r="G457" s="34"/>
      <c r="H457" s="34"/>
      <c r="I457" s="34">
        <f>H457-G457</f>
        <v>0</v>
      </c>
      <c r="J457" s="34" t="e">
        <f>H457/G457*100</f>
        <v>#DIV/0!</v>
      </c>
      <c r="K457" s="34" t="e">
        <f>H457/F457*100</f>
        <v>#DIV/0!</v>
      </c>
      <c r="L457" s="34">
        <f>H457-E457</f>
        <v>0</v>
      </c>
      <c r="M457" s="34" t="e">
        <f>H457/E457*100</f>
        <v>#DIV/0!</v>
      </c>
      <c r="N457" s="34" t="e">
        <f t="shared" si="56"/>
        <v>#DIV/0!</v>
      </c>
      <c r="O457" s="34">
        <f t="shared" si="57"/>
        <v>0</v>
      </c>
      <c r="P457" s="34" t="e">
        <f t="shared" si="58"/>
        <v>#DIV/0!</v>
      </c>
    </row>
    <row r="458" spans="1:16" ht="15.75" customHeight="1" hidden="1">
      <c r="A458" s="86"/>
      <c r="B458" s="86"/>
      <c r="C458" s="21" t="s">
        <v>39</v>
      </c>
      <c r="D458" s="44" t="s">
        <v>40</v>
      </c>
      <c r="E458" s="34"/>
      <c r="F458" s="34"/>
      <c r="G458" s="34"/>
      <c r="H458" s="34"/>
      <c r="I458" s="34">
        <f>H458-G458</f>
        <v>0</v>
      </c>
      <c r="J458" s="34" t="e">
        <f>H458/G458*100</f>
        <v>#DIV/0!</v>
      </c>
      <c r="K458" s="34" t="e">
        <f>H458/F458*100</f>
        <v>#DIV/0!</v>
      </c>
      <c r="L458" s="34">
        <f>H458-E458</f>
        <v>0</v>
      </c>
      <c r="M458" s="34" t="e">
        <f>H458/E458*100</f>
        <v>#DIV/0!</v>
      </c>
      <c r="N458" s="34" t="e">
        <f t="shared" si="56"/>
        <v>#DIV/0!</v>
      </c>
      <c r="O458" s="34">
        <f t="shared" si="57"/>
        <v>0</v>
      </c>
      <c r="P458" s="34" t="e">
        <f t="shared" si="58"/>
        <v>#DIV/0!</v>
      </c>
    </row>
    <row r="459" spans="1:16" s="5" customFormat="1" ht="15.75" customHeight="1" hidden="1">
      <c r="A459" s="87"/>
      <c r="B459" s="87"/>
      <c r="C459" s="22"/>
      <c r="D459" s="3" t="s">
        <v>147</v>
      </c>
      <c r="E459" s="6">
        <f>SUM(E451:E454,E456:E458)</f>
        <v>0</v>
      </c>
      <c r="F459" s="6">
        <f>SUM(F451:F454,F456:F458)</f>
        <v>0</v>
      </c>
      <c r="G459" s="6">
        <f>SUM(G451:G454,G456:G458)</f>
        <v>0</v>
      </c>
      <c r="H459" s="6">
        <f>SUM(H451:H454,H456:H458)</f>
        <v>0</v>
      </c>
      <c r="I459" s="6">
        <f>H459-G459</f>
        <v>0</v>
      </c>
      <c r="J459" s="6" t="e">
        <f>H459/G459*100</f>
        <v>#DIV/0!</v>
      </c>
      <c r="K459" s="6" t="e">
        <f>H459/F459*100</f>
        <v>#DIV/0!</v>
      </c>
      <c r="L459" s="6">
        <f>H459-E459</f>
        <v>0</v>
      </c>
      <c r="M459" s="6" t="e">
        <f>H459/E459*100</f>
        <v>#DIV/0!</v>
      </c>
      <c r="N459" s="6" t="e">
        <f t="shared" si="56"/>
        <v>#DIV/0!</v>
      </c>
      <c r="O459" s="6">
        <f t="shared" si="57"/>
        <v>0</v>
      </c>
      <c r="P459" s="6" t="e">
        <f t="shared" si="58"/>
        <v>#DIV/0!</v>
      </c>
    </row>
    <row r="460" spans="1:16" s="5" customFormat="1" ht="15.75">
      <c r="A460" s="82"/>
      <c r="B460" s="82"/>
      <c r="C460" s="107"/>
      <c r="D460" s="3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s="5" customFormat="1" ht="15.75">
      <c r="A461" s="83"/>
      <c r="B461" s="83"/>
      <c r="C461" s="108"/>
      <c r="D461" s="3" t="s">
        <v>148</v>
      </c>
      <c r="E461" s="6">
        <f>E476+E492</f>
        <v>8983943.7</v>
      </c>
      <c r="F461" s="6">
        <f>F476+F492</f>
        <v>14413250.2</v>
      </c>
      <c r="G461" s="6">
        <f>G476+G492</f>
        <v>8911010</v>
      </c>
      <c r="H461" s="6">
        <f>H476+H492</f>
        <v>8923891.7</v>
      </c>
      <c r="I461" s="6">
        <f>H461-G461</f>
        <v>12881.699999999255</v>
      </c>
      <c r="J461" s="6">
        <f>H461/G461*100</f>
        <v>100.1445593709355</v>
      </c>
      <c r="K461" s="6">
        <f>H461/F461*100</f>
        <v>61.91449934033616</v>
      </c>
      <c r="L461" s="6">
        <f>H461-E461</f>
        <v>-60052</v>
      </c>
      <c r="M461" s="6">
        <f>H461/E461*100</f>
        <v>99.3315630417408</v>
      </c>
      <c r="N461" s="6">
        <f>H461/F461*100</f>
        <v>61.91449934033616</v>
      </c>
      <c r="O461" s="6">
        <f>H461-E461</f>
        <v>-60052</v>
      </c>
      <c r="P461" s="6">
        <f>H461/E461*100</f>
        <v>99.3315630417408</v>
      </c>
    </row>
    <row r="462" spans="1:16" s="5" customFormat="1" ht="15.75">
      <c r="A462" s="83"/>
      <c r="B462" s="83"/>
      <c r="C462" s="108"/>
      <c r="D462" s="8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s="5" customFormat="1" ht="31.5">
      <c r="A463" s="83"/>
      <c r="B463" s="83"/>
      <c r="C463" s="108"/>
      <c r="D463" s="8" t="s">
        <v>149</v>
      </c>
      <c r="E463" s="6">
        <f>E465-E555</f>
        <v>13614906.4</v>
      </c>
      <c r="F463" s="6">
        <f>F465-F555</f>
        <v>23942465.9</v>
      </c>
      <c r="G463" s="6">
        <f>G465-G555</f>
        <v>15396395.400000002</v>
      </c>
      <c r="H463" s="6">
        <f>H465-H555</f>
        <v>15443113.5</v>
      </c>
      <c r="I463" s="6">
        <f>H463-G463</f>
        <v>46718.099999997765</v>
      </c>
      <c r="J463" s="6">
        <f>H463/G463*100</f>
        <v>100.30343530928023</v>
      </c>
      <c r="K463" s="6">
        <f>H463/F463*100</f>
        <v>64.5009313764962</v>
      </c>
      <c r="L463" s="6">
        <f>H463-E463</f>
        <v>1828207.0999999996</v>
      </c>
      <c r="M463" s="6">
        <f>H463/E463*100</f>
        <v>113.42798140720231</v>
      </c>
      <c r="N463" s="6">
        <f>H463/F463*100</f>
        <v>64.5009313764962</v>
      </c>
      <c r="O463" s="6">
        <f>H463-E463</f>
        <v>1828207.0999999996</v>
      </c>
      <c r="P463" s="6">
        <f>H463/E463*100</f>
        <v>113.42798140720231</v>
      </c>
    </row>
    <row r="464" spans="1:16" s="5" customFormat="1" ht="15.75">
      <c r="A464" s="83"/>
      <c r="B464" s="83"/>
      <c r="C464" s="108"/>
      <c r="D464" s="8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s="5" customFormat="1" ht="15.75">
      <c r="A465" s="84"/>
      <c r="B465" s="84"/>
      <c r="C465" s="109"/>
      <c r="D465" s="8" t="s">
        <v>169</v>
      </c>
      <c r="E465" s="9">
        <f>E26+E49+E65+E94+E113+E132+E149+E161+E174+E186+E199+E212+E224+E238+E250+E271+E294+E310+E326+E335+E355+E375+E387+E402+E408+E415+E431+E450+E459+E410+E69</f>
        <v>13392091.9</v>
      </c>
      <c r="F465" s="9">
        <f>F26+F49+F65+F94+F113+F132+F149+F161+F174+F186+F199+F212+F224+F238+F250+F271+F294+F310+F326+F335+F355+F375+F387+F402+F408+F415+F431+F450+F459+F410+F69</f>
        <v>23942465.9</v>
      </c>
      <c r="G465" s="9">
        <f>G26+G49+G65+G94+G113+G132+G149+G161+G174+G186+G199+G212+G224+G238+G250+G271+G294+G310+G326+G335+G355+G375+G387+G402+G408+G415+G431+G450+G459+G410+G69</f>
        <v>15396395.400000002</v>
      </c>
      <c r="H465" s="9">
        <f>H26+H49+H65+H94+H113+H132+H149+H161+H174+H186+H199+H212+H224+H238+H250+H271+H294+H310+H326+H335+H355+H375+H387+H402+H408+H415+H431+H450+H459+H410+H69</f>
        <v>15276403.5</v>
      </c>
      <c r="I465" s="9">
        <f>H465-G465</f>
        <v>-119991.90000000224</v>
      </c>
      <c r="J465" s="9">
        <f>H465/G465*100</f>
        <v>99.22064939953411</v>
      </c>
      <c r="K465" s="9">
        <f>H465/F465*100</f>
        <v>63.80463718233802</v>
      </c>
      <c r="L465" s="9">
        <f>H465-E465</f>
        <v>1884311.5999999996</v>
      </c>
      <c r="M465" s="9">
        <f>H465/E465*100</f>
        <v>114.07033056575725</v>
      </c>
      <c r="N465" s="9">
        <f>H465/F465*100</f>
        <v>63.80463718233802</v>
      </c>
      <c r="O465" s="9">
        <f>H465-E465</f>
        <v>1884311.5999999996</v>
      </c>
      <c r="P465" s="9">
        <f>H465/E465*100</f>
        <v>114.07033056575725</v>
      </c>
    </row>
    <row r="466" spans="1:16" s="5" customFormat="1" ht="31.5">
      <c r="A466" s="30"/>
      <c r="B466" s="30"/>
      <c r="C466" s="23"/>
      <c r="D466" s="3" t="s">
        <v>150</v>
      </c>
      <c r="E466" s="9">
        <f>E468</f>
        <v>58500</v>
      </c>
      <c r="F466" s="3">
        <f>F468</f>
        <v>0</v>
      </c>
      <c r="G466" s="3">
        <f>G468</f>
        <v>0</v>
      </c>
      <c r="H466" s="9">
        <f>H468</f>
        <v>0</v>
      </c>
      <c r="I466" s="9">
        <f>H466-G466</f>
        <v>0</v>
      </c>
      <c r="J466" s="9"/>
      <c r="K466" s="9"/>
      <c r="L466" s="9">
        <f>H466-E466</f>
        <v>-58500</v>
      </c>
      <c r="M466" s="9">
        <f>H466/E466*100</f>
        <v>0</v>
      </c>
      <c r="N466" s="9" t="e">
        <f>H466/F466*100</f>
        <v>#DIV/0!</v>
      </c>
      <c r="O466" s="9">
        <f>H466-E466</f>
        <v>-58500</v>
      </c>
      <c r="P466" s="9">
        <f>H466/E466*100</f>
        <v>0</v>
      </c>
    </row>
    <row r="467" spans="1:16" ht="31.5" customHeight="1">
      <c r="A467" s="89" t="s">
        <v>3</v>
      </c>
      <c r="B467" s="85" t="s">
        <v>4</v>
      </c>
      <c r="C467" s="20" t="s">
        <v>151</v>
      </c>
      <c r="D467" s="44" t="s">
        <v>152</v>
      </c>
      <c r="E467" s="79">
        <v>58500</v>
      </c>
      <c r="F467" s="51"/>
      <c r="G467" s="51"/>
      <c r="H467" s="51"/>
      <c r="I467" s="51">
        <f>H467-G467</f>
        <v>0</v>
      </c>
      <c r="J467" s="51"/>
      <c r="K467" s="51"/>
      <c r="L467" s="51">
        <f>H467-E467</f>
        <v>-58500</v>
      </c>
      <c r="M467" s="51">
        <f>H467/E467*100</f>
        <v>0</v>
      </c>
      <c r="N467" s="51" t="e">
        <f>H467/F467*100</f>
        <v>#DIV/0!</v>
      </c>
      <c r="O467" s="51">
        <f>H467-E467</f>
        <v>-58500</v>
      </c>
      <c r="P467" s="51">
        <f>H467/E467*100</f>
        <v>0</v>
      </c>
    </row>
    <row r="468" spans="1:16" s="5" customFormat="1" ht="15.75">
      <c r="A468" s="91"/>
      <c r="B468" s="87"/>
      <c r="C468" s="23"/>
      <c r="D468" s="3" t="s">
        <v>147</v>
      </c>
      <c r="E468" s="9">
        <f>SUM(E467:E467)</f>
        <v>58500</v>
      </c>
      <c r="F468" s="3">
        <f>SUM(F467:F467)</f>
        <v>0</v>
      </c>
      <c r="G468" s="3">
        <f>SUM(G467:G467)</f>
        <v>0</v>
      </c>
      <c r="H468" s="9">
        <f>SUM(H467:H467)</f>
        <v>0</v>
      </c>
      <c r="I468" s="9">
        <f>H468-G468</f>
        <v>0</v>
      </c>
      <c r="J468" s="9"/>
      <c r="K468" s="9"/>
      <c r="L468" s="9">
        <f>H468-E468</f>
        <v>-58500</v>
      </c>
      <c r="M468" s="9">
        <f>H468/E468*100</f>
        <v>0</v>
      </c>
      <c r="N468" s="9" t="e">
        <f>H468/F468*100</f>
        <v>#DIV/0!</v>
      </c>
      <c r="O468" s="9">
        <f>H468-E468</f>
        <v>-58500</v>
      </c>
      <c r="P468" s="9">
        <f>H468/E468*100</f>
        <v>0</v>
      </c>
    </row>
    <row r="469" spans="1:11" ht="13.5" customHeight="1">
      <c r="A469" s="10"/>
      <c r="B469" s="10"/>
      <c r="C469" s="27"/>
      <c r="D469" s="2"/>
      <c r="E469" s="52"/>
      <c r="F469" s="52"/>
      <c r="G469" s="52"/>
      <c r="H469" s="52"/>
      <c r="I469" s="53"/>
      <c r="J469" s="53"/>
      <c r="K469" s="53"/>
    </row>
    <row r="470" spans="1:11" ht="13.5" customHeight="1">
      <c r="A470" s="10"/>
      <c r="B470" s="10"/>
      <c r="C470" s="27"/>
      <c r="D470" s="2" t="s">
        <v>153</v>
      </c>
      <c r="E470" s="94"/>
      <c r="F470" s="99"/>
      <c r="G470" s="99"/>
      <c r="H470" s="81"/>
      <c r="I470" s="95"/>
      <c r="J470" s="88"/>
      <c r="K470" s="88"/>
    </row>
    <row r="471" spans="1:11" ht="15.75">
      <c r="A471" s="10"/>
      <c r="B471" s="10"/>
      <c r="C471" s="27"/>
      <c r="D471" s="2"/>
      <c r="E471" s="94"/>
      <c r="F471" s="99"/>
      <c r="G471" s="99"/>
      <c r="H471" s="80"/>
      <c r="I471" s="95"/>
      <c r="J471" s="88"/>
      <c r="K471" s="88"/>
    </row>
    <row r="472" spans="1:11" ht="15.75" customHeight="1">
      <c r="A472" s="100" t="s">
        <v>262</v>
      </c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</row>
    <row r="473" spans="2:13" ht="15.75">
      <c r="B473" s="1"/>
      <c r="C473" s="1"/>
      <c r="D473" s="1"/>
      <c r="E473" s="11"/>
      <c r="F473" s="11"/>
      <c r="G473" s="11"/>
      <c r="H473" s="11"/>
      <c r="K473" s="39"/>
      <c r="M473" s="39" t="s">
        <v>167</v>
      </c>
    </row>
    <row r="474" spans="1:16" ht="62.25" customHeight="1">
      <c r="A474" s="101" t="s">
        <v>0</v>
      </c>
      <c r="B474" s="92" t="s">
        <v>255</v>
      </c>
      <c r="C474" s="101" t="s">
        <v>1</v>
      </c>
      <c r="D474" s="92" t="s">
        <v>256</v>
      </c>
      <c r="E474" s="105" t="s">
        <v>257</v>
      </c>
      <c r="F474" s="97" t="s">
        <v>254</v>
      </c>
      <c r="G474" s="97" t="s">
        <v>258</v>
      </c>
      <c r="H474" s="97" t="s">
        <v>259</v>
      </c>
      <c r="I474" s="103" t="s">
        <v>260</v>
      </c>
      <c r="J474" s="92" t="s">
        <v>261</v>
      </c>
      <c r="K474" s="92" t="s">
        <v>2</v>
      </c>
      <c r="L474" s="103" t="s">
        <v>248</v>
      </c>
      <c r="M474" s="92" t="s">
        <v>249</v>
      </c>
      <c r="N474" s="92" t="s">
        <v>2</v>
      </c>
      <c r="O474" s="103" t="s">
        <v>224</v>
      </c>
      <c r="P474" s="92" t="s">
        <v>225</v>
      </c>
    </row>
    <row r="475" spans="1:16" ht="37.5" customHeight="1">
      <c r="A475" s="102"/>
      <c r="B475" s="93"/>
      <c r="C475" s="102"/>
      <c r="D475" s="93"/>
      <c r="E475" s="106"/>
      <c r="F475" s="98"/>
      <c r="G475" s="98"/>
      <c r="H475" s="98"/>
      <c r="I475" s="104"/>
      <c r="J475" s="93"/>
      <c r="K475" s="93"/>
      <c r="L475" s="104"/>
      <c r="M475" s="93"/>
      <c r="N475" s="93"/>
      <c r="O475" s="104"/>
      <c r="P475" s="93"/>
    </row>
    <row r="476" spans="1:16" s="5" customFormat="1" ht="24" customHeight="1">
      <c r="A476" s="85"/>
      <c r="B476" s="85"/>
      <c r="C476" s="22"/>
      <c r="D476" s="3" t="s">
        <v>154</v>
      </c>
      <c r="E476" s="6">
        <f>SUM(E491,E477:E485)</f>
        <v>7365887.199999999</v>
      </c>
      <c r="F476" s="6">
        <f>SUM(F491,F477:F485)</f>
        <v>12320359.899999999</v>
      </c>
      <c r="G476" s="6">
        <f>SUM(G491,G477:G485)</f>
        <v>7668838.6</v>
      </c>
      <c r="H476" s="6">
        <f>SUM(H491,H477:H485)</f>
        <v>7465185.499999999</v>
      </c>
      <c r="I476" s="6">
        <f>H476-G476</f>
        <v>-203653.10000000056</v>
      </c>
      <c r="J476" s="6">
        <f>H476/G476*100</f>
        <v>97.34440753519053</v>
      </c>
      <c r="K476" s="6">
        <f>H476/F476*100</f>
        <v>60.59226808788273</v>
      </c>
      <c r="L476" s="6">
        <f>H476-E476</f>
        <v>99298.29999999981</v>
      </c>
      <c r="M476" s="6">
        <f>H476/E476*100</f>
        <v>101.34808336462171</v>
      </c>
      <c r="N476" s="6">
        <f>H476/F476*100</f>
        <v>60.59226808788273</v>
      </c>
      <c r="O476" s="6">
        <f>H476-E476</f>
        <v>99298.29999999981</v>
      </c>
      <c r="P476" s="6">
        <f>H476/E476*100</f>
        <v>101.34808336462171</v>
      </c>
    </row>
    <row r="477" spans="1:16" ht="28.5" customHeight="1">
      <c r="A477" s="86"/>
      <c r="B477" s="86"/>
      <c r="C477" s="21" t="s">
        <v>99</v>
      </c>
      <c r="D477" s="43" t="s">
        <v>100</v>
      </c>
      <c r="E477" s="49">
        <f aca="true" t="shared" si="64" ref="E477:H484">SUMIF($C$6:$C$467,$C477,E$6:E$467)</f>
        <v>4194430.6</v>
      </c>
      <c r="F477" s="49">
        <f t="shared" si="64"/>
        <v>7271614.2</v>
      </c>
      <c r="G477" s="49">
        <f t="shared" si="64"/>
        <v>4513942.9</v>
      </c>
      <c r="H477" s="65">
        <f t="shared" si="64"/>
        <v>4206110.1</v>
      </c>
      <c r="I477" s="65">
        <f>H477-G477</f>
        <v>-307832.80000000075</v>
      </c>
      <c r="J477" s="65">
        <f>H477/G477*100</f>
        <v>93.18040110786512</v>
      </c>
      <c r="K477" s="65">
        <f>H477/F477*100</f>
        <v>57.84286658112306</v>
      </c>
      <c r="L477" s="65">
        <f>H477-E477</f>
        <v>11679.5</v>
      </c>
      <c r="M477" s="65">
        <f>H477/E477*100</f>
        <v>100.27845257470705</v>
      </c>
      <c r="N477" s="65">
        <f>H477/F477*100</f>
        <v>57.84286658112306</v>
      </c>
      <c r="O477" s="65">
        <f>H477-E477</f>
        <v>11679.5</v>
      </c>
      <c r="P477" s="65">
        <f>H477/E477*100</f>
        <v>100.27845257470705</v>
      </c>
    </row>
    <row r="478" spans="1:16" ht="28.5" customHeight="1">
      <c r="A478" s="86"/>
      <c r="B478" s="86"/>
      <c r="C478" s="21" t="s">
        <v>250</v>
      </c>
      <c r="D478" s="77" t="s">
        <v>251</v>
      </c>
      <c r="E478" s="49">
        <f t="shared" si="64"/>
        <v>0</v>
      </c>
      <c r="F478" s="49">
        <f t="shared" si="64"/>
        <v>32691.1</v>
      </c>
      <c r="G478" s="49">
        <f t="shared" si="64"/>
        <v>21664.3</v>
      </c>
      <c r="H478" s="65">
        <f t="shared" si="64"/>
        <v>18047.6</v>
      </c>
      <c r="I478" s="65">
        <f aca="true" t="shared" si="65" ref="I478:I491">H478-G478</f>
        <v>-3616.7000000000007</v>
      </c>
      <c r="J478" s="65">
        <f aca="true" t="shared" si="66" ref="J478:J485">H478/G478*100</f>
        <v>83.30571493193871</v>
      </c>
      <c r="K478" s="65">
        <f aca="true" t="shared" si="67" ref="K478:K485">H478/F478*100</f>
        <v>55.20646292110085</v>
      </c>
      <c r="L478" s="65">
        <f aca="true" t="shared" si="68" ref="L478:L491">H478-E478</f>
        <v>18047.6</v>
      </c>
      <c r="M478" s="65"/>
      <c r="N478" s="65"/>
      <c r="O478" s="65"/>
      <c r="P478" s="65"/>
    </row>
    <row r="479" spans="1:16" ht="27" customHeight="1">
      <c r="A479" s="86"/>
      <c r="B479" s="86"/>
      <c r="C479" s="21" t="s">
        <v>172</v>
      </c>
      <c r="D479" s="43" t="s">
        <v>171</v>
      </c>
      <c r="E479" s="49">
        <f t="shared" si="64"/>
        <v>386236</v>
      </c>
      <c r="F479" s="49">
        <f t="shared" si="64"/>
        <v>532663.4</v>
      </c>
      <c r="G479" s="49">
        <f t="shared" si="64"/>
        <v>389931.5</v>
      </c>
      <c r="H479" s="49">
        <f t="shared" si="64"/>
        <v>387444.1</v>
      </c>
      <c r="I479" s="65">
        <f t="shared" si="65"/>
        <v>-2487.4000000000233</v>
      </c>
      <c r="J479" s="65">
        <f t="shared" si="66"/>
        <v>99.36209308558041</v>
      </c>
      <c r="K479" s="65">
        <f t="shared" si="67"/>
        <v>72.73713568456176</v>
      </c>
      <c r="L479" s="65">
        <f t="shared" si="68"/>
        <v>1208.0999999999767</v>
      </c>
      <c r="M479" s="65">
        <f aca="true" t="shared" si="69" ref="M479:M491">H479/E479*100</f>
        <v>100.3127880363301</v>
      </c>
      <c r="N479" s="65">
        <f aca="true" t="shared" si="70" ref="N479:N485">H479/F479*100</f>
        <v>72.73713568456176</v>
      </c>
      <c r="O479" s="65">
        <f aca="true" t="shared" si="71" ref="O479:O485">H479-E479</f>
        <v>1208.0999999999767</v>
      </c>
      <c r="P479" s="65">
        <f aca="true" t="shared" si="72" ref="P479:P485">H479/E479*100</f>
        <v>100.3127880363301</v>
      </c>
    </row>
    <row r="480" spans="1:16" ht="32.25" customHeight="1">
      <c r="A480" s="86"/>
      <c r="B480" s="86"/>
      <c r="C480" s="21" t="s">
        <v>173</v>
      </c>
      <c r="D480" s="43" t="s">
        <v>120</v>
      </c>
      <c r="E480" s="49">
        <f t="shared" si="64"/>
        <v>1437.8</v>
      </c>
      <c r="F480" s="49">
        <f t="shared" si="64"/>
        <v>1460.6</v>
      </c>
      <c r="G480" s="49">
        <f t="shared" si="64"/>
        <v>1375.6</v>
      </c>
      <c r="H480" s="65">
        <f t="shared" si="64"/>
        <v>1434.2</v>
      </c>
      <c r="I480" s="65">
        <f t="shared" si="65"/>
        <v>58.600000000000136</v>
      </c>
      <c r="J480" s="65">
        <f t="shared" si="66"/>
        <v>104.25995929049144</v>
      </c>
      <c r="K480" s="65">
        <f t="shared" si="67"/>
        <v>98.19252362042997</v>
      </c>
      <c r="L480" s="65">
        <f t="shared" si="68"/>
        <v>-3.599999999999909</v>
      </c>
      <c r="M480" s="65">
        <f t="shared" si="69"/>
        <v>99.74961747113646</v>
      </c>
      <c r="N480" s="65">
        <f t="shared" si="70"/>
        <v>98.19252362042997</v>
      </c>
      <c r="O480" s="65">
        <f t="shared" si="71"/>
        <v>-3.599999999999909</v>
      </c>
      <c r="P480" s="65">
        <f t="shared" si="72"/>
        <v>99.74961747113646</v>
      </c>
    </row>
    <row r="481" spans="1:16" ht="32.25" customHeight="1">
      <c r="A481" s="86"/>
      <c r="B481" s="86"/>
      <c r="C481" s="21" t="s">
        <v>218</v>
      </c>
      <c r="D481" s="69" t="s">
        <v>219</v>
      </c>
      <c r="E481" s="49">
        <f t="shared" si="64"/>
        <v>10623.7</v>
      </c>
      <c r="F481" s="49">
        <f t="shared" si="64"/>
        <v>11309.6</v>
      </c>
      <c r="G481" s="65">
        <f t="shared" si="64"/>
        <v>7136.1</v>
      </c>
      <c r="H481" s="65">
        <f t="shared" si="64"/>
        <v>12237.8</v>
      </c>
      <c r="I481" s="65">
        <f t="shared" si="65"/>
        <v>5101.699999999999</v>
      </c>
      <c r="J481" s="65">
        <f t="shared" si="66"/>
        <v>171.49143089362536</v>
      </c>
      <c r="K481" s="65">
        <f t="shared" si="67"/>
        <v>108.20718681474145</v>
      </c>
      <c r="L481" s="65">
        <f t="shared" si="68"/>
        <v>1614.0999999999985</v>
      </c>
      <c r="M481" s="65">
        <f t="shared" si="69"/>
        <v>115.19338836751788</v>
      </c>
      <c r="N481" s="65">
        <f t="shared" si="70"/>
        <v>108.20718681474145</v>
      </c>
      <c r="O481" s="65">
        <f t="shared" si="71"/>
        <v>1614.0999999999985</v>
      </c>
      <c r="P481" s="65"/>
    </row>
    <row r="482" spans="1:16" ht="29.25" customHeight="1">
      <c r="A482" s="86"/>
      <c r="B482" s="86"/>
      <c r="C482" s="21" t="s">
        <v>136</v>
      </c>
      <c r="D482" s="43" t="s">
        <v>137</v>
      </c>
      <c r="E482" s="49">
        <f t="shared" si="64"/>
        <v>42632.7</v>
      </c>
      <c r="F482" s="49">
        <f t="shared" si="64"/>
        <v>249640.5</v>
      </c>
      <c r="G482" s="49">
        <f t="shared" si="64"/>
        <v>45221.9</v>
      </c>
      <c r="H482" s="49">
        <f t="shared" si="64"/>
        <v>58133</v>
      </c>
      <c r="I482" s="65">
        <f t="shared" si="65"/>
        <v>12911.099999999999</v>
      </c>
      <c r="J482" s="65">
        <f t="shared" si="66"/>
        <v>128.5505474117629</v>
      </c>
      <c r="K482" s="65">
        <f t="shared" si="67"/>
        <v>23.28668625483445</v>
      </c>
      <c r="L482" s="65">
        <f t="shared" si="68"/>
        <v>15500.300000000003</v>
      </c>
      <c r="M482" s="65">
        <f t="shared" si="69"/>
        <v>136.35777232030813</v>
      </c>
      <c r="N482" s="65">
        <f t="shared" si="70"/>
        <v>23.28668625483445</v>
      </c>
      <c r="O482" s="65">
        <f t="shared" si="71"/>
        <v>15500.300000000003</v>
      </c>
      <c r="P482" s="65">
        <f t="shared" si="72"/>
        <v>136.35777232030813</v>
      </c>
    </row>
    <row r="483" spans="1:16" ht="29.25" customHeight="1">
      <c r="A483" s="86"/>
      <c r="B483" s="86"/>
      <c r="C483" s="21" t="s">
        <v>95</v>
      </c>
      <c r="D483" s="47" t="s">
        <v>96</v>
      </c>
      <c r="E483" s="49">
        <f t="shared" si="64"/>
        <v>331790</v>
      </c>
      <c r="F483" s="49">
        <f t="shared" si="64"/>
        <v>947320</v>
      </c>
      <c r="G483" s="49">
        <f t="shared" si="64"/>
        <v>309385.4</v>
      </c>
      <c r="H483" s="49">
        <f t="shared" si="64"/>
        <v>386450.9</v>
      </c>
      <c r="I483" s="65">
        <f t="shared" si="65"/>
        <v>77065.5</v>
      </c>
      <c r="J483" s="65">
        <f t="shared" si="66"/>
        <v>124.90922325358598</v>
      </c>
      <c r="K483" s="65">
        <f t="shared" si="67"/>
        <v>40.7941244774733</v>
      </c>
      <c r="L483" s="65">
        <f t="shared" si="68"/>
        <v>54660.90000000002</v>
      </c>
      <c r="M483" s="65">
        <f t="shared" si="69"/>
        <v>116.47454715331989</v>
      </c>
      <c r="N483" s="65">
        <f t="shared" si="70"/>
        <v>40.7941244774733</v>
      </c>
      <c r="O483" s="65">
        <f t="shared" si="71"/>
        <v>54660.90000000002</v>
      </c>
      <c r="P483" s="65">
        <f t="shared" si="72"/>
        <v>116.47454715331989</v>
      </c>
    </row>
    <row r="484" spans="1:16" ht="31.5" customHeight="1">
      <c r="A484" s="86"/>
      <c r="B484" s="86"/>
      <c r="C484" s="21" t="s">
        <v>138</v>
      </c>
      <c r="D484" s="43" t="s">
        <v>139</v>
      </c>
      <c r="E484" s="49">
        <f t="shared" si="64"/>
        <v>2323226.4</v>
      </c>
      <c r="F484" s="49">
        <f t="shared" si="64"/>
        <v>3171003.3</v>
      </c>
      <c r="G484" s="49">
        <f t="shared" si="64"/>
        <v>2305139.9</v>
      </c>
      <c r="H484" s="49">
        <f t="shared" si="64"/>
        <v>2275899.8</v>
      </c>
      <c r="I484" s="65">
        <f t="shared" si="65"/>
        <v>-29240.100000000093</v>
      </c>
      <c r="J484" s="65">
        <f t="shared" si="66"/>
        <v>98.73152601280295</v>
      </c>
      <c r="K484" s="65">
        <f t="shared" si="67"/>
        <v>71.77223057446834</v>
      </c>
      <c r="L484" s="65">
        <f t="shared" si="68"/>
        <v>-47326.60000000009</v>
      </c>
      <c r="M484" s="65">
        <f t="shared" si="69"/>
        <v>97.9628933280028</v>
      </c>
      <c r="N484" s="65">
        <f t="shared" si="70"/>
        <v>71.77223057446834</v>
      </c>
      <c r="O484" s="65">
        <f t="shared" si="71"/>
        <v>-47326.60000000009</v>
      </c>
      <c r="P484" s="65">
        <f t="shared" si="72"/>
        <v>97.9628933280028</v>
      </c>
    </row>
    <row r="485" spans="1:16" ht="26.25" customHeight="1">
      <c r="A485" s="86"/>
      <c r="B485" s="86"/>
      <c r="C485" s="21" t="s">
        <v>155</v>
      </c>
      <c r="D485" s="43" t="s">
        <v>156</v>
      </c>
      <c r="E485" s="49">
        <f>SUM(E486:E490)</f>
        <v>75539.90000000001</v>
      </c>
      <c r="F485" s="49">
        <f>SUM(F486:F490)</f>
        <v>102657.2</v>
      </c>
      <c r="G485" s="49">
        <f>SUM(G486:G490)</f>
        <v>75041</v>
      </c>
      <c r="H485" s="49">
        <f>SUM(H486:H490)</f>
        <v>119241.00000000001</v>
      </c>
      <c r="I485" s="65">
        <f t="shared" si="65"/>
        <v>44200.000000000015</v>
      </c>
      <c r="J485" s="65">
        <f t="shared" si="66"/>
        <v>158.90113404672115</v>
      </c>
      <c r="K485" s="65">
        <f t="shared" si="67"/>
        <v>116.1545415226599</v>
      </c>
      <c r="L485" s="65">
        <f t="shared" si="68"/>
        <v>43701.100000000006</v>
      </c>
      <c r="M485" s="65">
        <f t="shared" si="69"/>
        <v>157.85167838453586</v>
      </c>
      <c r="N485" s="65">
        <f t="shared" si="70"/>
        <v>116.1545415226599</v>
      </c>
      <c r="O485" s="65">
        <f t="shared" si="71"/>
        <v>43701.100000000006</v>
      </c>
      <c r="P485" s="65">
        <f t="shared" si="72"/>
        <v>157.85167838453586</v>
      </c>
    </row>
    <row r="486" spans="1:16" ht="32.25" customHeight="1" hidden="1">
      <c r="A486" s="86"/>
      <c r="B486" s="86"/>
      <c r="C486" s="21" t="s">
        <v>174</v>
      </c>
      <c r="D486" s="48" t="s">
        <v>175</v>
      </c>
      <c r="E486" s="49">
        <f aca="true" t="shared" si="73" ref="E486:H491">SUMIF($C$6:$C$467,$C486,E$6:E$467)</f>
        <v>0</v>
      </c>
      <c r="F486" s="49">
        <f t="shared" si="73"/>
        <v>0</v>
      </c>
      <c r="G486" s="49">
        <f t="shared" si="73"/>
        <v>0</v>
      </c>
      <c r="H486" s="49">
        <f t="shared" si="73"/>
        <v>0</v>
      </c>
      <c r="I486" s="65">
        <f t="shared" si="65"/>
        <v>0</v>
      </c>
      <c r="J486" s="65" t="e">
        <f>H486/G486*100</f>
        <v>#DIV/0!</v>
      </c>
      <c r="K486" s="65" t="e">
        <f>H486/F486*100</f>
        <v>#DIV/0!</v>
      </c>
      <c r="L486" s="65">
        <f t="shared" si="68"/>
        <v>0</v>
      </c>
      <c r="M486" s="65"/>
      <c r="N486" s="65" t="e">
        <f>H486/F486*100</f>
        <v>#DIV/0!</v>
      </c>
      <c r="O486" s="65">
        <f aca="true" t="shared" si="74" ref="O486:O493">H486-E486</f>
        <v>0</v>
      </c>
      <c r="P486" s="65" t="e">
        <f>H486/E486*100</f>
        <v>#DIV/0!</v>
      </c>
    </row>
    <row r="487" spans="1:16" ht="33" customHeight="1" hidden="1">
      <c r="A487" s="86"/>
      <c r="B487" s="86"/>
      <c r="C487" s="21" t="s">
        <v>108</v>
      </c>
      <c r="D487" s="43" t="s">
        <v>109</v>
      </c>
      <c r="E487" s="49">
        <f t="shared" si="73"/>
        <v>73811.1</v>
      </c>
      <c r="F487" s="49">
        <f t="shared" si="73"/>
        <v>100000</v>
      </c>
      <c r="G487" s="49">
        <f t="shared" si="73"/>
        <v>74045</v>
      </c>
      <c r="H487" s="49">
        <f t="shared" si="73"/>
        <v>117840.1</v>
      </c>
      <c r="I487" s="65">
        <f t="shared" si="65"/>
        <v>43795.100000000006</v>
      </c>
      <c r="J487" s="65">
        <f>H487/G487*100</f>
        <v>159.14660004051592</v>
      </c>
      <c r="K487" s="65">
        <f>H487/F487*100</f>
        <v>117.8401</v>
      </c>
      <c r="L487" s="65">
        <f t="shared" si="68"/>
        <v>44029</v>
      </c>
      <c r="M487" s="65">
        <f t="shared" si="69"/>
        <v>159.65091971261776</v>
      </c>
      <c r="N487" s="65">
        <f>H487/F487*100</f>
        <v>117.8401</v>
      </c>
      <c r="O487" s="65">
        <f t="shared" si="74"/>
        <v>44029</v>
      </c>
      <c r="P487" s="65">
        <f>H487/E487*100</f>
        <v>159.65091971261776</v>
      </c>
    </row>
    <row r="488" spans="1:16" ht="34.5" customHeight="1" hidden="1">
      <c r="A488" s="86"/>
      <c r="B488" s="86"/>
      <c r="C488" s="24" t="s">
        <v>41</v>
      </c>
      <c r="D488" s="48" t="s">
        <v>42</v>
      </c>
      <c r="E488" s="49">
        <f t="shared" si="73"/>
        <v>593</v>
      </c>
      <c r="F488" s="49">
        <f t="shared" si="73"/>
        <v>894</v>
      </c>
      <c r="G488" s="49">
        <f t="shared" si="73"/>
        <v>622.4</v>
      </c>
      <c r="H488" s="49">
        <f t="shared" si="73"/>
        <v>378.6</v>
      </c>
      <c r="I488" s="65">
        <f t="shared" si="65"/>
        <v>-243.79999999999995</v>
      </c>
      <c r="J488" s="65">
        <f>H488/G488*100</f>
        <v>60.82904884318767</v>
      </c>
      <c r="K488" s="65">
        <f>H488/F488*100</f>
        <v>42.348993288590606</v>
      </c>
      <c r="L488" s="65">
        <f t="shared" si="68"/>
        <v>-214.39999999999998</v>
      </c>
      <c r="M488" s="65">
        <f t="shared" si="69"/>
        <v>63.84485666104553</v>
      </c>
      <c r="N488" s="65">
        <f>H488/F488*100</f>
        <v>42.348993288590606</v>
      </c>
      <c r="O488" s="65">
        <f t="shared" si="74"/>
        <v>-214.39999999999998</v>
      </c>
      <c r="P488" s="65">
        <f>H488/E488*100</f>
        <v>63.84485666104553</v>
      </c>
    </row>
    <row r="489" spans="1:16" ht="28.5" customHeight="1" hidden="1">
      <c r="A489" s="86"/>
      <c r="B489" s="86"/>
      <c r="C489" s="21" t="s">
        <v>116</v>
      </c>
      <c r="D489" s="43" t="s">
        <v>117</v>
      </c>
      <c r="E489" s="49">
        <f t="shared" si="73"/>
        <v>531</v>
      </c>
      <c r="F489" s="49">
        <f t="shared" si="73"/>
        <v>1356</v>
      </c>
      <c r="G489" s="49">
        <f t="shared" si="73"/>
        <v>102</v>
      </c>
      <c r="H489" s="49">
        <f t="shared" si="73"/>
        <v>321.5</v>
      </c>
      <c r="I489" s="65">
        <f t="shared" si="65"/>
        <v>219.5</v>
      </c>
      <c r="J489" s="65">
        <f>H489/G489*100</f>
        <v>315.19607843137254</v>
      </c>
      <c r="K489" s="65">
        <f>H489/F489*100</f>
        <v>23.709439528023598</v>
      </c>
      <c r="L489" s="65">
        <f t="shared" si="68"/>
        <v>-209.5</v>
      </c>
      <c r="M489" s="65">
        <f t="shared" si="69"/>
        <v>60.54613935969868</v>
      </c>
      <c r="N489" s="65">
        <f>H489/F489*100</f>
        <v>23.709439528023598</v>
      </c>
      <c r="O489" s="65">
        <f t="shared" si="74"/>
        <v>-209.5</v>
      </c>
      <c r="P489" s="65">
        <f>H489/E489*100</f>
        <v>60.54613935969868</v>
      </c>
    </row>
    <row r="490" spans="1:16" ht="36.75" customHeight="1" hidden="1">
      <c r="A490" s="86"/>
      <c r="B490" s="86"/>
      <c r="C490" s="21" t="s">
        <v>232</v>
      </c>
      <c r="D490" s="32" t="s">
        <v>234</v>
      </c>
      <c r="E490" s="49">
        <f t="shared" si="73"/>
        <v>604.8</v>
      </c>
      <c r="F490" s="49">
        <f t="shared" si="73"/>
        <v>407.2</v>
      </c>
      <c r="G490" s="49">
        <f t="shared" si="73"/>
        <v>271.6</v>
      </c>
      <c r="H490" s="49">
        <f t="shared" si="73"/>
        <v>700.8</v>
      </c>
      <c r="I490" s="65">
        <f t="shared" si="65"/>
        <v>429.19999999999993</v>
      </c>
      <c r="J490" s="65">
        <f>H490/G490*100</f>
        <v>258.0265095729013</v>
      </c>
      <c r="K490" s="65">
        <f>H490/F490*100</f>
        <v>172.10216110019644</v>
      </c>
      <c r="L490" s="65">
        <f t="shared" si="68"/>
        <v>96</v>
      </c>
      <c r="M490" s="65">
        <f t="shared" si="69"/>
        <v>115.87301587301589</v>
      </c>
      <c r="N490" s="65">
        <f>H490/F490*100</f>
        <v>172.10216110019644</v>
      </c>
      <c r="O490" s="65">
        <f t="shared" si="74"/>
        <v>96</v>
      </c>
      <c r="P490" s="65"/>
    </row>
    <row r="491" spans="1:16" ht="24.75" customHeight="1">
      <c r="A491" s="86"/>
      <c r="B491" s="86"/>
      <c r="C491" s="21" t="s">
        <v>43</v>
      </c>
      <c r="D491" s="43" t="s">
        <v>44</v>
      </c>
      <c r="E491" s="65">
        <f t="shared" si="73"/>
        <v>-29.9</v>
      </c>
      <c r="F491" s="49">
        <f t="shared" si="73"/>
        <v>0</v>
      </c>
      <c r="G491" s="49">
        <f t="shared" si="73"/>
        <v>0</v>
      </c>
      <c r="H491" s="65">
        <f t="shared" si="73"/>
        <v>187</v>
      </c>
      <c r="I491" s="65">
        <f t="shared" si="65"/>
        <v>187</v>
      </c>
      <c r="J491" s="65"/>
      <c r="K491" s="65"/>
      <c r="L491" s="65">
        <f t="shared" si="68"/>
        <v>216.9</v>
      </c>
      <c r="M491" s="65">
        <f t="shared" si="69"/>
        <v>-625.418060200669</v>
      </c>
      <c r="N491" s="65"/>
      <c r="O491" s="65">
        <f t="shared" si="74"/>
        <v>216.9</v>
      </c>
      <c r="P491" s="65">
        <f>H491/E491*100</f>
        <v>-625.418060200669</v>
      </c>
    </row>
    <row r="492" spans="1:16" s="5" customFormat="1" ht="24" customHeight="1">
      <c r="A492" s="86"/>
      <c r="B492" s="86"/>
      <c r="C492" s="22"/>
      <c r="D492" s="3" t="s">
        <v>157</v>
      </c>
      <c r="E492" s="6">
        <f>SUM(E493:E511,E542:E543)</f>
        <v>1618056.5</v>
      </c>
      <c r="F492" s="6">
        <f>SUM(F493:F511,F542:F543)</f>
        <v>2092890.3</v>
      </c>
      <c r="G492" s="6">
        <f>SUM(G493:G511,G542:G543)</f>
        <v>1242171.4</v>
      </c>
      <c r="H492" s="6">
        <f>SUM(H493:H511,H542:H543)</f>
        <v>1458706.2000000002</v>
      </c>
      <c r="I492" s="6">
        <f aca="true" t="shared" si="75" ref="I492:I498">H492-G492</f>
        <v>216534.80000000028</v>
      </c>
      <c r="J492" s="6">
        <f aca="true" t="shared" si="76" ref="J492:J498">H492/G492*100</f>
        <v>117.43195826276474</v>
      </c>
      <c r="K492" s="6">
        <f aca="true" t="shared" si="77" ref="K492:K498">H492/F492*100</f>
        <v>69.6981681266333</v>
      </c>
      <c r="L492" s="6">
        <f aca="true" t="shared" si="78" ref="L492:L498">H492-E492</f>
        <v>-159350.2999999998</v>
      </c>
      <c r="M492" s="6">
        <f aca="true" t="shared" si="79" ref="M492:M498">H492/E492*100</f>
        <v>90.15174686421643</v>
      </c>
      <c r="N492" s="6">
        <f>H492/F492*100</f>
        <v>69.6981681266333</v>
      </c>
      <c r="O492" s="6">
        <f t="shared" si="74"/>
        <v>-159350.2999999998</v>
      </c>
      <c r="P492" s="6">
        <f>H492/E492*100</f>
        <v>90.15174686421643</v>
      </c>
    </row>
    <row r="493" spans="1:16" ht="15.75">
      <c r="A493" s="86"/>
      <c r="B493" s="86"/>
      <c r="C493" s="21" t="s">
        <v>5</v>
      </c>
      <c r="D493" s="43" t="s">
        <v>6</v>
      </c>
      <c r="E493" s="49">
        <f aca="true" t="shared" si="80" ref="E493:H512">SUMIF($C$6:$C$467,$C493,E$6:E$467)</f>
        <v>3137.6</v>
      </c>
      <c r="F493" s="49">
        <f t="shared" si="80"/>
        <v>1128.5</v>
      </c>
      <c r="G493" s="49">
        <f t="shared" si="80"/>
        <v>1128.5</v>
      </c>
      <c r="H493" s="49">
        <f t="shared" si="80"/>
        <v>9073</v>
      </c>
      <c r="I493" s="65">
        <f t="shared" si="75"/>
        <v>7944.5</v>
      </c>
      <c r="J493" s="65">
        <f t="shared" si="76"/>
        <v>803.9875941515286</v>
      </c>
      <c r="K493" s="65">
        <f t="shared" si="77"/>
        <v>803.9875941515286</v>
      </c>
      <c r="L493" s="65">
        <f t="shared" si="78"/>
        <v>5935.4</v>
      </c>
      <c r="M493" s="65">
        <f t="shared" si="79"/>
        <v>289.1700662927078</v>
      </c>
      <c r="N493" s="49">
        <f>H493/F493*100</f>
        <v>803.9875941515286</v>
      </c>
      <c r="O493" s="49">
        <f t="shared" si="74"/>
        <v>5935.4</v>
      </c>
      <c r="P493" s="49"/>
    </row>
    <row r="494" spans="1:16" ht="78.75">
      <c r="A494" s="86"/>
      <c r="B494" s="86"/>
      <c r="C494" s="61" t="s">
        <v>202</v>
      </c>
      <c r="D494" s="41" t="s">
        <v>158</v>
      </c>
      <c r="E494" s="49">
        <f t="shared" si="80"/>
        <v>387825.8</v>
      </c>
      <c r="F494" s="49">
        <f t="shared" si="80"/>
        <v>892723</v>
      </c>
      <c r="G494" s="65">
        <f t="shared" si="80"/>
        <v>479147.8</v>
      </c>
      <c r="H494" s="65">
        <f t="shared" si="80"/>
        <v>409959.5</v>
      </c>
      <c r="I494" s="65">
        <f t="shared" si="75"/>
        <v>-69188.29999999999</v>
      </c>
      <c r="J494" s="65">
        <f t="shared" si="76"/>
        <v>85.56013405466956</v>
      </c>
      <c r="K494" s="65">
        <f t="shared" si="77"/>
        <v>45.922363375873594</v>
      </c>
      <c r="L494" s="65">
        <f t="shared" si="78"/>
        <v>22133.70000000001</v>
      </c>
      <c r="M494" s="65">
        <f t="shared" si="79"/>
        <v>105.707124177917</v>
      </c>
      <c r="N494" s="65">
        <f>L494/K494*100</f>
        <v>48198.08557942921</v>
      </c>
      <c r="O494" s="65">
        <f>L494/J494*100</f>
        <v>25869.174054656633</v>
      </c>
      <c r="P494" s="65">
        <f>L494-I494</f>
        <v>91322</v>
      </c>
    </row>
    <row r="495" spans="1:16" ht="31.5">
      <c r="A495" s="86"/>
      <c r="B495" s="86"/>
      <c r="C495" s="21" t="s">
        <v>134</v>
      </c>
      <c r="D495" s="43" t="s">
        <v>135</v>
      </c>
      <c r="E495" s="49">
        <f t="shared" si="80"/>
        <v>26512.2</v>
      </c>
      <c r="F495" s="49">
        <f t="shared" si="80"/>
        <v>41213.7</v>
      </c>
      <c r="G495" s="49">
        <f t="shared" si="80"/>
        <v>18672</v>
      </c>
      <c r="H495" s="65">
        <f t="shared" si="80"/>
        <v>43532.5</v>
      </c>
      <c r="I495" s="65">
        <f t="shared" si="75"/>
        <v>24860.5</v>
      </c>
      <c r="J495" s="65">
        <f t="shared" si="76"/>
        <v>233.1432090831191</v>
      </c>
      <c r="K495" s="65">
        <f t="shared" si="77"/>
        <v>105.62628446366136</v>
      </c>
      <c r="L495" s="65">
        <f t="shared" si="78"/>
        <v>17020.3</v>
      </c>
      <c r="M495" s="65">
        <f t="shared" si="79"/>
        <v>164.19799186789476</v>
      </c>
      <c r="N495" s="49">
        <f aca="true" t="shared" si="81" ref="N495:N511">H495/F495*100</f>
        <v>105.62628446366136</v>
      </c>
      <c r="O495" s="49">
        <f aca="true" t="shared" si="82" ref="O495:O511">H495-E495</f>
        <v>17020.3</v>
      </c>
      <c r="P495" s="49">
        <f aca="true" t="shared" si="83" ref="P495:P511">H495/E495*100</f>
        <v>164.19799186789476</v>
      </c>
    </row>
    <row r="496" spans="1:16" ht="15.75">
      <c r="A496" s="86"/>
      <c r="B496" s="86"/>
      <c r="C496" s="21" t="s">
        <v>8</v>
      </c>
      <c r="D496" s="42" t="s">
        <v>118</v>
      </c>
      <c r="E496" s="65">
        <f t="shared" si="80"/>
        <v>458.1</v>
      </c>
      <c r="F496" s="49">
        <f t="shared" si="80"/>
        <v>1301</v>
      </c>
      <c r="G496" s="49">
        <f t="shared" si="80"/>
        <v>853.5</v>
      </c>
      <c r="H496" s="65">
        <f t="shared" si="80"/>
        <v>2328.2999999999997</v>
      </c>
      <c r="I496" s="65">
        <f t="shared" si="75"/>
        <v>1474.7999999999997</v>
      </c>
      <c r="J496" s="65">
        <f t="shared" si="76"/>
        <v>272.79437609841824</v>
      </c>
      <c r="K496" s="65">
        <f t="shared" si="77"/>
        <v>178.9623366641045</v>
      </c>
      <c r="L496" s="65">
        <f t="shared" si="78"/>
        <v>1870.1999999999998</v>
      </c>
      <c r="M496" s="65">
        <f t="shared" si="79"/>
        <v>508.25147347740665</v>
      </c>
      <c r="N496" s="49"/>
      <c r="O496" s="49">
        <f t="shared" si="82"/>
        <v>1870.1999999999998</v>
      </c>
      <c r="P496" s="49">
        <f t="shared" si="83"/>
        <v>508.25147347740665</v>
      </c>
    </row>
    <row r="497" spans="1:16" ht="47.25">
      <c r="A497" s="86"/>
      <c r="B497" s="86"/>
      <c r="C497" s="21" t="s">
        <v>230</v>
      </c>
      <c r="D497" s="73" t="s">
        <v>231</v>
      </c>
      <c r="E497" s="65">
        <f t="shared" si="80"/>
        <v>107223.9</v>
      </c>
      <c r="F497" s="49">
        <f t="shared" si="80"/>
        <v>188704.6</v>
      </c>
      <c r="G497" s="49">
        <f t="shared" si="80"/>
        <v>106187.6</v>
      </c>
      <c r="H497" s="49">
        <f t="shared" si="80"/>
        <v>74030.1</v>
      </c>
      <c r="I497" s="65">
        <f t="shared" si="75"/>
        <v>-32157.5</v>
      </c>
      <c r="J497" s="65">
        <f t="shared" si="76"/>
        <v>69.71633222711503</v>
      </c>
      <c r="K497" s="65">
        <f t="shared" si="77"/>
        <v>39.23068118106289</v>
      </c>
      <c r="L497" s="65">
        <f t="shared" si="78"/>
        <v>-33193.79999999999</v>
      </c>
      <c r="M497" s="65">
        <f t="shared" si="79"/>
        <v>69.04253622559897</v>
      </c>
      <c r="N497" s="49">
        <f t="shared" si="81"/>
        <v>39.23068118106289</v>
      </c>
      <c r="O497" s="49">
        <f t="shared" si="82"/>
        <v>-33193.79999999999</v>
      </c>
      <c r="P497" s="49">
        <f t="shared" si="83"/>
        <v>69.04253622559897</v>
      </c>
    </row>
    <row r="498" spans="1:16" ht="31.5">
      <c r="A498" s="86"/>
      <c r="B498" s="86"/>
      <c r="C498" s="21" t="s">
        <v>10</v>
      </c>
      <c r="D498" s="43" t="s">
        <v>11</v>
      </c>
      <c r="E498" s="49">
        <f t="shared" si="80"/>
        <v>7342.3</v>
      </c>
      <c r="F498" s="49">
        <f t="shared" si="80"/>
        <v>11876.6</v>
      </c>
      <c r="G498" s="49">
        <f t="shared" si="80"/>
        <v>11876.6</v>
      </c>
      <c r="H498" s="65">
        <f t="shared" si="80"/>
        <v>11876.6</v>
      </c>
      <c r="I498" s="65">
        <f t="shared" si="75"/>
        <v>0</v>
      </c>
      <c r="J498" s="65">
        <f t="shared" si="76"/>
        <v>100</v>
      </c>
      <c r="K498" s="65">
        <f t="shared" si="77"/>
        <v>100</v>
      </c>
      <c r="L498" s="65">
        <f t="shared" si="78"/>
        <v>4534.3</v>
      </c>
      <c r="M498" s="65">
        <f t="shared" si="79"/>
        <v>161.75585307056372</v>
      </c>
      <c r="N498" s="49">
        <f t="shared" si="81"/>
        <v>100</v>
      </c>
      <c r="O498" s="49">
        <f t="shared" si="82"/>
        <v>4534.3</v>
      </c>
      <c r="P498" s="49">
        <f t="shared" si="83"/>
        <v>161.75585307056372</v>
      </c>
    </row>
    <row r="499" spans="1:16" ht="78.75">
      <c r="A499" s="86"/>
      <c r="B499" s="86"/>
      <c r="C499" s="20" t="s">
        <v>12</v>
      </c>
      <c r="D499" s="44" t="s">
        <v>159</v>
      </c>
      <c r="E499" s="65">
        <f t="shared" si="80"/>
        <v>113389.6</v>
      </c>
      <c r="F499" s="49">
        <f t="shared" si="80"/>
        <v>119890</v>
      </c>
      <c r="G499" s="49">
        <f t="shared" si="80"/>
        <v>92965.4</v>
      </c>
      <c r="H499" s="65">
        <f t="shared" si="80"/>
        <v>106326</v>
      </c>
      <c r="I499" s="65">
        <f aca="true" t="shared" si="84" ref="I499:I543">H499-G499</f>
        <v>13360.600000000006</v>
      </c>
      <c r="J499" s="65">
        <f aca="true" t="shared" si="85" ref="J499:J543">H499/G499*100</f>
        <v>114.37158340629956</v>
      </c>
      <c r="K499" s="65">
        <f aca="true" t="shared" si="86" ref="K499:K543">H499/F499*100</f>
        <v>88.68629577112353</v>
      </c>
      <c r="L499" s="65">
        <f aca="true" t="shared" si="87" ref="L499:L543">H499-E499</f>
        <v>-7063.600000000006</v>
      </c>
      <c r="M499" s="65">
        <f aca="true" t="shared" si="88" ref="M499:M543">H499/E499*100</f>
        <v>93.77050452598827</v>
      </c>
      <c r="N499" s="49">
        <f t="shared" si="81"/>
        <v>88.68629577112353</v>
      </c>
      <c r="O499" s="49">
        <f t="shared" si="82"/>
        <v>-7063.600000000006</v>
      </c>
      <c r="P499" s="49">
        <f t="shared" si="83"/>
        <v>93.77050452598827</v>
      </c>
    </row>
    <row r="500" spans="1:16" ht="15.75">
      <c r="A500" s="86"/>
      <c r="B500" s="86"/>
      <c r="C500" s="21" t="s">
        <v>52</v>
      </c>
      <c r="D500" s="43" t="s">
        <v>53</v>
      </c>
      <c r="E500" s="49">
        <f t="shared" si="80"/>
        <v>6570.1</v>
      </c>
      <c r="F500" s="49">
        <f t="shared" si="80"/>
        <v>7544.4</v>
      </c>
      <c r="G500" s="49">
        <f t="shared" si="80"/>
        <v>5012</v>
      </c>
      <c r="H500" s="65">
        <f t="shared" si="80"/>
        <v>8305.6</v>
      </c>
      <c r="I500" s="65">
        <f t="shared" si="84"/>
        <v>3293.6000000000004</v>
      </c>
      <c r="J500" s="65">
        <f t="shared" si="85"/>
        <v>165.71428571428572</v>
      </c>
      <c r="K500" s="65">
        <f t="shared" si="86"/>
        <v>110.08960288425853</v>
      </c>
      <c r="L500" s="65">
        <f t="shared" si="87"/>
        <v>1735.5</v>
      </c>
      <c r="M500" s="65">
        <f t="shared" si="88"/>
        <v>126.4151230574877</v>
      </c>
      <c r="N500" s="49">
        <f t="shared" si="81"/>
        <v>110.08960288425853</v>
      </c>
      <c r="O500" s="49">
        <f t="shared" si="82"/>
        <v>1735.5</v>
      </c>
      <c r="P500" s="49">
        <f t="shared" si="83"/>
        <v>126.4151230574877</v>
      </c>
    </row>
    <row r="501" spans="1:16" ht="31.5">
      <c r="A501" s="86"/>
      <c r="B501" s="86"/>
      <c r="C501" s="21" t="s">
        <v>197</v>
      </c>
      <c r="D501" s="32" t="s">
        <v>198</v>
      </c>
      <c r="E501" s="49">
        <f t="shared" si="80"/>
        <v>6583.3</v>
      </c>
      <c r="F501" s="49">
        <f t="shared" si="80"/>
        <v>5111.3</v>
      </c>
      <c r="G501" s="49">
        <f t="shared" si="80"/>
        <v>2787.2000000000003</v>
      </c>
      <c r="H501" s="65">
        <f t="shared" si="80"/>
        <v>5138.400000000001</v>
      </c>
      <c r="I501" s="65">
        <f t="shared" si="84"/>
        <v>2351.2000000000003</v>
      </c>
      <c r="J501" s="65">
        <f t="shared" si="85"/>
        <v>184.35706084959818</v>
      </c>
      <c r="K501" s="65">
        <f t="shared" si="86"/>
        <v>100.53019779703793</v>
      </c>
      <c r="L501" s="65">
        <f t="shared" si="87"/>
        <v>-1444.8999999999996</v>
      </c>
      <c r="M501" s="65">
        <f t="shared" si="88"/>
        <v>78.05204076982669</v>
      </c>
      <c r="N501" s="49">
        <f t="shared" si="81"/>
        <v>100.53019779703793</v>
      </c>
      <c r="O501" s="49">
        <f t="shared" si="82"/>
        <v>-1444.8999999999996</v>
      </c>
      <c r="P501" s="49">
        <f t="shared" si="83"/>
        <v>78.05204076982669</v>
      </c>
    </row>
    <row r="502" spans="1:16" ht="47.25">
      <c r="A502" s="86"/>
      <c r="B502" s="86"/>
      <c r="C502" s="62" t="s">
        <v>203</v>
      </c>
      <c r="D502" s="63" t="s">
        <v>204</v>
      </c>
      <c r="E502" s="65">
        <f t="shared" si="80"/>
        <v>1684.1</v>
      </c>
      <c r="F502" s="49">
        <f t="shared" si="80"/>
        <v>0</v>
      </c>
      <c r="G502" s="49">
        <f t="shared" si="80"/>
        <v>0</v>
      </c>
      <c r="H502" s="65">
        <f t="shared" si="80"/>
        <v>2469.1</v>
      </c>
      <c r="I502" s="65">
        <f t="shared" si="84"/>
        <v>2469.1</v>
      </c>
      <c r="J502" s="65"/>
      <c r="K502" s="65"/>
      <c r="L502" s="65">
        <f t="shared" si="87"/>
        <v>785</v>
      </c>
      <c r="M502" s="65">
        <f t="shared" si="88"/>
        <v>146.61243394097738</v>
      </c>
      <c r="N502" s="49"/>
      <c r="O502" s="49">
        <f t="shared" si="82"/>
        <v>785</v>
      </c>
      <c r="P502" s="49">
        <f t="shared" si="83"/>
        <v>146.61243394097738</v>
      </c>
    </row>
    <row r="503" spans="1:16" ht="31.5">
      <c r="A503" s="86"/>
      <c r="B503" s="86"/>
      <c r="C503" s="21" t="s">
        <v>191</v>
      </c>
      <c r="D503" s="32" t="s">
        <v>192</v>
      </c>
      <c r="E503" s="65">
        <f t="shared" si="80"/>
        <v>85943.60000000002</v>
      </c>
      <c r="F503" s="49">
        <f t="shared" si="80"/>
        <v>27702.2</v>
      </c>
      <c r="G503" s="49">
        <f t="shared" si="80"/>
        <v>27702.2</v>
      </c>
      <c r="H503" s="65">
        <f t="shared" si="80"/>
        <v>90760.3</v>
      </c>
      <c r="I503" s="65">
        <f t="shared" si="84"/>
        <v>63058.100000000006</v>
      </c>
      <c r="J503" s="65">
        <f t="shared" si="85"/>
        <v>327.62849159994516</v>
      </c>
      <c r="K503" s="65">
        <f t="shared" si="86"/>
        <v>327.62849159994516</v>
      </c>
      <c r="L503" s="65">
        <f t="shared" si="87"/>
        <v>4816.6999999999825</v>
      </c>
      <c r="M503" s="65">
        <f t="shared" si="88"/>
        <v>105.60448945587568</v>
      </c>
      <c r="N503" s="49">
        <f t="shared" si="81"/>
        <v>327.62849159994516</v>
      </c>
      <c r="O503" s="49">
        <f t="shared" si="82"/>
        <v>4816.6999999999825</v>
      </c>
      <c r="P503" s="49">
        <f t="shared" si="83"/>
        <v>105.60448945587568</v>
      </c>
    </row>
    <row r="504" spans="1:16" ht="37.5" customHeight="1">
      <c r="A504" s="86"/>
      <c r="B504" s="86"/>
      <c r="C504" s="21" t="s">
        <v>75</v>
      </c>
      <c r="D504" s="43" t="s">
        <v>76</v>
      </c>
      <c r="E504" s="49">
        <f t="shared" si="80"/>
        <v>800.5</v>
      </c>
      <c r="F504" s="49">
        <f t="shared" si="80"/>
        <v>0</v>
      </c>
      <c r="G504" s="49">
        <f t="shared" si="80"/>
        <v>0</v>
      </c>
      <c r="H504" s="49">
        <f t="shared" si="80"/>
        <v>1365</v>
      </c>
      <c r="I504" s="65">
        <f t="shared" si="84"/>
        <v>1365</v>
      </c>
      <c r="J504" s="65"/>
      <c r="K504" s="65"/>
      <c r="L504" s="65">
        <f t="shared" si="87"/>
        <v>564.5</v>
      </c>
      <c r="M504" s="65">
        <f t="shared" si="88"/>
        <v>170.51842598376015</v>
      </c>
      <c r="N504" s="49"/>
      <c r="O504" s="49">
        <f t="shared" si="82"/>
        <v>564.5</v>
      </c>
      <c r="P504" s="49"/>
    </row>
    <row r="505" spans="1:16" ht="94.5">
      <c r="A505" s="86"/>
      <c r="B505" s="86"/>
      <c r="C505" s="61" t="s">
        <v>205</v>
      </c>
      <c r="D505" s="67" t="s">
        <v>210</v>
      </c>
      <c r="E505" s="49">
        <f t="shared" si="80"/>
        <v>0</v>
      </c>
      <c r="F505" s="49">
        <f t="shared" si="80"/>
        <v>0</v>
      </c>
      <c r="G505" s="49">
        <f t="shared" si="80"/>
        <v>0</v>
      </c>
      <c r="H505" s="65">
        <f t="shared" si="80"/>
        <v>446.5</v>
      </c>
      <c r="I505" s="65">
        <f t="shared" si="84"/>
        <v>446.5</v>
      </c>
      <c r="J505" s="65"/>
      <c r="K505" s="65"/>
      <c r="L505" s="65">
        <f t="shared" si="87"/>
        <v>446.5</v>
      </c>
      <c r="M505" s="65"/>
      <c r="N505" s="49"/>
      <c r="O505" s="49">
        <f t="shared" si="82"/>
        <v>446.5</v>
      </c>
      <c r="P505" s="49" t="e">
        <f t="shared" si="83"/>
        <v>#DIV/0!</v>
      </c>
    </row>
    <row r="506" spans="1:16" ht="94.5">
      <c r="A506" s="86"/>
      <c r="B506" s="86"/>
      <c r="C506" s="20" t="s">
        <v>189</v>
      </c>
      <c r="D506" s="63" t="s">
        <v>209</v>
      </c>
      <c r="E506" s="65">
        <f t="shared" si="80"/>
        <v>67.5</v>
      </c>
      <c r="F506" s="49">
        <f t="shared" si="80"/>
        <v>0</v>
      </c>
      <c r="G506" s="49">
        <f t="shared" si="80"/>
        <v>0</v>
      </c>
      <c r="H506" s="65">
        <f t="shared" si="80"/>
        <v>0.2</v>
      </c>
      <c r="I506" s="65">
        <f t="shared" si="84"/>
        <v>0.2</v>
      </c>
      <c r="J506" s="65"/>
      <c r="K506" s="65"/>
      <c r="L506" s="65">
        <f t="shared" si="87"/>
        <v>-67.3</v>
      </c>
      <c r="M506" s="65">
        <f t="shared" si="88"/>
        <v>0.29629629629629634</v>
      </c>
      <c r="N506" s="49"/>
      <c r="O506" s="49">
        <f t="shared" si="82"/>
        <v>-67.3</v>
      </c>
      <c r="P506" s="49">
        <f t="shared" si="83"/>
        <v>0.29629629629629634</v>
      </c>
    </row>
    <row r="507" spans="1:16" ht="94.5">
      <c r="A507" s="86"/>
      <c r="B507" s="86"/>
      <c r="C507" s="20" t="s">
        <v>180</v>
      </c>
      <c r="D507" s="45" t="s">
        <v>181</v>
      </c>
      <c r="E507" s="49">
        <f t="shared" si="80"/>
        <v>498755.2</v>
      </c>
      <c r="F507" s="49">
        <f t="shared" si="80"/>
        <v>382749.6</v>
      </c>
      <c r="G507" s="65">
        <f t="shared" si="80"/>
        <v>191981.8</v>
      </c>
      <c r="H507" s="65">
        <f t="shared" si="80"/>
        <v>291598.5</v>
      </c>
      <c r="I507" s="65">
        <f t="shared" si="84"/>
        <v>99616.70000000001</v>
      </c>
      <c r="J507" s="65">
        <f t="shared" si="85"/>
        <v>151.88861652510812</v>
      </c>
      <c r="K507" s="65">
        <f t="shared" si="86"/>
        <v>76.18518739144339</v>
      </c>
      <c r="L507" s="65">
        <f t="shared" si="87"/>
        <v>-207156.7</v>
      </c>
      <c r="M507" s="65">
        <f t="shared" si="88"/>
        <v>58.465255099094705</v>
      </c>
      <c r="N507" s="49">
        <f t="shared" si="81"/>
        <v>76.18518739144339</v>
      </c>
      <c r="O507" s="49">
        <f t="shared" si="82"/>
        <v>-207156.7</v>
      </c>
      <c r="P507" s="49">
        <f t="shared" si="83"/>
        <v>58.465255099094705</v>
      </c>
    </row>
    <row r="508" spans="1:16" ht="94.5">
      <c r="A508" s="86"/>
      <c r="B508" s="86"/>
      <c r="C508" s="61" t="s">
        <v>207</v>
      </c>
      <c r="D508" s="68" t="s">
        <v>188</v>
      </c>
      <c r="E508" s="49">
        <f t="shared" si="80"/>
        <v>0</v>
      </c>
      <c r="F508" s="49">
        <f t="shared" si="80"/>
        <v>0</v>
      </c>
      <c r="G508" s="49">
        <f t="shared" si="80"/>
        <v>0</v>
      </c>
      <c r="H508" s="49">
        <f t="shared" si="80"/>
        <v>0</v>
      </c>
      <c r="I508" s="65">
        <f t="shared" si="84"/>
        <v>0</v>
      </c>
      <c r="J508" s="65"/>
      <c r="K508" s="65"/>
      <c r="L508" s="65">
        <f t="shared" si="87"/>
        <v>0</v>
      </c>
      <c r="M508" s="65"/>
      <c r="N508" s="49"/>
      <c r="O508" s="49">
        <f t="shared" si="82"/>
        <v>0</v>
      </c>
      <c r="P508" s="49" t="e">
        <f t="shared" si="83"/>
        <v>#DIV/0!</v>
      </c>
    </row>
    <row r="509" spans="1:16" ht="47.25">
      <c r="A509" s="86"/>
      <c r="B509" s="86"/>
      <c r="C509" s="61" t="s">
        <v>206</v>
      </c>
      <c r="D509" s="44" t="s">
        <v>14</v>
      </c>
      <c r="E509" s="49">
        <f t="shared" si="80"/>
        <v>253236.7</v>
      </c>
      <c r="F509" s="49">
        <f t="shared" si="80"/>
        <v>242498.5</v>
      </c>
      <c r="G509" s="49">
        <f t="shared" si="80"/>
        <v>158840</v>
      </c>
      <c r="H509" s="49">
        <f t="shared" si="80"/>
        <v>147959.3</v>
      </c>
      <c r="I509" s="65">
        <f t="shared" si="84"/>
        <v>-10880.700000000012</v>
      </c>
      <c r="J509" s="65">
        <f t="shared" si="85"/>
        <v>93.14989926970536</v>
      </c>
      <c r="K509" s="65">
        <f t="shared" si="86"/>
        <v>61.01452173930972</v>
      </c>
      <c r="L509" s="65">
        <f t="shared" si="87"/>
        <v>-105277.40000000002</v>
      </c>
      <c r="M509" s="65">
        <f t="shared" si="88"/>
        <v>58.42727377192958</v>
      </c>
      <c r="N509" s="49">
        <f t="shared" si="81"/>
        <v>61.01452173930972</v>
      </c>
      <c r="O509" s="49">
        <f t="shared" si="82"/>
        <v>-105277.40000000002</v>
      </c>
      <c r="P509" s="49">
        <f t="shared" si="83"/>
        <v>58.42727377192958</v>
      </c>
    </row>
    <row r="510" spans="1:16" ht="63">
      <c r="A510" s="86"/>
      <c r="B510" s="86"/>
      <c r="C510" s="20" t="s">
        <v>199</v>
      </c>
      <c r="D510" s="44" t="s">
        <v>200</v>
      </c>
      <c r="E510" s="49">
        <f t="shared" si="80"/>
        <v>0</v>
      </c>
      <c r="F510" s="49">
        <f t="shared" si="80"/>
        <v>0</v>
      </c>
      <c r="G510" s="49">
        <f t="shared" si="80"/>
        <v>0</v>
      </c>
      <c r="H510" s="65">
        <f t="shared" si="80"/>
        <v>7.3</v>
      </c>
      <c r="I510" s="65">
        <f t="shared" si="84"/>
        <v>7.3</v>
      </c>
      <c r="J510" s="65"/>
      <c r="K510" s="65"/>
      <c r="L510" s="65">
        <f t="shared" si="87"/>
        <v>7.3</v>
      </c>
      <c r="M510" s="65"/>
      <c r="N510" s="49"/>
      <c r="O510" s="49">
        <f t="shared" si="82"/>
        <v>7.3</v>
      </c>
      <c r="P510" s="49" t="e">
        <f t="shared" si="83"/>
        <v>#DIV/0!</v>
      </c>
    </row>
    <row r="511" spans="1:16" ht="15.75">
      <c r="A511" s="86"/>
      <c r="B511" s="86"/>
      <c r="C511" s="21" t="s">
        <v>15</v>
      </c>
      <c r="D511" s="43" t="s">
        <v>16</v>
      </c>
      <c r="E511" s="65">
        <f t="shared" si="80"/>
        <v>95873.2</v>
      </c>
      <c r="F511" s="49">
        <f t="shared" si="80"/>
        <v>77882.09999999999</v>
      </c>
      <c r="G511" s="49">
        <f t="shared" si="80"/>
        <v>52528.5</v>
      </c>
      <c r="H511" s="65">
        <f t="shared" si="80"/>
        <v>120844.90000000004</v>
      </c>
      <c r="I511" s="65">
        <f t="shared" si="84"/>
        <v>68316.40000000004</v>
      </c>
      <c r="J511" s="65">
        <f t="shared" si="85"/>
        <v>230.05587443007136</v>
      </c>
      <c r="K511" s="65">
        <f t="shared" si="86"/>
        <v>155.16389516975025</v>
      </c>
      <c r="L511" s="65">
        <f t="shared" si="87"/>
        <v>24971.70000000004</v>
      </c>
      <c r="M511" s="65">
        <f t="shared" si="88"/>
        <v>126.0465907052232</v>
      </c>
      <c r="N511" s="49">
        <f t="shared" si="81"/>
        <v>155.16389516975025</v>
      </c>
      <c r="O511" s="49">
        <f t="shared" si="82"/>
        <v>24971.70000000004</v>
      </c>
      <c r="P511" s="49">
        <f t="shared" si="83"/>
        <v>126.0465907052232</v>
      </c>
    </row>
    <row r="512" spans="1:16" ht="78.75" hidden="1">
      <c r="A512" s="86"/>
      <c r="B512" s="86"/>
      <c r="C512" s="20" t="s">
        <v>101</v>
      </c>
      <c r="D512" s="44" t="s">
        <v>102</v>
      </c>
      <c r="E512" s="49">
        <f t="shared" si="80"/>
        <v>2806.2</v>
      </c>
      <c r="F512" s="49">
        <f t="shared" si="80"/>
        <v>4020.4</v>
      </c>
      <c r="G512" s="49">
        <f t="shared" si="80"/>
        <v>3176.4</v>
      </c>
      <c r="H512" s="65">
        <f t="shared" si="80"/>
        <v>2166.2</v>
      </c>
      <c r="I512" s="65">
        <f t="shared" si="84"/>
        <v>-1010.2000000000003</v>
      </c>
      <c r="J512" s="65">
        <f t="shared" si="85"/>
        <v>68.19670066742222</v>
      </c>
      <c r="K512" s="65">
        <f t="shared" si="86"/>
        <v>53.88021092428613</v>
      </c>
      <c r="L512" s="65">
        <f t="shared" si="87"/>
        <v>-640</v>
      </c>
      <c r="M512" s="65">
        <f t="shared" si="88"/>
        <v>77.19335756539093</v>
      </c>
      <c r="N512" s="49">
        <f aca="true" t="shared" si="89" ref="N512:N543">H512/F512*100</f>
        <v>53.88021092428613</v>
      </c>
      <c r="O512" s="49">
        <f aca="true" t="shared" si="90" ref="O512:O543">H512-E512</f>
        <v>-640</v>
      </c>
      <c r="P512" s="49">
        <f aca="true" t="shared" si="91" ref="P512:P543">H512/E512*100</f>
        <v>77.19335756539093</v>
      </c>
    </row>
    <row r="513" spans="1:16" ht="63" hidden="1">
      <c r="A513" s="86"/>
      <c r="B513" s="86"/>
      <c r="C513" s="20" t="s">
        <v>110</v>
      </c>
      <c r="D513" s="44" t="s">
        <v>111</v>
      </c>
      <c r="E513" s="49">
        <f aca="true" t="shared" si="92" ref="E513:H532">SUMIF($C$6:$C$467,$C513,E$6:E$467)</f>
        <v>227.6</v>
      </c>
      <c r="F513" s="49">
        <f t="shared" si="92"/>
        <v>300</v>
      </c>
      <c r="G513" s="49">
        <f t="shared" si="92"/>
        <v>200</v>
      </c>
      <c r="H513" s="49">
        <f t="shared" si="92"/>
        <v>146.9</v>
      </c>
      <c r="I513" s="65">
        <f t="shared" si="84"/>
        <v>-53.099999999999994</v>
      </c>
      <c r="J513" s="65">
        <f t="shared" si="85"/>
        <v>73.45</v>
      </c>
      <c r="K513" s="65">
        <f t="shared" si="86"/>
        <v>48.96666666666667</v>
      </c>
      <c r="L513" s="65">
        <f t="shared" si="87"/>
        <v>-80.69999999999999</v>
      </c>
      <c r="M513" s="65">
        <f t="shared" si="88"/>
        <v>64.54305799648506</v>
      </c>
      <c r="N513" s="49">
        <f t="shared" si="89"/>
        <v>48.96666666666667</v>
      </c>
      <c r="O513" s="49">
        <f t="shared" si="90"/>
        <v>-80.69999999999999</v>
      </c>
      <c r="P513" s="49">
        <f t="shared" si="91"/>
        <v>64.54305799648506</v>
      </c>
    </row>
    <row r="514" spans="1:16" ht="63" hidden="1">
      <c r="A514" s="86"/>
      <c r="B514" s="86"/>
      <c r="C514" s="20" t="s">
        <v>103</v>
      </c>
      <c r="D514" s="44" t="s">
        <v>104</v>
      </c>
      <c r="E514" s="65">
        <f t="shared" si="92"/>
        <v>916.5</v>
      </c>
      <c r="F514" s="49">
        <f t="shared" si="92"/>
        <v>1200</v>
      </c>
      <c r="G514" s="49">
        <f t="shared" si="92"/>
        <v>804</v>
      </c>
      <c r="H514" s="65">
        <f t="shared" si="92"/>
        <v>1192.8</v>
      </c>
      <c r="I514" s="65">
        <f t="shared" si="84"/>
        <v>388.79999999999995</v>
      </c>
      <c r="J514" s="65">
        <f t="shared" si="85"/>
        <v>148.35820895522386</v>
      </c>
      <c r="K514" s="65">
        <f t="shared" si="86"/>
        <v>99.4</v>
      </c>
      <c r="L514" s="65">
        <f t="shared" si="87"/>
        <v>276.29999999999995</v>
      </c>
      <c r="M514" s="65">
        <f t="shared" si="88"/>
        <v>130.14729950900164</v>
      </c>
      <c r="N514" s="49">
        <f t="shared" si="89"/>
        <v>99.4</v>
      </c>
      <c r="O514" s="49">
        <f t="shared" si="90"/>
        <v>276.29999999999995</v>
      </c>
      <c r="P514" s="49">
        <f t="shared" si="91"/>
        <v>130.14729950900164</v>
      </c>
    </row>
    <row r="515" spans="1:16" ht="63" hidden="1">
      <c r="A515" s="86"/>
      <c r="B515" s="86"/>
      <c r="C515" s="20" t="s">
        <v>226</v>
      </c>
      <c r="D515" s="44" t="s">
        <v>227</v>
      </c>
      <c r="E515" s="49">
        <f t="shared" si="92"/>
        <v>720.3</v>
      </c>
      <c r="F515" s="49">
        <f t="shared" si="92"/>
        <v>711.1</v>
      </c>
      <c r="G515" s="49">
        <f t="shared" si="92"/>
        <v>473</v>
      </c>
      <c r="H515" s="65">
        <f t="shared" si="92"/>
        <v>2224.5</v>
      </c>
      <c r="I515" s="65">
        <f t="shared" si="84"/>
        <v>1751.5</v>
      </c>
      <c r="J515" s="65">
        <f t="shared" si="85"/>
        <v>470.29598308668074</v>
      </c>
      <c r="K515" s="65">
        <f t="shared" si="86"/>
        <v>312.8252003937562</v>
      </c>
      <c r="L515" s="65">
        <f t="shared" si="87"/>
        <v>1504.2</v>
      </c>
      <c r="M515" s="65">
        <f t="shared" si="88"/>
        <v>308.8296543107039</v>
      </c>
      <c r="N515" s="49">
        <f t="shared" si="89"/>
        <v>312.8252003937562</v>
      </c>
      <c r="O515" s="49">
        <f t="shared" si="90"/>
        <v>1504.2</v>
      </c>
      <c r="P515" s="49">
        <f t="shared" si="91"/>
        <v>308.8296543107039</v>
      </c>
    </row>
    <row r="516" spans="1:16" ht="47.25" hidden="1">
      <c r="A516" s="86"/>
      <c r="B516" s="86"/>
      <c r="C516" s="20" t="s">
        <v>229</v>
      </c>
      <c r="D516" s="44" t="s">
        <v>228</v>
      </c>
      <c r="E516" s="49">
        <f t="shared" si="92"/>
        <v>0</v>
      </c>
      <c r="F516" s="49">
        <f t="shared" si="92"/>
        <v>63</v>
      </c>
      <c r="G516" s="49">
        <f t="shared" si="92"/>
        <v>0</v>
      </c>
      <c r="H516" s="65">
        <f t="shared" si="92"/>
        <v>178</v>
      </c>
      <c r="I516" s="65">
        <f t="shared" si="84"/>
        <v>178</v>
      </c>
      <c r="J516" s="65" t="e">
        <f t="shared" si="85"/>
        <v>#DIV/0!</v>
      </c>
      <c r="K516" s="65">
        <f t="shared" si="86"/>
        <v>282.53968253968253</v>
      </c>
      <c r="L516" s="65">
        <f t="shared" si="87"/>
        <v>178</v>
      </c>
      <c r="M516" s="65" t="e">
        <f t="shared" si="88"/>
        <v>#DIV/0!</v>
      </c>
      <c r="N516" s="49">
        <f t="shared" si="89"/>
        <v>282.53968253968253</v>
      </c>
      <c r="O516" s="49">
        <f t="shared" si="90"/>
        <v>178</v>
      </c>
      <c r="P516" s="49" t="e">
        <f t="shared" si="91"/>
        <v>#DIV/0!</v>
      </c>
    </row>
    <row r="517" spans="1:16" ht="31.5" hidden="1">
      <c r="A517" s="86"/>
      <c r="B517" s="86"/>
      <c r="C517" s="20" t="s">
        <v>34</v>
      </c>
      <c r="D517" s="44" t="s">
        <v>35</v>
      </c>
      <c r="E517" s="49">
        <f t="shared" si="92"/>
        <v>0</v>
      </c>
      <c r="F517" s="49">
        <f t="shared" si="92"/>
        <v>0</v>
      </c>
      <c r="G517" s="49">
        <f t="shared" si="92"/>
        <v>0</v>
      </c>
      <c r="H517" s="65">
        <f t="shared" si="92"/>
        <v>0</v>
      </c>
      <c r="I517" s="65">
        <f t="shared" si="84"/>
        <v>0</v>
      </c>
      <c r="J517" s="65" t="e">
        <f t="shared" si="85"/>
        <v>#DIV/0!</v>
      </c>
      <c r="K517" s="65" t="e">
        <f t="shared" si="86"/>
        <v>#DIV/0!</v>
      </c>
      <c r="L517" s="65">
        <f t="shared" si="87"/>
        <v>0</v>
      </c>
      <c r="M517" s="65" t="e">
        <f t="shared" si="88"/>
        <v>#DIV/0!</v>
      </c>
      <c r="N517" s="49" t="e">
        <f t="shared" si="89"/>
        <v>#DIV/0!</v>
      </c>
      <c r="O517" s="49">
        <f t="shared" si="90"/>
        <v>0</v>
      </c>
      <c r="P517" s="49" t="e">
        <f t="shared" si="91"/>
        <v>#DIV/0!</v>
      </c>
    </row>
    <row r="518" spans="1:16" ht="47.25" hidden="1">
      <c r="A518" s="86"/>
      <c r="B518" s="86"/>
      <c r="C518" s="20" t="s">
        <v>112</v>
      </c>
      <c r="D518" s="44" t="s">
        <v>113</v>
      </c>
      <c r="E518" s="49">
        <f t="shared" si="92"/>
        <v>378</v>
      </c>
      <c r="F518" s="49">
        <f t="shared" si="92"/>
        <v>525</v>
      </c>
      <c r="G518" s="49">
        <f t="shared" si="92"/>
        <v>374.6</v>
      </c>
      <c r="H518" s="65">
        <f t="shared" si="92"/>
        <v>722.2</v>
      </c>
      <c r="I518" s="65">
        <f t="shared" si="84"/>
        <v>347.6</v>
      </c>
      <c r="J518" s="65">
        <f t="shared" si="85"/>
        <v>192.79231179925253</v>
      </c>
      <c r="K518" s="65">
        <f t="shared" si="86"/>
        <v>137.56190476190477</v>
      </c>
      <c r="L518" s="65">
        <f t="shared" si="87"/>
        <v>344.20000000000005</v>
      </c>
      <c r="M518" s="65">
        <f t="shared" si="88"/>
        <v>191.05820105820106</v>
      </c>
      <c r="N518" s="49">
        <f t="shared" si="89"/>
        <v>137.56190476190477</v>
      </c>
      <c r="O518" s="49">
        <f t="shared" si="90"/>
        <v>344.20000000000005</v>
      </c>
      <c r="P518" s="49">
        <f t="shared" si="91"/>
        <v>191.05820105820106</v>
      </c>
    </row>
    <row r="519" spans="1:16" ht="63" hidden="1">
      <c r="A519" s="86"/>
      <c r="B519" s="86"/>
      <c r="C519" s="20" t="s">
        <v>246</v>
      </c>
      <c r="D519" s="43" t="s">
        <v>247</v>
      </c>
      <c r="E519" s="49">
        <f t="shared" si="92"/>
        <v>0</v>
      </c>
      <c r="F519" s="49">
        <f t="shared" si="92"/>
        <v>0</v>
      </c>
      <c r="G519" s="49">
        <f t="shared" si="92"/>
        <v>0</v>
      </c>
      <c r="H519" s="65">
        <f t="shared" si="92"/>
        <v>10.2</v>
      </c>
      <c r="I519" s="65">
        <f t="shared" si="84"/>
        <v>10.2</v>
      </c>
      <c r="J519" s="65"/>
      <c r="K519" s="65"/>
      <c r="L519" s="65">
        <f t="shared" si="87"/>
        <v>10.2</v>
      </c>
      <c r="M519" s="65"/>
      <c r="N519" s="49"/>
      <c r="O519" s="49"/>
      <c r="P519" s="49"/>
    </row>
    <row r="520" spans="1:16" ht="47.25" hidden="1">
      <c r="A520" s="86"/>
      <c r="B520" s="86"/>
      <c r="C520" s="21" t="s">
        <v>195</v>
      </c>
      <c r="D520" s="43" t="s">
        <v>196</v>
      </c>
      <c r="E520" s="49">
        <f t="shared" si="92"/>
        <v>2.7</v>
      </c>
      <c r="F520" s="49">
        <f t="shared" si="92"/>
        <v>0</v>
      </c>
      <c r="G520" s="49">
        <f t="shared" si="92"/>
        <v>0</v>
      </c>
      <c r="H520" s="65">
        <f t="shared" si="92"/>
        <v>0</v>
      </c>
      <c r="I520" s="65">
        <f t="shared" si="84"/>
        <v>0</v>
      </c>
      <c r="J520" s="65"/>
      <c r="K520" s="65"/>
      <c r="L520" s="65">
        <f t="shared" si="87"/>
        <v>-2.7</v>
      </c>
      <c r="M520" s="65">
        <f t="shared" si="88"/>
        <v>0</v>
      </c>
      <c r="N520" s="49" t="e">
        <f t="shared" si="89"/>
        <v>#DIV/0!</v>
      </c>
      <c r="O520" s="49">
        <f t="shared" si="90"/>
        <v>-2.7</v>
      </c>
      <c r="P520" s="49">
        <f t="shared" si="91"/>
        <v>0</v>
      </c>
    </row>
    <row r="521" spans="1:16" ht="31.5" hidden="1">
      <c r="A521" s="86"/>
      <c r="B521" s="86"/>
      <c r="C521" s="20" t="s">
        <v>54</v>
      </c>
      <c r="D521" s="44" t="s">
        <v>55</v>
      </c>
      <c r="E521" s="49">
        <f t="shared" si="92"/>
        <v>1261.2</v>
      </c>
      <c r="F521" s="49">
        <f t="shared" si="92"/>
        <v>1800</v>
      </c>
      <c r="G521" s="49">
        <f t="shared" si="92"/>
        <v>1040</v>
      </c>
      <c r="H521" s="65">
        <f t="shared" si="92"/>
        <v>1820.1</v>
      </c>
      <c r="I521" s="65">
        <f t="shared" si="84"/>
        <v>780.0999999999999</v>
      </c>
      <c r="J521" s="65">
        <f t="shared" si="85"/>
        <v>175.00961538461536</v>
      </c>
      <c r="K521" s="65">
        <f t="shared" si="86"/>
        <v>101.11666666666666</v>
      </c>
      <c r="L521" s="65">
        <f t="shared" si="87"/>
        <v>558.8999999999999</v>
      </c>
      <c r="M521" s="65">
        <f t="shared" si="88"/>
        <v>144.3149381541389</v>
      </c>
      <c r="N521" s="49">
        <f t="shared" si="89"/>
        <v>101.11666666666666</v>
      </c>
      <c r="O521" s="49">
        <f t="shared" si="90"/>
        <v>558.8999999999999</v>
      </c>
      <c r="P521" s="49">
        <f t="shared" si="91"/>
        <v>144.3149381541389</v>
      </c>
    </row>
    <row r="522" spans="1:16" ht="47.25" hidden="1">
      <c r="A522" s="86"/>
      <c r="B522" s="86"/>
      <c r="C522" s="20" t="s">
        <v>160</v>
      </c>
      <c r="D522" s="44" t="s">
        <v>161</v>
      </c>
      <c r="E522" s="49">
        <f t="shared" si="92"/>
        <v>0</v>
      </c>
      <c r="F522" s="49">
        <f t="shared" si="92"/>
        <v>0</v>
      </c>
      <c r="G522" s="49">
        <f t="shared" si="92"/>
        <v>0</v>
      </c>
      <c r="H522" s="65">
        <f t="shared" si="92"/>
        <v>9</v>
      </c>
      <c r="I522" s="65">
        <f t="shared" si="84"/>
        <v>9</v>
      </c>
      <c r="J522" s="65"/>
      <c r="K522" s="65"/>
      <c r="L522" s="65">
        <f t="shared" si="87"/>
        <v>9</v>
      </c>
      <c r="M522" s="65"/>
      <c r="N522" s="49" t="e">
        <f t="shared" si="89"/>
        <v>#DIV/0!</v>
      </c>
      <c r="O522" s="49">
        <f t="shared" si="90"/>
        <v>9</v>
      </c>
      <c r="P522" s="49" t="e">
        <f t="shared" si="91"/>
        <v>#DIV/0!</v>
      </c>
    </row>
    <row r="523" spans="1:16" ht="31.5" hidden="1">
      <c r="A523" s="86"/>
      <c r="B523" s="86"/>
      <c r="C523" s="20" t="s">
        <v>56</v>
      </c>
      <c r="D523" s="44" t="s">
        <v>57</v>
      </c>
      <c r="E523" s="49">
        <f t="shared" si="92"/>
        <v>3071.6</v>
      </c>
      <c r="F523" s="49">
        <f t="shared" si="92"/>
        <v>1000</v>
      </c>
      <c r="G523" s="49">
        <f t="shared" si="92"/>
        <v>546.4</v>
      </c>
      <c r="H523" s="65">
        <f t="shared" si="92"/>
        <v>203.5</v>
      </c>
      <c r="I523" s="65">
        <f t="shared" si="84"/>
        <v>-342.9</v>
      </c>
      <c r="J523" s="65">
        <f t="shared" si="85"/>
        <v>37.24377745241581</v>
      </c>
      <c r="K523" s="65">
        <f t="shared" si="86"/>
        <v>20.349999999999998</v>
      </c>
      <c r="L523" s="65">
        <f t="shared" si="87"/>
        <v>-2868.1</v>
      </c>
      <c r="M523" s="65">
        <f t="shared" si="88"/>
        <v>6.625211616095846</v>
      </c>
      <c r="N523" s="49">
        <f t="shared" si="89"/>
        <v>20.349999999999998</v>
      </c>
      <c r="O523" s="49">
        <f t="shared" si="90"/>
        <v>-2868.1</v>
      </c>
      <c r="P523" s="49">
        <f t="shared" si="91"/>
        <v>6.625211616095846</v>
      </c>
    </row>
    <row r="524" spans="1:16" ht="31.5" hidden="1">
      <c r="A524" s="86"/>
      <c r="B524" s="86"/>
      <c r="C524" s="20" t="s">
        <v>58</v>
      </c>
      <c r="D524" s="44" t="s">
        <v>59</v>
      </c>
      <c r="E524" s="49">
        <f t="shared" si="92"/>
        <v>0</v>
      </c>
      <c r="F524" s="49">
        <f t="shared" si="92"/>
        <v>0</v>
      </c>
      <c r="G524" s="49">
        <f t="shared" si="92"/>
        <v>0</v>
      </c>
      <c r="H524" s="65">
        <f t="shared" si="92"/>
        <v>0</v>
      </c>
      <c r="I524" s="65">
        <f t="shared" si="84"/>
        <v>0</v>
      </c>
      <c r="J524" s="65"/>
      <c r="K524" s="65"/>
      <c r="L524" s="65">
        <f t="shared" si="87"/>
        <v>0</v>
      </c>
      <c r="M524" s="65"/>
      <c r="N524" s="49" t="e">
        <f t="shared" si="89"/>
        <v>#DIV/0!</v>
      </c>
      <c r="O524" s="49">
        <f t="shared" si="90"/>
        <v>0</v>
      </c>
      <c r="P524" s="49" t="e">
        <f t="shared" si="91"/>
        <v>#DIV/0!</v>
      </c>
    </row>
    <row r="525" spans="1:16" ht="31.5" hidden="1">
      <c r="A525" s="86"/>
      <c r="B525" s="86"/>
      <c r="C525" s="20" t="s">
        <v>60</v>
      </c>
      <c r="D525" s="44" t="s">
        <v>61</v>
      </c>
      <c r="E525" s="49">
        <f t="shared" si="92"/>
        <v>5061.4</v>
      </c>
      <c r="F525" s="49">
        <f t="shared" si="92"/>
        <v>6413.1</v>
      </c>
      <c r="G525" s="49">
        <f t="shared" si="92"/>
        <v>4113.1</v>
      </c>
      <c r="H525" s="65">
        <f t="shared" si="92"/>
        <v>5661.8</v>
      </c>
      <c r="I525" s="65">
        <f t="shared" si="84"/>
        <v>1548.6999999999998</v>
      </c>
      <c r="J525" s="65">
        <f t="shared" si="85"/>
        <v>137.65286523546715</v>
      </c>
      <c r="K525" s="65">
        <f t="shared" si="86"/>
        <v>88.28491681090269</v>
      </c>
      <c r="L525" s="65">
        <f t="shared" si="87"/>
        <v>600.4000000000005</v>
      </c>
      <c r="M525" s="65">
        <f t="shared" si="88"/>
        <v>111.86233058047182</v>
      </c>
      <c r="N525" s="49">
        <f t="shared" si="89"/>
        <v>88.28491681090269</v>
      </c>
      <c r="O525" s="49">
        <f t="shared" si="90"/>
        <v>600.4000000000005</v>
      </c>
      <c r="P525" s="49">
        <f t="shared" si="91"/>
        <v>111.86233058047182</v>
      </c>
    </row>
    <row r="526" spans="1:16" ht="31.5" hidden="1">
      <c r="A526" s="86"/>
      <c r="B526" s="86"/>
      <c r="C526" s="20" t="s">
        <v>140</v>
      </c>
      <c r="D526" s="44" t="s">
        <v>141</v>
      </c>
      <c r="E526" s="49">
        <f t="shared" si="92"/>
        <v>401.1</v>
      </c>
      <c r="F526" s="49">
        <f t="shared" si="92"/>
        <v>630</v>
      </c>
      <c r="G526" s="49">
        <f t="shared" si="92"/>
        <v>360</v>
      </c>
      <c r="H526" s="65">
        <f t="shared" si="92"/>
        <v>541.6</v>
      </c>
      <c r="I526" s="65">
        <f t="shared" si="84"/>
        <v>181.60000000000002</v>
      </c>
      <c r="J526" s="65">
        <f t="shared" si="85"/>
        <v>150.44444444444446</v>
      </c>
      <c r="K526" s="65">
        <f t="shared" si="86"/>
        <v>85.96825396825398</v>
      </c>
      <c r="L526" s="65">
        <f t="shared" si="87"/>
        <v>140.5</v>
      </c>
      <c r="M526" s="65">
        <f t="shared" si="88"/>
        <v>135.0286711543256</v>
      </c>
      <c r="N526" s="49">
        <f t="shared" si="89"/>
        <v>85.96825396825398</v>
      </c>
      <c r="O526" s="49">
        <f t="shared" si="90"/>
        <v>140.5</v>
      </c>
      <c r="P526" s="49">
        <f t="shared" si="91"/>
        <v>135.0286711543256</v>
      </c>
    </row>
    <row r="527" spans="1:16" ht="31.5" hidden="1">
      <c r="A527" s="86"/>
      <c r="B527" s="86"/>
      <c r="C527" s="20" t="s">
        <v>62</v>
      </c>
      <c r="D527" s="44" t="s">
        <v>63</v>
      </c>
      <c r="E527" s="49">
        <f t="shared" si="92"/>
        <v>0</v>
      </c>
      <c r="F527" s="49">
        <f t="shared" si="92"/>
        <v>0</v>
      </c>
      <c r="G527" s="49">
        <f t="shared" si="92"/>
        <v>0</v>
      </c>
      <c r="H527" s="65">
        <f t="shared" si="92"/>
        <v>0</v>
      </c>
      <c r="I527" s="65">
        <f t="shared" si="84"/>
        <v>0</v>
      </c>
      <c r="J527" s="65"/>
      <c r="K527" s="65"/>
      <c r="L527" s="65">
        <f t="shared" si="87"/>
        <v>0</v>
      </c>
      <c r="M527" s="65"/>
      <c r="N527" s="49" t="e">
        <f t="shared" si="89"/>
        <v>#DIV/0!</v>
      </c>
      <c r="O527" s="49">
        <f t="shared" si="90"/>
        <v>0</v>
      </c>
      <c r="P527" s="49" t="e">
        <f t="shared" si="91"/>
        <v>#DIV/0!</v>
      </c>
    </row>
    <row r="528" spans="1:16" ht="34.5" customHeight="1" hidden="1">
      <c r="A528" s="86"/>
      <c r="B528" s="86"/>
      <c r="C528" s="20" t="s">
        <v>64</v>
      </c>
      <c r="D528" s="44" t="s">
        <v>65</v>
      </c>
      <c r="E528" s="49">
        <f t="shared" si="92"/>
        <v>0</v>
      </c>
      <c r="F528" s="49">
        <f t="shared" si="92"/>
        <v>0</v>
      </c>
      <c r="G528" s="49">
        <f t="shared" si="92"/>
        <v>0</v>
      </c>
      <c r="H528" s="65">
        <f t="shared" si="92"/>
        <v>0</v>
      </c>
      <c r="I528" s="65">
        <f t="shared" si="84"/>
        <v>0</v>
      </c>
      <c r="J528" s="65"/>
      <c r="K528" s="65"/>
      <c r="L528" s="65">
        <f t="shared" si="87"/>
        <v>0</v>
      </c>
      <c r="M528" s="65"/>
      <c r="N528" s="49" t="e">
        <f t="shared" si="89"/>
        <v>#DIV/0!</v>
      </c>
      <c r="O528" s="49">
        <f t="shared" si="90"/>
        <v>0</v>
      </c>
      <c r="P528" s="49" t="e">
        <f t="shared" si="91"/>
        <v>#DIV/0!</v>
      </c>
    </row>
    <row r="529" spans="1:16" ht="34.5" customHeight="1" hidden="1">
      <c r="A529" s="86"/>
      <c r="B529" s="86"/>
      <c r="C529" s="20" t="s">
        <v>233</v>
      </c>
      <c r="D529" s="44" t="s">
        <v>235</v>
      </c>
      <c r="E529" s="49">
        <f t="shared" si="92"/>
        <v>10</v>
      </c>
      <c r="F529" s="49">
        <f t="shared" si="92"/>
        <v>0</v>
      </c>
      <c r="G529" s="49">
        <f t="shared" si="92"/>
        <v>0</v>
      </c>
      <c r="H529" s="65">
        <f t="shared" si="92"/>
        <v>10</v>
      </c>
      <c r="I529" s="65">
        <f t="shared" si="84"/>
        <v>10</v>
      </c>
      <c r="J529" s="65"/>
      <c r="K529" s="65"/>
      <c r="L529" s="65">
        <f t="shared" si="87"/>
        <v>0</v>
      </c>
      <c r="M529" s="65">
        <f t="shared" si="88"/>
        <v>100</v>
      </c>
      <c r="N529" s="49" t="e">
        <f t="shared" si="89"/>
        <v>#DIV/0!</v>
      </c>
      <c r="O529" s="49">
        <f t="shared" si="90"/>
        <v>0</v>
      </c>
      <c r="P529" s="49">
        <f t="shared" si="91"/>
        <v>100</v>
      </c>
    </row>
    <row r="530" spans="1:16" ht="63" hidden="1">
      <c r="A530" s="86"/>
      <c r="B530" s="86"/>
      <c r="C530" s="20" t="s">
        <v>121</v>
      </c>
      <c r="D530" s="44" t="s">
        <v>122</v>
      </c>
      <c r="E530" s="49">
        <f t="shared" si="92"/>
        <v>10289.5</v>
      </c>
      <c r="F530" s="49">
        <f t="shared" si="92"/>
        <v>15750</v>
      </c>
      <c r="G530" s="49">
        <f t="shared" si="92"/>
        <v>9800</v>
      </c>
      <c r="H530" s="65">
        <f t="shared" si="92"/>
        <v>7207.7</v>
      </c>
      <c r="I530" s="65">
        <f t="shared" si="84"/>
        <v>-2592.3</v>
      </c>
      <c r="J530" s="65">
        <f t="shared" si="85"/>
        <v>73.54795918367347</v>
      </c>
      <c r="K530" s="65">
        <f t="shared" si="86"/>
        <v>45.7631746031746</v>
      </c>
      <c r="L530" s="65">
        <f t="shared" si="87"/>
        <v>-3081.8</v>
      </c>
      <c r="M530" s="65">
        <f t="shared" si="88"/>
        <v>70.04907915836533</v>
      </c>
      <c r="N530" s="49">
        <f t="shared" si="89"/>
        <v>45.7631746031746</v>
      </c>
      <c r="O530" s="49">
        <f t="shared" si="90"/>
        <v>-3081.8</v>
      </c>
      <c r="P530" s="49">
        <f t="shared" si="91"/>
        <v>70.04907915836533</v>
      </c>
    </row>
    <row r="531" spans="1:16" ht="63" hidden="1">
      <c r="A531" s="86"/>
      <c r="B531" s="86"/>
      <c r="C531" s="20" t="s">
        <v>220</v>
      </c>
      <c r="D531" s="43" t="s">
        <v>222</v>
      </c>
      <c r="E531" s="49">
        <f t="shared" si="92"/>
        <v>22.1</v>
      </c>
      <c r="F531" s="49">
        <f t="shared" si="92"/>
        <v>16</v>
      </c>
      <c r="G531" s="49">
        <f t="shared" si="92"/>
        <v>10.1</v>
      </c>
      <c r="H531" s="65">
        <f t="shared" si="92"/>
        <v>1713.9</v>
      </c>
      <c r="I531" s="65">
        <f t="shared" si="84"/>
        <v>1703.8000000000002</v>
      </c>
      <c r="J531" s="65">
        <f t="shared" si="85"/>
        <v>16969.30693069307</v>
      </c>
      <c r="K531" s="65">
        <f t="shared" si="86"/>
        <v>10711.875</v>
      </c>
      <c r="L531" s="65">
        <f t="shared" si="87"/>
        <v>1691.8000000000002</v>
      </c>
      <c r="M531" s="65">
        <f t="shared" si="88"/>
        <v>7755.203619909503</v>
      </c>
      <c r="N531" s="49">
        <f t="shared" si="89"/>
        <v>10711.875</v>
      </c>
      <c r="O531" s="49">
        <f t="shared" si="90"/>
        <v>1691.8000000000002</v>
      </c>
      <c r="P531" s="49">
        <f t="shared" si="91"/>
        <v>7755.203619909503</v>
      </c>
    </row>
    <row r="532" spans="1:16" ht="31.5" hidden="1">
      <c r="A532" s="86"/>
      <c r="B532" s="86"/>
      <c r="C532" s="20" t="s">
        <v>221</v>
      </c>
      <c r="D532" s="43" t="s">
        <v>223</v>
      </c>
      <c r="E532" s="49">
        <f t="shared" si="92"/>
        <v>3932.6</v>
      </c>
      <c r="F532" s="49">
        <f t="shared" si="92"/>
        <v>2200</v>
      </c>
      <c r="G532" s="49">
        <f t="shared" si="92"/>
        <v>2200</v>
      </c>
      <c r="H532" s="65">
        <f t="shared" si="92"/>
        <v>3790.9</v>
      </c>
      <c r="I532" s="65">
        <f t="shared" si="84"/>
        <v>1590.9</v>
      </c>
      <c r="J532" s="65">
        <f t="shared" si="85"/>
        <v>172.31363636363636</v>
      </c>
      <c r="K532" s="65">
        <f t="shared" si="86"/>
        <v>172.31363636363636</v>
      </c>
      <c r="L532" s="65">
        <f t="shared" si="87"/>
        <v>-141.69999999999982</v>
      </c>
      <c r="M532" s="65">
        <f t="shared" si="88"/>
        <v>96.39678584142807</v>
      </c>
      <c r="N532" s="49">
        <f t="shared" si="89"/>
        <v>172.31363636363636</v>
      </c>
      <c r="O532" s="49">
        <f t="shared" si="90"/>
        <v>-141.69999999999982</v>
      </c>
      <c r="P532" s="49">
        <f t="shared" si="91"/>
        <v>96.39678584142807</v>
      </c>
    </row>
    <row r="533" spans="1:16" ht="47.25" hidden="1">
      <c r="A533" s="86"/>
      <c r="B533" s="86"/>
      <c r="C533" s="20" t="s">
        <v>36</v>
      </c>
      <c r="D533" s="50" t="s">
        <v>37</v>
      </c>
      <c r="E533" s="49">
        <f aca="true" t="shared" si="93" ref="E533:H543">SUMIF($C$6:$C$467,$C533,E$6:E$467)</f>
        <v>1435.3</v>
      </c>
      <c r="F533" s="49">
        <f t="shared" si="93"/>
        <v>0</v>
      </c>
      <c r="G533" s="49">
        <f t="shared" si="93"/>
        <v>0</v>
      </c>
      <c r="H533" s="65">
        <f t="shared" si="93"/>
        <v>0</v>
      </c>
      <c r="I533" s="65">
        <f t="shared" si="84"/>
        <v>0</v>
      </c>
      <c r="J533" s="65"/>
      <c r="K533" s="65"/>
      <c r="L533" s="65">
        <f t="shared" si="87"/>
        <v>-1435.3</v>
      </c>
      <c r="M533" s="65">
        <f t="shared" si="88"/>
        <v>0</v>
      </c>
      <c r="N533" s="49" t="e">
        <f t="shared" si="89"/>
        <v>#DIV/0!</v>
      </c>
      <c r="O533" s="49">
        <f t="shared" si="90"/>
        <v>-1435.3</v>
      </c>
      <c r="P533" s="49">
        <f t="shared" si="91"/>
        <v>0</v>
      </c>
    </row>
    <row r="534" spans="1:16" ht="63" hidden="1">
      <c r="A534" s="86"/>
      <c r="B534" s="86"/>
      <c r="C534" s="21" t="s">
        <v>45</v>
      </c>
      <c r="D534" s="50" t="s">
        <v>46</v>
      </c>
      <c r="E534" s="49">
        <f t="shared" si="93"/>
        <v>123</v>
      </c>
      <c r="F534" s="49">
        <f t="shared" si="93"/>
        <v>205</v>
      </c>
      <c r="G534" s="49">
        <f t="shared" si="93"/>
        <v>109</v>
      </c>
      <c r="H534" s="65">
        <f t="shared" si="93"/>
        <v>172</v>
      </c>
      <c r="I534" s="65">
        <f t="shared" si="84"/>
        <v>63</v>
      </c>
      <c r="J534" s="65">
        <f t="shared" si="85"/>
        <v>157.7981651376147</v>
      </c>
      <c r="K534" s="65">
        <f t="shared" si="86"/>
        <v>83.90243902439025</v>
      </c>
      <c r="L534" s="65">
        <f t="shared" si="87"/>
        <v>49</v>
      </c>
      <c r="M534" s="65">
        <f t="shared" si="88"/>
        <v>139.83739837398375</v>
      </c>
      <c r="N534" s="49">
        <f t="shared" si="89"/>
        <v>83.90243902439025</v>
      </c>
      <c r="O534" s="49">
        <f t="shared" si="90"/>
        <v>49</v>
      </c>
      <c r="P534" s="49">
        <f t="shared" si="91"/>
        <v>139.83739837398375</v>
      </c>
    </row>
    <row r="535" spans="1:16" ht="78.75" hidden="1">
      <c r="A535" s="86"/>
      <c r="B535" s="86"/>
      <c r="C535" s="20" t="s">
        <v>243</v>
      </c>
      <c r="D535" s="44" t="s">
        <v>242</v>
      </c>
      <c r="E535" s="49">
        <f t="shared" si="93"/>
        <v>24.4</v>
      </c>
      <c r="F535" s="49">
        <f t="shared" si="93"/>
        <v>251.3</v>
      </c>
      <c r="G535" s="49">
        <f t="shared" si="93"/>
        <v>167.5</v>
      </c>
      <c r="H535" s="65">
        <f t="shared" si="93"/>
        <v>995.5</v>
      </c>
      <c r="I535" s="65">
        <f t="shared" si="84"/>
        <v>828</v>
      </c>
      <c r="J535" s="65">
        <f t="shared" si="85"/>
        <v>594.3283582089553</v>
      </c>
      <c r="K535" s="65">
        <f t="shared" si="86"/>
        <v>396.14007162753677</v>
      </c>
      <c r="L535" s="65">
        <f t="shared" si="87"/>
        <v>971.1</v>
      </c>
      <c r="M535" s="65">
        <f t="shared" si="88"/>
        <v>4079.9180327868853</v>
      </c>
      <c r="N535" s="49"/>
      <c r="O535" s="49"/>
      <c r="P535" s="49"/>
    </row>
    <row r="536" spans="1:16" ht="29.25" customHeight="1" hidden="1">
      <c r="A536" s="86"/>
      <c r="B536" s="86"/>
      <c r="C536" s="21" t="s">
        <v>193</v>
      </c>
      <c r="D536" s="50" t="s">
        <v>194</v>
      </c>
      <c r="E536" s="65">
        <f t="shared" si="93"/>
        <v>0</v>
      </c>
      <c r="F536" s="49">
        <f t="shared" si="93"/>
        <v>0</v>
      </c>
      <c r="G536" s="49">
        <f t="shared" si="93"/>
        <v>0</v>
      </c>
      <c r="H536" s="65">
        <f t="shared" si="93"/>
        <v>314</v>
      </c>
      <c r="I536" s="65">
        <f t="shared" si="84"/>
        <v>314</v>
      </c>
      <c r="J536" s="65"/>
      <c r="K536" s="65"/>
      <c r="L536" s="65">
        <f t="shared" si="87"/>
        <v>314</v>
      </c>
      <c r="M536" s="65"/>
      <c r="N536" s="49" t="e">
        <f t="shared" si="89"/>
        <v>#DIV/0!</v>
      </c>
      <c r="O536" s="49">
        <f t="shared" si="90"/>
        <v>314</v>
      </c>
      <c r="P536" s="49" t="e">
        <f t="shared" si="91"/>
        <v>#DIV/0!</v>
      </c>
    </row>
    <row r="537" spans="1:16" ht="33" customHeight="1" hidden="1">
      <c r="A537" s="86"/>
      <c r="B537" s="86"/>
      <c r="C537" s="20" t="s">
        <v>186</v>
      </c>
      <c r="D537" s="44" t="s">
        <v>187</v>
      </c>
      <c r="E537" s="49">
        <f t="shared" si="93"/>
        <v>3861.2</v>
      </c>
      <c r="F537" s="49">
        <f t="shared" si="93"/>
        <v>6130</v>
      </c>
      <c r="G537" s="49">
        <f t="shared" si="93"/>
        <v>5915</v>
      </c>
      <c r="H537" s="65">
        <f t="shared" si="93"/>
        <v>22309.3</v>
      </c>
      <c r="I537" s="65">
        <f t="shared" si="84"/>
        <v>16394.3</v>
      </c>
      <c r="J537" s="65">
        <f t="shared" si="85"/>
        <v>377.16483516483515</v>
      </c>
      <c r="K537" s="65">
        <f t="shared" si="86"/>
        <v>363.9363784665579</v>
      </c>
      <c r="L537" s="65">
        <f t="shared" si="87"/>
        <v>18448.1</v>
      </c>
      <c r="M537" s="65">
        <f t="shared" si="88"/>
        <v>577.7815186988502</v>
      </c>
      <c r="N537" s="49">
        <f t="shared" si="89"/>
        <v>363.9363784665579</v>
      </c>
      <c r="O537" s="49">
        <f t="shared" si="90"/>
        <v>18448.1</v>
      </c>
      <c r="P537" s="49">
        <f t="shared" si="91"/>
        <v>577.7815186988502</v>
      </c>
    </row>
    <row r="538" spans="1:16" ht="33" customHeight="1" hidden="1">
      <c r="A538" s="86"/>
      <c r="B538" s="86"/>
      <c r="C538" s="61" t="s">
        <v>211</v>
      </c>
      <c r="D538" s="44" t="s">
        <v>212</v>
      </c>
      <c r="E538" s="49">
        <f t="shared" si="93"/>
        <v>3944.4</v>
      </c>
      <c r="F538" s="49">
        <f t="shared" si="93"/>
        <v>5956.1</v>
      </c>
      <c r="G538" s="49">
        <f t="shared" si="93"/>
        <v>2836.8</v>
      </c>
      <c r="H538" s="65">
        <f t="shared" si="93"/>
        <v>5979.4</v>
      </c>
      <c r="I538" s="65">
        <f t="shared" si="84"/>
        <v>3142.5999999999995</v>
      </c>
      <c r="J538" s="65">
        <f t="shared" si="85"/>
        <v>210.77975183305128</v>
      </c>
      <c r="K538" s="65">
        <f t="shared" si="86"/>
        <v>100.39119558100099</v>
      </c>
      <c r="L538" s="65">
        <f t="shared" si="87"/>
        <v>2034.9999999999995</v>
      </c>
      <c r="M538" s="65">
        <f t="shared" si="88"/>
        <v>151.59213061555621</v>
      </c>
      <c r="N538" s="49">
        <f t="shared" si="89"/>
        <v>100.39119558100099</v>
      </c>
      <c r="O538" s="49">
        <f t="shared" si="90"/>
        <v>2034.9999999999995</v>
      </c>
      <c r="P538" s="49">
        <f t="shared" si="91"/>
        <v>151.59213061555621</v>
      </c>
    </row>
    <row r="539" spans="1:16" ht="33" customHeight="1" hidden="1">
      <c r="A539" s="86"/>
      <c r="B539" s="86"/>
      <c r="C539" s="20" t="s">
        <v>245</v>
      </c>
      <c r="D539" s="44" t="s">
        <v>244</v>
      </c>
      <c r="E539" s="49">
        <f t="shared" si="93"/>
        <v>69.2</v>
      </c>
      <c r="F539" s="49">
        <f t="shared" si="93"/>
        <v>0</v>
      </c>
      <c r="G539" s="49">
        <f t="shared" si="93"/>
        <v>0</v>
      </c>
      <c r="H539" s="65">
        <f t="shared" si="93"/>
        <v>361.1</v>
      </c>
      <c r="I539" s="65">
        <f t="shared" si="84"/>
        <v>361.1</v>
      </c>
      <c r="J539" s="65"/>
      <c r="K539" s="65"/>
      <c r="L539" s="65">
        <f t="shared" si="87"/>
        <v>291.90000000000003</v>
      </c>
      <c r="M539" s="65">
        <f t="shared" si="88"/>
        <v>521.820809248555</v>
      </c>
      <c r="N539" s="49"/>
      <c r="O539" s="49"/>
      <c r="P539" s="49"/>
    </row>
    <row r="540" spans="1:16" ht="33" customHeight="1" hidden="1">
      <c r="A540" s="86"/>
      <c r="B540" s="86"/>
      <c r="C540" s="20" t="s">
        <v>236</v>
      </c>
      <c r="D540" s="44" t="s">
        <v>237</v>
      </c>
      <c r="E540" s="49">
        <f t="shared" si="93"/>
        <v>1553.9</v>
      </c>
      <c r="F540" s="49">
        <f t="shared" si="93"/>
        <v>1730.7999999999997</v>
      </c>
      <c r="G540" s="49">
        <f t="shared" si="93"/>
        <v>923.8</v>
      </c>
      <c r="H540" s="65">
        <f t="shared" si="93"/>
        <v>4756.300000000001</v>
      </c>
      <c r="I540" s="65">
        <f t="shared" si="84"/>
        <v>3832.500000000001</v>
      </c>
      <c r="J540" s="65">
        <f t="shared" si="85"/>
        <v>514.8625243559213</v>
      </c>
      <c r="K540" s="65">
        <f t="shared" si="86"/>
        <v>274.80355904783926</v>
      </c>
      <c r="L540" s="65">
        <f t="shared" si="87"/>
        <v>3202.400000000001</v>
      </c>
      <c r="M540" s="65">
        <f t="shared" si="88"/>
        <v>306.0879078447777</v>
      </c>
      <c r="N540" s="49">
        <f>H540/F540*100</f>
        <v>274.80355904783926</v>
      </c>
      <c r="O540" s="49">
        <f>H540-E540</f>
        <v>3202.400000000001</v>
      </c>
      <c r="P540" s="49">
        <f>H540/E540*100</f>
        <v>306.0879078447777</v>
      </c>
    </row>
    <row r="541" spans="1:16" ht="47.25" hidden="1">
      <c r="A541" s="86"/>
      <c r="B541" s="86"/>
      <c r="C541" s="20" t="s">
        <v>17</v>
      </c>
      <c r="D541" s="44" t="s">
        <v>18</v>
      </c>
      <c r="E541" s="49">
        <f t="shared" si="93"/>
        <v>55760.99999999999</v>
      </c>
      <c r="F541" s="49">
        <f t="shared" si="93"/>
        <v>28980.3</v>
      </c>
      <c r="G541" s="49">
        <f t="shared" si="93"/>
        <v>19478.800000000003</v>
      </c>
      <c r="H541" s="65">
        <f t="shared" si="93"/>
        <v>58358.00000000001</v>
      </c>
      <c r="I541" s="65">
        <f t="shared" si="84"/>
        <v>38879.200000000004</v>
      </c>
      <c r="J541" s="65">
        <f t="shared" si="85"/>
        <v>299.5975111403166</v>
      </c>
      <c r="K541" s="65">
        <f t="shared" si="86"/>
        <v>201.37127634979626</v>
      </c>
      <c r="L541" s="65">
        <f t="shared" si="87"/>
        <v>2597.0000000000146</v>
      </c>
      <c r="M541" s="65">
        <f t="shared" si="88"/>
        <v>104.65737701978088</v>
      </c>
      <c r="N541" s="49">
        <f t="shared" si="89"/>
        <v>201.37127634979626</v>
      </c>
      <c r="O541" s="49">
        <f t="shared" si="90"/>
        <v>2597.0000000000146</v>
      </c>
      <c r="P541" s="49">
        <f t="shared" si="91"/>
        <v>104.65737701978088</v>
      </c>
    </row>
    <row r="542" spans="1:16" ht="15.75">
      <c r="A542" s="86"/>
      <c r="B542" s="86"/>
      <c r="C542" s="21" t="s">
        <v>19</v>
      </c>
      <c r="D542" s="43" t="s">
        <v>20</v>
      </c>
      <c r="E542" s="65">
        <f t="shared" si="93"/>
        <v>-324</v>
      </c>
      <c r="F542" s="49">
        <f t="shared" si="93"/>
        <v>0</v>
      </c>
      <c r="G542" s="49">
        <f t="shared" si="93"/>
        <v>0</v>
      </c>
      <c r="H542" s="65">
        <f t="shared" si="93"/>
        <v>7240.700000000001</v>
      </c>
      <c r="I542" s="65">
        <f t="shared" si="84"/>
        <v>7240.700000000001</v>
      </c>
      <c r="J542" s="65"/>
      <c r="K542" s="65"/>
      <c r="L542" s="65">
        <f t="shared" si="87"/>
        <v>7564.700000000001</v>
      </c>
      <c r="M542" s="65">
        <f t="shared" si="88"/>
        <v>-2234.783950617284</v>
      </c>
      <c r="N542" s="49"/>
      <c r="O542" s="49">
        <f t="shared" si="90"/>
        <v>7564.700000000001</v>
      </c>
      <c r="P542" s="49">
        <f t="shared" si="91"/>
        <v>-2234.783950617284</v>
      </c>
    </row>
    <row r="543" spans="1:16" ht="15.75">
      <c r="A543" s="86"/>
      <c r="B543" s="86"/>
      <c r="C543" s="21" t="s">
        <v>21</v>
      </c>
      <c r="D543" s="43" t="s">
        <v>128</v>
      </c>
      <c r="E543" s="65">
        <f t="shared" si="93"/>
        <v>22976.8</v>
      </c>
      <c r="F543" s="49">
        <f t="shared" si="93"/>
        <v>92564.8</v>
      </c>
      <c r="G543" s="49">
        <f t="shared" si="93"/>
        <v>92488.3</v>
      </c>
      <c r="H543" s="65">
        <f t="shared" si="93"/>
        <v>125444.4</v>
      </c>
      <c r="I543" s="65">
        <f t="shared" si="84"/>
        <v>32956.09999999999</v>
      </c>
      <c r="J543" s="65">
        <f t="shared" si="85"/>
        <v>135.6327232741871</v>
      </c>
      <c r="K543" s="65">
        <f t="shared" si="86"/>
        <v>135.52062987226245</v>
      </c>
      <c r="L543" s="65">
        <f t="shared" si="87"/>
        <v>102467.59999999999</v>
      </c>
      <c r="M543" s="65">
        <f t="shared" si="88"/>
        <v>545.9611434142265</v>
      </c>
      <c r="N543" s="49">
        <f t="shared" si="89"/>
        <v>135.52062987226245</v>
      </c>
      <c r="O543" s="49">
        <f t="shared" si="90"/>
        <v>102467.59999999999</v>
      </c>
      <c r="P543" s="49">
        <f t="shared" si="91"/>
        <v>545.9611434142265</v>
      </c>
    </row>
    <row r="544" spans="1:16" s="5" customFormat="1" ht="42.75" customHeight="1">
      <c r="A544" s="86"/>
      <c r="B544" s="86"/>
      <c r="C544" s="23"/>
      <c r="D544" s="3" t="s">
        <v>148</v>
      </c>
      <c r="E544" s="6">
        <f>E476+E492</f>
        <v>8983943.7</v>
      </c>
      <c r="F544" s="6">
        <f>F476+F492</f>
        <v>14413250.2</v>
      </c>
      <c r="G544" s="6">
        <f>G476+G492</f>
        <v>8911010</v>
      </c>
      <c r="H544" s="6">
        <f>H476+H492</f>
        <v>8923891.7</v>
      </c>
      <c r="I544" s="6">
        <f aca="true" t="shared" si="94" ref="I544:I559">H544-G544</f>
        <v>12881.699999999255</v>
      </c>
      <c r="J544" s="6">
        <f aca="true" t="shared" si="95" ref="J544:J550">H544/G544*100</f>
        <v>100.1445593709355</v>
      </c>
      <c r="K544" s="6">
        <f aca="true" t="shared" si="96" ref="K544:K550">H544/F544*100</f>
        <v>61.91449934033616</v>
      </c>
      <c r="L544" s="6">
        <f>H544-E544</f>
        <v>-60052</v>
      </c>
      <c r="M544" s="6">
        <f>H544/E544*100</f>
        <v>99.3315630417408</v>
      </c>
      <c r="N544" s="6">
        <f aca="true" t="shared" si="97" ref="N544:N550">H544/F544*100</f>
        <v>61.91449934033616</v>
      </c>
      <c r="O544" s="6">
        <f aca="true" t="shared" si="98" ref="O544:O550">H544-E544</f>
        <v>-60052</v>
      </c>
      <c r="P544" s="6">
        <f aca="true" t="shared" si="99" ref="P544:P550">H544/E544*100</f>
        <v>99.3315630417408</v>
      </c>
    </row>
    <row r="545" spans="1:16" s="5" customFormat="1" ht="30" customHeight="1">
      <c r="A545" s="86"/>
      <c r="B545" s="86"/>
      <c r="C545" s="23"/>
      <c r="D545" s="3" t="s">
        <v>162</v>
      </c>
      <c r="E545" s="6">
        <f>E546-E555</f>
        <v>4630962.7</v>
      </c>
      <c r="F545" s="6">
        <f>F546-F555</f>
        <v>9529215.7</v>
      </c>
      <c r="G545" s="6">
        <f>G546-G555</f>
        <v>6485385.399999999</v>
      </c>
      <c r="H545" s="6">
        <f>H546-H555</f>
        <v>6519221.799999999</v>
      </c>
      <c r="I545" s="6">
        <f t="shared" si="94"/>
        <v>33836.39999999944</v>
      </c>
      <c r="J545" s="6">
        <f t="shared" si="95"/>
        <v>100.52173306462248</v>
      </c>
      <c r="K545" s="6">
        <f t="shared" si="96"/>
        <v>68.41299436636741</v>
      </c>
      <c r="L545" s="6">
        <f>H545-E545</f>
        <v>1888259.0999999987</v>
      </c>
      <c r="M545" s="6">
        <f>H545/E545*100</f>
        <v>140.77465577513718</v>
      </c>
      <c r="N545" s="6">
        <f t="shared" si="97"/>
        <v>68.41299436636741</v>
      </c>
      <c r="O545" s="6">
        <f t="shared" si="98"/>
        <v>1888259.0999999987</v>
      </c>
      <c r="P545" s="6">
        <f t="shared" si="99"/>
        <v>140.77465577513718</v>
      </c>
    </row>
    <row r="546" spans="1:16" s="5" customFormat="1" ht="31.5">
      <c r="A546" s="86"/>
      <c r="B546" s="86"/>
      <c r="C546" s="23" t="s">
        <v>217</v>
      </c>
      <c r="D546" s="3" t="s">
        <v>163</v>
      </c>
      <c r="E546" s="6">
        <f>SUM(E547:E555)</f>
        <v>4408148.2</v>
      </c>
      <c r="F546" s="6">
        <f>SUM(F547:F555)</f>
        <v>9529215.7</v>
      </c>
      <c r="G546" s="6">
        <f>SUM(G547:G555)</f>
        <v>6485385.399999999</v>
      </c>
      <c r="H546" s="6">
        <f>SUM(H547:H555)</f>
        <v>6352511.799999999</v>
      </c>
      <c r="I546" s="6">
        <f t="shared" si="94"/>
        <v>-132873.60000000056</v>
      </c>
      <c r="J546" s="6">
        <f t="shared" si="95"/>
        <v>97.9511842118126</v>
      </c>
      <c r="K546" s="6">
        <f t="shared" si="96"/>
        <v>66.66353244580243</v>
      </c>
      <c r="L546" s="6">
        <f>H546-E546</f>
        <v>1944363.5999999987</v>
      </c>
      <c r="M546" s="6">
        <f>H546/E546*100</f>
        <v>144.10839907787124</v>
      </c>
      <c r="N546" s="6">
        <f t="shared" si="97"/>
        <v>66.66353244580243</v>
      </c>
      <c r="O546" s="6">
        <f t="shared" si="98"/>
        <v>1944363.5999999987</v>
      </c>
      <c r="P546" s="6">
        <f t="shared" si="99"/>
        <v>144.10839907787124</v>
      </c>
    </row>
    <row r="547" spans="1:16" ht="47.25">
      <c r="A547" s="86"/>
      <c r="B547" s="86"/>
      <c r="C547" s="21" t="s">
        <v>252</v>
      </c>
      <c r="D547" s="43" t="s">
        <v>253</v>
      </c>
      <c r="E547" s="49">
        <f aca="true" t="shared" si="100" ref="E547:H555">SUMIF($C$6:$C$459,$C547,E$6:E$459)</f>
        <v>160016.8</v>
      </c>
      <c r="F547" s="49">
        <f t="shared" si="100"/>
        <v>594332.9</v>
      </c>
      <c r="G547" s="49">
        <f t="shared" si="100"/>
        <v>396222</v>
      </c>
      <c r="H547" s="65">
        <f t="shared" si="100"/>
        <v>415758.8</v>
      </c>
      <c r="I547" s="65">
        <f t="shared" si="94"/>
        <v>19536.79999999999</v>
      </c>
      <c r="J547" s="65">
        <f t="shared" si="95"/>
        <v>104.93077113335454</v>
      </c>
      <c r="K547" s="65">
        <f t="shared" si="96"/>
        <v>69.95385919238191</v>
      </c>
      <c r="L547" s="65">
        <f>H547-E547</f>
        <v>255742</v>
      </c>
      <c r="M547" s="65">
        <f>H547/E547*100</f>
        <v>259.8219686932872</v>
      </c>
      <c r="N547" s="49">
        <f t="shared" si="97"/>
        <v>69.95385919238191</v>
      </c>
      <c r="O547" s="49">
        <f t="shared" si="98"/>
        <v>255742</v>
      </c>
      <c r="P547" s="49">
        <f t="shared" si="99"/>
        <v>259.8219686932872</v>
      </c>
    </row>
    <row r="548" spans="1:16" ht="15.75">
      <c r="A548" s="86"/>
      <c r="B548" s="86"/>
      <c r="C548" s="21" t="s">
        <v>24</v>
      </c>
      <c r="D548" s="43" t="s">
        <v>164</v>
      </c>
      <c r="E548" s="49">
        <f t="shared" si="100"/>
        <v>377339</v>
      </c>
      <c r="F548" s="65">
        <f t="shared" si="100"/>
        <v>1356697.5</v>
      </c>
      <c r="G548" s="65">
        <f t="shared" si="100"/>
        <v>759947.7</v>
      </c>
      <c r="H548" s="65">
        <f t="shared" si="100"/>
        <v>610653</v>
      </c>
      <c r="I548" s="65">
        <f aca="true" t="shared" si="101" ref="I548:I555">H548-G548</f>
        <v>-149294.69999999995</v>
      </c>
      <c r="J548" s="65">
        <f t="shared" si="95"/>
        <v>80.354608613198</v>
      </c>
      <c r="K548" s="65">
        <f t="shared" si="96"/>
        <v>45.01025468094399</v>
      </c>
      <c r="L548" s="65">
        <f aca="true" t="shared" si="102" ref="L548:L555">H548-E548</f>
        <v>233314</v>
      </c>
      <c r="M548" s="65">
        <f aca="true" t="shared" si="103" ref="M548:M555">H548/E548*100</f>
        <v>161.83140359199552</v>
      </c>
      <c r="N548" s="49">
        <f t="shared" si="97"/>
        <v>45.01025468094399</v>
      </c>
      <c r="O548" s="49">
        <f t="shared" si="98"/>
        <v>233314</v>
      </c>
      <c r="P548" s="49">
        <f t="shared" si="99"/>
        <v>161.83140359199552</v>
      </c>
    </row>
    <row r="549" spans="1:16" ht="15.75">
      <c r="A549" s="86"/>
      <c r="B549" s="86"/>
      <c r="C549" s="21" t="s">
        <v>26</v>
      </c>
      <c r="D549" s="43" t="s">
        <v>68</v>
      </c>
      <c r="E549" s="49">
        <f t="shared" si="100"/>
        <v>3735445.8000000003</v>
      </c>
      <c r="F549" s="65">
        <f t="shared" si="100"/>
        <v>7391838.8</v>
      </c>
      <c r="G549" s="65">
        <f t="shared" si="100"/>
        <v>5152791.199999999</v>
      </c>
      <c r="H549" s="65">
        <f t="shared" si="100"/>
        <v>5271956.2</v>
      </c>
      <c r="I549" s="65">
        <f t="shared" si="101"/>
        <v>119165.00000000093</v>
      </c>
      <c r="J549" s="65">
        <f t="shared" si="95"/>
        <v>102.31263009453986</v>
      </c>
      <c r="K549" s="65">
        <f t="shared" si="96"/>
        <v>71.32130911729298</v>
      </c>
      <c r="L549" s="65">
        <f t="shared" si="102"/>
        <v>1536510.4</v>
      </c>
      <c r="M549" s="65">
        <f t="shared" si="103"/>
        <v>141.13325376050162</v>
      </c>
      <c r="N549" s="49">
        <f t="shared" si="97"/>
        <v>71.32130911729298</v>
      </c>
      <c r="O549" s="49">
        <f t="shared" si="98"/>
        <v>1536510.4</v>
      </c>
      <c r="P549" s="49">
        <f t="shared" si="99"/>
        <v>141.13325376050162</v>
      </c>
    </row>
    <row r="550" spans="1:16" ht="15.75">
      <c r="A550" s="86"/>
      <c r="B550" s="86"/>
      <c r="C550" s="21" t="s">
        <v>39</v>
      </c>
      <c r="D550" s="44" t="s">
        <v>40</v>
      </c>
      <c r="E550" s="49">
        <f t="shared" si="100"/>
        <v>235974.30000000005</v>
      </c>
      <c r="F550" s="65">
        <f t="shared" si="100"/>
        <v>120519.20000000001</v>
      </c>
      <c r="G550" s="65">
        <f t="shared" si="100"/>
        <v>110597.20000000001</v>
      </c>
      <c r="H550" s="65">
        <f t="shared" si="100"/>
        <v>104260.6</v>
      </c>
      <c r="I550" s="65">
        <f t="shared" si="101"/>
        <v>-6336.600000000006</v>
      </c>
      <c r="J550" s="65">
        <f t="shared" si="95"/>
        <v>94.27056019501397</v>
      </c>
      <c r="K550" s="65">
        <f t="shared" si="96"/>
        <v>86.50953541012552</v>
      </c>
      <c r="L550" s="65">
        <f t="shared" si="102"/>
        <v>-131713.70000000004</v>
      </c>
      <c r="M550" s="65">
        <f t="shared" si="103"/>
        <v>44.183031796259165</v>
      </c>
      <c r="N550" s="49">
        <f t="shared" si="97"/>
        <v>86.50953541012552</v>
      </c>
      <c r="O550" s="49">
        <f t="shared" si="98"/>
        <v>-131713.70000000004</v>
      </c>
      <c r="P550" s="49">
        <f t="shared" si="99"/>
        <v>44.183031796259165</v>
      </c>
    </row>
    <row r="551" spans="1:16" ht="31.5" customHeight="1" hidden="1">
      <c r="A551" s="86"/>
      <c r="B551" s="86"/>
      <c r="C551" s="21" t="s">
        <v>165</v>
      </c>
      <c r="D551" s="42" t="s">
        <v>166</v>
      </c>
      <c r="E551" s="49">
        <f t="shared" si="100"/>
        <v>0</v>
      </c>
      <c r="F551" s="49">
        <f t="shared" si="100"/>
        <v>0</v>
      </c>
      <c r="G551" s="49">
        <f t="shared" si="100"/>
        <v>0</v>
      </c>
      <c r="H551" s="49">
        <f t="shared" si="100"/>
        <v>0</v>
      </c>
      <c r="I551" s="65">
        <f t="shared" si="101"/>
        <v>0</v>
      </c>
      <c r="J551" s="65"/>
      <c r="K551" s="65"/>
      <c r="L551" s="65">
        <f t="shared" si="102"/>
        <v>0</v>
      </c>
      <c r="M551" s="65"/>
      <c r="N551" s="49"/>
      <c r="O551" s="49">
        <f aca="true" t="shared" si="104" ref="O551:O559">H551-E551</f>
        <v>0</v>
      </c>
      <c r="P551" s="49"/>
    </row>
    <row r="552" spans="1:16" ht="15.75" customHeight="1" hidden="1">
      <c r="A552" s="86"/>
      <c r="B552" s="86"/>
      <c r="C552" s="21" t="s">
        <v>48</v>
      </c>
      <c r="D552" s="43" t="s">
        <v>49</v>
      </c>
      <c r="E552" s="49">
        <f t="shared" si="100"/>
        <v>0</v>
      </c>
      <c r="F552" s="49">
        <f t="shared" si="100"/>
        <v>0</v>
      </c>
      <c r="G552" s="49">
        <f t="shared" si="100"/>
        <v>0</v>
      </c>
      <c r="H552" s="49">
        <f t="shared" si="100"/>
        <v>0</v>
      </c>
      <c r="I552" s="65">
        <f t="shared" si="101"/>
        <v>0</v>
      </c>
      <c r="J552" s="65"/>
      <c r="K552" s="65"/>
      <c r="L552" s="65">
        <f t="shared" si="102"/>
        <v>0</v>
      </c>
      <c r="M552" s="65"/>
      <c r="N552" s="49"/>
      <c r="O552" s="49">
        <f t="shared" si="104"/>
        <v>0</v>
      </c>
      <c r="P552" s="49"/>
    </row>
    <row r="553" spans="1:16" ht="31.5">
      <c r="A553" s="86"/>
      <c r="B553" s="86"/>
      <c r="C553" s="21" t="s">
        <v>183</v>
      </c>
      <c r="D553" s="42" t="s">
        <v>184</v>
      </c>
      <c r="E553" s="49">
        <f t="shared" si="100"/>
        <v>71901</v>
      </c>
      <c r="F553" s="49">
        <f t="shared" si="100"/>
        <v>1803.5</v>
      </c>
      <c r="G553" s="49">
        <f t="shared" si="100"/>
        <v>1803.5</v>
      </c>
      <c r="H553" s="49">
        <f t="shared" si="100"/>
        <v>4696.1</v>
      </c>
      <c r="I553" s="65">
        <f t="shared" si="101"/>
        <v>2892.6000000000004</v>
      </c>
      <c r="J553" s="65">
        <f>H553/G553*100</f>
        <v>260.38813418353203</v>
      </c>
      <c r="K553" s="65">
        <f>H553/F553*100</f>
        <v>260.38813418353203</v>
      </c>
      <c r="L553" s="65">
        <f t="shared" si="102"/>
        <v>-67204.9</v>
      </c>
      <c r="M553" s="65">
        <f t="shared" si="103"/>
        <v>6.531341705956802</v>
      </c>
      <c r="N553" s="49">
        <f>H553/F553*100</f>
        <v>260.38813418353203</v>
      </c>
      <c r="O553" s="49">
        <f t="shared" si="104"/>
        <v>-67204.9</v>
      </c>
      <c r="P553" s="49">
        <f aca="true" t="shared" si="105" ref="P553:P559">H553/E553*100</f>
        <v>6.531341705956802</v>
      </c>
    </row>
    <row r="554" spans="1:16" ht="31.5">
      <c r="A554" s="86"/>
      <c r="B554" s="86"/>
      <c r="C554" s="21" t="s">
        <v>182</v>
      </c>
      <c r="D554" s="42" t="s">
        <v>185</v>
      </c>
      <c r="E554" s="65">
        <f t="shared" si="100"/>
        <v>50285.8</v>
      </c>
      <c r="F554" s="49">
        <f t="shared" si="100"/>
        <v>64023.799999999996</v>
      </c>
      <c r="G554" s="49">
        <f t="shared" si="100"/>
        <v>64023.799999999996</v>
      </c>
      <c r="H554" s="49">
        <f t="shared" si="100"/>
        <v>111897.1</v>
      </c>
      <c r="I554" s="65">
        <f t="shared" si="101"/>
        <v>47873.30000000001</v>
      </c>
      <c r="J554" s="65">
        <f>H554/G554*100</f>
        <v>174.7742245852324</v>
      </c>
      <c r="K554" s="65">
        <f>H554/F554*100</f>
        <v>174.7742245852324</v>
      </c>
      <c r="L554" s="65">
        <f t="shared" si="102"/>
        <v>61611.3</v>
      </c>
      <c r="M554" s="65">
        <f t="shared" si="103"/>
        <v>222.52226274614304</v>
      </c>
      <c r="N554" s="49"/>
      <c r="O554" s="49">
        <f t="shared" si="104"/>
        <v>61611.3</v>
      </c>
      <c r="P554" s="49">
        <f t="shared" si="105"/>
        <v>222.52226274614304</v>
      </c>
    </row>
    <row r="555" spans="1:16" ht="15.75">
      <c r="A555" s="86"/>
      <c r="B555" s="86"/>
      <c r="C555" s="21" t="s">
        <v>28</v>
      </c>
      <c r="D555" s="43" t="s">
        <v>23</v>
      </c>
      <c r="E555" s="65">
        <f t="shared" si="100"/>
        <v>-222814.5</v>
      </c>
      <c r="F555" s="49">
        <f t="shared" si="100"/>
        <v>0</v>
      </c>
      <c r="G555" s="49">
        <f t="shared" si="100"/>
        <v>0</v>
      </c>
      <c r="H555" s="65">
        <f t="shared" si="100"/>
        <v>-166710</v>
      </c>
      <c r="I555" s="65">
        <f t="shared" si="101"/>
        <v>-166710</v>
      </c>
      <c r="J555" s="65"/>
      <c r="K555" s="65"/>
      <c r="L555" s="65">
        <f t="shared" si="102"/>
        <v>56104.5</v>
      </c>
      <c r="M555" s="65">
        <f t="shared" si="103"/>
        <v>74.82008576641107</v>
      </c>
      <c r="N555" s="49"/>
      <c r="O555" s="49">
        <f t="shared" si="104"/>
        <v>56104.5</v>
      </c>
      <c r="P555" s="49">
        <f t="shared" si="105"/>
        <v>74.82008576641107</v>
      </c>
    </row>
    <row r="556" spans="1:16" s="5" customFormat="1" ht="15.75">
      <c r="A556" s="86"/>
      <c r="B556" s="86"/>
      <c r="C556" s="22"/>
      <c r="D556" s="8" t="s">
        <v>176</v>
      </c>
      <c r="E556" s="6">
        <f>E557-E555</f>
        <v>13614906.399999999</v>
      </c>
      <c r="F556" s="6">
        <f>F557-F555</f>
        <v>23942465.9</v>
      </c>
      <c r="G556" s="6">
        <f>G557-G555</f>
        <v>15396395.399999999</v>
      </c>
      <c r="H556" s="6">
        <f>H557-H555</f>
        <v>15443113.499999998</v>
      </c>
      <c r="I556" s="6">
        <f t="shared" si="94"/>
        <v>46718.09999999963</v>
      </c>
      <c r="J556" s="6">
        <f>H556/G556*100</f>
        <v>100.30343530928025</v>
      </c>
      <c r="K556" s="6">
        <f>H556/F556*100</f>
        <v>64.50093137649618</v>
      </c>
      <c r="L556" s="6">
        <f>H556-E556</f>
        <v>1828207.0999999996</v>
      </c>
      <c r="M556" s="6">
        <f>H556/E556*100</f>
        <v>113.42798140720234</v>
      </c>
      <c r="N556" s="6">
        <f>H556/F556*100</f>
        <v>64.50093137649618</v>
      </c>
      <c r="O556" s="6">
        <f t="shared" si="104"/>
        <v>1828207.0999999996</v>
      </c>
      <c r="P556" s="6">
        <f t="shared" si="105"/>
        <v>113.42798140720234</v>
      </c>
    </row>
    <row r="557" spans="1:16" s="5" customFormat="1" ht="15.75">
      <c r="A557" s="87"/>
      <c r="B557" s="87"/>
      <c r="C557" s="22"/>
      <c r="D557" s="8" t="s">
        <v>170</v>
      </c>
      <c r="E557" s="6">
        <f>E544+E546</f>
        <v>13392091.899999999</v>
      </c>
      <c r="F557" s="6">
        <f>F544+F546</f>
        <v>23942465.9</v>
      </c>
      <c r="G557" s="6">
        <f>G544+G546</f>
        <v>15396395.399999999</v>
      </c>
      <c r="H557" s="6">
        <f>H544+H546</f>
        <v>15276403.499999998</v>
      </c>
      <c r="I557" s="6">
        <f t="shared" si="94"/>
        <v>-119991.90000000037</v>
      </c>
      <c r="J557" s="6">
        <f>H557/G557*100</f>
        <v>99.22064939953412</v>
      </c>
      <c r="K557" s="6">
        <f>H557/F557*100</f>
        <v>63.804637182338006</v>
      </c>
      <c r="L557" s="6">
        <f>H557-E557</f>
        <v>1884311.5999999996</v>
      </c>
      <c r="M557" s="6">
        <f>H557/E557*100</f>
        <v>114.07033056575725</v>
      </c>
      <c r="N557" s="6">
        <f>H557/F557*100</f>
        <v>63.804637182338006</v>
      </c>
      <c r="O557" s="6">
        <f t="shared" si="104"/>
        <v>1884311.5999999996</v>
      </c>
      <c r="P557" s="6">
        <f t="shared" si="105"/>
        <v>114.07033056575725</v>
      </c>
    </row>
    <row r="558" spans="1:16" s="5" customFormat="1" ht="31.5">
      <c r="A558" s="12"/>
      <c r="B558" s="12"/>
      <c r="C558" s="23"/>
      <c r="D558" s="3" t="s">
        <v>150</v>
      </c>
      <c r="E558" s="9">
        <f>E559</f>
        <v>58500</v>
      </c>
      <c r="F558" s="9">
        <f>F559</f>
        <v>0</v>
      </c>
      <c r="G558" s="9">
        <f>G559</f>
        <v>0</v>
      </c>
      <c r="H558" s="9">
        <f>H559</f>
        <v>0</v>
      </c>
      <c r="I558" s="9">
        <f t="shared" si="94"/>
        <v>0</v>
      </c>
      <c r="J558" s="65"/>
      <c r="K558" s="6"/>
      <c r="L558" s="6">
        <f>H558-E558</f>
        <v>-58500</v>
      </c>
      <c r="M558" s="6">
        <f>H558/E558*100</f>
        <v>0</v>
      </c>
      <c r="N558" s="6" t="e">
        <f>H558/F558*100</f>
        <v>#DIV/0!</v>
      </c>
      <c r="O558" s="6">
        <f t="shared" si="104"/>
        <v>-58500</v>
      </c>
      <c r="P558" s="6">
        <f t="shared" si="105"/>
        <v>0</v>
      </c>
    </row>
    <row r="559" spans="1:16" ht="31.5">
      <c r="A559" s="7"/>
      <c r="B559" s="7"/>
      <c r="C559" s="20" t="s">
        <v>151</v>
      </c>
      <c r="D559" s="44" t="s">
        <v>152</v>
      </c>
      <c r="E559" s="49">
        <v>58500</v>
      </c>
      <c r="F559" s="49">
        <f>SUMIF($C$6:$C$467,$C559,F$6:F$467)</f>
        <v>0</v>
      </c>
      <c r="G559" s="49">
        <f>SUMIF($C$6:$C$467,$C559,G$6:G$467)</f>
        <v>0</v>
      </c>
      <c r="H559" s="49">
        <f>SUMIF($C$6:$C$467,$C559,H$6:H$467)</f>
        <v>0</v>
      </c>
      <c r="I559" s="49">
        <f t="shared" si="94"/>
        <v>0</v>
      </c>
      <c r="J559" s="65"/>
      <c r="K559" s="49"/>
      <c r="L559" s="49">
        <f>H559-E559</f>
        <v>-58500</v>
      </c>
      <c r="M559" s="49">
        <f>H559/E559*100</f>
        <v>0</v>
      </c>
      <c r="N559" s="49" t="e">
        <f>H559/F559*100</f>
        <v>#DIV/0!</v>
      </c>
      <c r="O559" s="49">
        <f t="shared" si="104"/>
        <v>-58500</v>
      </c>
      <c r="P559" s="49">
        <f t="shared" si="105"/>
        <v>0</v>
      </c>
    </row>
    <row r="560" spans="1:11" ht="15.75">
      <c r="A560" s="10"/>
      <c r="B560" s="10"/>
      <c r="C560" s="27"/>
      <c r="D560" s="2"/>
      <c r="E560" s="13"/>
      <c r="F560" s="13"/>
      <c r="G560" s="13"/>
      <c r="H560" s="52"/>
      <c r="I560" s="54"/>
      <c r="J560" s="39"/>
      <c r="K560" s="39"/>
    </row>
    <row r="561" spans="1:13" ht="15.75">
      <c r="A561" s="10" t="s">
        <v>201</v>
      </c>
      <c r="B561" s="10"/>
      <c r="C561" s="27"/>
      <c r="D561" s="2"/>
      <c r="E561" s="13">
        <f aca="true" t="shared" si="106" ref="E561:M561">E465-E557</f>
        <v>0</v>
      </c>
      <c r="F561" s="13">
        <f t="shared" si="106"/>
        <v>0</v>
      </c>
      <c r="G561" s="13">
        <f t="shared" si="106"/>
        <v>0</v>
      </c>
      <c r="H561" s="13">
        <f t="shared" si="106"/>
        <v>0</v>
      </c>
      <c r="I561" s="13">
        <f t="shared" si="106"/>
        <v>-1.862645149230957E-09</v>
      </c>
      <c r="J561" s="13">
        <f t="shared" si="106"/>
        <v>0</v>
      </c>
      <c r="K561" s="13">
        <f t="shared" si="106"/>
        <v>0</v>
      </c>
      <c r="L561" s="13">
        <f t="shared" si="106"/>
        <v>0</v>
      </c>
      <c r="M561" s="13">
        <f t="shared" si="106"/>
        <v>0</v>
      </c>
    </row>
    <row r="562" spans="1:11" ht="15.75">
      <c r="A562" s="10"/>
      <c r="B562" s="10"/>
      <c r="C562" s="27"/>
      <c r="D562" s="2"/>
      <c r="E562" s="13"/>
      <c r="F562" s="13"/>
      <c r="G562" s="13"/>
      <c r="H562" s="52"/>
      <c r="I562" s="54"/>
      <c r="J562" s="39"/>
      <c r="K562" s="39"/>
    </row>
    <row r="563" spans="1:9" ht="15.75">
      <c r="A563" s="14"/>
      <c r="B563" s="15"/>
      <c r="C563" s="28"/>
      <c r="D563" s="55"/>
      <c r="E563" s="56"/>
      <c r="F563" s="56"/>
      <c r="G563" s="56"/>
      <c r="H563" s="56"/>
      <c r="I563" s="57"/>
    </row>
    <row r="564" spans="1:9" ht="15.75">
      <c r="A564" s="14"/>
      <c r="B564" s="15"/>
      <c r="C564" s="28"/>
      <c r="D564" s="55"/>
      <c r="E564" s="56"/>
      <c r="F564" s="56"/>
      <c r="G564" s="56"/>
      <c r="H564" s="56"/>
      <c r="I564" s="57"/>
    </row>
    <row r="565" spans="1:9" ht="15.75">
      <c r="A565" s="14"/>
      <c r="B565" s="15"/>
      <c r="C565" s="28"/>
      <c r="D565" s="55"/>
      <c r="E565" s="56"/>
      <c r="F565" s="56"/>
      <c r="G565" s="56"/>
      <c r="H565" s="56"/>
      <c r="I565" s="57"/>
    </row>
    <row r="566" spans="1:9" ht="15.75">
      <c r="A566" s="14"/>
      <c r="B566" s="15"/>
      <c r="C566" s="28"/>
      <c r="D566" s="55"/>
      <c r="E566" s="56"/>
      <c r="F566" s="56"/>
      <c r="G566" s="56"/>
      <c r="H566" s="56"/>
      <c r="I566" s="57"/>
    </row>
    <row r="567" spans="1:9" ht="15.75">
      <c r="A567" s="14"/>
      <c r="B567" s="15"/>
      <c r="C567" s="28"/>
      <c r="D567" s="55"/>
      <c r="E567" s="56"/>
      <c r="F567" s="56"/>
      <c r="G567" s="56"/>
      <c r="H567" s="56"/>
      <c r="I567" s="57"/>
    </row>
    <row r="568" spans="1:8" ht="15.75">
      <c r="A568" s="16"/>
      <c r="B568" s="15"/>
      <c r="C568" s="28"/>
      <c r="D568" s="55"/>
      <c r="E568" s="56"/>
      <c r="F568" s="56"/>
      <c r="G568" s="56"/>
      <c r="H568" s="56"/>
    </row>
    <row r="569" spans="1:8" ht="15.75">
      <c r="A569" s="16"/>
      <c r="B569" s="15"/>
      <c r="C569" s="28"/>
      <c r="D569" s="55"/>
      <c r="E569" s="56"/>
      <c r="F569" s="56"/>
      <c r="G569" s="56"/>
      <c r="H569" s="56"/>
    </row>
    <row r="570" spans="1:8" ht="15.75">
      <c r="A570" s="16"/>
      <c r="B570" s="15"/>
      <c r="C570" s="28"/>
      <c r="D570" s="55"/>
      <c r="E570" s="56"/>
      <c r="F570" s="56"/>
      <c r="G570" s="56"/>
      <c r="H570" s="56"/>
    </row>
    <row r="571" spans="1:8" ht="15.75">
      <c r="A571" s="16"/>
      <c r="B571" s="15"/>
      <c r="C571" s="28"/>
      <c r="D571" s="55"/>
      <c r="E571" s="56"/>
      <c r="F571" s="56"/>
      <c r="G571" s="56"/>
      <c r="H571" s="56"/>
    </row>
    <row r="572" spans="1:8" ht="15.75">
      <c r="A572" s="16"/>
      <c r="B572" s="15"/>
      <c r="C572" s="28"/>
      <c r="D572" s="55"/>
      <c r="E572" s="56"/>
      <c r="F572" s="56"/>
      <c r="G572" s="56"/>
      <c r="H572" s="56"/>
    </row>
    <row r="573" spans="1:8" ht="15.75">
      <c r="A573" s="16"/>
      <c r="B573" s="15"/>
      <c r="C573" s="28"/>
      <c r="D573" s="55"/>
      <c r="E573" s="56"/>
      <c r="F573" s="56"/>
      <c r="G573" s="56"/>
      <c r="H573" s="56"/>
    </row>
    <row r="574" spans="1:8" ht="15.75">
      <c r="A574" s="16"/>
      <c r="B574" s="15"/>
      <c r="C574" s="28"/>
      <c r="D574" s="55"/>
      <c r="E574" s="56"/>
      <c r="F574" s="56"/>
      <c r="G574" s="56"/>
      <c r="H574" s="56"/>
    </row>
    <row r="575" spans="1:8" ht="15.75">
      <c r="A575" s="16"/>
      <c r="B575" s="15"/>
      <c r="C575" s="28"/>
      <c r="D575" s="55"/>
      <c r="E575" s="56"/>
      <c r="F575" s="56"/>
      <c r="G575" s="56"/>
      <c r="H575" s="56"/>
    </row>
    <row r="576" spans="1:8" ht="15.75">
      <c r="A576" s="16"/>
      <c r="B576" s="15"/>
      <c r="C576" s="28"/>
      <c r="D576" s="55"/>
      <c r="E576" s="56"/>
      <c r="F576" s="56"/>
      <c r="G576" s="56"/>
      <c r="H576" s="56"/>
    </row>
    <row r="577" spans="1:8" ht="15.75">
      <c r="A577" s="16"/>
      <c r="B577" s="15"/>
      <c r="C577" s="28"/>
      <c r="D577" s="55"/>
      <c r="E577" s="56"/>
      <c r="F577" s="56"/>
      <c r="G577" s="56"/>
      <c r="H577" s="56"/>
    </row>
    <row r="578" spans="1:8" ht="15.75">
      <c r="A578" s="16"/>
      <c r="B578" s="15"/>
      <c r="C578" s="28"/>
      <c r="D578" s="55"/>
      <c r="E578" s="56"/>
      <c r="F578" s="56"/>
      <c r="G578" s="56"/>
      <c r="H578" s="56"/>
    </row>
    <row r="579" spans="1:8" ht="15.75">
      <c r="A579" s="16"/>
      <c r="B579" s="15"/>
      <c r="C579" s="28"/>
      <c r="D579" s="55"/>
      <c r="E579" s="56"/>
      <c r="F579" s="56"/>
      <c r="G579" s="56"/>
      <c r="H579" s="56"/>
    </row>
    <row r="580" spans="1:8" ht="15.75">
      <c r="A580" s="16"/>
      <c r="B580" s="15"/>
      <c r="C580" s="28"/>
      <c r="D580" s="55"/>
      <c r="E580" s="56"/>
      <c r="F580" s="56"/>
      <c r="G580" s="56"/>
      <c r="H580" s="56"/>
    </row>
    <row r="581" spans="1:8" ht="15.75">
      <c r="A581" s="16"/>
      <c r="B581" s="15"/>
      <c r="C581" s="28"/>
      <c r="D581" s="55"/>
      <c r="E581" s="56"/>
      <c r="F581" s="56"/>
      <c r="G581" s="56"/>
      <c r="H581" s="56"/>
    </row>
    <row r="582" spans="1:8" ht="15.75">
      <c r="A582" s="16"/>
      <c r="B582" s="15"/>
      <c r="C582" s="28"/>
      <c r="D582" s="55"/>
      <c r="E582" s="56"/>
      <c r="F582" s="56"/>
      <c r="G582" s="56"/>
      <c r="H582" s="56"/>
    </row>
    <row r="583" spans="1:8" ht="15.75">
      <c r="A583" s="16"/>
      <c r="B583" s="15"/>
      <c r="C583" s="28"/>
      <c r="D583" s="55"/>
      <c r="E583" s="56"/>
      <c r="F583" s="56"/>
      <c r="G583" s="56"/>
      <c r="H583" s="56"/>
    </row>
    <row r="584" spans="1:8" ht="15.75">
      <c r="A584" s="16"/>
      <c r="B584" s="15"/>
      <c r="C584" s="28"/>
      <c r="D584" s="55"/>
      <c r="E584" s="56"/>
      <c r="F584" s="56"/>
      <c r="G584" s="56"/>
      <c r="H584" s="56"/>
    </row>
    <row r="585" spans="1:8" ht="15.75">
      <c r="A585" s="16"/>
      <c r="B585" s="15"/>
      <c r="C585" s="28"/>
      <c r="D585" s="55"/>
      <c r="E585" s="56"/>
      <c r="F585" s="56"/>
      <c r="G585" s="56"/>
      <c r="H585" s="56"/>
    </row>
    <row r="586" spans="1:8" ht="15.75">
      <c r="A586" s="16"/>
      <c r="B586" s="15"/>
      <c r="C586" s="28"/>
      <c r="D586" s="55"/>
      <c r="E586" s="56"/>
      <c r="F586" s="56"/>
      <c r="G586" s="56"/>
      <c r="H586" s="56"/>
    </row>
    <row r="587" spans="1:8" ht="15.75">
      <c r="A587" s="16"/>
      <c r="B587" s="15"/>
      <c r="C587" s="28"/>
      <c r="D587" s="55"/>
      <c r="E587" s="56"/>
      <c r="F587" s="56"/>
      <c r="G587" s="56"/>
      <c r="H587" s="56"/>
    </row>
    <row r="588" spans="1:8" ht="15.75">
      <c r="A588" s="16"/>
      <c r="B588" s="15"/>
      <c r="C588" s="28"/>
      <c r="D588" s="55"/>
      <c r="E588" s="56"/>
      <c r="F588" s="56"/>
      <c r="G588" s="56"/>
      <c r="H588" s="56"/>
    </row>
    <row r="589" spans="1:8" ht="15.75">
      <c r="A589" s="16"/>
      <c r="B589" s="15"/>
      <c r="C589" s="28"/>
      <c r="D589" s="55"/>
      <c r="E589" s="56"/>
      <c r="F589" s="56"/>
      <c r="G589" s="56"/>
      <c r="H589" s="56"/>
    </row>
    <row r="590" spans="1:8" ht="15.75">
      <c r="A590" s="16"/>
      <c r="B590" s="15"/>
      <c r="C590" s="28"/>
      <c r="D590" s="55"/>
      <c r="E590" s="56"/>
      <c r="F590" s="56"/>
      <c r="G590" s="56"/>
      <c r="H590" s="56"/>
    </row>
    <row r="591" spans="1:8" ht="15.75">
      <c r="A591" s="16"/>
      <c r="B591" s="15"/>
      <c r="C591" s="28"/>
      <c r="D591" s="55"/>
      <c r="E591" s="56"/>
      <c r="F591" s="56"/>
      <c r="G591" s="56"/>
      <c r="H591" s="56"/>
    </row>
    <row r="592" spans="2:8" ht="15.75">
      <c r="B592" s="58"/>
      <c r="C592" s="28"/>
      <c r="D592" s="55"/>
      <c r="E592" s="56"/>
      <c r="F592" s="56"/>
      <c r="G592" s="56"/>
      <c r="H592" s="56"/>
    </row>
    <row r="593" spans="2:8" ht="15.75">
      <c r="B593" s="58"/>
      <c r="C593" s="28"/>
      <c r="D593" s="55"/>
      <c r="E593" s="56"/>
      <c r="F593" s="56"/>
      <c r="G593" s="56"/>
      <c r="H593" s="56"/>
    </row>
    <row r="594" spans="1:8" ht="15.75">
      <c r="A594" s="31"/>
      <c r="B594" s="58"/>
      <c r="C594" s="28"/>
      <c r="D594" s="55"/>
      <c r="E594" s="56"/>
      <c r="F594" s="56"/>
      <c r="G594" s="56"/>
      <c r="H594" s="56"/>
    </row>
    <row r="595" spans="1:8" ht="15.75">
      <c r="A595" s="31"/>
      <c r="B595" s="58"/>
      <c r="C595" s="28"/>
      <c r="D595" s="55"/>
      <c r="E595" s="56"/>
      <c r="F595" s="56"/>
      <c r="G595" s="56"/>
      <c r="H595" s="56"/>
    </row>
    <row r="596" spans="1:8" ht="15.75">
      <c r="A596" s="31"/>
      <c r="B596" s="58"/>
      <c r="C596" s="28"/>
      <c r="D596" s="55"/>
      <c r="E596" s="56"/>
      <c r="F596" s="56"/>
      <c r="G596" s="56"/>
      <c r="H596" s="56"/>
    </row>
    <row r="597" spans="1:8" ht="15.75">
      <c r="A597" s="31"/>
      <c r="B597" s="58"/>
      <c r="C597" s="28"/>
      <c r="D597" s="55"/>
      <c r="E597" s="56"/>
      <c r="F597" s="56"/>
      <c r="G597" s="56"/>
      <c r="H597" s="56"/>
    </row>
    <row r="598" spans="1:8" ht="15.75">
      <c r="A598" s="31"/>
      <c r="B598" s="58"/>
      <c r="C598" s="28"/>
      <c r="D598" s="55"/>
      <c r="E598" s="56"/>
      <c r="F598" s="56"/>
      <c r="G598" s="56"/>
      <c r="H598" s="56"/>
    </row>
    <row r="599" spans="1:8" ht="15.75">
      <c r="A599" s="31"/>
      <c r="B599" s="58"/>
      <c r="C599" s="28"/>
      <c r="D599" s="55"/>
      <c r="E599" s="56"/>
      <c r="F599" s="56"/>
      <c r="G599" s="56"/>
      <c r="H599" s="56"/>
    </row>
    <row r="600" spans="1:8" ht="15.75">
      <c r="A600" s="31"/>
      <c r="B600" s="58"/>
      <c r="C600" s="28"/>
      <c r="D600" s="55"/>
      <c r="E600" s="56"/>
      <c r="F600" s="56"/>
      <c r="G600" s="56"/>
      <c r="H600" s="56"/>
    </row>
    <row r="601" spans="1:8" ht="15.75">
      <c r="A601" s="31"/>
      <c r="B601" s="58"/>
      <c r="C601" s="28"/>
      <c r="D601" s="55"/>
      <c r="E601" s="56"/>
      <c r="F601" s="56"/>
      <c r="G601" s="56"/>
      <c r="H601" s="56"/>
    </row>
    <row r="602" spans="1:8" ht="15.75">
      <c r="A602" s="31"/>
      <c r="B602" s="58"/>
      <c r="C602" s="28"/>
      <c r="D602" s="55"/>
      <c r="E602" s="56"/>
      <c r="F602" s="56"/>
      <c r="G602" s="56"/>
      <c r="H602" s="56"/>
    </row>
    <row r="603" spans="1:8" ht="15.75">
      <c r="A603" s="31"/>
      <c r="B603" s="58"/>
      <c r="C603" s="28"/>
      <c r="D603" s="55"/>
      <c r="E603" s="56"/>
      <c r="F603" s="56"/>
      <c r="G603" s="56"/>
      <c r="H603" s="56"/>
    </row>
    <row r="604" spans="1:8" ht="15.75">
      <c r="A604" s="31"/>
      <c r="B604" s="58"/>
      <c r="C604" s="28"/>
      <c r="D604" s="55"/>
      <c r="E604" s="56"/>
      <c r="F604" s="56"/>
      <c r="G604" s="56"/>
      <c r="H604" s="56"/>
    </row>
    <row r="605" spans="1:8" ht="15.75">
      <c r="A605" s="31"/>
      <c r="B605" s="58"/>
      <c r="C605" s="28"/>
      <c r="D605" s="55"/>
      <c r="E605" s="56"/>
      <c r="F605" s="56"/>
      <c r="G605" s="56"/>
      <c r="H605" s="56"/>
    </row>
    <row r="606" spans="1:8" ht="15.75">
      <c r="A606" s="31"/>
      <c r="B606" s="58"/>
      <c r="C606" s="28"/>
      <c r="D606" s="55"/>
      <c r="E606" s="56"/>
      <c r="F606" s="56"/>
      <c r="G606" s="56"/>
      <c r="H606" s="56"/>
    </row>
    <row r="607" spans="1:8" ht="15.75">
      <c r="A607" s="31"/>
      <c r="B607" s="58"/>
      <c r="C607" s="28"/>
      <c r="D607" s="55"/>
      <c r="E607" s="56"/>
      <c r="F607" s="56"/>
      <c r="G607" s="56"/>
      <c r="H607" s="56"/>
    </row>
    <row r="608" spans="1:8" ht="15.75">
      <c r="A608" s="31"/>
      <c r="B608" s="58"/>
      <c r="C608" s="28"/>
      <c r="D608" s="55"/>
      <c r="E608" s="56"/>
      <c r="F608" s="56"/>
      <c r="G608" s="56"/>
      <c r="H608" s="56"/>
    </row>
    <row r="609" spans="1:8" ht="15.75">
      <c r="A609" s="31"/>
      <c r="B609" s="58"/>
      <c r="C609" s="28"/>
      <c r="D609" s="55"/>
      <c r="E609" s="56"/>
      <c r="F609" s="56"/>
      <c r="G609" s="56"/>
      <c r="H609" s="56"/>
    </row>
    <row r="610" spans="1:8" ht="15.75">
      <c r="A610" s="31"/>
      <c r="B610" s="58"/>
      <c r="C610" s="28"/>
      <c r="D610" s="55"/>
      <c r="E610" s="56"/>
      <c r="F610" s="56"/>
      <c r="G610" s="56"/>
      <c r="H610" s="56"/>
    </row>
    <row r="611" spans="1:8" ht="15.75">
      <c r="A611" s="31"/>
      <c r="B611" s="58"/>
      <c r="C611" s="28"/>
      <c r="D611" s="55"/>
      <c r="E611" s="56"/>
      <c r="F611" s="56"/>
      <c r="G611" s="56"/>
      <c r="H611" s="56"/>
    </row>
    <row r="612" spans="1:8" ht="15.75">
      <c r="A612" s="31"/>
      <c r="B612" s="58"/>
      <c r="C612" s="28"/>
      <c r="D612" s="55"/>
      <c r="E612" s="56"/>
      <c r="F612" s="56"/>
      <c r="G612" s="56"/>
      <c r="H612" s="56"/>
    </row>
    <row r="613" spans="1:8" ht="15.75">
      <c r="A613" s="31"/>
      <c r="B613" s="58"/>
      <c r="C613" s="28"/>
      <c r="D613" s="55"/>
      <c r="E613" s="56"/>
      <c r="F613" s="56"/>
      <c r="G613" s="56"/>
      <c r="H613" s="56"/>
    </row>
    <row r="614" spans="1:8" ht="15.75">
      <c r="A614" s="31"/>
      <c r="B614" s="58"/>
      <c r="C614" s="28"/>
      <c r="D614" s="55"/>
      <c r="E614" s="56"/>
      <c r="F614" s="56"/>
      <c r="G614" s="56"/>
      <c r="H614" s="56"/>
    </row>
    <row r="615" spans="1:8" ht="15.75">
      <c r="A615" s="31"/>
      <c r="B615" s="58"/>
      <c r="C615" s="28"/>
      <c r="D615" s="55"/>
      <c r="E615" s="56"/>
      <c r="F615" s="56"/>
      <c r="G615" s="56"/>
      <c r="H615" s="56"/>
    </row>
    <row r="616" spans="1:8" ht="15.75">
      <c r="A616" s="31"/>
      <c r="B616" s="58"/>
      <c r="C616" s="28"/>
      <c r="D616" s="55"/>
      <c r="E616" s="56"/>
      <c r="F616" s="56"/>
      <c r="G616" s="56"/>
      <c r="H616" s="56"/>
    </row>
    <row r="617" spans="1:8" ht="15.75">
      <c r="A617" s="31"/>
      <c r="B617" s="58"/>
      <c r="C617" s="28"/>
      <c r="D617" s="55"/>
      <c r="E617" s="56"/>
      <c r="F617" s="56"/>
      <c r="G617" s="56"/>
      <c r="H617" s="56"/>
    </row>
    <row r="618" spans="1:8" ht="15.75">
      <c r="A618" s="31"/>
      <c r="B618" s="58"/>
      <c r="C618" s="28"/>
      <c r="D618" s="55"/>
      <c r="E618" s="56"/>
      <c r="F618" s="56"/>
      <c r="G618" s="56"/>
      <c r="H618" s="56"/>
    </row>
    <row r="619" spans="1:8" ht="15.75">
      <c r="A619" s="31"/>
      <c r="B619" s="58"/>
      <c r="C619" s="28"/>
      <c r="D619" s="55"/>
      <c r="E619" s="56"/>
      <c r="F619" s="56"/>
      <c r="G619" s="56"/>
      <c r="H619" s="56"/>
    </row>
    <row r="620" spans="1:8" ht="15.75">
      <c r="A620" s="31"/>
      <c r="B620" s="58"/>
      <c r="C620" s="28"/>
      <c r="D620" s="55"/>
      <c r="E620" s="56"/>
      <c r="F620" s="56"/>
      <c r="G620" s="56"/>
      <c r="H620" s="56"/>
    </row>
    <row r="621" spans="1:8" ht="15.75">
      <c r="A621" s="31"/>
      <c r="B621" s="58"/>
      <c r="C621" s="28"/>
      <c r="D621" s="55"/>
      <c r="E621" s="56"/>
      <c r="F621" s="56"/>
      <c r="G621" s="56"/>
      <c r="H621" s="56"/>
    </row>
    <row r="622" spans="1:8" ht="15.75">
      <c r="A622" s="31"/>
      <c r="B622" s="58"/>
      <c r="C622" s="28"/>
      <c r="D622" s="55"/>
      <c r="E622" s="56"/>
      <c r="F622" s="56"/>
      <c r="G622" s="56"/>
      <c r="H622" s="56"/>
    </row>
    <row r="623" spans="1:8" ht="15.75">
      <c r="A623" s="31"/>
      <c r="B623" s="58"/>
      <c r="C623" s="28"/>
      <c r="D623" s="55"/>
      <c r="E623" s="56"/>
      <c r="F623" s="56"/>
      <c r="G623" s="56"/>
      <c r="H623" s="56"/>
    </row>
    <row r="624" spans="1:8" ht="15.75">
      <c r="A624" s="31"/>
      <c r="B624" s="58"/>
      <c r="C624" s="28"/>
      <c r="D624" s="55"/>
      <c r="E624" s="56"/>
      <c r="F624" s="56"/>
      <c r="G624" s="56"/>
      <c r="H624" s="56"/>
    </row>
    <row r="625" spans="1:8" ht="15.75">
      <c r="A625" s="31"/>
      <c r="B625" s="58"/>
      <c r="C625" s="28"/>
      <c r="D625" s="55"/>
      <c r="E625" s="56"/>
      <c r="F625" s="56"/>
      <c r="G625" s="56"/>
      <c r="H625" s="56"/>
    </row>
    <row r="626" spans="1:8" ht="15.75">
      <c r="A626" s="31"/>
      <c r="B626" s="58"/>
      <c r="C626" s="28"/>
      <c r="D626" s="55"/>
      <c r="E626" s="56"/>
      <c r="F626" s="56"/>
      <c r="G626" s="56"/>
      <c r="H626" s="56"/>
    </row>
    <row r="627" spans="1:8" ht="15.75">
      <c r="A627" s="31"/>
      <c r="B627" s="58"/>
      <c r="C627" s="28"/>
      <c r="D627" s="55"/>
      <c r="E627" s="56"/>
      <c r="F627" s="56"/>
      <c r="G627" s="56"/>
      <c r="H627" s="56"/>
    </row>
    <row r="628" spans="1:8" ht="15.75">
      <c r="A628" s="31"/>
      <c r="B628" s="58"/>
      <c r="C628" s="28"/>
      <c r="D628" s="55"/>
      <c r="E628" s="56"/>
      <c r="F628" s="56"/>
      <c r="G628" s="56"/>
      <c r="H628" s="56"/>
    </row>
    <row r="629" spans="1:8" ht="15.75">
      <c r="A629" s="31"/>
      <c r="B629" s="58"/>
      <c r="C629" s="28"/>
      <c r="D629" s="55"/>
      <c r="E629" s="56"/>
      <c r="F629" s="56"/>
      <c r="G629" s="56"/>
      <c r="H629" s="56"/>
    </row>
    <row r="630" spans="1:8" ht="15.75">
      <c r="A630" s="31"/>
      <c r="B630" s="58"/>
      <c r="C630" s="28"/>
      <c r="D630" s="55"/>
      <c r="E630" s="56"/>
      <c r="F630" s="56"/>
      <c r="G630" s="56"/>
      <c r="H630" s="56"/>
    </row>
    <row r="631" spans="1:8" ht="15.75">
      <c r="A631" s="31"/>
      <c r="B631" s="58"/>
      <c r="C631" s="28"/>
      <c r="D631" s="55"/>
      <c r="E631" s="56"/>
      <c r="F631" s="56"/>
      <c r="G631" s="56"/>
      <c r="H631" s="56"/>
    </row>
    <row r="632" spans="1:8" ht="15.75">
      <c r="A632" s="31"/>
      <c r="B632" s="58"/>
      <c r="C632" s="28"/>
      <c r="D632" s="55"/>
      <c r="E632" s="56"/>
      <c r="F632" s="56"/>
      <c r="G632" s="56"/>
      <c r="H632" s="56"/>
    </row>
    <row r="633" spans="1:8" ht="15.75">
      <c r="A633" s="31"/>
      <c r="B633" s="58"/>
      <c r="C633" s="28"/>
      <c r="D633" s="55"/>
      <c r="E633" s="56"/>
      <c r="F633" s="56"/>
      <c r="G633" s="56"/>
      <c r="H633" s="56"/>
    </row>
    <row r="634" spans="1:8" ht="15.75">
      <c r="A634" s="31"/>
      <c r="B634" s="58"/>
      <c r="C634" s="28"/>
      <c r="D634" s="55"/>
      <c r="E634" s="56"/>
      <c r="F634" s="56"/>
      <c r="G634" s="56"/>
      <c r="H634" s="56"/>
    </row>
    <row r="635" spans="1:8" ht="15.75">
      <c r="A635" s="31"/>
      <c r="B635" s="58"/>
      <c r="C635" s="28"/>
      <c r="D635" s="55"/>
      <c r="E635" s="56"/>
      <c r="F635" s="56"/>
      <c r="G635" s="56"/>
      <c r="H635" s="56"/>
    </row>
    <row r="636" spans="1:8" ht="15.75">
      <c r="A636" s="31"/>
      <c r="B636" s="58"/>
      <c r="C636" s="28"/>
      <c r="D636" s="55"/>
      <c r="E636" s="56"/>
      <c r="F636" s="56"/>
      <c r="G636" s="56"/>
      <c r="H636" s="56"/>
    </row>
    <row r="637" spans="1:8" ht="15.75">
      <c r="A637" s="31"/>
      <c r="B637" s="58"/>
      <c r="C637" s="28"/>
      <c r="D637" s="55"/>
      <c r="E637" s="56"/>
      <c r="F637" s="56"/>
      <c r="G637" s="56"/>
      <c r="H637" s="56"/>
    </row>
    <row r="638" spans="1:8" ht="15.75">
      <c r="A638" s="31"/>
      <c r="B638" s="58"/>
      <c r="C638" s="28"/>
      <c r="D638" s="55"/>
      <c r="E638" s="56"/>
      <c r="F638" s="56"/>
      <c r="G638" s="56"/>
      <c r="H638" s="56"/>
    </row>
    <row r="639" spans="1:8" ht="15.75">
      <c r="A639" s="31"/>
      <c r="B639" s="58"/>
      <c r="C639" s="28"/>
      <c r="D639" s="55"/>
      <c r="E639" s="56"/>
      <c r="F639" s="56"/>
      <c r="G639" s="56"/>
      <c r="H639" s="56"/>
    </row>
    <row r="640" spans="1:8" ht="15.75">
      <c r="A640" s="31"/>
      <c r="B640" s="58"/>
      <c r="C640" s="28"/>
      <c r="D640" s="55"/>
      <c r="E640" s="56"/>
      <c r="F640" s="56"/>
      <c r="G640" s="56"/>
      <c r="H640" s="56"/>
    </row>
    <row r="641" spans="1:8" ht="15.75">
      <c r="A641" s="31"/>
      <c r="B641" s="58"/>
      <c r="C641" s="28"/>
      <c r="D641" s="55"/>
      <c r="E641" s="56"/>
      <c r="F641" s="56"/>
      <c r="G641" s="56"/>
      <c r="H641" s="56"/>
    </row>
    <row r="642" spans="1:8" ht="15.75">
      <c r="A642" s="31"/>
      <c r="B642" s="58"/>
      <c r="C642" s="28"/>
      <c r="D642" s="55"/>
      <c r="E642" s="56"/>
      <c r="F642" s="56"/>
      <c r="G642" s="56"/>
      <c r="H642" s="56"/>
    </row>
    <row r="643" spans="1:8" ht="15.75">
      <c r="A643" s="31"/>
      <c r="B643" s="58"/>
      <c r="C643" s="28"/>
      <c r="D643" s="59"/>
      <c r="E643" s="56"/>
      <c r="F643" s="56"/>
      <c r="G643" s="56"/>
      <c r="H643" s="56"/>
    </row>
    <row r="644" spans="1:8" ht="15.75">
      <c r="A644" s="31"/>
      <c r="B644" s="58"/>
      <c r="C644" s="28"/>
      <c r="D644" s="59"/>
      <c r="E644" s="56"/>
      <c r="F644" s="56"/>
      <c r="G644" s="56"/>
      <c r="H644" s="56"/>
    </row>
    <row r="645" spans="1:8" ht="15.75">
      <c r="A645" s="31"/>
      <c r="B645" s="58"/>
      <c r="C645" s="28"/>
      <c r="D645" s="59"/>
      <c r="E645" s="56"/>
      <c r="F645" s="56"/>
      <c r="G645" s="56"/>
      <c r="H645" s="56"/>
    </row>
    <row r="646" spans="1:8" ht="15.75">
      <c r="A646" s="31"/>
      <c r="B646" s="58"/>
      <c r="C646" s="28"/>
      <c r="D646" s="59"/>
      <c r="E646" s="56"/>
      <c r="F646" s="56"/>
      <c r="G646" s="56"/>
      <c r="H646" s="56"/>
    </row>
    <row r="647" spans="1:8" ht="15.75">
      <c r="A647" s="31"/>
      <c r="B647" s="58"/>
      <c r="C647" s="28"/>
      <c r="D647" s="59"/>
      <c r="E647" s="56"/>
      <c r="F647" s="56"/>
      <c r="G647" s="56"/>
      <c r="H647" s="56"/>
    </row>
    <row r="648" spans="1:8" ht="15.75">
      <c r="A648" s="31"/>
      <c r="B648" s="58"/>
      <c r="C648" s="28"/>
      <c r="D648" s="59"/>
      <c r="E648" s="56"/>
      <c r="F648" s="56"/>
      <c r="G648" s="56"/>
      <c r="H648" s="56"/>
    </row>
    <row r="649" spans="1:8" ht="15.75">
      <c r="A649" s="31"/>
      <c r="B649" s="58"/>
      <c r="C649" s="28"/>
      <c r="D649" s="59"/>
      <c r="E649" s="56"/>
      <c r="F649" s="56"/>
      <c r="G649" s="56"/>
      <c r="H649" s="56"/>
    </row>
    <row r="650" spans="1:8" ht="15.75">
      <c r="A650" s="31"/>
      <c r="B650" s="58"/>
      <c r="C650" s="28"/>
      <c r="D650" s="59"/>
      <c r="E650" s="56"/>
      <c r="F650" s="56"/>
      <c r="G650" s="56"/>
      <c r="H650" s="56"/>
    </row>
    <row r="651" spans="1:8" ht="15.75">
      <c r="A651" s="31"/>
      <c r="B651" s="58"/>
      <c r="C651" s="28"/>
      <c r="D651" s="59"/>
      <c r="E651" s="56"/>
      <c r="F651" s="56"/>
      <c r="G651" s="56"/>
      <c r="H651" s="56"/>
    </row>
    <row r="652" spans="1:8" ht="15.75">
      <c r="A652" s="31"/>
      <c r="B652" s="58"/>
      <c r="C652" s="28"/>
      <c r="D652" s="59"/>
      <c r="E652" s="56"/>
      <c r="F652" s="56"/>
      <c r="G652" s="56"/>
      <c r="H652" s="56"/>
    </row>
    <row r="653" spans="1:8" ht="15.75">
      <c r="A653" s="31"/>
      <c r="B653" s="58"/>
      <c r="C653" s="28"/>
      <c r="D653" s="59"/>
      <c r="E653" s="56"/>
      <c r="F653" s="56"/>
      <c r="G653" s="56"/>
      <c r="H653" s="56"/>
    </row>
    <row r="654" spans="1:8" ht="15.75">
      <c r="A654" s="31"/>
      <c r="B654" s="58"/>
      <c r="C654" s="28"/>
      <c r="D654" s="59"/>
      <c r="E654" s="56"/>
      <c r="F654" s="56"/>
      <c r="G654" s="56"/>
      <c r="H654" s="56"/>
    </row>
    <row r="655" spans="1:8" ht="15.75">
      <c r="A655" s="31"/>
      <c r="B655" s="58"/>
      <c r="C655" s="28"/>
      <c r="D655" s="59"/>
      <c r="E655" s="56"/>
      <c r="F655" s="56"/>
      <c r="G655" s="56"/>
      <c r="H655" s="56"/>
    </row>
    <row r="656" spans="1:8" ht="15.75">
      <c r="A656" s="31"/>
      <c r="B656" s="58"/>
      <c r="C656" s="28"/>
      <c r="D656" s="59"/>
      <c r="E656" s="56"/>
      <c r="F656" s="56"/>
      <c r="G656" s="56"/>
      <c r="H656" s="56"/>
    </row>
    <row r="657" spans="1:8" ht="15.75">
      <c r="A657" s="31"/>
      <c r="B657" s="58"/>
      <c r="C657" s="28"/>
      <c r="D657" s="59"/>
      <c r="E657" s="56"/>
      <c r="F657" s="56"/>
      <c r="G657" s="56"/>
      <c r="H657" s="56"/>
    </row>
    <row r="658" spans="1:8" ht="15.75">
      <c r="A658" s="31"/>
      <c r="B658" s="58"/>
      <c r="C658" s="28"/>
      <c r="D658" s="59"/>
      <c r="E658" s="56"/>
      <c r="F658" s="56"/>
      <c r="G658" s="56"/>
      <c r="H658" s="56"/>
    </row>
    <row r="659" spans="1:8" ht="15.75">
      <c r="A659" s="31"/>
      <c r="B659" s="58"/>
      <c r="C659" s="28"/>
      <c r="D659" s="59"/>
      <c r="E659" s="56"/>
      <c r="F659" s="56"/>
      <c r="G659" s="56"/>
      <c r="H659" s="56"/>
    </row>
    <row r="660" spans="1:8" ht="15.75">
      <c r="A660" s="31"/>
      <c r="B660" s="58"/>
      <c r="C660" s="28"/>
      <c r="D660" s="59"/>
      <c r="E660" s="56"/>
      <c r="F660" s="56"/>
      <c r="G660" s="56"/>
      <c r="H660" s="56"/>
    </row>
    <row r="661" spans="1:8" ht="15.75">
      <c r="A661" s="31"/>
      <c r="B661" s="58"/>
      <c r="C661" s="28"/>
      <c r="D661" s="59"/>
      <c r="E661" s="56"/>
      <c r="F661" s="56"/>
      <c r="G661" s="56"/>
      <c r="H661" s="56"/>
    </row>
    <row r="662" spans="1:8" ht="15.75">
      <c r="A662" s="31"/>
      <c r="B662" s="58"/>
      <c r="C662" s="28"/>
      <c r="D662" s="59"/>
      <c r="E662" s="56"/>
      <c r="F662" s="56"/>
      <c r="G662" s="56"/>
      <c r="H662" s="56"/>
    </row>
    <row r="663" spans="1:8" ht="15.75">
      <c r="A663" s="31"/>
      <c r="B663" s="58"/>
      <c r="C663" s="28"/>
      <c r="D663" s="59"/>
      <c r="E663" s="56"/>
      <c r="F663" s="56"/>
      <c r="G663" s="56"/>
      <c r="H663" s="56"/>
    </row>
    <row r="664" spans="1:8" ht="15.75">
      <c r="A664" s="31"/>
      <c r="B664" s="58"/>
      <c r="C664" s="28"/>
      <c r="D664" s="59"/>
      <c r="E664" s="56"/>
      <c r="F664" s="56"/>
      <c r="G664" s="56"/>
      <c r="H664" s="56"/>
    </row>
    <row r="665" spans="1:8" ht="15.75">
      <c r="A665" s="31"/>
      <c r="B665" s="58"/>
      <c r="C665" s="28"/>
      <c r="D665" s="59"/>
      <c r="E665" s="56"/>
      <c r="F665" s="56"/>
      <c r="G665" s="56"/>
      <c r="H665" s="56"/>
    </row>
    <row r="666" spans="1:8" ht="15.75">
      <c r="A666" s="31"/>
      <c r="B666" s="58"/>
      <c r="C666" s="28"/>
      <c r="D666" s="59"/>
      <c r="E666" s="56"/>
      <c r="F666" s="56"/>
      <c r="G666" s="56"/>
      <c r="H666" s="56"/>
    </row>
    <row r="667" spans="1:8" ht="15.75">
      <c r="A667" s="31"/>
      <c r="B667" s="58"/>
      <c r="C667" s="28"/>
      <c r="D667" s="59"/>
      <c r="E667" s="56"/>
      <c r="F667" s="56"/>
      <c r="G667" s="56"/>
      <c r="H667" s="56"/>
    </row>
    <row r="668" spans="1:8" ht="15.75">
      <c r="A668" s="31"/>
      <c r="B668" s="58"/>
      <c r="C668" s="28"/>
      <c r="D668" s="59"/>
      <c r="E668" s="56"/>
      <c r="F668" s="56"/>
      <c r="G668" s="56"/>
      <c r="H668" s="56"/>
    </row>
    <row r="669" spans="1:8" ht="15.75">
      <c r="A669" s="31"/>
      <c r="B669" s="58"/>
      <c r="C669" s="28"/>
      <c r="D669" s="59"/>
      <c r="E669" s="56"/>
      <c r="F669" s="56"/>
      <c r="G669" s="56"/>
      <c r="H669" s="56"/>
    </row>
    <row r="670" spans="1:8" ht="15.75">
      <c r="A670" s="31"/>
      <c r="B670" s="58"/>
      <c r="C670" s="28"/>
      <c r="D670" s="59"/>
      <c r="E670" s="56"/>
      <c r="F670" s="56"/>
      <c r="G670" s="56"/>
      <c r="H670" s="56"/>
    </row>
    <row r="671" spans="1:8" ht="15.75">
      <c r="A671" s="31"/>
      <c r="B671" s="58"/>
      <c r="C671" s="28"/>
      <c r="D671" s="59"/>
      <c r="E671" s="56"/>
      <c r="F671" s="56"/>
      <c r="G671" s="56"/>
      <c r="H671" s="56"/>
    </row>
    <row r="672" spans="1:8" ht="15.75">
      <c r="A672" s="31"/>
      <c r="B672" s="58"/>
      <c r="C672" s="28"/>
      <c r="D672" s="59"/>
      <c r="E672" s="56"/>
      <c r="F672" s="56"/>
      <c r="G672" s="56"/>
      <c r="H672" s="56"/>
    </row>
    <row r="673" spans="1:8" ht="15.75">
      <c r="A673" s="31"/>
      <c r="B673" s="58"/>
      <c r="C673" s="28"/>
      <c r="D673" s="59"/>
      <c r="E673" s="56"/>
      <c r="F673" s="56"/>
      <c r="G673" s="56"/>
      <c r="H673" s="56"/>
    </row>
    <row r="674" spans="1:8" ht="15.75">
      <c r="A674" s="31"/>
      <c r="B674" s="58"/>
      <c r="C674" s="28"/>
      <c r="D674" s="59"/>
      <c r="E674" s="56"/>
      <c r="F674" s="56"/>
      <c r="G674" s="56"/>
      <c r="H674" s="56"/>
    </row>
    <row r="675" spans="1:8" ht="15.75">
      <c r="A675" s="31"/>
      <c r="B675" s="58"/>
      <c r="C675" s="28"/>
      <c r="D675" s="59"/>
      <c r="E675" s="56"/>
      <c r="F675" s="56"/>
      <c r="G675" s="56"/>
      <c r="H675" s="56"/>
    </row>
    <row r="676" spans="1:8" ht="15.75">
      <c r="A676" s="31"/>
      <c r="B676" s="58"/>
      <c r="C676" s="28"/>
      <c r="D676" s="59"/>
      <c r="E676" s="56"/>
      <c r="F676" s="56"/>
      <c r="G676" s="56"/>
      <c r="H676" s="56"/>
    </row>
    <row r="677" spans="1:8" ht="15.75">
      <c r="A677" s="31"/>
      <c r="B677" s="58"/>
      <c r="C677" s="28"/>
      <c r="D677" s="59"/>
      <c r="E677" s="56"/>
      <c r="F677" s="56"/>
      <c r="G677" s="56"/>
      <c r="H677" s="56"/>
    </row>
    <row r="678" spans="1:8" ht="15.75">
      <c r="A678" s="31"/>
      <c r="B678" s="58"/>
      <c r="C678" s="28"/>
      <c r="D678" s="59"/>
      <c r="E678" s="56"/>
      <c r="F678" s="56"/>
      <c r="G678" s="56"/>
      <c r="H678" s="56"/>
    </row>
    <row r="679" spans="1:8" ht="15.75">
      <c r="A679" s="31"/>
      <c r="B679" s="58"/>
      <c r="C679" s="28"/>
      <c r="D679" s="59"/>
      <c r="E679" s="56"/>
      <c r="F679" s="56"/>
      <c r="G679" s="56"/>
      <c r="H679" s="56"/>
    </row>
    <row r="680" spans="1:8" ht="15.75">
      <c r="A680" s="31"/>
      <c r="B680" s="58"/>
      <c r="C680" s="28"/>
      <c r="D680" s="59"/>
      <c r="E680" s="56"/>
      <c r="F680" s="56"/>
      <c r="G680" s="56"/>
      <c r="H680" s="56"/>
    </row>
    <row r="681" spans="1:8" ht="15.75">
      <c r="A681" s="31"/>
      <c r="B681" s="58"/>
      <c r="C681" s="28"/>
      <c r="D681" s="59"/>
      <c r="E681" s="56"/>
      <c r="F681" s="56"/>
      <c r="G681" s="56"/>
      <c r="H681" s="56"/>
    </row>
    <row r="682" spans="1:8" ht="15.75">
      <c r="A682" s="31"/>
      <c r="B682" s="58"/>
      <c r="C682" s="28"/>
      <c r="D682" s="59"/>
      <c r="E682" s="56"/>
      <c r="F682" s="56"/>
      <c r="G682" s="56"/>
      <c r="H682" s="56"/>
    </row>
    <row r="683" spans="1:8" ht="15.75">
      <c r="A683" s="31"/>
      <c r="B683" s="58"/>
      <c r="C683" s="28"/>
      <c r="D683" s="59"/>
      <c r="E683" s="56"/>
      <c r="F683" s="56"/>
      <c r="G683" s="56"/>
      <c r="H683" s="56"/>
    </row>
    <row r="684" spans="1:8" ht="15.75">
      <c r="A684" s="31"/>
      <c r="B684" s="58"/>
      <c r="C684" s="28"/>
      <c r="D684" s="59"/>
      <c r="E684" s="56"/>
      <c r="F684" s="56"/>
      <c r="G684" s="56"/>
      <c r="H684" s="56"/>
    </row>
    <row r="685" spans="1:8" ht="15.75">
      <c r="A685" s="31"/>
      <c r="B685" s="58"/>
      <c r="C685" s="28"/>
      <c r="D685" s="59"/>
      <c r="E685" s="56"/>
      <c r="F685" s="56"/>
      <c r="G685" s="56"/>
      <c r="H685" s="56"/>
    </row>
    <row r="686" spans="1:8" ht="15.75">
      <c r="A686" s="31"/>
      <c r="B686" s="58"/>
      <c r="C686" s="28"/>
      <c r="D686" s="59"/>
      <c r="E686" s="56"/>
      <c r="F686" s="56"/>
      <c r="G686" s="56"/>
      <c r="H686" s="56"/>
    </row>
    <row r="687" spans="1:8" ht="15.75">
      <c r="A687" s="31"/>
      <c r="B687" s="58"/>
      <c r="C687" s="28"/>
      <c r="D687" s="59"/>
      <c r="E687" s="56"/>
      <c r="F687" s="56"/>
      <c r="G687" s="56"/>
      <c r="H687" s="56"/>
    </row>
    <row r="688" spans="1:8" ht="15.75">
      <c r="A688" s="31"/>
      <c r="B688" s="58"/>
      <c r="C688" s="28"/>
      <c r="D688" s="59"/>
      <c r="E688" s="56"/>
      <c r="F688" s="56"/>
      <c r="G688" s="56"/>
      <c r="H688" s="56"/>
    </row>
    <row r="689" spans="1:8" ht="15.75">
      <c r="A689" s="31"/>
      <c r="B689" s="58"/>
      <c r="C689" s="28"/>
      <c r="D689" s="59"/>
      <c r="E689" s="56"/>
      <c r="F689" s="56"/>
      <c r="G689" s="56"/>
      <c r="H689" s="56"/>
    </row>
    <row r="690" spans="1:8" ht="15.75">
      <c r="A690" s="31"/>
      <c r="B690" s="58"/>
      <c r="C690" s="28"/>
      <c r="D690" s="59"/>
      <c r="E690" s="56"/>
      <c r="F690" s="56"/>
      <c r="G690" s="56"/>
      <c r="H690" s="56"/>
    </row>
    <row r="691" spans="1:8" ht="15.75">
      <c r="A691" s="31"/>
      <c r="B691" s="58"/>
      <c r="C691" s="28"/>
      <c r="D691" s="59"/>
      <c r="E691" s="56"/>
      <c r="F691" s="56"/>
      <c r="G691" s="56"/>
      <c r="H691" s="56"/>
    </row>
    <row r="692" spans="1:8" ht="15.75">
      <c r="A692" s="31"/>
      <c r="B692" s="58"/>
      <c r="C692" s="28"/>
      <c r="D692" s="59"/>
      <c r="E692" s="56"/>
      <c r="F692" s="56"/>
      <c r="G692" s="56"/>
      <c r="H692" s="56"/>
    </row>
    <row r="693" spans="1:8" ht="15.75">
      <c r="A693" s="31"/>
      <c r="B693" s="58"/>
      <c r="C693" s="28"/>
      <c r="D693" s="59"/>
      <c r="E693" s="56"/>
      <c r="F693" s="56"/>
      <c r="G693" s="56"/>
      <c r="H693" s="56"/>
    </row>
    <row r="694" spans="1:8" ht="15.75">
      <c r="A694" s="31"/>
      <c r="B694" s="58"/>
      <c r="C694" s="28"/>
      <c r="D694" s="59"/>
      <c r="E694" s="56"/>
      <c r="F694" s="56"/>
      <c r="G694" s="56"/>
      <c r="H694" s="56"/>
    </row>
    <row r="695" spans="1:8" ht="15.75">
      <c r="A695" s="31"/>
      <c r="B695" s="58"/>
      <c r="C695" s="28"/>
      <c r="D695" s="59"/>
      <c r="E695" s="56"/>
      <c r="F695" s="56"/>
      <c r="G695" s="56"/>
      <c r="H695" s="56"/>
    </row>
    <row r="696" spans="1:8" ht="15.75">
      <c r="A696" s="31"/>
      <c r="B696" s="58"/>
      <c r="C696" s="28"/>
      <c r="D696" s="59"/>
      <c r="E696" s="56"/>
      <c r="F696" s="56"/>
      <c r="G696" s="56"/>
      <c r="H696" s="56"/>
    </row>
    <row r="697" spans="1:8" ht="15.75">
      <c r="A697" s="31"/>
      <c r="B697" s="58"/>
      <c r="C697" s="28"/>
      <c r="D697" s="59"/>
      <c r="E697" s="56"/>
      <c r="F697" s="56"/>
      <c r="G697" s="56"/>
      <c r="H697" s="56"/>
    </row>
    <row r="698" spans="1:8" ht="15.75">
      <c r="A698" s="31"/>
      <c r="B698" s="58"/>
      <c r="C698" s="28"/>
      <c r="D698" s="59"/>
      <c r="E698" s="56"/>
      <c r="F698" s="56"/>
      <c r="G698" s="56"/>
      <c r="H698" s="56"/>
    </row>
    <row r="699" spans="1:8" ht="15.75">
      <c r="A699" s="31"/>
      <c r="B699" s="58"/>
      <c r="C699" s="28"/>
      <c r="D699" s="59"/>
      <c r="E699" s="56"/>
      <c r="F699" s="56"/>
      <c r="G699" s="56"/>
      <c r="H699" s="56"/>
    </row>
    <row r="700" spans="1:8" ht="15.75">
      <c r="A700" s="31"/>
      <c r="B700" s="58"/>
      <c r="C700" s="28"/>
      <c r="D700" s="59"/>
      <c r="E700" s="56"/>
      <c r="F700" s="56"/>
      <c r="G700" s="56"/>
      <c r="H700" s="56"/>
    </row>
    <row r="701" spans="1:8" ht="15.75">
      <c r="A701" s="31"/>
      <c r="B701" s="58"/>
      <c r="C701" s="28"/>
      <c r="D701" s="59"/>
      <c r="E701" s="56"/>
      <c r="F701" s="56"/>
      <c r="G701" s="56"/>
      <c r="H701" s="56"/>
    </row>
    <row r="702" spans="1:8" ht="15.75">
      <c r="A702" s="31"/>
      <c r="B702" s="58"/>
      <c r="C702" s="28"/>
      <c r="D702" s="59"/>
      <c r="E702" s="56"/>
      <c r="F702" s="56"/>
      <c r="G702" s="56"/>
      <c r="H702" s="56"/>
    </row>
    <row r="703" spans="1:8" ht="15.75">
      <c r="A703" s="31"/>
      <c r="B703" s="58"/>
      <c r="C703" s="28"/>
      <c r="D703" s="59"/>
      <c r="E703" s="56"/>
      <c r="F703" s="56"/>
      <c r="G703" s="56"/>
      <c r="H703" s="56"/>
    </row>
    <row r="704" spans="1:8" ht="15.75">
      <c r="A704" s="31"/>
      <c r="B704" s="58"/>
      <c r="C704" s="28"/>
      <c r="D704" s="59"/>
      <c r="E704" s="56"/>
      <c r="F704" s="56"/>
      <c r="G704" s="56"/>
      <c r="H704" s="56"/>
    </row>
    <row r="705" spans="1:8" ht="15.75">
      <c r="A705" s="31"/>
      <c r="B705" s="58"/>
      <c r="C705" s="28"/>
      <c r="D705" s="59"/>
      <c r="E705" s="56"/>
      <c r="F705" s="56"/>
      <c r="G705" s="56"/>
      <c r="H705" s="56"/>
    </row>
    <row r="706" spans="1:8" ht="15.75">
      <c r="A706" s="31"/>
      <c r="B706" s="58"/>
      <c r="C706" s="28"/>
      <c r="D706" s="59"/>
      <c r="E706" s="56"/>
      <c r="F706" s="56"/>
      <c r="G706" s="56"/>
      <c r="H706" s="56"/>
    </row>
    <row r="707" spans="1:8" ht="15.75">
      <c r="A707" s="31"/>
      <c r="B707" s="58"/>
      <c r="C707" s="28"/>
      <c r="D707" s="59"/>
      <c r="E707" s="56"/>
      <c r="F707" s="56"/>
      <c r="G707" s="56"/>
      <c r="H707" s="56"/>
    </row>
    <row r="708" spans="1:8" ht="15.75">
      <c r="A708" s="31"/>
      <c r="B708" s="58"/>
      <c r="C708" s="28"/>
      <c r="D708" s="59"/>
      <c r="E708" s="56"/>
      <c r="F708" s="56"/>
      <c r="G708" s="56"/>
      <c r="H708" s="56"/>
    </row>
    <row r="709" spans="1:8" ht="15.75">
      <c r="A709" s="31"/>
      <c r="B709" s="58"/>
      <c r="C709" s="28"/>
      <c r="D709" s="59"/>
      <c r="E709" s="56"/>
      <c r="F709" s="56"/>
      <c r="G709" s="56"/>
      <c r="H709" s="56"/>
    </row>
    <row r="710" spans="1:8" ht="15.75">
      <c r="A710" s="31"/>
      <c r="B710" s="58"/>
      <c r="C710" s="28"/>
      <c r="D710" s="59"/>
      <c r="E710" s="56"/>
      <c r="F710" s="56"/>
      <c r="G710" s="56"/>
      <c r="H710" s="56"/>
    </row>
    <row r="711" spans="1:8" ht="15.75">
      <c r="A711" s="31"/>
      <c r="B711" s="58"/>
      <c r="C711" s="28"/>
      <c r="D711" s="59"/>
      <c r="E711" s="56"/>
      <c r="F711" s="56"/>
      <c r="G711" s="56"/>
      <c r="H711" s="56"/>
    </row>
    <row r="712" spans="1:8" ht="15.75">
      <c r="A712" s="31"/>
      <c r="B712" s="58"/>
      <c r="C712" s="28"/>
      <c r="D712" s="59"/>
      <c r="E712" s="56"/>
      <c r="F712" s="56"/>
      <c r="G712" s="56"/>
      <c r="H712" s="56"/>
    </row>
    <row r="713" spans="1:8" ht="15.75">
      <c r="A713" s="31"/>
      <c r="B713" s="58"/>
      <c r="C713" s="28"/>
      <c r="D713" s="59"/>
      <c r="E713" s="56"/>
      <c r="F713" s="56"/>
      <c r="G713" s="56"/>
      <c r="H713" s="56"/>
    </row>
    <row r="714" spans="1:8" ht="15.75">
      <c r="A714" s="31"/>
      <c r="B714" s="58"/>
      <c r="C714" s="28"/>
      <c r="D714" s="59"/>
      <c r="E714" s="56"/>
      <c r="F714" s="56"/>
      <c r="G714" s="56"/>
      <c r="H714" s="56"/>
    </row>
    <row r="715" spans="1:8" ht="15.75">
      <c r="A715" s="31"/>
      <c r="B715" s="58"/>
      <c r="C715" s="28"/>
      <c r="D715" s="59"/>
      <c r="E715" s="56"/>
      <c r="F715" s="56"/>
      <c r="G715" s="56"/>
      <c r="H715" s="56"/>
    </row>
    <row r="716" spans="1:8" ht="15.75">
      <c r="A716" s="31"/>
      <c r="B716" s="58"/>
      <c r="C716" s="28"/>
      <c r="D716" s="59"/>
      <c r="E716" s="56"/>
      <c r="F716" s="56"/>
      <c r="G716" s="56"/>
      <c r="H716" s="56"/>
    </row>
    <row r="717" spans="1:8" ht="15.75">
      <c r="A717" s="31"/>
      <c r="B717" s="58"/>
      <c r="C717" s="28"/>
      <c r="D717" s="59"/>
      <c r="E717" s="56"/>
      <c r="F717" s="56"/>
      <c r="G717" s="56"/>
      <c r="H717" s="56"/>
    </row>
    <row r="718" spans="1:8" ht="15.75">
      <c r="A718" s="31"/>
      <c r="B718" s="58"/>
      <c r="C718" s="28"/>
      <c r="D718" s="59"/>
      <c r="E718" s="56"/>
      <c r="F718" s="56"/>
      <c r="G718" s="56"/>
      <c r="H718" s="56"/>
    </row>
    <row r="719" spans="1:8" ht="15.75">
      <c r="A719" s="31"/>
      <c r="B719" s="58"/>
      <c r="C719" s="28"/>
      <c r="D719" s="59"/>
      <c r="E719" s="56"/>
      <c r="F719" s="56"/>
      <c r="G719" s="56"/>
      <c r="H719" s="56"/>
    </row>
    <row r="720" spans="1:8" ht="15.75">
      <c r="A720" s="31"/>
      <c r="B720" s="58"/>
      <c r="C720" s="28"/>
      <c r="D720" s="59"/>
      <c r="E720" s="56"/>
      <c r="F720" s="56"/>
      <c r="G720" s="56"/>
      <c r="H720" s="56"/>
    </row>
    <row r="721" spans="1:8" ht="15.75">
      <c r="A721" s="31"/>
      <c r="B721" s="58"/>
      <c r="C721" s="28"/>
      <c r="D721" s="59"/>
      <c r="E721" s="56"/>
      <c r="F721" s="56"/>
      <c r="G721" s="56"/>
      <c r="H721" s="56"/>
    </row>
    <row r="722" spans="1:8" ht="15.75">
      <c r="A722" s="31"/>
      <c r="B722" s="58"/>
      <c r="C722" s="28"/>
      <c r="D722" s="59"/>
      <c r="E722" s="56"/>
      <c r="F722" s="56"/>
      <c r="G722" s="56"/>
      <c r="H722" s="56"/>
    </row>
    <row r="723" spans="1:8" ht="15.75">
      <c r="A723" s="31"/>
      <c r="B723" s="58"/>
      <c r="C723" s="28"/>
      <c r="D723" s="59"/>
      <c r="E723" s="56"/>
      <c r="F723" s="56"/>
      <c r="G723" s="56"/>
      <c r="H723" s="56"/>
    </row>
    <row r="724" spans="1:8" ht="15.75">
      <c r="A724" s="31"/>
      <c r="B724" s="58"/>
      <c r="C724" s="28"/>
      <c r="D724" s="59"/>
      <c r="E724" s="56"/>
      <c r="F724" s="56"/>
      <c r="G724" s="56"/>
      <c r="H724" s="56"/>
    </row>
    <row r="725" spans="1:8" ht="15.75">
      <c r="A725" s="31"/>
      <c r="B725" s="58"/>
      <c r="C725" s="28"/>
      <c r="D725" s="59"/>
      <c r="E725" s="56"/>
      <c r="F725" s="56"/>
      <c r="G725" s="56"/>
      <c r="H725" s="56"/>
    </row>
    <row r="726" spans="1:8" ht="15.75">
      <c r="A726" s="31"/>
      <c r="B726" s="58"/>
      <c r="C726" s="28"/>
      <c r="D726" s="59"/>
      <c r="E726" s="56"/>
      <c r="F726" s="56"/>
      <c r="G726" s="56"/>
      <c r="H726" s="56"/>
    </row>
    <row r="727" spans="1:8" ht="15.75">
      <c r="A727" s="31"/>
      <c r="B727" s="58"/>
      <c r="C727" s="28"/>
      <c r="D727" s="59"/>
      <c r="E727" s="56"/>
      <c r="F727" s="56"/>
      <c r="G727" s="56"/>
      <c r="H727" s="56"/>
    </row>
    <row r="728" spans="1:8" ht="15.75">
      <c r="A728" s="31"/>
      <c r="B728" s="58"/>
      <c r="C728" s="28"/>
      <c r="D728" s="59"/>
      <c r="E728" s="56"/>
      <c r="F728" s="56"/>
      <c r="G728" s="56"/>
      <c r="H728" s="56"/>
    </row>
    <row r="729" spans="1:8" ht="15.75">
      <c r="A729" s="31"/>
      <c r="B729" s="58"/>
      <c r="C729" s="28"/>
      <c r="D729" s="59"/>
      <c r="E729" s="56"/>
      <c r="F729" s="56"/>
      <c r="G729" s="56"/>
      <c r="H729" s="56"/>
    </row>
    <row r="730" spans="1:8" ht="15.75">
      <c r="A730" s="31"/>
      <c r="B730" s="58"/>
      <c r="C730" s="28"/>
      <c r="D730" s="59"/>
      <c r="E730" s="56"/>
      <c r="F730" s="56"/>
      <c r="G730" s="56"/>
      <c r="H730" s="56"/>
    </row>
    <row r="731" spans="1:8" ht="15.75">
      <c r="A731" s="31"/>
      <c r="B731" s="58"/>
      <c r="C731" s="28"/>
      <c r="D731" s="59"/>
      <c r="E731" s="56"/>
      <c r="F731" s="56"/>
      <c r="G731" s="56"/>
      <c r="H731" s="56"/>
    </row>
    <row r="732" spans="1:8" ht="15.75">
      <c r="A732" s="31"/>
      <c r="B732" s="58"/>
      <c r="C732" s="28"/>
      <c r="D732" s="59"/>
      <c r="E732" s="56"/>
      <c r="F732" s="56"/>
      <c r="G732" s="56"/>
      <c r="H732" s="56"/>
    </row>
    <row r="733" spans="1:8" ht="15.75">
      <c r="A733" s="31"/>
      <c r="B733" s="58"/>
      <c r="C733" s="28"/>
      <c r="D733" s="59"/>
      <c r="E733" s="56"/>
      <c r="F733" s="56"/>
      <c r="G733" s="56"/>
      <c r="H733" s="56"/>
    </row>
    <row r="734" spans="1:8" ht="15.75">
      <c r="A734" s="31"/>
      <c r="B734" s="58"/>
      <c r="C734" s="28"/>
      <c r="D734" s="59"/>
      <c r="E734" s="56"/>
      <c r="F734" s="56"/>
      <c r="G734" s="56"/>
      <c r="H734" s="56"/>
    </row>
    <row r="735" spans="1:8" ht="15.75">
      <c r="A735" s="31"/>
      <c r="B735" s="58"/>
      <c r="C735" s="28"/>
      <c r="D735" s="59"/>
      <c r="E735" s="56"/>
      <c r="F735" s="56"/>
      <c r="G735" s="56"/>
      <c r="H735" s="56"/>
    </row>
    <row r="736" spans="1:8" ht="15.75">
      <c r="A736" s="31"/>
      <c r="B736" s="58"/>
      <c r="C736" s="28"/>
      <c r="D736" s="59"/>
      <c r="E736" s="56"/>
      <c r="F736" s="56"/>
      <c r="G736" s="56"/>
      <c r="H736" s="56"/>
    </row>
    <row r="737" spans="1:8" ht="15.75">
      <c r="A737" s="31"/>
      <c r="B737" s="58"/>
      <c r="C737" s="28"/>
      <c r="D737" s="59"/>
      <c r="E737" s="56"/>
      <c r="F737" s="56"/>
      <c r="G737" s="56"/>
      <c r="H737" s="56"/>
    </row>
    <row r="738" spans="1:8" ht="15.75">
      <c r="A738" s="31"/>
      <c r="B738" s="58"/>
      <c r="C738" s="28"/>
      <c r="D738" s="59"/>
      <c r="E738" s="56"/>
      <c r="F738" s="56"/>
      <c r="G738" s="56"/>
      <c r="H738" s="56"/>
    </row>
    <row r="739" spans="1:8" ht="15.75">
      <c r="A739" s="31"/>
      <c r="B739" s="58"/>
      <c r="C739" s="28"/>
      <c r="D739" s="59"/>
      <c r="E739" s="56"/>
      <c r="F739" s="56"/>
      <c r="G739" s="56"/>
      <c r="H739" s="56"/>
    </row>
    <row r="740" spans="1:8" ht="15.75">
      <c r="A740" s="31"/>
      <c r="B740" s="58"/>
      <c r="C740" s="28"/>
      <c r="D740" s="59"/>
      <c r="E740" s="56"/>
      <c r="F740" s="56"/>
      <c r="G740" s="56"/>
      <c r="H740" s="56"/>
    </row>
    <row r="741" spans="1:8" ht="15.75">
      <c r="A741" s="31"/>
      <c r="B741" s="58"/>
      <c r="C741" s="28"/>
      <c r="D741" s="59"/>
      <c r="E741" s="56"/>
      <c r="F741" s="56"/>
      <c r="G741" s="56"/>
      <c r="H741" s="56"/>
    </row>
    <row r="742" spans="1:8" ht="15.75">
      <c r="A742" s="31"/>
      <c r="B742" s="58"/>
      <c r="C742" s="28"/>
      <c r="D742" s="59"/>
      <c r="E742" s="56"/>
      <c r="F742" s="56"/>
      <c r="G742" s="56"/>
      <c r="H742" s="56"/>
    </row>
    <row r="743" spans="1:8" ht="15.75">
      <c r="A743" s="31"/>
      <c r="B743" s="58"/>
      <c r="C743" s="28"/>
      <c r="D743" s="59"/>
      <c r="E743" s="56"/>
      <c r="F743" s="56"/>
      <c r="G743" s="56"/>
      <c r="H743" s="56"/>
    </row>
    <row r="744" spans="1:8" ht="15.75">
      <c r="A744" s="31"/>
      <c r="B744" s="58"/>
      <c r="C744" s="28"/>
      <c r="D744" s="59"/>
      <c r="E744" s="56"/>
      <c r="F744" s="56"/>
      <c r="G744" s="56"/>
      <c r="H744" s="56"/>
    </row>
    <row r="745" spans="1:8" ht="15.75">
      <c r="A745" s="31"/>
      <c r="B745" s="58"/>
      <c r="C745" s="28"/>
      <c r="D745" s="59"/>
      <c r="E745" s="56"/>
      <c r="F745" s="56"/>
      <c r="G745" s="56"/>
      <c r="H745" s="56"/>
    </row>
    <row r="746" spans="1:8" ht="15.75">
      <c r="A746" s="31"/>
      <c r="B746" s="58"/>
      <c r="C746" s="28"/>
      <c r="D746" s="59"/>
      <c r="E746" s="56"/>
      <c r="F746" s="56"/>
      <c r="G746" s="56"/>
      <c r="H746" s="56"/>
    </row>
    <row r="747" spans="1:8" ht="15.75">
      <c r="A747" s="31"/>
      <c r="B747" s="58"/>
      <c r="C747" s="28"/>
      <c r="D747" s="59"/>
      <c r="E747" s="56"/>
      <c r="F747" s="56"/>
      <c r="G747" s="56"/>
      <c r="H747" s="56"/>
    </row>
    <row r="748" spans="1:8" ht="15.75">
      <c r="A748" s="31"/>
      <c r="B748" s="58"/>
      <c r="C748" s="28"/>
      <c r="D748" s="59"/>
      <c r="E748" s="56"/>
      <c r="F748" s="56"/>
      <c r="G748" s="56"/>
      <c r="H748" s="56"/>
    </row>
    <row r="749" spans="1:8" ht="15.75">
      <c r="A749" s="31"/>
      <c r="B749" s="58"/>
      <c r="C749" s="28"/>
      <c r="D749" s="59"/>
      <c r="E749" s="56"/>
      <c r="F749" s="56"/>
      <c r="G749" s="56"/>
      <c r="H749" s="56"/>
    </row>
    <row r="750" spans="1:8" ht="15.75">
      <c r="A750" s="31"/>
      <c r="B750" s="58"/>
      <c r="C750" s="28"/>
      <c r="D750" s="59"/>
      <c r="E750" s="56"/>
      <c r="F750" s="56"/>
      <c r="G750" s="56"/>
      <c r="H750" s="56"/>
    </row>
    <row r="751" spans="1:8" ht="15.75">
      <c r="A751" s="31"/>
      <c r="B751" s="58"/>
      <c r="C751" s="28"/>
      <c r="D751" s="59"/>
      <c r="E751" s="56"/>
      <c r="F751" s="56"/>
      <c r="G751" s="56"/>
      <c r="H751" s="56"/>
    </row>
    <row r="752" spans="1:8" ht="15.75">
      <c r="A752" s="31"/>
      <c r="B752" s="58"/>
      <c r="C752" s="28"/>
      <c r="D752" s="59"/>
      <c r="E752" s="56"/>
      <c r="F752" s="56"/>
      <c r="G752" s="56"/>
      <c r="H752" s="56"/>
    </row>
    <row r="753" spans="1:8" ht="15.75">
      <c r="A753" s="31"/>
      <c r="B753" s="58"/>
      <c r="C753" s="28"/>
      <c r="D753" s="59"/>
      <c r="E753" s="56"/>
      <c r="F753" s="56"/>
      <c r="G753" s="56"/>
      <c r="H753" s="56"/>
    </row>
    <row r="754" spans="1:8" ht="15.75">
      <c r="A754" s="31"/>
      <c r="B754" s="58"/>
      <c r="C754" s="28"/>
      <c r="D754" s="59"/>
      <c r="E754" s="56"/>
      <c r="F754" s="56"/>
      <c r="G754" s="56"/>
      <c r="H754" s="56"/>
    </row>
    <row r="755" spans="1:8" ht="15.75">
      <c r="A755" s="31"/>
      <c r="B755" s="58"/>
      <c r="C755" s="28"/>
      <c r="D755" s="59"/>
      <c r="E755" s="56"/>
      <c r="F755" s="56"/>
      <c r="G755" s="56"/>
      <c r="H755" s="56"/>
    </row>
    <row r="756" spans="1:8" ht="15.75">
      <c r="A756" s="31"/>
      <c r="B756" s="58"/>
      <c r="C756" s="28"/>
      <c r="D756" s="59"/>
      <c r="E756" s="56"/>
      <c r="F756" s="56"/>
      <c r="G756" s="56"/>
      <c r="H756" s="56"/>
    </row>
    <row r="757" spans="1:8" ht="15.75">
      <c r="A757" s="31"/>
      <c r="B757" s="58"/>
      <c r="C757" s="28"/>
      <c r="D757" s="59"/>
      <c r="E757" s="56"/>
      <c r="F757" s="56"/>
      <c r="G757" s="56"/>
      <c r="H757" s="56"/>
    </row>
    <row r="758" spans="1:8" ht="15.75">
      <c r="A758" s="31"/>
      <c r="B758" s="58"/>
      <c r="C758" s="28"/>
      <c r="D758" s="59"/>
      <c r="E758" s="56"/>
      <c r="F758" s="56"/>
      <c r="G758" s="56"/>
      <c r="H758" s="56"/>
    </row>
    <row r="759" spans="1:8" ht="15.75">
      <c r="A759" s="31"/>
      <c r="B759" s="58"/>
      <c r="C759" s="28"/>
      <c r="D759" s="59"/>
      <c r="E759" s="56"/>
      <c r="F759" s="56"/>
      <c r="G759" s="56"/>
      <c r="H759" s="56"/>
    </row>
    <row r="760" spans="1:8" ht="15.75">
      <c r="A760" s="31"/>
      <c r="B760" s="58"/>
      <c r="C760" s="28"/>
      <c r="D760" s="59"/>
      <c r="E760" s="56"/>
      <c r="F760" s="56"/>
      <c r="G760" s="56"/>
      <c r="H760" s="56"/>
    </row>
    <row r="761" spans="1:8" ht="15.75">
      <c r="A761" s="31"/>
      <c r="B761" s="58"/>
      <c r="C761" s="28"/>
      <c r="D761" s="59"/>
      <c r="E761" s="56"/>
      <c r="F761" s="56"/>
      <c r="G761" s="56"/>
      <c r="H761" s="56"/>
    </row>
    <row r="762" spans="1:8" ht="15.75">
      <c r="A762" s="31"/>
      <c r="B762" s="58"/>
      <c r="C762" s="28"/>
      <c r="D762" s="59"/>
      <c r="E762" s="56"/>
      <c r="F762" s="56"/>
      <c r="G762" s="56"/>
      <c r="H762" s="56"/>
    </row>
    <row r="763" spans="1:8" ht="15.75">
      <c r="A763" s="31"/>
      <c r="B763" s="58"/>
      <c r="C763" s="28"/>
      <c r="D763" s="59"/>
      <c r="E763" s="56"/>
      <c r="F763" s="56"/>
      <c r="G763" s="56"/>
      <c r="H763" s="56"/>
    </row>
    <row r="764" spans="1:8" ht="15.75">
      <c r="A764" s="31"/>
      <c r="B764" s="58"/>
      <c r="C764" s="28"/>
      <c r="D764" s="59"/>
      <c r="E764" s="56"/>
      <c r="F764" s="56"/>
      <c r="G764" s="56"/>
      <c r="H764" s="56"/>
    </row>
    <row r="765" spans="1:8" ht="15.75">
      <c r="A765" s="31"/>
      <c r="B765" s="58"/>
      <c r="C765" s="28"/>
      <c r="D765" s="59"/>
      <c r="E765" s="56"/>
      <c r="F765" s="56"/>
      <c r="G765" s="56"/>
      <c r="H765" s="56"/>
    </row>
    <row r="766" spans="1:8" ht="15.75">
      <c r="A766" s="31"/>
      <c r="B766" s="58"/>
      <c r="C766" s="28"/>
      <c r="D766" s="59"/>
      <c r="E766" s="56"/>
      <c r="F766" s="56"/>
      <c r="G766" s="56"/>
      <c r="H766" s="56"/>
    </row>
    <row r="767" spans="1:8" ht="15.75">
      <c r="A767" s="31"/>
      <c r="B767" s="58"/>
      <c r="C767" s="28"/>
      <c r="D767" s="59"/>
      <c r="E767" s="56"/>
      <c r="F767" s="56"/>
      <c r="G767" s="56"/>
      <c r="H767" s="56"/>
    </row>
    <row r="768" spans="1:8" ht="15.75">
      <c r="A768" s="31"/>
      <c r="B768" s="58"/>
      <c r="C768" s="28"/>
      <c r="D768" s="59"/>
      <c r="E768" s="56"/>
      <c r="F768" s="56"/>
      <c r="G768" s="56"/>
      <c r="H768" s="56"/>
    </row>
    <row r="769" spans="1:8" ht="15.75">
      <c r="A769" s="31"/>
      <c r="B769" s="58"/>
      <c r="C769" s="28"/>
      <c r="D769" s="59"/>
      <c r="E769" s="56"/>
      <c r="F769" s="56"/>
      <c r="G769" s="56"/>
      <c r="H769" s="56"/>
    </row>
    <row r="770" spans="1:8" ht="15.75">
      <c r="A770" s="31"/>
      <c r="B770" s="58"/>
      <c r="C770" s="28"/>
      <c r="D770" s="59"/>
      <c r="E770" s="56"/>
      <c r="F770" s="56"/>
      <c r="G770" s="56"/>
      <c r="H770" s="56"/>
    </row>
    <row r="771" spans="1:8" ht="15.75">
      <c r="A771" s="31"/>
      <c r="B771" s="58"/>
      <c r="C771" s="28"/>
      <c r="D771" s="59"/>
      <c r="E771" s="56"/>
      <c r="F771" s="56"/>
      <c r="G771" s="56"/>
      <c r="H771" s="56"/>
    </row>
    <row r="772" spans="1:8" ht="15.75">
      <c r="A772" s="31"/>
      <c r="B772" s="58"/>
      <c r="C772" s="28"/>
      <c r="D772" s="59"/>
      <c r="E772" s="56"/>
      <c r="F772" s="56"/>
      <c r="G772" s="56"/>
      <c r="H772" s="56"/>
    </row>
  </sheetData>
  <sheetProtection/>
  <mergeCells count="110">
    <mergeCell ref="B336:B355"/>
    <mergeCell ref="A225:A238"/>
    <mergeCell ref="A467:A468"/>
    <mergeCell ref="B467:B468"/>
    <mergeCell ref="A388:A402"/>
    <mergeCell ref="A376:A387"/>
    <mergeCell ref="B376:B387"/>
    <mergeCell ref="A239:A250"/>
    <mergeCell ref="B239:B250"/>
    <mergeCell ref="A311:A326"/>
    <mergeCell ref="N474:N475"/>
    <mergeCell ref="O474:O475"/>
    <mergeCell ref="P474:P475"/>
    <mergeCell ref="N4:N5"/>
    <mergeCell ref="A66:A69"/>
    <mergeCell ref="B66:B69"/>
    <mergeCell ref="A411:A415"/>
    <mergeCell ref="B411:B415"/>
    <mergeCell ref="A409:A410"/>
    <mergeCell ref="B311:B326"/>
    <mergeCell ref="O4:O5"/>
    <mergeCell ref="P4:P5"/>
    <mergeCell ref="B327:B335"/>
    <mergeCell ref="B162:B174"/>
    <mergeCell ref="A175:A186"/>
    <mergeCell ref="B213:B224"/>
    <mergeCell ref="H4:H5"/>
    <mergeCell ref="K4:K5"/>
    <mergeCell ref="C4:C5"/>
    <mergeCell ref="A327:A335"/>
    <mergeCell ref="A251:A271"/>
    <mergeCell ref="B251:B271"/>
    <mergeCell ref="A213:A224"/>
    <mergeCell ref="B175:B186"/>
    <mergeCell ref="A1:M1"/>
    <mergeCell ref="I4:I5"/>
    <mergeCell ref="M4:M5"/>
    <mergeCell ref="E4:E5"/>
    <mergeCell ref="L4:L5"/>
    <mergeCell ref="J4:J5"/>
    <mergeCell ref="D4:D5"/>
    <mergeCell ref="G4:G5"/>
    <mergeCell ref="F4:F5"/>
    <mergeCell ref="B4:B5"/>
    <mergeCell ref="B432:B450"/>
    <mergeCell ref="A4:A5"/>
    <mergeCell ref="A150:A161"/>
    <mergeCell ref="A200:A212"/>
    <mergeCell ref="A187:A199"/>
    <mergeCell ref="B187:B199"/>
    <mergeCell ref="B133:B149"/>
    <mergeCell ref="B200:B212"/>
    <mergeCell ref="E474:E475"/>
    <mergeCell ref="F474:F475"/>
    <mergeCell ref="A416:A431"/>
    <mergeCell ref="A432:A450"/>
    <mergeCell ref="B388:B402"/>
    <mergeCell ref="A403:A408"/>
    <mergeCell ref="B416:B431"/>
    <mergeCell ref="C460:C465"/>
    <mergeCell ref="B409:B410"/>
    <mergeCell ref="B403:B408"/>
    <mergeCell ref="L474:L475"/>
    <mergeCell ref="M474:M475"/>
    <mergeCell ref="F470:F471"/>
    <mergeCell ref="B460:B465"/>
    <mergeCell ref="C474:C475"/>
    <mergeCell ref="D474:D475"/>
    <mergeCell ref="I474:I475"/>
    <mergeCell ref="J474:J475"/>
    <mergeCell ref="E470:E471"/>
    <mergeCell ref="I470:I471"/>
    <mergeCell ref="A2:P2"/>
    <mergeCell ref="A476:A557"/>
    <mergeCell ref="B476:B557"/>
    <mergeCell ref="H474:H475"/>
    <mergeCell ref="G470:G471"/>
    <mergeCell ref="G474:G475"/>
    <mergeCell ref="A472:K472"/>
    <mergeCell ref="A474:A475"/>
    <mergeCell ref="B474:B475"/>
    <mergeCell ref="K474:K475"/>
    <mergeCell ref="B6:B26"/>
    <mergeCell ref="A6:A26"/>
    <mergeCell ref="B295:B310"/>
    <mergeCell ref="A295:A310"/>
    <mergeCell ref="B225:B238"/>
    <mergeCell ref="A70:A94"/>
    <mergeCell ref="B95:B113"/>
    <mergeCell ref="B114:B132"/>
    <mergeCell ref="A95:A113"/>
    <mergeCell ref="B27:B49"/>
    <mergeCell ref="B50:B65"/>
    <mergeCell ref="A50:A65"/>
    <mergeCell ref="A27:A49"/>
    <mergeCell ref="A162:A174"/>
    <mergeCell ref="B70:B94"/>
    <mergeCell ref="A133:A149"/>
    <mergeCell ref="B150:B161"/>
    <mergeCell ref="A114:A132"/>
    <mergeCell ref="A460:A465"/>
    <mergeCell ref="B451:B459"/>
    <mergeCell ref="A451:A459"/>
    <mergeCell ref="K470:K471"/>
    <mergeCell ref="B272:B294"/>
    <mergeCell ref="A272:A294"/>
    <mergeCell ref="A356:A375"/>
    <mergeCell ref="B356:B375"/>
    <mergeCell ref="J470:J471"/>
    <mergeCell ref="A336:A355"/>
  </mergeCells>
  <printOptions/>
  <pageMargins left="0.15748031496062992" right="0.1968503937007874" top="0.15748031496062992" bottom="0.15748031496062992" header="0.15748031496062992" footer="0.15748031496062992"/>
  <pageSetup fitToHeight="9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Негодаева Татьяна Сергеевна</cp:lastModifiedBy>
  <cp:lastPrinted>2014-09-15T10:44:56Z</cp:lastPrinted>
  <dcterms:created xsi:type="dcterms:W3CDTF">2011-02-09T07:28:13Z</dcterms:created>
  <dcterms:modified xsi:type="dcterms:W3CDTF">2014-09-15T11:39:28Z</dcterms:modified>
  <cp:category/>
  <cp:version/>
  <cp:contentType/>
  <cp:contentStatus/>
</cp:coreProperties>
</file>