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96" windowWidth="14880" windowHeight="2316" activeTab="0"/>
  </bookViews>
  <sheets>
    <sheet name="на 01.10.2015" sheetId="1" r:id="rId1"/>
  </sheets>
  <definedNames>
    <definedName name="_xlnm._FilterDatabase" localSheetId="0" hidden="1">'на 01.10.2015'!$A$4:$H$451</definedName>
    <definedName name="_xlnm.Print_Titles" localSheetId="0">'на 01.10.2015'!$4:$5</definedName>
  </definedNames>
  <calcPr fullCalcOnLoad="1"/>
</workbook>
</file>

<file path=xl/sharedStrings.xml><?xml version="1.0" encoding="utf-8"?>
<sst xmlns="http://schemas.openxmlformats.org/spreadsheetml/2006/main" count="1069" uniqueCount="255">
  <si>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</si>
  <si>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</si>
  <si>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</si>
  <si>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</si>
  <si>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</si>
  <si>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</si>
  <si>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</si>
  <si>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</si>
  <si>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</si>
  <si>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</si>
  <si>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</si>
  <si>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</si>
  <si>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</si>
  <si>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</si>
  <si>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</si>
  <si>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</si>
  <si>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</si>
  <si>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</si>
  <si>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</si>
  <si>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</si>
  <si>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</si>
  <si>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</si>
  <si>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</si>
  <si>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</si>
  <si>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</si>
  <si>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</si>
  <si>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</si>
  <si>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</si>
  <si>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</si>
  <si>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</si>
  <si>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</si>
  <si>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</si>
  <si>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</si>
  <si>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</si>
  <si>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</si>
  <si>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</si>
  <si>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</si>
  <si>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</si>
  <si>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</si>
  <si>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</si>
  <si>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</si>
  <si>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</si>
  <si>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</si>
  <si>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</si>
  <si>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</si>
  <si>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</si>
  <si>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</si>
  <si>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</si>
  <si>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</si>
  <si>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</si>
  <si>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</si>
  <si>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</si>
  <si>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</si>
  <si>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</si>
  <si>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</si>
  <si>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</si>
  <si>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</si>
  <si>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</si>
  <si>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</si>
  <si>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</si>
  <si>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</si>
  <si>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</si>
  <si>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</si>
  <si>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</si>
  <si>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</si>
  <si>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</si>
  <si>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</si>
  <si>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</si>
  <si>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</si>
  <si>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</si>
  <si>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</si>
  <si>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</si>
  <si>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</si>
  <si>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</si>
  <si>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</si>
  <si>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</si>
  <si>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</si>
  <si>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</si>
  <si>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</si>
  <si>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</si>
  <si>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</si>
  <si>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</si>
  <si>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</si>
  <si>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</si>
  <si>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</si>
  <si>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</si>
  <si>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</si>
  <si>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</si>
  <si>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</si>
  <si>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</si>
  <si>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</si>
  <si>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</si>
  <si>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</si>
  <si>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</si>
  <si>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</si>
  <si>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</si>
  <si>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</si>
  <si>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</si>
  <si>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</si>
  <si>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</si>
  <si>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</si>
  <si>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</si>
  <si>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</si>
  <si>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</si>
  <si>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</si>
  <si>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</si>
  <si>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</si>
  <si>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</si>
  <si>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</si>
  <si>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</si>
  <si>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</si>
  <si>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</si>
  <si>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</si>
  <si>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</si>
  <si>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</si>
  <si>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</si>
  <si>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</si>
  <si>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</si>
  <si>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</si>
  <si>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</si>
  <si>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</si>
  <si>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</si>
  <si>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</si>
  <si>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</si>
  <si>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</si>
  <si>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</si>
  <si>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</si>
  <si>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</si>
  <si>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</si>
  <si>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</si>
  <si>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</si>
  <si>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</si>
  <si>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</si>
  <si>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</si>
  <si>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</si>
  <si>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</si>
  <si>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</si>
  <si>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</si>
  <si>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</si>
  <si>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</si>
  <si>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</si>
  <si>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</si>
  <si>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</si>
  <si>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</si>
  <si>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</si>
  <si>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</si>
  <si>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</si>
  <si>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</si>
  <si>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</si>
  <si>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</si>
  <si>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</si>
  <si>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</si>
  <si>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</si>
  <si>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</si>
  <si>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</si>
  <si>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</si>
  <si>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</si>
  <si>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</si>
  <si>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</si>
  <si>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</si>
  <si>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</si>
  <si>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</si>
  <si>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</si>
  <si>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</si>
  <si>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</si>
  <si>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</si>
  <si>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</si>
  <si>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</si>
  <si>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</si>
  <si>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</si>
  <si>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</si>
  <si>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</si>
  <si>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</si>
  <si>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</si>
  <si>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</si>
  <si>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</si>
  <si>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</si>
  <si>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</si>
  <si>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</si>
  <si>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</si>
  <si>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</si>
  <si>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</si>
  <si>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</si>
  <si>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</si>
  <si>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</si>
  <si>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</si>
  <si>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</si>
  <si>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</si>
  <si>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</si>
  <si>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</si>
  <si>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</si>
  <si>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</si>
  <si>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</si>
  <si>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</si>
  <si>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</si>
  <si>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</si>
  <si>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</si>
  <si>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</si>
  <si>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</si>
  <si>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</si>
  <si>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</si>
  <si>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</si>
  <si>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</si>
  <si>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</si>
  <si>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</si>
  <si>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</si>
  <si>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</si>
  <si>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</si>
  <si>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</si>
  <si>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</si>
  <si>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 xml:space="preserve">Уточненный годовой план на 2015 год 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</si>
  <si>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</si>
  <si>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</si>
  <si>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</si>
  <si>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</si>
  <si>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</si>
  <si>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</si>
  <si>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</si>
  <si>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</si>
  <si>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</si>
  <si>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</si>
  <si>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</si>
  <si>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</si>
  <si>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</si>
  <si>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</si>
  <si>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</si>
  <si>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</si>
  <si>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</si>
  <si>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</si>
  <si>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</si>
  <si>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</si>
  <si>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</si>
  <si>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</si>
  <si>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</si>
  <si>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</si>
  <si>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</si>
  <si>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</si>
  <si>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</si>
  <si>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</si>
  <si>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</si>
  <si>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</si>
  <si>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План января-сентября 2015 года</t>
  </si>
  <si>
    <t>Оперативный анализ  поступления доходов за январь - сентябрь 2015 года</t>
  </si>
  <si>
    <t>Оперативный анализ исполнения бюджета города Перми по доходам на 1 октября 2015 года</t>
  </si>
  <si>
    <t xml:space="preserve">Факт на 01.10.2014г.  </t>
  </si>
  <si>
    <t xml:space="preserve">Факт на 01.10.2015г. </t>
  </si>
  <si>
    <t>Откл. факта отч.пер. от плана января-сентября 2015 года</t>
  </si>
  <si>
    <t>% исполн. плана января-сентября 2015 года</t>
  </si>
  <si>
    <t>% исполн. плана 2015 года</t>
  </si>
  <si>
    <t>Откл. факта 2015г. от факта 2014г.</t>
  </si>
  <si>
    <t>% факта 2015г. к факту 2014г.</t>
  </si>
  <si>
    <t xml:space="preserve">Факт на 01.10.2014 г.  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</si>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</sst>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3" xfId="0" applyNumberFormat="1" applyFont="1" applyFill="1" applyBorder="1" applyAlignment="1">
      <alignment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5" fontId="9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left" wrapText="1"/>
    </xf>
    <xf numFmtId="165" fontId="0" fillId="0" borderId="15" xfId="43" applyNumberFormat="1" applyFont="1" applyFill="1" applyBorder="1" applyAlignment="1">
      <alignment horizontal="right" wrapText="1"/>
    </xf>
    <xf numFmtId="165" fontId="3" fillId="0" borderId="15" xfId="43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wrapText="1"/>
    </xf>
    <xf numFmtId="164" fontId="3" fillId="0" borderId="16" xfId="0" applyNumberFormat="1" applyFont="1" applyFill="1" applyBorder="1" applyAlignment="1">
      <alignment horizontal="left" wrapText="1"/>
    </xf>
    <xf numFmtId="4" fontId="3" fillId="0" borderId="16" xfId="43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3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1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59" hidden="1" customWidth="1"/>
    <col min="4" max="4" width="58.00390625" style="51" customWidth="1"/>
    <col min="5" max="5" width="13.875" style="23" customWidth="1"/>
    <col min="6" max="7" width="14.50390625" style="23" customWidth="1"/>
    <col min="8" max="8" width="13.875" style="30" customWidth="1"/>
    <col min="9" max="9" width="12.25390625" style="10" customWidth="1"/>
    <col min="10" max="10" width="10.75390625" style="10" customWidth="1"/>
    <col min="11" max="11" width="10.25390625" style="10" customWidth="1"/>
    <col min="12" max="12" width="11.75390625" style="10" customWidth="1"/>
    <col min="13" max="13" width="10.25390625" style="10" customWidth="1"/>
    <col min="14" max="16384" width="15.25390625" style="10" customWidth="1"/>
  </cols>
  <sheetData>
    <row r="1" spans="1:13" ht="18">
      <c r="A1" s="115" t="s">
        <v>129</v>
      </c>
      <c r="B1" s="115"/>
      <c r="C1" s="116"/>
      <c r="D1" s="115"/>
      <c r="E1" s="115"/>
      <c r="F1" s="115"/>
      <c r="G1" s="115"/>
      <c r="H1" s="115"/>
      <c r="I1" s="115"/>
      <c r="J1" s="115"/>
      <c r="K1" s="115"/>
      <c r="L1" s="115"/>
      <c r="M1" s="117"/>
    </row>
    <row r="2" spans="1:13" ht="25.5" customHeight="1">
      <c r="A2" s="94" t="s">
        <v>243</v>
      </c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4:13" ht="20.25" customHeight="1">
      <c r="D3" s="45"/>
      <c r="H3" s="36"/>
      <c r="J3" s="15"/>
      <c r="L3" s="15"/>
      <c r="M3" s="15" t="s">
        <v>128</v>
      </c>
    </row>
    <row r="4" spans="1:13" ht="30.75" customHeight="1">
      <c r="A4" s="96" t="s">
        <v>0</v>
      </c>
      <c r="B4" s="80" t="s">
        <v>205</v>
      </c>
      <c r="C4" s="80" t="s">
        <v>1</v>
      </c>
      <c r="D4" s="80" t="s">
        <v>206</v>
      </c>
      <c r="E4" s="82" t="s">
        <v>244</v>
      </c>
      <c r="F4" s="98" t="s">
        <v>210</v>
      </c>
      <c r="G4" s="89" t="s">
        <v>241</v>
      </c>
      <c r="H4" s="89" t="s">
        <v>245</v>
      </c>
      <c r="I4" s="87" t="s">
        <v>246</v>
      </c>
      <c r="J4" s="80" t="s">
        <v>247</v>
      </c>
      <c r="K4" s="80" t="s">
        <v>248</v>
      </c>
      <c r="L4" s="87" t="s">
        <v>249</v>
      </c>
      <c r="M4" s="80" t="s">
        <v>250</v>
      </c>
    </row>
    <row r="5" spans="1:13" ht="72" customHeight="1">
      <c r="A5" s="97"/>
      <c r="B5" s="81"/>
      <c r="C5" s="81"/>
      <c r="D5" s="81"/>
      <c r="E5" s="83"/>
      <c r="F5" s="99"/>
      <c r="G5" s="90"/>
      <c r="H5" s="90"/>
      <c r="I5" s="88"/>
      <c r="J5" s="81"/>
      <c r="K5" s="81"/>
      <c r="L5" s="88"/>
      <c r="M5" s="81"/>
    </row>
    <row r="6" spans="1:13" ht="15">
      <c r="A6" s="84" t="s">
        <v>2</v>
      </c>
      <c r="B6" s="84" t="s">
        <v>214</v>
      </c>
      <c r="C6" s="60" t="s">
        <v>3</v>
      </c>
      <c r="D6" s="46" t="s">
        <v>4</v>
      </c>
      <c r="E6" s="11">
        <v>9073</v>
      </c>
      <c r="F6" s="25">
        <v>1585.6</v>
      </c>
      <c r="G6" s="25">
        <v>1585.6</v>
      </c>
      <c r="H6" s="11">
        <v>2341.2</v>
      </c>
      <c r="I6" s="11">
        <f>H6-G6</f>
        <v>755.5999999999999</v>
      </c>
      <c r="J6" s="11">
        <f>H6/G6*100</f>
        <v>147.65388496468213</v>
      </c>
      <c r="K6" s="11">
        <f>H6/F6*100</f>
        <v>147.65388496468213</v>
      </c>
      <c r="L6" s="11">
        <f>H6-E6</f>
        <v>-6731.8</v>
      </c>
      <c r="M6" s="11">
        <f>H6/E6*100</f>
        <v>25.804033946875343</v>
      </c>
    </row>
    <row r="7" spans="1:13" ht="46.5">
      <c r="A7" s="85"/>
      <c r="B7" s="85"/>
      <c r="C7" s="54" t="s">
        <v>184</v>
      </c>
      <c r="D7" s="27" t="s">
        <v>185</v>
      </c>
      <c r="E7" s="11">
        <v>83331.6</v>
      </c>
      <c r="F7" s="11">
        <v>130287.2</v>
      </c>
      <c r="G7" s="11">
        <v>88061.2</v>
      </c>
      <c r="H7" s="11">
        <v>99004.7</v>
      </c>
      <c r="I7" s="11">
        <f aca="true" t="shared" si="0" ref="I7:I63">H7-G7</f>
        <v>10943.5</v>
      </c>
      <c r="J7" s="11">
        <f aca="true" t="shared" si="1" ref="J7:J62">H7/G7*100</f>
        <v>112.42715293455005</v>
      </c>
      <c r="K7" s="11">
        <f aca="true" t="shared" si="2" ref="K7:K62">H7/F7*100</f>
        <v>75.98958301352704</v>
      </c>
      <c r="L7" s="11">
        <f aca="true" t="shared" si="3" ref="L7:L63">H7-E7</f>
        <v>15673.099999999991</v>
      </c>
      <c r="M7" s="11">
        <f aca="true" t="shared" si="4" ref="M7:M63">H7/E7*100</f>
        <v>118.80811120871313</v>
      </c>
    </row>
    <row r="8" spans="1:13" ht="30.75">
      <c r="A8" s="85"/>
      <c r="B8" s="85"/>
      <c r="C8" s="54" t="s">
        <v>8</v>
      </c>
      <c r="D8" s="26" t="s">
        <v>9</v>
      </c>
      <c r="E8" s="11">
        <v>11876.6</v>
      </c>
      <c r="F8" s="11">
        <v>42310.3</v>
      </c>
      <c r="G8" s="11">
        <v>42310.3</v>
      </c>
      <c r="H8" s="11">
        <v>40203.2</v>
      </c>
      <c r="I8" s="11">
        <f t="shared" si="0"/>
        <v>-2107.100000000006</v>
      </c>
      <c r="J8" s="11">
        <f t="shared" si="1"/>
        <v>95.01988877412828</v>
      </c>
      <c r="K8" s="11">
        <f t="shared" si="2"/>
        <v>95.01988877412828</v>
      </c>
      <c r="L8" s="11">
        <f t="shared" si="3"/>
        <v>28326.6</v>
      </c>
      <c r="M8" s="11">
        <f t="shared" si="4"/>
        <v>338.50765370560595</v>
      </c>
    </row>
    <row r="9" spans="1:13" ht="30.75">
      <c r="A9" s="85"/>
      <c r="B9" s="85"/>
      <c r="C9" s="54" t="s">
        <v>10</v>
      </c>
      <c r="D9" s="26" t="s">
        <v>11</v>
      </c>
      <c r="E9" s="11">
        <v>470</v>
      </c>
      <c r="F9" s="11">
        <v>557</v>
      </c>
      <c r="G9" s="11">
        <v>417.7</v>
      </c>
      <c r="H9" s="11">
        <v>293.1</v>
      </c>
      <c r="I9" s="11">
        <f t="shared" si="0"/>
        <v>-124.59999999999997</v>
      </c>
      <c r="J9" s="11">
        <f t="shared" si="1"/>
        <v>70.16997845343549</v>
      </c>
      <c r="K9" s="11">
        <f t="shared" si="2"/>
        <v>52.621184919210066</v>
      </c>
      <c r="L9" s="11">
        <f t="shared" si="3"/>
        <v>-176.89999999999998</v>
      </c>
      <c r="M9" s="11">
        <f t="shared" si="4"/>
        <v>62.361702127659576</v>
      </c>
    </row>
    <row r="10" spans="1:13" ht="31.5" customHeight="1">
      <c r="A10" s="85"/>
      <c r="B10" s="85"/>
      <c r="C10" s="54" t="s">
        <v>160</v>
      </c>
      <c r="D10" s="26" t="s">
        <v>161</v>
      </c>
      <c r="E10" s="11">
        <v>1.1</v>
      </c>
      <c r="F10" s="11"/>
      <c r="G10" s="11"/>
      <c r="H10" s="11"/>
      <c r="I10" s="11">
        <f t="shared" si="0"/>
        <v>0</v>
      </c>
      <c r="J10" s="11"/>
      <c r="K10" s="11"/>
      <c r="L10" s="11">
        <f t="shared" si="3"/>
        <v>-1.1</v>
      </c>
      <c r="M10" s="11">
        <f t="shared" si="4"/>
        <v>0</v>
      </c>
    </row>
    <row r="11" spans="1:13" ht="32.25" customHeight="1">
      <c r="A11" s="85"/>
      <c r="B11" s="85"/>
      <c r="C11" s="54" t="s">
        <v>148</v>
      </c>
      <c r="D11" s="26" t="s">
        <v>149</v>
      </c>
      <c r="E11" s="11">
        <v>75.7</v>
      </c>
      <c r="F11" s="11"/>
      <c r="G11" s="11"/>
      <c r="H11" s="11">
        <v>214.3</v>
      </c>
      <c r="I11" s="11">
        <f t="shared" si="0"/>
        <v>214.3</v>
      </c>
      <c r="J11" s="11"/>
      <c r="K11" s="11"/>
      <c r="L11" s="11">
        <f t="shared" si="3"/>
        <v>138.60000000000002</v>
      </c>
      <c r="M11" s="11">
        <f t="shared" si="4"/>
        <v>283.0911492734478</v>
      </c>
    </row>
    <row r="12" spans="1:13" ht="78">
      <c r="A12" s="85"/>
      <c r="B12" s="85"/>
      <c r="C12" s="57" t="s">
        <v>146</v>
      </c>
      <c r="D12" s="27" t="s">
        <v>166</v>
      </c>
      <c r="E12" s="11">
        <v>0.2</v>
      </c>
      <c r="F12" s="11"/>
      <c r="G12" s="11"/>
      <c r="H12" s="11"/>
      <c r="I12" s="11">
        <f t="shared" si="0"/>
        <v>0</v>
      </c>
      <c r="J12" s="11"/>
      <c r="K12" s="11"/>
      <c r="L12" s="11">
        <f t="shared" si="3"/>
        <v>-0.2</v>
      </c>
      <c r="M12" s="11">
        <f t="shared" si="4"/>
        <v>0</v>
      </c>
    </row>
    <row r="13" spans="1:13" ht="93">
      <c r="A13" s="85"/>
      <c r="B13" s="85"/>
      <c r="C13" s="57" t="s">
        <v>137</v>
      </c>
      <c r="D13" s="26" t="s">
        <v>138</v>
      </c>
      <c r="E13" s="11">
        <v>335471.5</v>
      </c>
      <c r="F13" s="11">
        <v>489505.9</v>
      </c>
      <c r="G13" s="11">
        <v>222527</v>
      </c>
      <c r="H13" s="11">
        <v>120231.7</v>
      </c>
      <c r="I13" s="11">
        <f t="shared" si="0"/>
        <v>-102295.3</v>
      </c>
      <c r="J13" s="11">
        <f t="shared" si="1"/>
        <v>54.030162631950276</v>
      </c>
      <c r="K13" s="11">
        <f t="shared" si="2"/>
        <v>24.56184899916426</v>
      </c>
      <c r="L13" s="11">
        <f t="shared" si="3"/>
        <v>-215239.8</v>
      </c>
      <c r="M13" s="11">
        <f t="shared" si="4"/>
        <v>35.839616778176385</v>
      </c>
    </row>
    <row r="14" spans="1:13" ht="15">
      <c r="A14" s="85"/>
      <c r="B14" s="85"/>
      <c r="C14" s="54" t="s">
        <v>13</v>
      </c>
      <c r="D14" s="26" t="s">
        <v>14</v>
      </c>
      <c r="E14" s="11">
        <f>SUM(E15:E18)</f>
        <v>304.2</v>
      </c>
      <c r="F14" s="11">
        <f>SUM(F15:F18)</f>
        <v>0</v>
      </c>
      <c r="G14" s="11">
        <f>SUM(G15:G18)</f>
        <v>0</v>
      </c>
      <c r="H14" s="11">
        <f>SUM(H15:H18)</f>
        <v>228.39999999999998</v>
      </c>
      <c r="I14" s="11">
        <f t="shared" si="0"/>
        <v>228.39999999999998</v>
      </c>
      <c r="J14" s="11"/>
      <c r="K14" s="11"/>
      <c r="L14" s="11">
        <f t="shared" si="3"/>
        <v>-75.80000000000001</v>
      </c>
      <c r="M14" s="11">
        <f t="shared" si="4"/>
        <v>75.08218277449046</v>
      </c>
    </row>
    <row r="15" spans="1:13" ht="46.5" hidden="1">
      <c r="A15" s="85"/>
      <c r="B15" s="85"/>
      <c r="C15" s="57" t="s">
        <v>152</v>
      </c>
      <c r="D15" s="26" t="s">
        <v>153</v>
      </c>
      <c r="E15" s="11"/>
      <c r="F15" s="11"/>
      <c r="G15" s="11"/>
      <c r="H15" s="11"/>
      <c r="I15" s="11">
        <f t="shared" si="0"/>
        <v>0</v>
      </c>
      <c r="J15" s="11"/>
      <c r="K15" s="11"/>
      <c r="L15" s="11">
        <f t="shared" si="3"/>
        <v>0</v>
      </c>
      <c r="M15" s="11" t="e">
        <f t="shared" si="4"/>
        <v>#DIV/0!</v>
      </c>
    </row>
    <row r="16" spans="1:13" ht="62.25" hidden="1">
      <c r="A16" s="85"/>
      <c r="B16" s="85"/>
      <c r="C16" s="54" t="s">
        <v>42</v>
      </c>
      <c r="D16" s="28" t="s">
        <v>43</v>
      </c>
      <c r="E16" s="11"/>
      <c r="F16" s="11"/>
      <c r="G16" s="11"/>
      <c r="H16" s="11">
        <v>51.3</v>
      </c>
      <c r="I16" s="11">
        <f t="shared" si="0"/>
        <v>51.3</v>
      </c>
      <c r="J16" s="11"/>
      <c r="K16" s="11"/>
      <c r="L16" s="11">
        <f t="shared" si="3"/>
        <v>51.3</v>
      </c>
      <c r="M16" s="11" t="e">
        <f t="shared" si="4"/>
        <v>#DIV/0!</v>
      </c>
    </row>
    <row r="17" spans="1:13" ht="46.5" hidden="1">
      <c r="A17" s="85"/>
      <c r="B17" s="85"/>
      <c r="C17" s="57" t="s">
        <v>190</v>
      </c>
      <c r="D17" s="26" t="s">
        <v>191</v>
      </c>
      <c r="E17" s="11">
        <v>20</v>
      </c>
      <c r="F17" s="11"/>
      <c r="G17" s="11"/>
      <c r="H17" s="11"/>
      <c r="I17" s="11">
        <f t="shared" si="0"/>
        <v>0</v>
      </c>
      <c r="J17" s="11"/>
      <c r="K17" s="11"/>
      <c r="L17" s="11">
        <f t="shared" si="3"/>
        <v>-20</v>
      </c>
      <c r="M17" s="11">
        <f t="shared" si="4"/>
        <v>0</v>
      </c>
    </row>
    <row r="18" spans="1:13" ht="46.5" hidden="1">
      <c r="A18" s="85"/>
      <c r="B18" s="85"/>
      <c r="C18" s="57" t="s">
        <v>15</v>
      </c>
      <c r="D18" s="26" t="s">
        <v>16</v>
      </c>
      <c r="E18" s="11">
        <v>284.2</v>
      </c>
      <c r="F18" s="11"/>
      <c r="G18" s="11"/>
      <c r="H18" s="11">
        <v>177.1</v>
      </c>
      <c r="I18" s="11">
        <f t="shared" si="0"/>
        <v>177.1</v>
      </c>
      <c r="J18" s="11"/>
      <c r="K18" s="11"/>
      <c r="L18" s="11">
        <f t="shared" si="3"/>
        <v>-107.1</v>
      </c>
      <c r="M18" s="11">
        <f t="shared" si="4"/>
        <v>62.315270935960584</v>
      </c>
    </row>
    <row r="19" spans="1:13" ht="15">
      <c r="A19" s="85"/>
      <c r="B19" s="85"/>
      <c r="C19" s="54" t="s">
        <v>17</v>
      </c>
      <c r="D19" s="26" t="s">
        <v>18</v>
      </c>
      <c r="E19" s="11">
        <v>539.6</v>
      </c>
      <c r="F19" s="11"/>
      <c r="G19" s="11"/>
      <c r="H19" s="11">
        <v>-63.9</v>
      </c>
      <c r="I19" s="11">
        <f t="shared" si="0"/>
        <v>-63.9</v>
      </c>
      <c r="J19" s="11"/>
      <c r="K19" s="11"/>
      <c r="L19" s="11">
        <f t="shared" si="3"/>
        <v>-603.5</v>
      </c>
      <c r="M19" s="11">
        <f t="shared" si="4"/>
        <v>-11.842105263157894</v>
      </c>
    </row>
    <row r="20" spans="1:13" ht="15">
      <c r="A20" s="85"/>
      <c r="B20" s="85"/>
      <c r="C20" s="54" t="s">
        <v>19</v>
      </c>
      <c r="D20" s="26" t="s">
        <v>20</v>
      </c>
      <c r="E20" s="11">
        <v>28101.2</v>
      </c>
      <c r="F20" s="11"/>
      <c r="G20" s="11"/>
      <c r="H20" s="11"/>
      <c r="I20" s="11">
        <f t="shared" si="0"/>
        <v>0</v>
      </c>
      <c r="J20" s="11"/>
      <c r="K20" s="11"/>
      <c r="L20" s="11">
        <f t="shared" si="3"/>
        <v>-28101.2</v>
      </c>
      <c r="M20" s="11">
        <f t="shared" si="4"/>
        <v>0</v>
      </c>
    </row>
    <row r="21" spans="1:13" ht="15">
      <c r="A21" s="85"/>
      <c r="B21" s="85"/>
      <c r="C21" s="54" t="s">
        <v>22</v>
      </c>
      <c r="D21" s="26" t="s">
        <v>35</v>
      </c>
      <c r="E21" s="11"/>
      <c r="F21" s="11">
        <v>78862.2</v>
      </c>
      <c r="G21" s="11">
        <v>78862.2</v>
      </c>
      <c r="H21" s="11">
        <v>78862.2</v>
      </c>
      <c r="I21" s="11">
        <f t="shared" si="0"/>
        <v>0</v>
      </c>
      <c r="J21" s="11">
        <f t="shared" si="1"/>
        <v>100</v>
      </c>
      <c r="K21" s="11">
        <f t="shared" si="2"/>
        <v>100</v>
      </c>
      <c r="L21" s="11">
        <f t="shared" si="3"/>
        <v>78862.2</v>
      </c>
      <c r="M21" s="11"/>
    </row>
    <row r="22" spans="1:13" s="2" customFormat="1" ht="15" hidden="1">
      <c r="A22" s="85"/>
      <c r="B22" s="85"/>
      <c r="C22" s="56"/>
      <c r="D22" s="43" t="s">
        <v>27</v>
      </c>
      <c r="E22" s="1">
        <f>SUM(E6:E14,E19:E21)</f>
        <v>469244.7</v>
      </c>
      <c r="F22" s="1">
        <f>SUM(F6:F14,F19:F21)</f>
        <v>743108.2</v>
      </c>
      <c r="G22" s="1">
        <f>SUM(G6:G14,G19:G21)</f>
        <v>433764.00000000006</v>
      </c>
      <c r="H22" s="1">
        <f>SUM(H6:H14,H19:H21)</f>
        <v>341314.89999999997</v>
      </c>
      <c r="I22" s="1">
        <f t="shared" si="0"/>
        <v>-92449.1000000001</v>
      </c>
      <c r="J22" s="1">
        <f t="shared" si="1"/>
        <v>78.68677437500574</v>
      </c>
      <c r="K22" s="1">
        <f t="shared" si="2"/>
        <v>45.930713723788806</v>
      </c>
      <c r="L22" s="1">
        <f t="shared" si="3"/>
        <v>-127929.80000000005</v>
      </c>
      <c r="M22" s="1">
        <f t="shared" si="4"/>
        <v>72.73708152697301</v>
      </c>
    </row>
    <row r="23" spans="1:13" s="2" customFormat="1" ht="15">
      <c r="A23" s="86"/>
      <c r="B23" s="86"/>
      <c r="C23" s="56"/>
      <c r="D23" s="43" t="s">
        <v>44</v>
      </c>
      <c r="E23" s="1">
        <f>E22</f>
        <v>469244.7</v>
      </c>
      <c r="F23" s="1">
        <f>F22</f>
        <v>743108.2</v>
      </c>
      <c r="G23" s="1">
        <f>G22</f>
        <v>433764.00000000006</v>
      </c>
      <c r="H23" s="1">
        <f>H22</f>
        <v>341314.89999999997</v>
      </c>
      <c r="I23" s="1">
        <f t="shared" si="0"/>
        <v>-92449.1000000001</v>
      </c>
      <c r="J23" s="1">
        <f t="shared" si="1"/>
        <v>78.68677437500574</v>
      </c>
      <c r="K23" s="1">
        <f t="shared" si="2"/>
        <v>45.930713723788806</v>
      </c>
      <c r="L23" s="1">
        <f t="shared" si="3"/>
        <v>-127929.80000000005</v>
      </c>
      <c r="M23" s="1">
        <f t="shared" si="4"/>
        <v>72.73708152697301</v>
      </c>
    </row>
    <row r="24" spans="1:13" ht="30.75" hidden="1">
      <c r="A24" s="84" t="s">
        <v>30</v>
      </c>
      <c r="B24" s="84" t="s">
        <v>215</v>
      </c>
      <c r="C24" s="54" t="s">
        <v>10</v>
      </c>
      <c r="D24" s="26" t="s">
        <v>11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ht="28.5" customHeight="1">
      <c r="A25" s="85"/>
      <c r="B25" s="85"/>
      <c r="C25" s="54" t="s">
        <v>148</v>
      </c>
      <c r="D25" s="26" t="s">
        <v>149</v>
      </c>
      <c r="E25" s="11">
        <v>766.4</v>
      </c>
      <c r="F25" s="11"/>
      <c r="G25" s="11"/>
      <c r="H25" s="11">
        <v>192.5</v>
      </c>
      <c r="I25" s="11">
        <f t="shared" si="0"/>
        <v>192.5</v>
      </c>
      <c r="J25" s="11"/>
      <c r="K25" s="11"/>
      <c r="L25" s="11">
        <f t="shared" si="3"/>
        <v>-573.9</v>
      </c>
      <c r="M25" s="11">
        <f t="shared" si="4"/>
        <v>25.117432150313153</v>
      </c>
    </row>
    <row r="26" spans="1:13" ht="15">
      <c r="A26" s="85"/>
      <c r="B26" s="85"/>
      <c r="C26" s="54" t="s">
        <v>13</v>
      </c>
      <c r="D26" s="26" t="s">
        <v>14</v>
      </c>
      <c r="E26" s="11">
        <f>SUM(E27:E29)</f>
        <v>0</v>
      </c>
      <c r="F26" s="11">
        <f>SUM(F27:F29)</f>
        <v>0</v>
      </c>
      <c r="G26" s="11">
        <f>SUM(G27:G29)</f>
        <v>0</v>
      </c>
      <c r="H26" s="11">
        <f>SUM(H27:H29)</f>
        <v>20</v>
      </c>
      <c r="I26" s="11">
        <f t="shared" si="0"/>
        <v>20</v>
      </c>
      <c r="J26" s="11"/>
      <c r="K26" s="11"/>
      <c r="L26" s="11">
        <f t="shared" si="3"/>
        <v>20</v>
      </c>
      <c r="M26" s="11"/>
    </row>
    <row r="27" spans="1:13" ht="30.75" hidden="1">
      <c r="A27" s="85"/>
      <c r="B27" s="85"/>
      <c r="C27" s="57" t="s">
        <v>31</v>
      </c>
      <c r="D27" s="26" t="s">
        <v>32</v>
      </c>
      <c r="E27" s="11"/>
      <c r="F27" s="11"/>
      <c r="G27" s="11"/>
      <c r="H27" s="11"/>
      <c r="I27" s="11">
        <f t="shared" si="0"/>
        <v>0</v>
      </c>
      <c r="J27" s="11"/>
      <c r="K27" s="11"/>
      <c r="L27" s="11">
        <f t="shared" si="3"/>
        <v>0</v>
      </c>
      <c r="M27" s="11" t="e">
        <f t="shared" si="4"/>
        <v>#DIV/0!</v>
      </c>
    </row>
    <row r="28" spans="1:13" ht="46.5" hidden="1">
      <c r="A28" s="85"/>
      <c r="B28" s="85"/>
      <c r="C28" s="57" t="s">
        <v>33</v>
      </c>
      <c r="D28" s="29" t="s">
        <v>34</v>
      </c>
      <c r="E28" s="11"/>
      <c r="F28" s="11"/>
      <c r="G28" s="11"/>
      <c r="H28" s="11"/>
      <c r="I28" s="11">
        <f t="shared" si="0"/>
        <v>0</v>
      </c>
      <c r="J28" s="11"/>
      <c r="K28" s="11"/>
      <c r="L28" s="11">
        <f t="shared" si="3"/>
        <v>0</v>
      </c>
      <c r="M28" s="11" t="e">
        <f t="shared" si="4"/>
        <v>#DIV/0!</v>
      </c>
    </row>
    <row r="29" spans="1:13" ht="46.5" hidden="1">
      <c r="A29" s="85"/>
      <c r="B29" s="85"/>
      <c r="C29" s="57" t="s">
        <v>15</v>
      </c>
      <c r="D29" s="26" t="s">
        <v>16</v>
      </c>
      <c r="E29" s="11"/>
      <c r="F29" s="11"/>
      <c r="G29" s="11"/>
      <c r="H29" s="11">
        <v>20</v>
      </c>
      <c r="I29" s="11">
        <f t="shared" si="0"/>
        <v>20</v>
      </c>
      <c r="J29" s="11"/>
      <c r="K29" s="11"/>
      <c r="L29" s="11">
        <f t="shared" si="3"/>
        <v>20</v>
      </c>
      <c r="M29" s="11" t="e">
        <f t="shared" si="4"/>
        <v>#DIV/0!</v>
      </c>
    </row>
    <row r="30" spans="1:13" ht="15">
      <c r="A30" s="85"/>
      <c r="B30" s="85"/>
      <c r="C30" s="54" t="s">
        <v>17</v>
      </c>
      <c r="D30" s="26" t="s">
        <v>18</v>
      </c>
      <c r="E30" s="11">
        <v>-5.2</v>
      </c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5.2</v>
      </c>
      <c r="M30" s="11">
        <f t="shared" si="4"/>
        <v>0</v>
      </c>
    </row>
    <row r="31" spans="1:13" ht="46.5">
      <c r="A31" s="85"/>
      <c r="B31" s="85"/>
      <c r="C31" s="54" t="s">
        <v>203</v>
      </c>
      <c r="D31" s="26" t="s">
        <v>204</v>
      </c>
      <c r="E31" s="11">
        <v>445749.7</v>
      </c>
      <c r="F31" s="11">
        <v>144779.4</v>
      </c>
      <c r="G31" s="11">
        <v>105635.4</v>
      </c>
      <c r="H31" s="11">
        <v>105635.4</v>
      </c>
      <c r="I31" s="11">
        <f t="shared" si="0"/>
        <v>0</v>
      </c>
      <c r="J31" s="11">
        <f t="shared" si="1"/>
        <v>100</v>
      </c>
      <c r="K31" s="11">
        <f t="shared" si="2"/>
        <v>72.96300440532285</v>
      </c>
      <c r="L31" s="11">
        <f t="shared" si="3"/>
        <v>-340114.30000000005</v>
      </c>
      <c r="M31" s="11">
        <f t="shared" si="4"/>
        <v>23.698367043208325</v>
      </c>
    </row>
    <row r="32" spans="1:13" ht="15" hidden="1">
      <c r="A32" s="85"/>
      <c r="B32" s="85"/>
      <c r="C32" s="54" t="s">
        <v>22</v>
      </c>
      <c r="D32" s="26" t="s">
        <v>35</v>
      </c>
      <c r="E32" s="11"/>
      <c r="F32" s="11"/>
      <c r="G32" s="11"/>
      <c r="H32" s="11"/>
      <c r="I32" s="11">
        <f t="shared" si="0"/>
        <v>0</v>
      </c>
      <c r="J32" s="11" t="e">
        <f t="shared" si="1"/>
        <v>#DIV/0!</v>
      </c>
      <c r="K32" s="11" t="e">
        <f t="shared" si="2"/>
        <v>#DIV/0!</v>
      </c>
      <c r="L32" s="11">
        <f t="shared" si="3"/>
        <v>0</v>
      </c>
      <c r="M32" s="11" t="e">
        <f t="shared" si="4"/>
        <v>#DIV/0!</v>
      </c>
    </row>
    <row r="33" spans="1:13" ht="15" hidden="1">
      <c r="A33" s="85"/>
      <c r="B33" s="85"/>
      <c r="C33" s="54" t="s">
        <v>36</v>
      </c>
      <c r="D33" s="26" t="s">
        <v>37</v>
      </c>
      <c r="E33" s="11">
        <v>5732</v>
      </c>
      <c r="F33" s="11"/>
      <c r="G33" s="11"/>
      <c r="H33" s="11"/>
      <c r="I33" s="11">
        <f t="shared" si="0"/>
        <v>0</v>
      </c>
      <c r="J33" s="11" t="e">
        <f t="shared" si="1"/>
        <v>#DIV/0!</v>
      </c>
      <c r="K33" s="11" t="e">
        <f t="shared" si="2"/>
        <v>#DIV/0!</v>
      </c>
      <c r="L33" s="11">
        <f t="shared" si="3"/>
        <v>-5732</v>
      </c>
      <c r="M33" s="11">
        <f t="shared" si="4"/>
        <v>0</v>
      </c>
    </row>
    <row r="34" spans="1:13" s="2" customFormat="1" ht="15">
      <c r="A34" s="85"/>
      <c r="B34" s="85"/>
      <c r="C34" s="58"/>
      <c r="D34" s="43" t="s">
        <v>27</v>
      </c>
      <c r="E34" s="1">
        <f>SUM(E24:E26,E30:E33)</f>
        <v>452242.9</v>
      </c>
      <c r="F34" s="1">
        <f>SUM(F24:F26,F30:F33)</f>
        <v>144779.4</v>
      </c>
      <c r="G34" s="1">
        <f>SUM(G24:G26,G30:G33)</f>
        <v>105635.4</v>
      </c>
      <c r="H34" s="1">
        <f>SUM(H24:H26,H30:H33)</f>
        <v>105847.9</v>
      </c>
      <c r="I34" s="1">
        <f t="shared" si="0"/>
        <v>212.5</v>
      </c>
      <c r="J34" s="1">
        <f t="shared" si="1"/>
        <v>100.20116362507265</v>
      </c>
      <c r="K34" s="1">
        <f t="shared" si="2"/>
        <v>73.10977942994651</v>
      </c>
      <c r="L34" s="1">
        <f t="shared" si="3"/>
        <v>-346395</v>
      </c>
      <c r="M34" s="1">
        <f t="shared" si="4"/>
        <v>23.405099339315218</v>
      </c>
    </row>
    <row r="35" spans="1:13" ht="108.75">
      <c r="A35" s="85"/>
      <c r="B35" s="85"/>
      <c r="C35" s="55" t="s">
        <v>38</v>
      </c>
      <c r="D35" s="27" t="s">
        <v>39</v>
      </c>
      <c r="E35" s="11">
        <v>418.4</v>
      </c>
      <c r="F35" s="11">
        <v>683</v>
      </c>
      <c r="G35" s="11">
        <v>491</v>
      </c>
      <c r="H35" s="11">
        <v>489.9</v>
      </c>
      <c r="I35" s="11">
        <f t="shared" si="0"/>
        <v>-1.1000000000000227</v>
      </c>
      <c r="J35" s="11">
        <f t="shared" si="1"/>
        <v>99.77596741344195</v>
      </c>
      <c r="K35" s="11">
        <f t="shared" si="2"/>
        <v>71.7276720351391</v>
      </c>
      <c r="L35" s="11">
        <f t="shared" si="3"/>
        <v>71.5</v>
      </c>
      <c r="M35" s="11">
        <f t="shared" si="4"/>
        <v>117.08891013384321</v>
      </c>
    </row>
    <row r="36" spans="1:13" ht="15" hidden="1">
      <c r="A36" s="85"/>
      <c r="B36" s="85"/>
      <c r="C36" s="54" t="s">
        <v>40</v>
      </c>
      <c r="D36" s="26" t="s">
        <v>41</v>
      </c>
      <c r="E36" s="16"/>
      <c r="F36" s="3"/>
      <c r="G36" s="3"/>
      <c r="H36" s="16"/>
      <c r="I36" s="16">
        <f t="shared" si="0"/>
        <v>0</v>
      </c>
      <c r="J36" s="16" t="e">
        <f t="shared" si="1"/>
        <v>#DIV/0!</v>
      </c>
      <c r="K36" s="16" t="e">
        <f t="shared" si="2"/>
        <v>#DIV/0!</v>
      </c>
      <c r="L36" s="16">
        <f t="shared" si="3"/>
        <v>0</v>
      </c>
      <c r="M36" s="16" t="e">
        <f t="shared" si="4"/>
        <v>#DIV/0!</v>
      </c>
    </row>
    <row r="37" spans="1:13" ht="15">
      <c r="A37" s="85"/>
      <c r="B37" s="85"/>
      <c r="C37" s="54" t="s">
        <v>13</v>
      </c>
      <c r="D37" s="26" t="s">
        <v>14</v>
      </c>
      <c r="E37" s="11">
        <f>SUM(E38:E41)</f>
        <v>23359.8</v>
      </c>
      <c r="F37" s="11">
        <f>SUM(F38:F41)</f>
        <v>34364.1</v>
      </c>
      <c r="G37" s="11">
        <f>SUM(G38:G41)</f>
        <v>22613</v>
      </c>
      <c r="H37" s="11">
        <f>SUM(H38:H41)</f>
        <v>22801.1</v>
      </c>
      <c r="I37" s="11">
        <f t="shared" si="0"/>
        <v>188.09999999999854</v>
      </c>
      <c r="J37" s="11">
        <f t="shared" si="1"/>
        <v>100.8318224030425</v>
      </c>
      <c r="K37" s="11">
        <f t="shared" si="2"/>
        <v>66.35151218859217</v>
      </c>
      <c r="L37" s="11">
        <f t="shared" si="3"/>
        <v>-558.7000000000007</v>
      </c>
      <c r="M37" s="11">
        <f t="shared" si="4"/>
        <v>97.60828431750271</v>
      </c>
    </row>
    <row r="38" spans="1:13" ht="62.25" hidden="1">
      <c r="A38" s="85"/>
      <c r="B38" s="85"/>
      <c r="C38" s="54" t="s">
        <v>42</v>
      </c>
      <c r="D38" s="28" t="s">
        <v>43</v>
      </c>
      <c r="E38" s="11">
        <v>120</v>
      </c>
      <c r="F38" s="11">
        <v>327.1</v>
      </c>
      <c r="G38" s="11">
        <v>208</v>
      </c>
      <c r="H38" s="11">
        <v>85</v>
      </c>
      <c r="I38" s="11">
        <f t="shared" si="0"/>
        <v>-123</v>
      </c>
      <c r="J38" s="11">
        <f t="shared" si="1"/>
        <v>40.86538461538461</v>
      </c>
      <c r="K38" s="11">
        <f t="shared" si="2"/>
        <v>25.985937022317334</v>
      </c>
      <c r="L38" s="11">
        <f t="shared" si="3"/>
        <v>-35</v>
      </c>
      <c r="M38" s="11">
        <f t="shared" si="4"/>
        <v>70.83333333333334</v>
      </c>
    </row>
    <row r="39" spans="1:13" ht="30.75" hidden="1">
      <c r="A39" s="85"/>
      <c r="B39" s="85"/>
      <c r="C39" s="54" t="s">
        <v>150</v>
      </c>
      <c r="D39" s="28" t="s">
        <v>151</v>
      </c>
      <c r="E39" s="11"/>
      <c r="F39" s="11">
        <v>545</v>
      </c>
      <c r="G39" s="11">
        <v>408.6</v>
      </c>
      <c r="H39" s="11">
        <v>607.5</v>
      </c>
      <c r="I39" s="11">
        <f t="shared" si="0"/>
        <v>198.89999999999998</v>
      </c>
      <c r="J39" s="11">
        <f t="shared" si="1"/>
        <v>148.6784140969163</v>
      </c>
      <c r="K39" s="11">
        <f t="shared" si="2"/>
        <v>111.4678899082569</v>
      </c>
      <c r="L39" s="11">
        <f t="shared" si="3"/>
        <v>607.5</v>
      </c>
      <c r="M39" s="11" t="e">
        <f t="shared" si="4"/>
        <v>#DIV/0!</v>
      </c>
    </row>
    <row r="40" spans="1:13" ht="62.25" hidden="1">
      <c r="A40" s="85"/>
      <c r="B40" s="85"/>
      <c r="C40" s="54" t="s">
        <v>143</v>
      </c>
      <c r="D40" s="28" t="s">
        <v>144</v>
      </c>
      <c r="E40" s="11">
        <v>23109.6</v>
      </c>
      <c r="F40" s="11">
        <v>31089</v>
      </c>
      <c r="G40" s="11">
        <v>19620.4</v>
      </c>
      <c r="H40" s="11">
        <v>21268.6</v>
      </c>
      <c r="I40" s="11">
        <f t="shared" si="0"/>
        <v>1648.199999999997</v>
      </c>
      <c r="J40" s="11">
        <f t="shared" si="1"/>
        <v>108.40044035799473</v>
      </c>
      <c r="K40" s="11">
        <f t="shared" si="2"/>
        <v>68.41197851330053</v>
      </c>
      <c r="L40" s="11">
        <f t="shared" si="3"/>
        <v>-1841</v>
      </c>
      <c r="M40" s="11">
        <f t="shared" si="4"/>
        <v>92.03361373628276</v>
      </c>
    </row>
    <row r="41" spans="1:13" ht="46.5" hidden="1">
      <c r="A41" s="85"/>
      <c r="B41" s="85"/>
      <c r="C41" s="57" t="s">
        <v>15</v>
      </c>
      <c r="D41" s="26" t="s">
        <v>16</v>
      </c>
      <c r="E41" s="11">
        <v>130.2</v>
      </c>
      <c r="F41" s="11">
        <v>2403</v>
      </c>
      <c r="G41" s="11">
        <v>2376</v>
      </c>
      <c r="H41" s="11">
        <v>840</v>
      </c>
      <c r="I41" s="11">
        <f t="shared" si="0"/>
        <v>-1536</v>
      </c>
      <c r="J41" s="11">
        <f t="shared" si="1"/>
        <v>35.35353535353536</v>
      </c>
      <c r="K41" s="11">
        <f t="shared" si="2"/>
        <v>34.95630461922597</v>
      </c>
      <c r="L41" s="11">
        <f t="shared" si="3"/>
        <v>709.8</v>
      </c>
      <c r="M41" s="11">
        <f t="shared" si="4"/>
        <v>645.1612903225807</v>
      </c>
    </row>
    <row r="42" spans="1:13" s="2" customFormat="1" ht="15">
      <c r="A42" s="85"/>
      <c r="B42" s="85"/>
      <c r="C42" s="58"/>
      <c r="D42" s="43" t="s">
        <v>28</v>
      </c>
      <c r="E42" s="3">
        <f>SUM(E35:E37)</f>
        <v>23778.2</v>
      </c>
      <c r="F42" s="3">
        <f>SUM(F35:F37)</f>
        <v>35047.1</v>
      </c>
      <c r="G42" s="3">
        <f>SUM(G35:G37)</f>
        <v>23104</v>
      </c>
      <c r="H42" s="3">
        <f>SUM(H35:H37)</f>
        <v>23291</v>
      </c>
      <c r="I42" s="3">
        <f t="shared" si="0"/>
        <v>187</v>
      </c>
      <c r="J42" s="3">
        <f t="shared" si="1"/>
        <v>100.80938365650968</v>
      </c>
      <c r="K42" s="3">
        <f t="shared" si="2"/>
        <v>66.45628311614942</v>
      </c>
      <c r="L42" s="3">
        <f t="shared" si="3"/>
        <v>-487.2000000000007</v>
      </c>
      <c r="M42" s="3">
        <f t="shared" si="4"/>
        <v>97.95106442035141</v>
      </c>
    </row>
    <row r="43" spans="1:13" s="2" customFormat="1" ht="15">
      <c r="A43" s="86"/>
      <c r="B43" s="86"/>
      <c r="C43" s="58"/>
      <c r="D43" s="43" t="s">
        <v>44</v>
      </c>
      <c r="E43" s="1">
        <f>E34+E42</f>
        <v>476021.10000000003</v>
      </c>
      <c r="F43" s="1">
        <f>F34+F42</f>
        <v>179826.5</v>
      </c>
      <c r="G43" s="1">
        <f>G34+G42</f>
        <v>128739.4</v>
      </c>
      <c r="H43" s="1">
        <f>H34+H42</f>
        <v>129138.9</v>
      </c>
      <c r="I43" s="1">
        <f t="shared" si="0"/>
        <v>399.5</v>
      </c>
      <c r="J43" s="1">
        <f t="shared" si="1"/>
        <v>100.31031681054907</v>
      </c>
      <c r="K43" s="1">
        <f t="shared" si="2"/>
        <v>71.81305313732959</v>
      </c>
      <c r="L43" s="1">
        <f t="shared" si="3"/>
        <v>-346882.20000000007</v>
      </c>
      <c r="M43" s="1">
        <f t="shared" si="4"/>
        <v>27.128818449434277</v>
      </c>
    </row>
    <row r="44" spans="1:13" ht="30.75">
      <c r="A44" s="84" t="s">
        <v>136</v>
      </c>
      <c r="B44" s="84" t="s">
        <v>216</v>
      </c>
      <c r="C44" s="54" t="s">
        <v>154</v>
      </c>
      <c r="D44" s="27" t="s">
        <v>155</v>
      </c>
      <c r="E44" s="16">
        <v>679.7</v>
      </c>
      <c r="F44" s="16">
        <v>250</v>
      </c>
      <c r="G44" s="16">
        <v>190</v>
      </c>
      <c r="H44" s="16">
        <v>993.8</v>
      </c>
      <c r="I44" s="16">
        <f t="shared" si="0"/>
        <v>803.8</v>
      </c>
      <c r="J44" s="16">
        <f t="shared" si="1"/>
        <v>523.0526315789473</v>
      </c>
      <c r="K44" s="16">
        <f t="shared" si="2"/>
        <v>397.52</v>
      </c>
      <c r="L44" s="16">
        <f t="shared" si="3"/>
        <v>314.0999999999999</v>
      </c>
      <c r="M44" s="16">
        <f t="shared" si="4"/>
        <v>146.21156392526115</v>
      </c>
    </row>
    <row r="45" spans="1:13" ht="30.75">
      <c r="A45" s="85"/>
      <c r="B45" s="85"/>
      <c r="C45" s="54" t="s">
        <v>148</v>
      </c>
      <c r="D45" s="26" t="s">
        <v>149</v>
      </c>
      <c r="E45" s="16">
        <v>1337.3</v>
      </c>
      <c r="F45" s="16"/>
      <c r="G45" s="16"/>
      <c r="H45" s="16">
        <v>58.7</v>
      </c>
      <c r="I45" s="16">
        <f t="shared" si="0"/>
        <v>58.7</v>
      </c>
      <c r="J45" s="16"/>
      <c r="K45" s="16"/>
      <c r="L45" s="16">
        <f t="shared" si="3"/>
        <v>-1278.6</v>
      </c>
      <c r="M45" s="16">
        <f t="shared" si="4"/>
        <v>4.389441411799896</v>
      </c>
    </row>
    <row r="46" spans="1:13" ht="15">
      <c r="A46" s="85"/>
      <c r="B46" s="85"/>
      <c r="C46" s="54" t="s">
        <v>13</v>
      </c>
      <c r="D46" s="26" t="s">
        <v>14</v>
      </c>
      <c r="E46" s="11">
        <f>E47</f>
        <v>174.6</v>
      </c>
      <c r="F46" s="11">
        <f>F47</f>
        <v>0</v>
      </c>
      <c r="G46" s="11">
        <f>G47</f>
        <v>0</v>
      </c>
      <c r="H46" s="11">
        <f>H47</f>
        <v>2734.9</v>
      </c>
      <c r="I46" s="11">
        <f t="shared" si="0"/>
        <v>2734.9</v>
      </c>
      <c r="J46" s="11"/>
      <c r="K46" s="11"/>
      <c r="L46" s="11">
        <f t="shared" si="3"/>
        <v>2560.3</v>
      </c>
      <c r="M46" s="11">
        <f t="shared" si="4"/>
        <v>1566.380297823597</v>
      </c>
    </row>
    <row r="47" spans="1:13" ht="46.5" hidden="1">
      <c r="A47" s="85"/>
      <c r="B47" s="85"/>
      <c r="C47" s="57" t="s">
        <v>15</v>
      </c>
      <c r="D47" s="26" t="s">
        <v>16</v>
      </c>
      <c r="E47" s="11">
        <v>174.6</v>
      </c>
      <c r="F47" s="11"/>
      <c r="G47" s="11"/>
      <c r="H47" s="11">
        <v>2734.9</v>
      </c>
      <c r="I47" s="11">
        <f t="shared" si="0"/>
        <v>2734.9</v>
      </c>
      <c r="J47" s="11"/>
      <c r="K47" s="11"/>
      <c r="L47" s="11">
        <f t="shared" si="3"/>
        <v>2560.3</v>
      </c>
      <c r="M47" s="11">
        <f t="shared" si="4"/>
        <v>1566.380297823597</v>
      </c>
    </row>
    <row r="48" spans="1:13" ht="15" hidden="1">
      <c r="A48" s="85"/>
      <c r="B48" s="85"/>
      <c r="C48" s="54" t="s">
        <v>17</v>
      </c>
      <c r="D48" s="26" t="s">
        <v>18</v>
      </c>
      <c r="E48" s="16">
        <v>0.2</v>
      </c>
      <c r="F48" s="16"/>
      <c r="G48" s="16"/>
      <c r="H48" s="16"/>
      <c r="I48" s="16">
        <f t="shared" si="0"/>
        <v>0</v>
      </c>
      <c r="J48" s="16"/>
      <c r="K48" s="16"/>
      <c r="L48" s="16">
        <f t="shared" si="3"/>
        <v>-0.2</v>
      </c>
      <c r="M48" s="16">
        <f t="shared" si="4"/>
        <v>0</v>
      </c>
    </row>
    <row r="49" spans="1:13" ht="30.75">
      <c r="A49" s="85"/>
      <c r="B49" s="85"/>
      <c r="C49" s="54" t="s">
        <v>140</v>
      </c>
      <c r="D49" s="26" t="s">
        <v>141</v>
      </c>
      <c r="E49" s="11">
        <v>992.9</v>
      </c>
      <c r="F49" s="16"/>
      <c r="G49" s="16"/>
      <c r="H49" s="11"/>
      <c r="I49" s="11">
        <f t="shared" si="0"/>
        <v>0</v>
      </c>
      <c r="J49" s="11"/>
      <c r="K49" s="11"/>
      <c r="L49" s="11">
        <f t="shared" si="3"/>
        <v>-992.9</v>
      </c>
      <c r="M49" s="11">
        <f t="shared" si="4"/>
        <v>0</v>
      </c>
    </row>
    <row r="50" spans="1:13" ht="30.75" hidden="1">
      <c r="A50" s="85"/>
      <c r="B50" s="85"/>
      <c r="C50" s="54" t="s">
        <v>139</v>
      </c>
      <c r="D50" s="26" t="s">
        <v>142</v>
      </c>
      <c r="E50" s="11"/>
      <c r="F50" s="16"/>
      <c r="G50" s="16"/>
      <c r="H50" s="11"/>
      <c r="I50" s="11">
        <f t="shared" si="0"/>
        <v>0</v>
      </c>
      <c r="J50" s="11" t="e">
        <f t="shared" si="1"/>
        <v>#DIV/0!</v>
      </c>
      <c r="K50" s="11" t="e">
        <f t="shared" si="2"/>
        <v>#DIV/0!</v>
      </c>
      <c r="L50" s="11">
        <f t="shared" si="3"/>
        <v>0</v>
      </c>
      <c r="M50" s="11" t="e">
        <f t="shared" si="4"/>
        <v>#DIV/0!</v>
      </c>
    </row>
    <row r="51" spans="1:13" ht="15" hidden="1">
      <c r="A51" s="85"/>
      <c r="B51" s="85"/>
      <c r="C51" s="54" t="s">
        <v>26</v>
      </c>
      <c r="D51" s="26" t="s">
        <v>21</v>
      </c>
      <c r="E51" s="11"/>
      <c r="F51" s="16"/>
      <c r="G51" s="16"/>
      <c r="H51" s="11"/>
      <c r="I51" s="11">
        <f t="shared" si="0"/>
        <v>0</v>
      </c>
      <c r="J51" s="11" t="e">
        <f t="shared" si="1"/>
        <v>#DIV/0!</v>
      </c>
      <c r="K51" s="11" t="e">
        <f t="shared" si="2"/>
        <v>#DIV/0!</v>
      </c>
      <c r="L51" s="11">
        <f t="shared" si="3"/>
        <v>0</v>
      </c>
      <c r="M51" s="11" t="e">
        <f t="shared" si="4"/>
        <v>#DIV/0!</v>
      </c>
    </row>
    <row r="52" spans="1:13" s="2" customFormat="1" ht="15">
      <c r="A52" s="85"/>
      <c r="B52" s="85"/>
      <c r="C52" s="56"/>
      <c r="D52" s="43" t="s">
        <v>27</v>
      </c>
      <c r="E52" s="1">
        <f>SUM(E44:E46,E48:E51)</f>
        <v>3184.7</v>
      </c>
      <c r="F52" s="1">
        <f>SUM(F44:F46,F48:F51)</f>
        <v>250</v>
      </c>
      <c r="G52" s="1">
        <f>SUM(G44:G46,G48:G51)</f>
        <v>190</v>
      </c>
      <c r="H52" s="1">
        <f>SUM(H44:H46,H48:H51)</f>
        <v>3787.4</v>
      </c>
      <c r="I52" s="1">
        <f t="shared" si="0"/>
        <v>3597.4</v>
      </c>
      <c r="J52" s="1">
        <f t="shared" si="1"/>
        <v>1993.3684210526317</v>
      </c>
      <c r="K52" s="1">
        <f t="shared" si="2"/>
        <v>1514.96</v>
      </c>
      <c r="L52" s="1">
        <f t="shared" si="3"/>
        <v>602.7000000000003</v>
      </c>
      <c r="M52" s="1">
        <f t="shared" si="4"/>
        <v>118.92485948440985</v>
      </c>
    </row>
    <row r="53" spans="1:13" ht="15">
      <c r="A53" s="85"/>
      <c r="B53" s="85"/>
      <c r="C53" s="54" t="s">
        <v>13</v>
      </c>
      <c r="D53" s="26" t="s">
        <v>14</v>
      </c>
      <c r="E53" s="11">
        <f>E54</f>
        <v>13505</v>
      </c>
      <c r="F53" s="11">
        <f>F54</f>
        <v>10000</v>
      </c>
      <c r="G53" s="11">
        <f>G54</f>
        <v>7300</v>
      </c>
      <c r="H53" s="11">
        <f>H54</f>
        <v>6248.7</v>
      </c>
      <c r="I53" s="11">
        <f t="shared" si="0"/>
        <v>-1051.3000000000002</v>
      </c>
      <c r="J53" s="11">
        <f t="shared" si="1"/>
        <v>85.5986301369863</v>
      </c>
      <c r="K53" s="11">
        <f t="shared" si="2"/>
        <v>62.487</v>
      </c>
      <c r="L53" s="11">
        <f t="shared" si="3"/>
        <v>-7256.3</v>
      </c>
      <c r="M53" s="11">
        <f t="shared" si="4"/>
        <v>46.26952980377638</v>
      </c>
    </row>
    <row r="54" spans="1:13" ht="46.5" hidden="1">
      <c r="A54" s="85"/>
      <c r="B54" s="85"/>
      <c r="C54" s="57" t="s">
        <v>15</v>
      </c>
      <c r="D54" s="26" t="s">
        <v>16</v>
      </c>
      <c r="E54" s="11">
        <v>13505</v>
      </c>
      <c r="F54" s="11">
        <v>10000</v>
      </c>
      <c r="G54" s="11">
        <v>7300</v>
      </c>
      <c r="H54" s="11">
        <v>6248.7</v>
      </c>
      <c r="I54" s="11">
        <f t="shared" si="0"/>
        <v>-1051.3000000000002</v>
      </c>
      <c r="J54" s="11">
        <f t="shared" si="1"/>
        <v>85.5986301369863</v>
      </c>
      <c r="K54" s="11">
        <f t="shared" si="2"/>
        <v>62.487</v>
      </c>
      <c r="L54" s="11">
        <f t="shared" si="3"/>
        <v>-7256.3</v>
      </c>
      <c r="M54" s="11">
        <f t="shared" si="4"/>
        <v>46.26952980377638</v>
      </c>
    </row>
    <row r="55" spans="1:13" s="2" customFormat="1" ht="15">
      <c r="A55" s="85"/>
      <c r="B55" s="85"/>
      <c r="C55" s="56"/>
      <c r="D55" s="43" t="s">
        <v>28</v>
      </c>
      <c r="E55" s="1">
        <f>SUM(E53)</f>
        <v>13505</v>
      </c>
      <c r="F55" s="1">
        <f>SUM(F53)</f>
        <v>10000</v>
      </c>
      <c r="G55" s="1">
        <f>SUM(G53)</f>
        <v>7300</v>
      </c>
      <c r="H55" s="1">
        <f>SUM(H53)</f>
        <v>6248.7</v>
      </c>
      <c r="I55" s="1">
        <f t="shared" si="0"/>
        <v>-1051.3000000000002</v>
      </c>
      <c r="J55" s="1">
        <f t="shared" si="1"/>
        <v>85.5986301369863</v>
      </c>
      <c r="K55" s="1">
        <f t="shared" si="2"/>
        <v>62.487</v>
      </c>
      <c r="L55" s="1">
        <f t="shared" si="3"/>
        <v>-7256.3</v>
      </c>
      <c r="M55" s="1">
        <f t="shared" si="4"/>
        <v>46.26952980377638</v>
      </c>
    </row>
    <row r="56" spans="1:13" s="2" customFormat="1" ht="15">
      <c r="A56" s="86"/>
      <c r="B56" s="86"/>
      <c r="C56" s="56"/>
      <c r="D56" s="43" t="s">
        <v>44</v>
      </c>
      <c r="E56" s="1">
        <f>E52+E55</f>
        <v>16689.7</v>
      </c>
      <c r="F56" s="1">
        <f>F52+F55</f>
        <v>10250</v>
      </c>
      <c r="G56" s="1">
        <f>G52+G55</f>
        <v>7490</v>
      </c>
      <c r="H56" s="1">
        <f>H52+H55</f>
        <v>10036.1</v>
      </c>
      <c r="I56" s="1">
        <f t="shared" si="0"/>
        <v>2546.1000000000004</v>
      </c>
      <c r="J56" s="1">
        <f t="shared" si="1"/>
        <v>133.99332443257677</v>
      </c>
      <c r="K56" s="1">
        <f t="shared" si="2"/>
        <v>97.91317073170732</v>
      </c>
      <c r="L56" s="1">
        <f t="shared" si="3"/>
        <v>-6653.6</v>
      </c>
      <c r="M56" s="1">
        <f t="shared" si="4"/>
        <v>60.133495509206284</v>
      </c>
    </row>
    <row r="57" spans="1:13" s="2" customFormat="1" ht="15" hidden="1">
      <c r="A57" s="84" t="s">
        <v>192</v>
      </c>
      <c r="B57" s="84" t="s">
        <v>193</v>
      </c>
      <c r="C57" s="54" t="s">
        <v>13</v>
      </c>
      <c r="D57" s="26" t="s">
        <v>14</v>
      </c>
      <c r="E57" s="11">
        <f>SUM(E58)</f>
        <v>0</v>
      </c>
      <c r="F57" s="11">
        <f>SUM(F58)</f>
        <v>0</v>
      </c>
      <c r="G57" s="11">
        <f>SUM(G58)</f>
        <v>0</v>
      </c>
      <c r="H57" s="11">
        <f>SUM(H58)</f>
        <v>0</v>
      </c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46.5" hidden="1">
      <c r="A58" s="85"/>
      <c r="B58" s="85"/>
      <c r="C58" s="57" t="s">
        <v>15</v>
      </c>
      <c r="D58" s="26" t="s">
        <v>16</v>
      </c>
      <c r="E58" s="1"/>
      <c r="F58" s="1"/>
      <c r="G58" s="1"/>
      <c r="H58" s="11"/>
      <c r="I58" s="11">
        <f t="shared" si="0"/>
        <v>0</v>
      </c>
      <c r="J58" s="11" t="e">
        <f t="shared" si="1"/>
        <v>#DIV/0!</v>
      </c>
      <c r="K58" s="11" t="e">
        <f t="shared" si="2"/>
        <v>#DIV/0!</v>
      </c>
      <c r="L58" s="11">
        <f t="shared" si="3"/>
        <v>0</v>
      </c>
      <c r="M58" s="11" t="e">
        <f t="shared" si="4"/>
        <v>#DIV/0!</v>
      </c>
    </row>
    <row r="59" spans="1:13" s="2" customFormat="1" ht="15">
      <c r="A59" s="85"/>
      <c r="B59" s="85"/>
      <c r="C59" s="54" t="s">
        <v>24</v>
      </c>
      <c r="D59" s="26" t="s">
        <v>25</v>
      </c>
      <c r="E59" s="11">
        <v>23083.3</v>
      </c>
      <c r="F59" s="11">
        <v>32431.8</v>
      </c>
      <c r="G59" s="11">
        <v>24679.3</v>
      </c>
      <c r="H59" s="11">
        <v>24679.3</v>
      </c>
      <c r="I59" s="11">
        <f t="shared" si="0"/>
        <v>0</v>
      </c>
      <c r="J59" s="11">
        <f t="shared" si="1"/>
        <v>100</v>
      </c>
      <c r="K59" s="11">
        <f t="shared" si="2"/>
        <v>76.09599220518133</v>
      </c>
      <c r="L59" s="11">
        <f t="shared" si="3"/>
        <v>1596</v>
      </c>
      <c r="M59" s="11">
        <f t="shared" si="4"/>
        <v>106.9140894066273</v>
      </c>
    </row>
    <row r="60" spans="1:13" s="2" customFormat="1" ht="15">
      <c r="A60" s="85"/>
      <c r="B60" s="85"/>
      <c r="C60" s="54" t="s">
        <v>26</v>
      </c>
      <c r="D60" s="26" t="s">
        <v>21</v>
      </c>
      <c r="E60" s="11">
        <v>-28.1</v>
      </c>
      <c r="F60" s="1"/>
      <c r="G60" s="1"/>
      <c r="H60" s="11"/>
      <c r="I60" s="11">
        <f t="shared" si="0"/>
        <v>0</v>
      </c>
      <c r="J60" s="11"/>
      <c r="K60" s="11"/>
      <c r="L60" s="11">
        <f t="shared" si="3"/>
        <v>28.1</v>
      </c>
      <c r="M60" s="11">
        <f t="shared" si="4"/>
        <v>0</v>
      </c>
    </row>
    <row r="61" spans="1:13" s="2" customFormat="1" ht="30.75">
      <c r="A61" s="85"/>
      <c r="B61" s="85"/>
      <c r="C61" s="54"/>
      <c r="D61" s="43" t="s">
        <v>29</v>
      </c>
      <c r="E61" s="1">
        <f>E62-E60</f>
        <v>23083.3</v>
      </c>
      <c r="F61" s="1">
        <f>F62-F60</f>
        <v>32431.8</v>
      </c>
      <c r="G61" s="1">
        <f>G62-G60</f>
        <v>24679.3</v>
      </c>
      <c r="H61" s="1">
        <f>H62-H60</f>
        <v>24679.3</v>
      </c>
      <c r="I61" s="1">
        <f t="shared" si="0"/>
        <v>0</v>
      </c>
      <c r="J61" s="1">
        <f t="shared" si="1"/>
        <v>100</v>
      </c>
      <c r="K61" s="1">
        <f t="shared" si="2"/>
        <v>76.09599220518133</v>
      </c>
      <c r="L61" s="1">
        <f t="shared" si="3"/>
        <v>1596</v>
      </c>
      <c r="M61" s="1">
        <f t="shared" si="4"/>
        <v>106.9140894066273</v>
      </c>
    </row>
    <row r="62" spans="1:13" s="2" customFormat="1" ht="15">
      <c r="A62" s="86"/>
      <c r="B62" s="86"/>
      <c r="C62" s="56"/>
      <c r="D62" s="43" t="s">
        <v>44</v>
      </c>
      <c r="E62" s="1">
        <f>E59+E60</f>
        <v>23055.2</v>
      </c>
      <c r="F62" s="1">
        <f>F59+F60</f>
        <v>32431.8</v>
      </c>
      <c r="G62" s="1">
        <f>G59+G60</f>
        <v>24679.3</v>
      </c>
      <c r="H62" s="1">
        <f>H57+H59+H60</f>
        <v>24679.3</v>
      </c>
      <c r="I62" s="1">
        <f t="shared" si="0"/>
        <v>0</v>
      </c>
      <c r="J62" s="1">
        <f t="shared" si="1"/>
        <v>100</v>
      </c>
      <c r="K62" s="1">
        <f t="shared" si="2"/>
        <v>76.09599220518133</v>
      </c>
      <c r="L62" s="1">
        <f t="shared" si="3"/>
        <v>1624.0999999999985</v>
      </c>
      <c r="M62" s="1">
        <f t="shared" si="4"/>
        <v>107.04439779312258</v>
      </c>
    </row>
    <row r="63" spans="1:13" s="2" customFormat="1" ht="15">
      <c r="A63" s="84" t="s">
        <v>45</v>
      </c>
      <c r="B63" s="84" t="s">
        <v>217</v>
      </c>
      <c r="C63" s="54" t="s">
        <v>6</v>
      </c>
      <c r="D63" s="26" t="s">
        <v>7</v>
      </c>
      <c r="E63" s="11">
        <v>53.9</v>
      </c>
      <c r="F63" s="1"/>
      <c r="G63" s="1"/>
      <c r="H63" s="11">
        <v>3.1</v>
      </c>
      <c r="I63" s="11">
        <f t="shared" si="0"/>
        <v>3.1</v>
      </c>
      <c r="J63" s="11"/>
      <c r="K63" s="11"/>
      <c r="L63" s="11">
        <f t="shared" si="3"/>
        <v>-50.8</v>
      </c>
      <c r="M63" s="11">
        <f t="shared" si="4"/>
        <v>5.75139146567718</v>
      </c>
    </row>
    <row r="64" spans="1:13" s="2" customFormat="1" ht="15">
      <c r="A64" s="85"/>
      <c r="B64" s="85"/>
      <c r="C64" s="54" t="s">
        <v>212</v>
      </c>
      <c r="D64" s="26" t="s">
        <v>213</v>
      </c>
      <c r="E64" s="11"/>
      <c r="F64" s="11"/>
      <c r="G64" s="11"/>
      <c r="H64" s="11">
        <v>81.3</v>
      </c>
      <c r="I64" s="11">
        <f aca="true" t="shared" si="5" ref="I64:I120">H64-G64</f>
        <v>81.3</v>
      </c>
      <c r="J64" s="11"/>
      <c r="K64" s="11"/>
      <c r="L64" s="11">
        <f aca="true" t="shared" si="6" ref="L64:L120">H64-E64</f>
        <v>81.3</v>
      </c>
      <c r="M64" s="11"/>
    </row>
    <row r="65" spans="1:13" ht="30.75">
      <c r="A65" s="85"/>
      <c r="B65" s="85"/>
      <c r="C65" s="54" t="s">
        <v>148</v>
      </c>
      <c r="D65" s="26" t="s">
        <v>149</v>
      </c>
      <c r="E65" s="11">
        <v>227</v>
      </c>
      <c r="F65" s="11"/>
      <c r="G65" s="11"/>
      <c r="H65" s="11">
        <v>13</v>
      </c>
      <c r="I65" s="11">
        <f t="shared" si="5"/>
        <v>13</v>
      </c>
      <c r="J65" s="11"/>
      <c r="K65" s="11"/>
      <c r="L65" s="11">
        <f t="shared" si="6"/>
        <v>-214</v>
      </c>
      <c r="M65" s="11">
        <f aca="true" t="shared" si="7" ref="M65:M120">H65/E65*100</f>
        <v>5.726872246696035</v>
      </c>
    </row>
    <row r="66" spans="1:13" ht="15">
      <c r="A66" s="85"/>
      <c r="B66" s="85"/>
      <c r="C66" s="54" t="s">
        <v>13</v>
      </c>
      <c r="D66" s="26" t="s">
        <v>14</v>
      </c>
      <c r="E66" s="11">
        <f>E70+E67+E69+E68</f>
        <v>665.1</v>
      </c>
      <c r="F66" s="11">
        <f>F70+F67+F69+F68</f>
        <v>877.2</v>
      </c>
      <c r="G66" s="11">
        <f>G70+G67+G69+G68</f>
        <v>621.5</v>
      </c>
      <c r="H66" s="11">
        <f>H70+H67+H69+H68</f>
        <v>1005.9</v>
      </c>
      <c r="I66" s="11">
        <f t="shared" si="5"/>
        <v>384.4</v>
      </c>
      <c r="J66" s="11">
        <f aca="true" t="shared" si="8" ref="J66:J120">H66/G66*100</f>
        <v>161.85036202735316</v>
      </c>
      <c r="K66" s="11">
        <f aca="true" t="shared" si="9" ref="K66:K120">H66/F66*100</f>
        <v>114.67168262653897</v>
      </c>
      <c r="L66" s="11">
        <f t="shared" si="6"/>
        <v>340.79999999999995</v>
      </c>
      <c r="M66" s="11">
        <f t="shared" si="7"/>
        <v>151.2404149751917</v>
      </c>
    </row>
    <row r="67" spans="1:13" ht="46.5" hidden="1">
      <c r="A67" s="85"/>
      <c r="B67" s="85"/>
      <c r="C67" s="57" t="s">
        <v>152</v>
      </c>
      <c r="D67" s="26" t="s">
        <v>153</v>
      </c>
      <c r="E67" s="11"/>
      <c r="F67" s="11"/>
      <c r="G67" s="11"/>
      <c r="H67" s="11"/>
      <c r="I67" s="11">
        <f t="shared" si="5"/>
        <v>0</v>
      </c>
      <c r="J67" s="11" t="e">
        <f t="shared" si="8"/>
        <v>#DIV/0!</v>
      </c>
      <c r="K67" s="11" t="e">
        <f t="shared" si="9"/>
        <v>#DIV/0!</v>
      </c>
      <c r="L67" s="11">
        <f t="shared" si="6"/>
        <v>0</v>
      </c>
      <c r="M67" s="11" t="e">
        <f t="shared" si="7"/>
        <v>#DIV/0!</v>
      </c>
    </row>
    <row r="68" spans="1:13" ht="62.25" hidden="1">
      <c r="A68" s="85"/>
      <c r="B68" s="85"/>
      <c r="C68" s="54" t="s">
        <v>42</v>
      </c>
      <c r="D68" s="28" t="s">
        <v>43</v>
      </c>
      <c r="E68" s="11"/>
      <c r="F68" s="11"/>
      <c r="G68" s="11"/>
      <c r="H68" s="11">
        <v>169.1</v>
      </c>
      <c r="I68" s="11">
        <f t="shared" si="5"/>
        <v>169.1</v>
      </c>
      <c r="J68" s="11" t="e">
        <f t="shared" si="8"/>
        <v>#DIV/0!</v>
      </c>
      <c r="K68" s="11" t="e">
        <f t="shared" si="9"/>
        <v>#DIV/0!</v>
      </c>
      <c r="L68" s="11">
        <f t="shared" si="6"/>
        <v>169.1</v>
      </c>
      <c r="M68" s="11" t="e">
        <f t="shared" si="7"/>
        <v>#DIV/0!</v>
      </c>
    </row>
    <row r="69" spans="1:13" ht="46.5" hidden="1">
      <c r="A69" s="85"/>
      <c r="B69" s="85"/>
      <c r="C69" s="57" t="s">
        <v>190</v>
      </c>
      <c r="D69" s="26" t="s">
        <v>191</v>
      </c>
      <c r="E69" s="11">
        <v>483.5</v>
      </c>
      <c r="F69" s="11">
        <v>877.2</v>
      </c>
      <c r="G69" s="11">
        <v>621.5</v>
      </c>
      <c r="H69" s="11">
        <v>644.8</v>
      </c>
      <c r="I69" s="11">
        <f t="shared" si="5"/>
        <v>23.299999999999955</v>
      </c>
      <c r="J69" s="11">
        <f t="shared" si="8"/>
        <v>103.74899436846339</v>
      </c>
      <c r="K69" s="11">
        <f t="shared" si="9"/>
        <v>73.50661194710442</v>
      </c>
      <c r="L69" s="11">
        <f t="shared" si="6"/>
        <v>161.29999999999995</v>
      </c>
      <c r="M69" s="11">
        <f t="shared" si="7"/>
        <v>133.36091003102376</v>
      </c>
    </row>
    <row r="70" spans="1:13" ht="46.5" hidden="1">
      <c r="A70" s="85"/>
      <c r="B70" s="85"/>
      <c r="C70" s="57" t="s">
        <v>15</v>
      </c>
      <c r="D70" s="26" t="s">
        <v>16</v>
      </c>
      <c r="E70" s="11">
        <v>181.6</v>
      </c>
      <c r="F70" s="11"/>
      <c r="G70" s="11"/>
      <c r="H70" s="11">
        <v>192</v>
      </c>
      <c r="I70" s="11">
        <f t="shared" si="5"/>
        <v>192</v>
      </c>
      <c r="J70" s="11" t="e">
        <f t="shared" si="8"/>
        <v>#DIV/0!</v>
      </c>
      <c r="K70" s="11" t="e">
        <f t="shared" si="9"/>
        <v>#DIV/0!</v>
      </c>
      <c r="L70" s="11">
        <f t="shared" si="6"/>
        <v>10.400000000000006</v>
      </c>
      <c r="M70" s="11">
        <f t="shared" si="7"/>
        <v>105.72687224669603</v>
      </c>
    </row>
    <row r="71" spans="1:13" ht="15">
      <c r="A71" s="85"/>
      <c r="B71" s="85"/>
      <c r="C71" s="54" t="s">
        <v>17</v>
      </c>
      <c r="D71" s="26" t="s">
        <v>18</v>
      </c>
      <c r="E71" s="11">
        <v>29.2</v>
      </c>
      <c r="F71" s="11"/>
      <c r="G71" s="11"/>
      <c r="H71" s="11"/>
      <c r="I71" s="11">
        <f t="shared" si="5"/>
        <v>0</v>
      </c>
      <c r="J71" s="11"/>
      <c r="K71" s="11"/>
      <c r="L71" s="11">
        <f t="shared" si="6"/>
        <v>-29.2</v>
      </c>
      <c r="M71" s="11">
        <f t="shared" si="7"/>
        <v>0</v>
      </c>
    </row>
    <row r="72" spans="1:13" ht="15">
      <c r="A72" s="85"/>
      <c r="B72" s="85"/>
      <c r="C72" s="54" t="s">
        <v>19</v>
      </c>
      <c r="D72" s="26" t="s">
        <v>20</v>
      </c>
      <c r="E72" s="11"/>
      <c r="F72" s="11"/>
      <c r="G72" s="11"/>
      <c r="H72" s="11">
        <v>4954.8</v>
      </c>
      <c r="I72" s="11">
        <f t="shared" si="5"/>
        <v>4954.8</v>
      </c>
      <c r="J72" s="11"/>
      <c r="K72" s="11"/>
      <c r="L72" s="11">
        <f t="shared" si="6"/>
        <v>4954.8</v>
      </c>
      <c r="M72" s="11"/>
    </row>
    <row r="73" spans="1:13" s="2" customFormat="1" ht="15">
      <c r="A73" s="85"/>
      <c r="B73" s="85"/>
      <c r="C73" s="58"/>
      <c r="D73" s="43" t="s">
        <v>27</v>
      </c>
      <c r="E73" s="1">
        <f>SUM(E63:E66,E71:E72)</f>
        <v>975.2</v>
      </c>
      <c r="F73" s="1">
        <f>SUM(F63:F66,F71:F72)</f>
        <v>877.2</v>
      </c>
      <c r="G73" s="1">
        <f>SUM(G63:G66,G71:G72)</f>
        <v>621.5</v>
      </c>
      <c r="H73" s="1">
        <f>SUM(H63:H66,H71:H72)</f>
        <v>6058.1</v>
      </c>
      <c r="I73" s="1">
        <f t="shared" si="5"/>
        <v>5436.6</v>
      </c>
      <c r="J73" s="1">
        <f t="shared" si="8"/>
        <v>974.7546259050685</v>
      </c>
      <c r="K73" s="1">
        <f t="shared" si="9"/>
        <v>690.6178750569995</v>
      </c>
      <c r="L73" s="1">
        <f t="shared" si="6"/>
        <v>5082.900000000001</v>
      </c>
      <c r="M73" s="1">
        <f t="shared" si="7"/>
        <v>621.2161607875307</v>
      </c>
    </row>
    <row r="74" spans="1:13" ht="15">
      <c r="A74" s="85"/>
      <c r="B74" s="85"/>
      <c r="C74" s="54" t="s">
        <v>46</v>
      </c>
      <c r="D74" s="26" t="s">
        <v>47</v>
      </c>
      <c r="E74" s="11">
        <v>8276</v>
      </c>
      <c r="F74" s="11">
        <v>8042.3</v>
      </c>
      <c r="G74" s="11">
        <v>6308.6</v>
      </c>
      <c r="H74" s="11">
        <v>17414.5</v>
      </c>
      <c r="I74" s="11">
        <f t="shared" si="5"/>
        <v>11105.9</v>
      </c>
      <c r="J74" s="11">
        <f t="shared" si="8"/>
        <v>276.0438132073677</v>
      </c>
      <c r="K74" s="11">
        <f t="shared" si="9"/>
        <v>216.53631423846412</v>
      </c>
      <c r="L74" s="11">
        <f t="shared" si="6"/>
        <v>9138.5</v>
      </c>
      <c r="M74" s="11">
        <f t="shared" si="7"/>
        <v>210.42170130497823</v>
      </c>
    </row>
    <row r="75" spans="1:13" ht="15">
      <c r="A75" s="85"/>
      <c r="B75" s="85"/>
      <c r="C75" s="54" t="s">
        <v>13</v>
      </c>
      <c r="D75" s="26" t="s">
        <v>14</v>
      </c>
      <c r="E75" s="11">
        <f>SUM(E76:E85)</f>
        <v>23718.1</v>
      </c>
      <c r="F75" s="11">
        <f>SUM(F76:F85)</f>
        <v>27537.6</v>
      </c>
      <c r="G75" s="11">
        <f>SUM(G76:G85)</f>
        <v>20757.7</v>
      </c>
      <c r="H75" s="11">
        <f>SUM(H76:H85)</f>
        <v>28341.399999999998</v>
      </c>
      <c r="I75" s="11">
        <f t="shared" si="5"/>
        <v>7583.699999999997</v>
      </c>
      <c r="J75" s="11">
        <f t="shared" si="8"/>
        <v>136.53439446566816</v>
      </c>
      <c r="K75" s="11">
        <f t="shared" si="9"/>
        <v>102.91891813375167</v>
      </c>
      <c r="L75" s="11">
        <f t="shared" si="6"/>
        <v>4623.299999999999</v>
      </c>
      <c r="M75" s="11">
        <f t="shared" si="7"/>
        <v>119.49270810056454</v>
      </c>
    </row>
    <row r="76" spans="1:13" s="2" customFormat="1" ht="30.75" hidden="1">
      <c r="A76" s="85"/>
      <c r="B76" s="85"/>
      <c r="C76" s="57" t="s">
        <v>48</v>
      </c>
      <c r="D76" s="26" t="s">
        <v>49</v>
      </c>
      <c r="E76" s="11">
        <v>7738.1</v>
      </c>
      <c r="F76" s="11">
        <v>7363</v>
      </c>
      <c r="G76" s="11">
        <v>5520</v>
      </c>
      <c r="H76" s="11">
        <v>6772.4</v>
      </c>
      <c r="I76" s="11">
        <f t="shared" si="5"/>
        <v>1252.3999999999996</v>
      </c>
      <c r="J76" s="11">
        <f t="shared" si="8"/>
        <v>122.68840579710145</v>
      </c>
      <c r="K76" s="11">
        <f t="shared" si="9"/>
        <v>91.97881298383811</v>
      </c>
      <c r="L76" s="11">
        <f t="shared" si="6"/>
        <v>-965.7000000000007</v>
      </c>
      <c r="M76" s="11">
        <f t="shared" si="7"/>
        <v>87.52019229526627</v>
      </c>
    </row>
    <row r="77" spans="1:13" s="2" customFormat="1" ht="30.75" hidden="1">
      <c r="A77" s="85"/>
      <c r="B77" s="85"/>
      <c r="C77" s="57" t="s">
        <v>125</v>
      </c>
      <c r="D77" s="26" t="s">
        <v>126</v>
      </c>
      <c r="E77" s="11">
        <v>9</v>
      </c>
      <c r="F77" s="11"/>
      <c r="G77" s="11"/>
      <c r="H77" s="11">
        <v>35</v>
      </c>
      <c r="I77" s="11">
        <f t="shared" si="5"/>
        <v>35</v>
      </c>
      <c r="J77" s="11" t="e">
        <f t="shared" si="8"/>
        <v>#DIV/0!</v>
      </c>
      <c r="K77" s="11" t="e">
        <f t="shared" si="9"/>
        <v>#DIV/0!</v>
      </c>
      <c r="L77" s="11">
        <f t="shared" si="6"/>
        <v>26</v>
      </c>
      <c r="M77" s="11">
        <f t="shared" si="7"/>
        <v>388.88888888888886</v>
      </c>
    </row>
    <row r="78" spans="1:13" s="2" customFormat="1" ht="30.75" hidden="1">
      <c r="A78" s="85"/>
      <c r="B78" s="85"/>
      <c r="C78" s="57" t="s">
        <v>50</v>
      </c>
      <c r="D78" s="26" t="s">
        <v>51</v>
      </c>
      <c r="E78" s="11">
        <v>249.5</v>
      </c>
      <c r="F78" s="11">
        <v>1000</v>
      </c>
      <c r="G78" s="11">
        <v>749.8</v>
      </c>
      <c r="H78" s="11">
        <v>951.9</v>
      </c>
      <c r="I78" s="11">
        <f t="shared" si="5"/>
        <v>202.10000000000002</v>
      </c>
      <c r="J78" s="11">
        <f t="shared" si="8"/>
        <v>126.95385436116298</v>
      </c>
      <c r="K78" s="11">
        <f t="shared" si="9"/>
        <v>95.19</v>
      </c>
      <c r="L78" s="11">
        <f t="shared" si="6"/>
        <v>702.4</v>
      </c>
      <c r="M78" s="11">
        <f t="shared" si="7"/>
        <v>381.52304609218436</v>
      </c>
    </row>
    <row r="79" spans="1:13" s="2" customFormat="1" ht="30.75" hidden="1">
      <c r="A79" s="85"/>
      <c r="B79" s="85"/>
      <c r="C79" s="57" t="s">
        <v>54</v>
      </c>
      <c r="D79" s="26" t="s">
        <v>55</v>
      </c>
      <c r="E79" s="11">
        <v>6541.7</v>
      </c>
      <c r="F79" s="11">
        <v>9584.6</v>
      </c>
      <c r="G79" s="11">
        <v>7226.9</v>
      </c>
      <c r="H79" s="11">
        <v>8610.3</v>
      </c>
      <c r="I79" s="11">
        <f t="shared" si="5"/>
        <v>1383.3999999999996</v>
      </c>
      <c r="J79" s="11">
        <f t="shared" si="8"/>
        <v>119.14237086440936</v>
      </c>
      <c r="K79" s="11">
        <f t="shared" si="9"/>
        <v>89.83473488721489</v>
      </c>
      <c r="L79" s="11">
        <f t="shared" si="6"/>
        <v>2068.5999999999995</v>
      </c>
      <c r="M79" s="11">
        <f t="shared" si="7"/>
        <v>131.6217496980907</v>
      </c>
    </row>
    <row r="80" spans="1:13" s="2" customFormat="1" ht="30.75" hidden="1">
      <c r="A80" s="85"/>
      <c r="B80" s="85"/>
      <c r="C80" s="57" t="s">
        <v>56</v>
      </c>
      <c r="D80" s="26" t="s">
        <v>57</v>
      </c>
      <c r="E80" s="11"/>
      <c r="F80" s="11"/>
      <c r="G80" s="11"/>
      <c r="H80" s="11"/>
      <c r="I80" s="11">
        <f t="shared" si="5"/>
        <v>0</v>
      </c>
      <c r="J80" s="11" t="e">
        <f t="shared" si="8"/>
        <v>#DIV/0!</v>
      </c>
      <c r="K80" s="11" t="e">
        <f t="shared" si="9"/>
        <v>#DIV/0!</v>
      </c>
      <c r="L80" s="11">
        <f t="shared" si="6"/>
        <v>0</v>
      </c>
      <c r="M80" s="11" t="e">
        <f t="shared" si="7"/>
        <v>#DIV/0!</v>
      </c>
    </row>
    <row r="81" spans="1:13" s="2" customFormat="1" ht="30.75" hidden="1">
      <c r="A81" s="85"/>
      <c r="B81" s="85"/>
      <c r="C81" s="57" t="s">
        <v>58</v>
      </c>
      <c r="D81" s="26" t="s">
        <v>59</v>
      </c>
      <c r="E81" s="11"/>
      <c r="F81" s="11"/>
      <c r="G81" s="11"/>
      <c r="H81" s="11"/>
      <c r="I81" s="11">
        <f t="shared" si="5"/>
        <v>0</v>
      </c>
      <c r="J81" s="11" t="e">
        <f t="shared" si="8"/>
        <v>#DIV/0!</v>
      </c>
      <c r="K81" s="11" t="e">
        <f t="shared" si="9"/>
        <v>#DIV/0!</v>
      </c>
      <c r="L81" s="11">
        <f t="shared" si="6"/>
        <v>0</v>
      </c>
      <c r="M81" s="11" t="e">
        <f t="shared" si="7"/>
        <v>#DIV/0!</v>
      </c>
    </row>
    <row r="82" spans="1:13" s="2" customFormat="1" ht="62.25" hidden="1">
      <c r="A82" s="85"/>
      <c r="B82" s="85"/>
      <c r="C82" s="57" t="s">
        <v>187</v>
      </c>
      <c r="D82" s="26" t="s">
        <v>189</v>
      </c>
      <c r="E82" s="11">
        <v>10</v>
      </c>
      <c r="F82" s="11"/>
      <c r="G82" s="11"/>
      <c r="H82" s="11"/>
      <c r="I82" s="11">
        <f t="shared" si="5"/>
        <v>0</v>
      </c>
      <c r="J82" s="11" t="e">
        <f t="shared" si="8"/>
        <v>#DIV/0!</v>
      </c>
      <c r="K82" s="11" t="e">
        <f t="shared" si="9"/>
        <v>#DIV/0!</v>
      </c>
      <c r="L82" s="11">
        <f t="shared" si="6"/>
        <v>-10</v>
      </c>
      <c r="M82" s="11">
        <f t="shared" si="7"/>
        <v>0</v>
      </c>
    </row>
    <row r="83" spans="1:13" s="2" customFormat="1" ht="30.75" hidden="1">
      <c r="A83" s="85"/>
      <c r="B83" s="85"/>
      <c r="C83" s="54" t="s">
        <v>150</v>
      </c>
      <c r="D83" s="28" t="s">
        <v>151</v>
      </c>
      <c r="E83" s="11">
        <v>337</v>
      </c>
      <c r="F83" s="11"/>
      <c r="G83" s="11"/>
      <c r="H83" s="11"/>
      <c r="I83" s="11">
        <f t="shared" si="5"/>
        <v>0</v>
      </c>
      <c r="J83" s="11" t="e">
        <f t="shared" si="8"/>
        <v>#DIV/0!</v>
      </c>
      <c r="K83" s="11" t="e">
        <f t="shared" si="9"/>
        <v>#DIV/0!</v>
      </c>
      <c r="L83" s="11">
        <f t="shared" si="6"/>
        <v>-337</v>
      </c>
      <c r="M83" s="11">
        <f t="shared" si="7"/>
        <v>0</v>
      </c>
    </row>
    <row r="84" spans="1:13" s="2" customFormat="1" ht="30.75" hidden="1">
      <c r="A84" s="85"/>
      <c r="B84" s="85"/>
      <c r="C84" s="57" t="s">
        <v>168</v>
      </c>
      <c r="D84" s="26" t="s">
        <v>169</v>
      </c>
      <c r="E84" s="11">
        <v>6861.4</v>
      </c>
      <c r="F84" s="11">
        <v>9215</v>
      </c>
      <c r="G84" s="11">
        <v>7040.2</v>
      </c>
      <c r="H84" s="11">
        <v>10094.1</v>
      </c>
      <c r="I84" s="11">
        <f t="shared" si="5"/>
        <v>3053.9000000000005</v>
      </c>
      <c r="J84" s="11">
        <f t="shared" si="8"/>
        <v>143.3780290332661</v>
      </c>
      <c r="K84" s="11">
        <f t="shared" si="9"/>
        <v>109.53988062940859</v>
      </c>
      <c r="L84" s="11">
        <f t="shared" si="6"/>
        <v>3232.7000000000007</v>
      </c>
      <c r="M84" s="11">
        <f t="shared" si="7"/>
        <v>147.11429154399977</v>
      </c>
    </row>
    <row r="85" spans="1:13" ht="46.5" hidden="1">
      <c r="A85" s="85"/>
      <c r="B85" s="85"/>
      <c r="C85" s="57" t="s">
        <v>15</v>
      </c>
      <c r="D85" s="26" t="s">
        <v>16</v>
      </c>
      <c r="E85" s="11">
        <v>1971.4</v>
      </c>
      <c r="F85" s="11">
        <v>375</v>
      </c>
      <c r="G85" s="11">
        <v>220.8</v>
      </c>
      <c r="H85" s="11">
        <v>1877.7</v>
      </c>
      <c r="I85" s="11">
        <f t="shared" si="5"/>
        <v>1656.9</v>
      </c>
      <c r="J85" s="11">
        <f t="shared" si="8"/>
        <v>850.4076086956521</v>
      </c>
      <c r="K85" s="11">
        <f t="shared" si="9"/>
        <v>500.72</v>
      </c>
      <c r="L85" s="11">
        <f t="shared" si="6"/>
        <v>-93.70000000000005</v>
      </c>
      <c r="M85" s="11">
        <f t="shared" si="7"/>
        <v>95.24703256568937</v>
      </c>
    </row>
    <row r="86" spans="1:13" s="2" customFormat="1" ht="15">
      <c r="A86" s="85"/>
      <c r="B86" s="85"/>
      <c r="C86" s="58"/>
      <c r="D86" s="43" t="s">
        <v>28</v>
      </c>
      <c r="E86" s="1">
        <f>SUM(E74:E75)</f>
        <v>31994.1</v>
      </c>
      <c r="F86" s="1">
        <f>SUM(F74:F75)</f>
        <v>35579.9</v>
      </c>
      <c r="G86" s="1">
        <f>SUM(G74:G75)</f>
        <v>27066.300000000003</v>
      </c>
      <c r="H86" s="1">
        <f>SUM(H74:H75)</f>
        <v>45755.899999999994</v>
      </c>
      <c r="I86" s="1">
        <f t="shared" si="5"/>
        <v>18689.59999999999</v>
      </c>
      <c r="J86" s="1">
        <f t="shared" si="8"/>
        <v>169.05118172783125</v>
      </c>
      <c r="K86" s="1">
        <f t="shared" si="9"/>
        <v>128.6004176515392</v>
      </c>
      <c r="L86" s="1">
        <f t="shared" si="6"/>
        <v>13761.799999999996</v>
      </c>
      <c r="M86" s="1">
        <f t="shared" si="7"/>
        <v>143.0135556243182</v>
      </c>
    </row>
    <row r="87" spans="1:13" s="2" customFormat="1" ht="15">
      <c r="A87" s="86"/>
      <c r="B87" s="86"/>
      <c r="C87" s="58"/>
      <c r="D87" s="43" t="s">
        <v>44</v>
      </c>
      <c r="E87" s="1">
        <f>E73+E86</f>
        <v>32969.299999999996</v>
      </c>
      <c r="F87" s="1">
        <f>F73+F86</f>
        <v>36457.1</v>
      </c>
      <c r="G87" s="1">
        <f>G73+G86</f>
        <v>27687.800000000003</v>
      </c>
      <c r="H87" s="1">
        <f>H73+H86</f>
        <v>51813.99999999999</v>
      </c>
      <c r="I87" s="1">
        <f t="shared" si="5"/>
        <v>24126.19999999999</v>
      </c>
      <c r="J87" s="1">
        <f t="shared" si="8"/>
        <v>187.1365727865702</v>
      </c>
      <c r="K87" s="1">
        <f t="shared" si="9"/>
        <v>142.12320782508755</v>
      </c>
      <c r="L87" s="1">
        <f t="shared" si="6"/>
        <v>18844.699999999997</v>
      </c>
      <c r="M87" s="1">
        <f t="shared" si="7"/>
        <v>157.15832607910997</v>
      </c>
    </row>
    <row r="88" spans="1:13" s="2" customFormat="1" ht="27" customHeight="1">
      <c r="A88" s="84" t="s">
        <v>211</v>
      </c>
      <c r="B88" s="84" t="s">
        <v>218</v>
      </c>
      <c r="C88" s="54" t="s">
        <v>148</v>
      </c>
      <c r="D88" s="26" t="s">
        <v>149</v>
      </c>
      <c r="E88" s="16">
        <v>73.9</v>
      </c>
      <c r="F88" s="11"/>
      <c r="G88" s="11"/>
      <c r="H88" s="11"/>
      <c r="I88" s="11">
        <f t="shared" si="5"/>
        <v>0</v>
      </c>
      <c r="J88" s="11"/>
      <c r="K88" s="11"/>
      <c r="L88" s="11">
        <f t="shared" si="6"/>
        <v>-73.9</v>
      </c>
      <c r="M88" s="11">
        <f t="shared" si="7"/>
        <v>0</v>
      </c>
    </row>
    <row r="89" spans="1:13" s="2" customFormat="1" ht="15">
      <c r="A89" s="85"/>
      <c r="B89" s="85"/>
      <c r="C89" s="54" t="s">
        <v>13</v>
      </c>
      <c r="D89" s="17" t="s">
        <v>14</v>
      </c>
      <c r="E89" s="11">
        <f>E90</f>
        <v>9160.1</v>
      </c>
      <c r="F89" s="1"/>
      <c r="G89" s="1"/>
      <c r="H89" s="1"/>
      <c r="I89" s="11">
        <f t="shared" si="5"/>
        <v>0</v>
      </c>
      <c r="J89" s="11"/>
      <c r="K89" s="11"/>
      <c r="L89" s="11">
        <f t="shared" si="6"/>
        <v>-9160.1</v>
      </c>
      <c r="M89" s="11">
        <f t="shared" si="7"/>
        <v>0</v>
      </c>
    </row>
    <row r="90" spans="1:13" s="2" customFormat="1" ht="47.25" customHeight="1" hidden="1">
      <c r="A90" s="85"/>
      <c r="B90" s="85"/>
      <c r="C90" s="54" t="s">
        <v>15</v>
      </c>
      <c r="D90" s="26" t="s">
        <v>16</v>
      </c>
      <c r="E90" s="11">
        <v>9160.1</v>
      </c>
      <c r="F90" s="1"/>
      <c r="G90" s="1"/>
      <c r="H90" s="1"/>
      <c r="I90" s="11">
        <f t="shared" si="5"/>
        <v>0</v>
      </c>
      <c r="J90" s="11"/>
      <c r="K90" s="11"/>
      <c r="L90" s="11">
        <f t="shared" si="6"/>
        <v>-9160.1</v>
      </c>
      <c r="M90" s="11">
        <f t="shared" si="7"/>
        <v>0</v>
      </c>
    </row>
    <row r="91" spans="1:13" s="2" customFormat="1" ht="15" hidden="1">
      <c r="A91" s="85"/>
      <c r="B91" s="85"/>
      <c r="C91" s="54" t="s">
        <v>17</v>
      </c>
      <c r="D91" s="17" t="s">
        <v>18</v>
      </c>
      <c r="E91" s="17"/>
      <c r="F91" s="1"/>
      <c r="G91" s="1"/>
      <c r="H91" s="1"/>
      <c r="I91" s="11">
        <f t="shared" si="5"/>
        <v>0</v>
      </c>
      <c r="J91" s="11"/>
      <c r="K91" s="11"/>
      <c r="L91" s="11">
        <f t="shared" si="6"/>
        <v>0</v>
      </c>
      <c r="M91" s="11" t="e">
        <f t="shared" si="7"/>
        <v>#DIV/0!</v>
      </c>
    </row>
    <row r="92" spans="1:13" s="2" customFormat="1" ht="15">
      <c r="A92" s="85"/>
      <c r="B92" s="85"/>
      <c r="C92" s="54" t="s">
        <v>22</v>
      </c>
      <c r="D92" s="17" t="s">
        <v>23</v>
      </c>
      <c r="E92" s="16">
        <v>2574.7</v>
      </c>
      <c r="F92" s="1"/>
      <c r="G92" s="1"/>
      <c r="H92" s="1"/>
      <c r="I92" s="11">
        <f t="shared" si="5"/>
        <v>0</v>
      </c>
      <c r="J92" s="11"/>
      <c r="K92" s="11"/>
      <c r="L92" s="11">
        <f t="shared" si="6"/>
        <v>-2574.7</v>
      </c>
      <c r="M92" s="11">
        <f t="shared" si="7"/>
        <v>0</v>
      </c>
    </row>
    <row r="93" spans="1:13" s="2" customFormat="1" ht="15">
      <c r="A93" s="85"/>
      <c r="B93" s="85"/>
      <c r="C93" s="54" t="s">
        <v>24</v>
      </c>
      <c r="D93" s="17" t="s">
        <v>60</v>
      </c>
      <c r="E93" s="16">
        <v>361743.3</v>
      </c>
      <c r="F93" s="1"/>
      <c r="G93" s="1"/>
      <c r="H93" s="1"/>
      <c r="I93" s="11">
        <f t="shared" si="5"/>
        <v>0</v>
      </c>
      <c r="J93" s="11"/>
      <c r="K93" s="11"/>
      <c r="L93" s="11">
        <f t="shared" si="6"/>
        <v>-361743.3</v>
      </c>
      <c r="M93" s="11">
        <f t="shared" si="7"/>
        <v>0</v>
      </c>
    </row>
    <row r="94" spans="1:13" s="2" customFormat="1" ht="15">
      <c r="A94" s="85"/>
      <c r="B94" s="85"/>
      <c r="C94" s="54" t="s">
        <v>36</v>
      </c>
      <c r="D94" s="26" t="s">
        <v>37</v>
      </c>
      <c r="E94" s="16">
        <v>39300.9</v>
      </c>
      <c r="F94" s="1"/>
      <c r="G94" s="1"/>
      <c r="H94" s="1"/>
      <c r="I94" s="11">
        <f t="shared" si="5"/>
        <v>0</v>
      </c>
      <c r="J94" s="11"/>
      <c r="K94" s="11"/>
      <c r="L94" s="11">
        <f t="shared" si="6"/>
        <v>-39300.9</v>
      </c>
      <c r="M94" s="11">
        <f t="shared" si="7"/>
        <v>0</v>
      </c>
    </row>
    <row r="95" spans="1:13" s="2" customFormat="1" ht="30.75">
      <c r="A95" s="85"/>
      <c r="B95" s="85"/>
      <c r="C95" s="54" t="s">
        <v>140</v>
      </c>
      <c r="D95" s="26" t="s">
        <v>141</v>
      </c>
      <c r="E95" s="16">
        <v>2376.3</v>
      </c>
      <c r="F95" s="1"/>
      <c r="G95" s="1"/>
      <c r="H95" s="1"/>
      <c r="I95" s="11">
        <f t="shared" si="5"/>
        <v>0</v>
      </c>
      <c r="J95" s="11"/>
      <c r="K95" s="11"/>
      <c r="L95" s="11">
        <f t="shared" si="6"/>
        <v>-2376.3</v>
      </c>
      <c r="M95" s="11">
        <f t="shared" si="7"/>
        <v>0</v>
      </c>
    </row>
    <row r="96" spans="1:13" s="2" customFormat="1" ht="30.75">
      <c r="A96" s="85"/>
      <c r="B96" s="85"/>
      <c r="C96" s="54" t="s">
        <v>139</v>
      </c>
      <c r="D96" s="26" t="s">
        <v>142</v>
      </c>
      <c r="E96" s="16">
        <v>20063.9</v>
      </c>
      <c r="F96" s="1"/>
      <c r="G96" s="1"/>
      <c r="H96" s="1"/>
      <c r="I96" s="11">
        <f t="shared" si="5"/>
        <v>0</v>
      </c>
      <c r="J96" s="11"/>
      <c r="K96" s="11"/>
      <c r="L96" s="11">
        <f t="shared" si="6"/>
        <v>-20063.9</v>
      </c>
      <c r="M96" s="11">
        <f t="shared" si="7"/>
        <v>0</v>
      </c>
    </row>
    <row r="97" spans="1:13" s="2" customFormat="1" ht="15">
      <c r="A97" s="85"/>
      <c r="B97" s="85"/>
      <c r="C97" s="54" t="s">
        <v>26</v>
      </c>
      <c r="D97" s="17" t="s">
        <v>21</v>
      </c>
      <c r="E97" s="16">
        <v>-428</v>
      </c>
      <c r="F97" s="1"/>
      <c r="G97" s="1"/>
      <c r="H97" s="1"/>
      <c r="I97" s="11">
        <f t="shared" si="5"/>
        <v>0</v>
      </c>
      <c r="J97" s="11"/>
      <c r="K97" s="11"/>
      <c r="L97" s="11">
        <f t="shared" si="6"/>
        <v>428</v>
      </c>
      <c r="M97" s="11">
        <f t="shared" si="7"/>
        <v>0</v>
      </c>
    </row>
    <row r="98" spans="1:13" s="2" customFormat="1" ht="15">
      <c r="A98" s="85"/>
      <c r="B98" s="85"/>
      <c r="C98" s="54"/>
      <c r="D98" s="4" t="s">
        <v>27</v>
      </c>
      <c r="E98" s="1">
        <f>SUM(E88:E89,E91:E97)</f>
        <v>434865.10000000003</v>
      </c>
      <c r="F98" s="1"/>
      <c r="G98" s="1"/>
      <c r="H98" s="1">
        <f>SUM(H88:H89,H91:H97)</f>
        <v>0</v>
      </c>
      <c r="I98" s="1">
        <f t="shared" si="5"/>
        <v>0</v>
      </c>
      <c r="J98" s="1"/>
      <c r="K98" s="1"/>
      <c r="L98" s="1">
        <f t="shared" si="6"/>
        <v>-434865.10000000003</v>
      </c>
      <c r="M98" s="1">
        <f t="shared" si="7"/>
        <v>0</v>
      </c>
    </row>
    <row r="99" spans="1:13" s="2" customFormat="1" ht="15">
      <c r="A99" s="85"/>
      <c r="B99" s="85"/>
      <c r="C99" s="54" t="s">
        <v>13</v>
      </c>
      <c r="D99" s="17" t="s">
        <v>14</v>
      </c>
      <c r="E99" s="11">
        <f>E100</f>
        <v>756.5</v>
      </c>
      <c r="F99" s="1"/>
      <c r="G99" s="1"/>
      <c r="H99" s="11">
        <f>H100</f>
        <v>0</v>
      </c>
      <c r="I99" s="11">
        <f t="shared" si="5"/>
        <v>0</v>
      </c>
      <c r="J99" s="11"/>
      <c r="K99" s="11"/>
      <c r="L99" s="11">
        <f t="shared" si="6"/>
        <v>-756.5</v>
      </c>
      <c r="M99" s="11">
        <f t="shared" si="7"/>
        <v>0</v>
      </c>
    </row>
    <row r="100" spans="1:13" s="2" customFormat="1" ht="47.25" customHeight="1" hidden="1">
      <c r="A100" s="85"/>
      <c r="B100" s="85"/>
      <c r="C100" s="54" t="s">
        <v>15</v>
      </c>
      <c r="D100" s="26" t="s">
        <v>16</v>
      </c>
      <c r="E100" s="11">
        <v>756.5</v>
      </c>
      <c r="F100" s="1"/>
      <c r="G100" s="1"/>
      <c r="H100" s="11"/>
      <c r="I100" s="11">
        <f t="shared" si="5"/>
        <v>0</v>
      </c>
      <c r="J100" s="11"/>
      <c r="K100" s="11"/>
      <c r="L100" s="11">
        <f t="shared" si="6"/>
        <v>-756.5</v>
      </c>
      <c r="M100" s="11">
        <f t="shared" si="7"/>
        <v>0</v>
      </c>
    </row>
    <row r="101" spans="1:13" s="2" customFormat="1" ht="15">
      <c r="A101" s="85"/>
      <c r="B101" s="85"/>
      <c r="C101" s="61"/>
      <c r="D101" s="4" t="s">
        <v>28</v>
      </c>
      <c r="E101" s="1">
        <f>SUM(E99)</f>
        <v>756.5</v>
      </c>
      <c r="F101" s="1"/>
      <c r="G101" s="1"/>
      <c r="H101" s="1">
        <f>SUM(H99)</f>
        <v>0</v>
      </c>
      <c r="I101" s="1">
        <f t="shared" si="5"/>
        <v>0</v>
      </c>
      <c r="J101" s="1"/>
      <c r="K101" s="1"/>
      <c r="L101" s="1">
        <f t="shared" si="6"/>
        <v>-756.5</v>
      </c>
      <c r="M101" s="1">
        <f t="shared" si="7"/>
        <v>0</v>
      </c>
    </row>
    <row r="102" spans="1:13" s="2" customFormat="1" ht="30.75">
      <c r="A102" s="85"/>
      <c r="B102" s="85"/>
      <c r="C102" s="61"/>
      <c r="D102" s="4" t="s">
        <v>29</v>
      </c>
      <c r="E102" s="1">
        <f>E103-E97</f>
        <v>436049.60000000003</v>
      </c>
      <c r="F102" s="1"/>
      <c r="G102" s="1"/>
      <c r="H102" s="1">
        <f>H103-H97</f>
        <v>0</v>
      </c>
      <c r="I102" s="1">
        <f t="shared" si="5"/>
        <v>0</v>
      </c>
      <c r="J102" s="1"/>
      <c r="K102" s="1"/>
      <c r="L102" s="1">
        <f t="shared" si="6"/>
        <v>-436049.60000000003</v>
      </c>
      <c r="M102" s="1">
        <f t="shared" si="7"/>
        <v>0</v>
      </c>
    </row>
    <row r="103" spans="1:13" s="2" customFormat="1" ht="15">
      <c r="A103" s="86"/>
      <c r="B103" s="86"/>
      <c r="C103" s="61"/>
      <c r="D103" s="4" t="s">
        <v>44</v>
      </c>
      <c r="E103" s="1">
        <f>E98+E101</f>
        <v>435621.60000000003</v>
      </c>
      <c r="F103" s="1">
        <f>F98+F101</f>
        <v>0</v>
      </c>
      <c r="G103" s="1">
        <f>G98+G101</f>
        <v>0</v>
      </c>
      <c r="H103" s="1">
        <f>H98+H101</f>
        <v>0</v>
      </c>
      <c r="I103" s="1">
        <f t="shared" si="5"/>
        <v>0</v>
      </c>
      <c r="J103" s="1"/>
      <c r="K103" s="1"/>
      <c r="L103" s="1">
        <f t="shared" si="6"/>
        <v>-435621.60000000003</v>
      </c>
      <c r="M103" s="1">
        <f t="shared" si="7"/>
        <v>0</v>
      </c>
    </row>
    <row r="104" spans="1:13" s="2" customFormat="1" ht="29.25" customHeight="1">
      <c r="A104" s="84" t="s">
        <v>170</v>
      </c>
      <c r="B104" s="84" t="s">
        <v>219</v>
      </c>
      <c r="C104" s="54" t="s">
        <v>148</v>
      </c>
      <c r="D104" s="17" t="s">
        <v>149</v>
      </c>
      <c r="E104" s="11">
        <v>267.8</v>
      </c>
      <c r="F104" s="1"/>
      <c r="G104" s="1"/>
      <c r="H104" s="11">
        <v>722.9</v>
      </c>
      <c r="I104" s="11">
        <f t="shared" si="5"/>
        <v>722.9</v>
      </c>
      <c r="J104" s="11"/>
      <c r="K104" s="11"/>
      <c r="L104" s="11">
        <f t="shared" si="6"/>
        <v>455.09999999999997</v>
      </c>
      <c r="M104" s="11">
        <f t="shared" si="7"/>
        <v>269.9402539208364</v>
      </c>
    </row>
    <row r="105" spans="1:13" ht="15" hidden="1">
      <c r="A105" s="85"/>
      <c r="B105" s="85"/>
      <c r="C105" s="54" t="s">
        <v>13</v>
      </c>
      <c r="D105" s="26" t="s">
        <v>14</v>
      </c>
      <c r="E105" s="11">
        <f>SUM(E106:E107)</f>
        <v>0</v>
      </c>
      <c r="F105" s="11">
        <f>SUM(F106:F107)</f>
        <v>0</v>
      </c>
      <c r="G105" s="11">
        <f>SUM(G106:G107)</f>
        <v>0</v>
      </c>
      <c r="H105" s="11">
        <f>SUM(H106:H107)</f>
        <v>0</v>
      </c>
      <c r="I105" s="11">
        <f t="shared" si="5"/>
        <v>0</v>
      </c>
      <c r="J105" s="11" t="e">
        <f t="shared" si="8"/>
        <v>#DIV/0!</v>
      </c>
      <c r="K105" s="11" t="e">
        <f t="shared" si="9"/>
        <v>#DIV/0!</v>
      </c>
      <c r="L105" s="11">
        <f t="shared" si="6"/>
        <v>0</v>
      </c>
      <c r="M105" s="11" t="e">
        <f t="shared" si="7"/>
        <v>#DIV/0!</v>
      </c>
    </row>
    <row r="106" spans="1:13" ht="31.5" customHeight="1" hidden="1">
      <c r="A106" s="85"/>
      <c r="B106" s="85"/>
      <c r="C106" s="57" t="s">
        <v>31</v>
      </c>
      <c r="D106" s="26" t="s">
        <v>32</v>
      </c>
      <c r="E106" s="11"/>
      <c r="F106" s="11"/>
      <c r="G106" s="11"/>
      <c r="H106" s="11"/>
      <c r="I106" s="11">
        <f t="shared" si="5"/>
        <v>0</v>
      </c>
      <c r="J106" s="11" t="e">
        <f t="shared" si="8"/>
        <v>#DIV/0!</v>
      </c>
      <c r="K106" s="11" t="e">
        <f t="shared" si="9"/>
        <v>#DIV/0!</v>
      </c>
      <c r="L106" s="11">
        <f t="shared" si="6"/>
        <v>0</v>
      </c>
      <c r="M106" s="11" t="e">
        <f t="shared" si="7"/>
        <v>#DIV/0!</v>
      </c>
    </row>
    <row r="107" spans="1:13" ht="47.25" customHeight="1" hidden="1">
      <c r="A107" s="85"/>
      <c r="B107" s="85"/>
      <c r="C107" s="57" t="s">
        <v>15</v>
      </c>
      <c r="D107" s="26" t="s">
        <v>16</v>
      </c>
      <c r="E107" s="11"/>
      <c r="F107" s="11"/>
      <c r="G107" s="11"/>
      <c r="H107" s="11"/>
      <c r="I107" s="11">
        <f t="shared" si="5"/>
        <v>0</v>
      </c>
      <c r="J107" s="11" t="e">
        <f t="shared" si="8"/>
        <v>#DIV/0!</v>
      </c>
      <c r="K107" s="11" t="e">
        <f t="shared" si="9"/>
        <v>#DIV/0!</v>
      </c>
      <c r="L107" s="11">
        <f t="shared" si="6"/>
        <v>0</v>
      </c>
      <c r="M107" s="11" t="e">
        <f t="shared" si="7"/>
        <v>#DIV/0!</v>
      </c>
    </row>
    <row r="108" spans="1:13" ht="15" hidden="1">
      <c r="A108" s="85"/>
      <c r="B108" s="85"/>
      <c r="C108" s="54" t="s">
        <v>17</v>
      </c>
      <c r="D108" s="26" t="s">
        <v>18</v>
      </c>
      <c r="E108" s="11"/>
      <c r="F108" s="11"/>
      <c r="G108" s="11"/>
      <c r="H108" s="11"/>
      <c r="I108" s="11">
        <f t="shared" si="5"/>
        <v>0</v>
      </c>
      <c r="J108" s="11" t="e">
        <f t="shared" si="8"/>
        <v>#DIV/0!</v>
      </c>
      <c r="K108" s="11" t="e">
        <f t="shared" si="9"/>
        <v>#DIV/0!</v>
      </c>
      <c r="L108" s="11">
        <f t="shared" si="6"/>
        <v>0</v>
      </c>
      <c r="M108" s="11" t="e">
        <f t="shared" si="7"/>
        <v>#DIV/0!</v>
      </c>
    </row>
    <row r="109" spans="1:13" ht="15">
      <c r="A109" s="85"/>
      <c r="B109" s="85"/>
      <c r="C109" s="54" t="s">
        <v>22</v>
      </c>
      <c r="D109" s="26" t="s">
        <v>23</v>
      </c>
      <c r="E109" s="11">
        <v>596.1</v>
      </c>
      <c r="F109" s="11">
        <v>5912.5</v>
      </c>
      <c r="G109" s="11">
        <v>5499.8</v>
      </c>
      <c r="H109" s="11">
        <v>5499.9</v>
      </c>
      <c r="I109" s="11">
        <f t="shared" si="5"/>
        <v>0.0999999999994543</v>
      </c>
      <c r="J109" s="11">
        <f t="shared" si="8"/>
        <v>100.00181824793628</v>
      </c>
      <c r="K109" s="11">
        <f t="shared" si="9"/>
        <v>93.02156448202959</v>
      </c>
      <c r="L109" s="11">
        <f t="shared" si="6"/>
        <v>4903.799999999999</v>
      </c>
      <c r="M109" s="11">
        <f t="shared" si="7"/>
        <v>922.647206844489</v>
      </c>
    </row>
    <row r="110" spans="1:13" ht="15" hidden="1">
      <c r="A110" s="85"/>
      <c r="B110" s="85"/>
      <c r="C110" s="54" t="s">
        <v>24</v>
      </c>
      <c r="D110" s="26" t="s">
        <v>60</v>
      </c>
      <c r="E110" s="11"/>
      <c r="F110" s="11"/>
      <c r="G110" s="11"/>
      <c r="H110" s="11"/>
      <c r="I110" s="11">
        <f t="shared" si="5"/>
        <v>0</v>
      </c>
      <c r="J110" s="11" t="e">
        <f t="shared" si="8"/>
        <v>#DIV/0!</v>
      </c>
      <c r="K110" s="11" t="e">
        <f t="shared" si="9"/>
        <v>#DIV/0!</v>
      </c>
      <c r="L110" s="11">
        <f t="shared" si="6"/>
        <v>0</v>
      </c>
      <c r="M110" s="11" t="e">
        <f t="shared" si="7"/>
        <v>#DIV/0!</v>
      </c>
    </row>
    <row r="111" spans="1:13" ht="15">
      <c r="A111" s="85"/>
      <c r="B111" s="85"/>
      <c r="C111" s="54" t="s">
        <v>36</v>
      </c>
      <c r="D111" s="26" t="s">
        <v>37</v>
      </c>
      <c r="E111" s="11">
        <v>5446.7</v>
      </c>
      <c r="F111" s="11">
        <v>8379.4</v>
      </c>
      <c r="G111" s="11">
        <v>319.4</v>
      </c>
      <c r="H111" s="11">
        <v>319.3</v>
      </c>
      <c r="I111" s="11">
        <f t="shared" si="5"/>
        <v>-0.0999999999999659</v>
      </c>
      <c r="J111" s="11">
        <f t="shared" si="8"/>
        <v>99.96869129618034</v>
      </c>
      <c r="K111" s="11">
        <f t="shared" si="9"/>
        <v>3.810535360527007</v>
      </c>
      <c r="L111" s="11">
        <f t="shared" si="6"/>
        <v>-5127.4</v>
      </c>
      <c r="M111" s="11">
        <f t="shared" si="7"/>
        <v>5.862265224815026</v>
      </c>
    </row>
    <row r="112" spans="1:13" ht="30.75">
      <c r="A112" s="85"/>
      <c r="B112" s="85"/>
      <c r="C112" s="54" t="s">
        <v>140</v>
      </c>
      <c r="D112" s="26" t="s">
        <v>141</v>
      </c>
      <c r="E112" s="11">
        <v>2.4</v>
      </c>
      <c r="F112" s="11"/>
      <c r="G112" s="11"/>
      <c r="H112" s="11"/>
      <c r="I112" s="11">
        <f t="shared" si="5"/>
        <v>0</v>
      </c>
      <c r="J112" s="11"/>
      <c r="K112" s="11"/>
      <c r="L112" s="11">
        <f t="shared" si="6"/>
        <v>-2.4</v>
      </c>
      <c r="M112" s="11">
        <f t="shared" si="7"/>
        <v>0</v>
      </c>
    </row>
    <row r="113" spans="1:13" ht="30.75">
      <c r="A113" s="85"/>
      <c r="B113" s="85"/>
      <c r="C113" s="54" t="s">
        <v>139</v>
      </c>
      <c r="D113" s="26" t="s">
        <v>142</v>
      </c>
      <c r="E113" s="11">
        <v>1537.7</v>
      </c>
      <c r="F113" s="11">
        <v>694.2</v>
      </c>
      <c r="G113" s="11">
        <v>694.2</v>
      </c>
      <c r="H113" s="11">
        <v>694.2</v>
      </c>
      <c r="I113" s="11">
        <f t="shared" si="5"/>
        <v>0</v>
      </c>
      <c r="J113" s="11">
        <f t="shared" si="8"/>
        <v>100</v>
      </c>
      <c r="K113" s="11">
        <f t="shared" si="9"/>
        <v>100</v>
      </c>
      <c r="L113" s="11">
        <f t="shared" si="6"/>
        <v>-843.5</v>
      </c>
      <c r="M113" s="11">
        <f t="shared" si="7"/>
        <v>45.145346946738634</v>
      </c>
    </row>
    <row r="114" spans="1:13" ht="15">
      <c r="A114" s="85"/>
      <c r="B114" s="85"/>
      <c r="C114" s="54" t="s">
        <v>26</v>
      </c>
      <c r="D114" s="26" t="s">
        <v>21</v>
      </c>
      <c r="E114" s="11">
        <v>-1.8</v>
      </c>
      <c r="F114" s="11"/>
      <c r="G114" s="11"/>
      <c r="H114" s="11"/>
      <c r="I114" s="11">
        <f t="shared" si="5"/>
        <v>0</v>
      </c>
      <c r="J114" s="11"/>
      <c r="K114" s="11"/>
      <c r="L114" s="11">
        <f t="shared" si="6"/>
        <v>1.8</v>
      </c>
      <c r="M114" s="11">
        <f t="shared" si="7"/>
        <v>0</v>
      </c>
    </row>
    <row r="115" spans="1:13" s="2" customFormat="1" ht="15">
      <c r="A115" s="85"/>
      <c r="B115" s="85"/>
      <c r="C115" s="58"/>
      <c r="D115" s="43" t="s">
        <v>27</v>
      </c>
      <c r="E115" s="1">
        <f>SUM(E104:E105,E108:E114)</f>
        <v>7848.9</v>
      </c>
      <c r="F115" s="1">
        <f>SUM(F104:F105,F108:F114)</f>
        <v>14986.1</v>
      </c>
      <c r="G115" s="1">
        <f>SUM(G104:G105,G108:G114)</f>
        <v>6513.4</v>
      </c>
      <c r="H115" s="1">
        <f>SUM(H104:H114)</f>
        <v>7236.299999999999</v>
      </c>
      <c r="I115" s="1">
        <f t="shared" si="5"/>
        <v>722.8999999999996</v>
      </c>
      <c r="J115" s="1">
        <f t="shared" si="8"/>
        <v>111.09865815088892</v>
      </c>
      <c r="K115" s="1">
        <f t="shared" si="9"/>
        <v>48.286745717698395</v>
      </c>
      <c r="L115" s="1">
        <f t="shared" si="6"/>
        <v>-612.6000000000004</v>
      </c>
      <c r="M115" s="1">
        <f t="shared" si="7"/>
        <v>92.19508466154493</v>
      </c>
    </row>
    <row r="116" spans="1:13" ht="15">
      <c r="A116" s="85"/>
      <c r="B116" s="85"/>
      <c r="C116" s="54" t="s">
        <v>13</v>
      </c>
      <c r="D116" s="26" t="s">
        <v>14</v>
      </c>
      <c r="E116" s="11">
        <f>E117</f>
        <v>1573</v>
      </c>
      <c r="F116" s="11">
        <f>F117</f>
        <v>1800</v>
      </c>
      <c r="G116" s="11">
        <f>G117</f>
        <v>1350</v>
      </c>
      <c r="H116" s="11">
        <f>H117</f>
        <v>1064.6</v>
      </c>
      <c r="I116" s="11">
        <f t="shared" si="5"/>
        <v>-285.4000000000001</v>
      </c>
      <c r="J116" s="11">
        <f t="shared" si="8"/>
        <v>78.85925925925925</v>
      </c>
      <c r="K116" s="11">
        <f t="shared" si="9"/>
        <v>59.144444444444446</v>
      </c>
      <c r="L116" s="11">
        <f t="shared" si="6"/>
        <v>-508.4000000000001</v>
      </c>
      <c r="M116" s="11">
        <f t="shared" si="7"/>
        <v>67.67959313413859</v>
      </c>
    </row>
    <row r="117" spans="1:13" ht="47.25" customHeight="1" hidden="1">
      <c r="A117" s="85"/>
      <c r="B117" s="85"/>
      <c r="C117" s="57" t="s">
        <v>15</v>
      </c>
      <c r="D117" s="26" t="s">
        <v>16</v>
      </c>
      <c r="E117" s="11">
        <v>1573</v>
      </c>
      <c r="F117" s="11">
        <v>1800</v>
      </c>
      <c r="G117" s="11">
        <v>1350</v>
      </c>
      <c r="H117" s="11">
        <v>1064.6</v>
      </c>
      <c r="I117" s="11">
        <f t="shared" si="5"/>
        <v>-285.4000000000001</v>
      </c>
      <c r="J117" s="11">
        <f t="shared" si="8"/>
        <v>78.85925925925925</v>
      </c>
      <c r="K117" s="11">
        <f t="shared" si="9"/>
        <v>59.144444444444446</v>
      </c>
      <c r="L117" s="11">
        <f t="shared" si="6"/>
        <v>-508.4000000000001</v>
      </c>
      <c r="M117" s="11">
        <f t="shared" si="7"/>
        <v>67.67959313413859</v>
      </c>
    </row>
    <row r="118" spans="1:13" s="2" customFormat="1" ht="15">
      <c r="A118" s="85"/>
      <c r="B118" s="85"/>
      <c r="C118" s="62"/>
      <c r="D118" s="43" t="s">
        <v>28</v>
      </c>
      <c r="E118" s="1">
        <f>E116</f>
        <v>1573</v>
      </c>
      <c r="F118" s="1">
        <f>F116</f>
        <v>1800</v>
      </c>
      <c r="G118" s="1">
        <f>G116</f>
        <v>1350</v>
      </c>
      <c r="H118" s="1">
        <f>H116</f>
        <v>1064.6</v>
      </c>
      <c r="I118" s="1">
        <f t="shared" si="5"/>
        <v>-285.4000000000001</v>
      </c>
      <c r="J118" s="1">
        <f t="shared" si="8"/>
        <v>78.85925925925925</v>
      </c>
      <c r="K118" s="1">
        <f t="shared" si="9"/>
        <v>59.144444444444446</v>
      </c>
      <c r="L118" s="1">
        <f t="shared" si="6"/>
        <v>-508.4000000000001</v>
      </c>
      <c r="M118" s="1">
        <f t="shared" si="7"/>
        <v>67.67959313413859</v>
      </c>
    </row>
    <row r="119" spans="1:13" s="2" customFormat="1" ht="15">
      <c r="A119" s="86"/>
      <c r="B119" s="86"/>
      <c r="C119" s="58"/>
      <c r="D119" s="43" t="s">
        <v>44</v>
      </c>
      <c r="E119" s="1">
        <f>E115+E118</f>
        <v>9421.9</v>
      </c>
      <c r="F119" s="1">
        <f>F115+F118</f>
        <v>16786.1</v>
      </c>
      <c r="G119" s="1">
        <f>G115+G118</f>
        <v>7863.4</v>
      </c>
      <c r="H119" s="1">
        <f>H115+H118</f>
        <v>8300.9</v>
      </c>
      <c r="I119" s="1">
        <f t="shared" si="5"/>
        <v>437.5</v>
      </c>
      <c r="J119" s="1">
        <f t="shared" si="8"/>
        <v>105.5637510491645</v>
      </c>
      <c r="K119" s="1">
        <f t="shared" si="9"/>
        <v>49.45103389113612</v>
      </c>
      <c r="L119" s="1">
        <f t="shared" si="6"/>
        <v>-1121</v>
      </c>
      <c r="M119" s="1">
        <f t="shared" si="7"/>
        <v>88.10218745688238</v>
      </c>
    </row>
    <row r="120" spans="1:13" ht="15" hidden="1">
      <c r="A120" s="84" t="s">
        <v>61</v>
      </c>
      <c r="B120" s="84" t="s">
        <v>220</v>
      </c>
      <c r="C120" s="54" t="s">
        <v>6</v>
      </c>
      <c r="D120" s="26" t="s">
        <v>7</v>
      </c>
      <c r="E120" s="16"/>
      <c r="F120" s="16"/>
      <c r="G120" s="16"/>
      <c r="H120" s="16"/>
      <c r="I120" s="16">
        <f t="shared" si="5"/>
        <v>0</v>
      </c>
      <c r="J120" s="16" t="e">
        <f t="shared" si="8"/>
        <v>#DIV/0!</v>
      </c>
      <c r="K120" s="16" t="e">
        <f t="shared" si="9"/>
        <v>#DIV/0!</v>
      </c>
      <c r="L120" s="16">
        <f t="shared" si="6"/>
        <v>0</v>
      </c>
      <c r="M120" s="16" t="e">
        <f t="shared" si="7"/>
        <v>#DIV/0!</v>
      </c>
    </row>
    <row r="121" spans="1:13" ht="46.5">
      <c r="A121" s="85"/>
      <c r="B121" s="85"/>
      <c r="C121" s="54" t="s">
        <v>160</v>
      </c>
      <c r="D121" s="26" t="s">
        <v>161</v>
      </c>
      <c r="E121" s="16">
        <v>170.6</v>
      </c>
      <c r="F121" s="16"/>
      <c r="G121" s="16"/>
      <c r="H121" s="16">
        <v>22.4</v>
      </c>
      <c r="I121" s="16">
        <f aca="true" t="shared" si="10" ref="I121:I181">H121-G121</f>
        <v>22.4</v>
      </c>
      <c r="J121" s="16"/>
      <c r="K121" s="16"/>
      <c r="L121" s="16">
        <f aca="true" t="shared" si="11" ref="L121:L181">H121-E121</f>
        <v>-148.2</v>
      </c>
      <c r="M121" s="16">
        <f aca="true" t="shared" si="12" ref="M121:M181">H121/E121*100</f>
        <v>13.130128956623679</v>
      </c>
    </row>
    <row r="122" spans="1:13" ht="30.75">
      <c r="A122" s="85"/>
      <c r="B122" s="85"/>
      <c r="C122" s="54" t="s">
        <v>148</v>
      </c>
      <c r="D122" s="26" t="s">
        <v>149</v>
      </c>
      <c r="E122" s="16">
        <v>5465</v>
      </c>
      <c r="F122" s="16"/>
      <c r="G122" s="16"/>
      <c r="H122" s="16">
        <v>2441.7</v>
      </c>
      <c r="I122" s="16">
        <f t="shared" si="10"/>
        <v>2441.7</v>
      </c>
      <c r="J122" s="16"/>
      <c r="K122" s="16"/>
      <c r="L122" s="16">
        <f t="shared" si="11"/>
        <v>-3023.3</v>
      </c>
      <c r="M122" s="16">
        <f t="shared" si="12"/>
        <v>44.67886550777676</v>
      </c>
    </row>
    <row r="123" spans="1:13" ht="78">
      <c r="A123" s="85"/>
      <c r="B123" s="85"/>
      <c r="C123" s="57" t="s">
        <v>146</v>
      </c>
      <c r="D123" s="27" t="s">
        <v>166</v>
      </c>
      <c r="E123" s="16"/>
      <c r="F123" s="16"/>
      <c r="G123" s="16"/>
      <c r="H123" s="16">
        <v>15.2</v>
      </c>
      <c r="I123" s="16">
        <f t="shared" si="10"/>
        <v>15.2</v>
      </c>
      <c r="J123" s="16"/>
      <c r="K123" s="16"/>
      <c r="L123" s="16">
        <f t="shared" si="11"/>
        <v>15.2</v>
      </c>
      <c r="M123" s="16"/>
    </row>
    <row r="124" spans="1:13" ht="15">
      <c r="A124" s="85"/>
      <c r="B124" s="85"/>
      <c r="C124" s="54" t="s">
        <v>13</v>
      </c>
      <c r="D124" s="26" t="s">
        <v>14</v>
      </c>
      <c r="E124" s="16">
        <f>E126+E125</f>
        <v>0</v>
      </c>
      <c r="F124" s="16">
        <f>F126+F125</f>
        <v>0</v>
      </c>
      <c r="G124" s="16">
        <f>G126+G125</f>
        <v>0</v>
      </c>
      <c r="H124" s="16">
        <f>H126+H125</f>
        <v>1665.2</v>
      </c>
      <c r="I124" s="16">
        <f t="shared" si="10"/>
        <v>1665.2</v>
      </c>
      <c r="J124" s="16"/>
      <c r="K124" s="16"/>
      <c r="L124" s="16">
        <f t="shared" si="11"/>
        <v>1665.2</v>
      </c>
      <c r="M124" s="16"/>
    </row>
    <row r="125" spans="1:13" ht="46.5" hidden="1">
      <c r="A125" s="85"/>
      <c r="B125" s="85"/>
      <c r="C125" s="57" t="s">
        <v>152</v>
      </c>
      <c r="D125" s="26" t="s">
        <v>153</v>
      </c>
      <c r="E125" s="16"/>
      <c r="F125" s="16"/>
      <c r="G125" s="16"/>
      <c r="H125" s="16"/>
      <c r="I125" s="16">
        <f t="shared" si="10"/>
        <v>0</v>
      </c>
      <c r="J125" s="16" t="e">
        <f aca="true" t="shared" si="13" ref="J125:J181">H125/G125*100</f>
        <v>#DIV/0!</v>
      </c>
      <c r="K125" s="16" t="e">
        <f aca="true" t="shared" si="14" ref="K125:K181">H125/F125*100</f>
        <v>#DIV/0!</v>
      </c>
      <c r="L125" s="16">
        <f t="shared" si="11"/>
        <v>0</v>
      </c>
      <c r="M125" s="16" t="e">
        <f t="shared" si="12"/>
        <v>#DIV/0!</v>
      </c>
    </row>
    <row r="126" spans="1:13" ht="46.5" hidden="1">
      <c r="A126" s="85"/>
      <c r="B126" s="85"/>
      <c r="C126" s="57" t="s">
        <v>15</v>
      </c>
      <c r="D126" s="26" t="s">
        <v>16</v>
      </c>
      <c r="E126" s="16"/>
      <c r="F126" s="16"/>
      <c r="G126" s="16"/>
      <c r="H126" s="16">
        <v>1665.2</v>
      </c>
      <c r="I126" s="16">
        <f t="shared" si="10"/>
        <v>1665.2</v>
      </c>
      <c r="J126" s="16" t="e">
        <f t="shared" si="13"/>
        <v>#DIV/0!</v>
      </c>
      <c r="K126" s="16" t="e">
        <f t="shared" si="14"/>
        <v>#DIV/0!</v>
      </c>
      <c r="L126" s="16">
        <f t="shared" si="11"/>
        <v>1665.2</v>
      </c>
      <c r="M126" s="16" t="e">
        <f t="shared" si="12"/>
        <v>#DIV/0!</v>
      </c>
    </row>
    <row r="127" spans="1:13" ht="15" hidden="1">
      <c r="A127" s="85"/>
      <c r="B127" s="85"/>
      <c r="C127" s="54" t="s">
        <v>17</v>
      </c>
      <c r="D127" s="26" t="s">
        <v>18</v>
      </c>
      <c r="E127" s="16"/>
      <c r="F127" s="16"/>
      <c r="G127" s="16"/>
      <c r="H127" s="42"/>
      <c r="I127" s="42">
        <f t="shared" si="10"/>
        <v>0</v>
      </c>
      <c r="J127" s="42" t="e">
        <f t="shared" si="13"/>
        <v>#DIV/0!</v>
      </c>
      <c r="K127" s="42" t="e">
        <f t="shared" si="14"/>
        <v>#DIV/0!</v>
      </c>
      <c r="L127" s="42">
        <f t="shared" si="11"/>
        <v>0</v>
      </c>
      <c r="M127" s="42" t="e">
        <f t="shared" si="12"/>
        <v>#DIV/0!</v>
      </c>
    </row>
    <row r="128" spans="1:13" ht="15" hidden="1">
      <c r="A128" s="85"/>
      <c r="B128" s="85"/>
      <c r="C128" s="54" t="s">
        <v>19</v>
      </c>
      <c r="D128" s="26" t="s">
        <v>20</v>
      </c>
      <c r="E128" s="16"/>
      <c r="F128" s="16"/>
      <c r="G128" s="16"/>
      <c r="H128" s="16"/>
      <c r="I128" s="16">
        <f t="shared" si="10"/>
        <v>0</v>
      </c>
      <c r="J128" s="16" t="e">
        <f t="shared" si="13"/>
        <v>#DIV/0!</v>
      </c>
      <c r="K128" s="16" t="e">
        <f t="shared" si="14"/>
        <v>#DIV/0!</v>
      </c>
      <c r="L128" s="16">
        <f t="shared" si="11"/>
        <v>0</v>
      </c>
      <c r="M128" s="16" t="e">
        <f t="shared" si="12"/>
        <v>#DIV/0!</v>
      </c>
    </row>
    <row r="129" spans="1:13" ht="15">
      <c r="A129" s="85"/>
      <c r="B129" s="85"/>
      <c r="C129" s="54" t="s">
        <v>22</v>
      </c>
      <c r="D129" s="26" t="s">
        <v>23</v>
      </c>
      <c r="E129" s="16">
        <v>337050.8</v>
      </c>
      <c r="F129" s="42">
        <f>35203.9+12400</f>
        <v>47603.9</v>
      </c>
      <c r="G129" s="42">
        <v>32493.1</v>
      </c>
      <c r="H129" s="16">
        <v>32493.1</v>
      </c>
      <c r="I129" s="16">
        <f t="shared" si="10"/>
        <v>0</v>
      </c>
      <c r="J129" s="16">
        <f t="shared" si="13"/>
        <v>100</v>
      </c>
      <c r="K129" s="16">
        <f t="shared" si="14"/>
        <v>68.25722262251622</v>
      </c>
      <c r="L129" s="16">
        <f t="shared" si="11"/>
        <v>-304557.7</v>
      </c>
      <c r="M129" s="16">
        <f t="shared" si="12"/>
        <v>9.64041622212438</v>
      </c>
    </row>
    <row r="130" spans="1:13" ht="15">
      <c r="A130" s="85"/>
      <c r="B130" s="85"/>
      <c r="C130" s="54" t="s">
        <v>24</v>
      </c>
      <c r="D130" s="26" t="s">
        <v>60</v>
      </c>
      <c r="E130" s="16">
        <v>5047670.9</v>
      </c>
      <c r="F130" s="42">
        <v>6960149.8</v>
      </c>
      <c r="G130" s="42">
        <v>5248656</v>
      </c>
      <c r="H130" s="16">
        <v>5248656</v>
      </c>
      <c r="I130" s="16">
        <f t="shared" si="10"/>
        <v>0</v>
      </c>
      <c r="J130" s="16">
        <f t="shared" si="13"/>
        <v>100</v>
      </c>
      <c r="K130" s="16">
        <f t="shared" si="14"/>
        <v>75.41010108719212</v>
      </c>
      <c r="L130" s="16">
        <f t="shared" si="11"/>
        <v>200985.09999999963</v>
      </c>
      <c r="M130" s="16">
        <f t="shared" si="12"/>
        <v>103.98173938003762</v>
      </c>
    </row>
    <row r="131" spans="1:13" ht="15">
      <c r="A131" s="85"/>
      <c r="B131" s="85"/>
      <c r="C131" s="54" t="s">
        <v>36</v>
      </c>
      <c r="D131" s="26" t="s">
        <v>37</v>
      </c>
      <c r="E131" s="16"/>
      <c r="F131" s="42">
        <f>3250.1+3272.9</f>
        <v>6523</v>
      </c>
      <c r="G131" s="42">
        <v>78.1</v>
      </c>
      <c r="H131" s="16">
        <v>78.1</v>
      </c>
      <c r="I131" s="16">
        <f t="shared" si="10"/>
        <v>0</v>
      </c>
      <c r="J131" s="16">
        <f t="shared" si="13"/>
        <v>100</v>
      </c>
      <c r="K131" s="16">
        <f t="shared" si="14"/>
        <v>1.1973018549747048</v>
      </c>
      <c r="L131" s="16">
        <f t="shared" si="11"/>
        <v>78.1</v>
      </c>
      <c r="M131" s="16"/>
    </row>
    <row r="132" spans="1:13" ht="30.75">
      <c r="A132" s="85"/>
      <c r="B132" s="85"/>
      <c r="C132" s="54" t="s">
        <v>140</v>
      </c>
      <c r="D132" s="26" t="s">
        <v>141</v>
      </c>
      <c r="E132" s="16">
        <v>1324.5</v>
      </c>
      <c r="F132" s="42">
        <v>1003.7</v>
      </c>
      <c r="G132" s="16">
        <v>1003.7</v>
      </c>
      <c r="H132" s="42">
        <v>5546.4</v>
      </c>
      <c r="I132" s="42">
        <f t="shared" si="10"/>
        <v>4542.7</v>
      </c>
      <c r="J132" s="42">
        <f t="shared" si="13"/>
        <v>552.5953970309853</v>
      </c>
      <c r="K132" s="42">
        <f t="shared" si="14"/>
        <v>552.5953970309853</v>
      </c>
      <c r="L132" s="42">
        <f t="shared" si="11"/>
        <v>4221.9</v>
      </c>
      <c r="M132" s="42">
        <f t="shared" si="12"/>
        <v>418.75424688561725</v>
      </c>
    </row>
    <row r="133" spans="1:13" ht="30.75">
      <c r="A133" s="85"/>
      <c r="B133" s="85"/>
      <c r="C133" s="54" t="s">
        <v>139</v>
      </c>
      <c r="D133" s="26" t="s">
        <v>142</v>
      </c>
      <c r="E133" s="16">
        <v>83855.1</v>
      </c>
      <c r="F133" s="16">
        <v>74698.4</v>
      </c>
      <c r="G133" s="16">
        <v>74698.4</v>
      </c>
      <c r="H133" s="42">
        <v>98503</v>
      </c>
      <c r="I133" s="42">
        <f t="shared" si="10"/>
        <v>23804.600000000006</v>
      </c>
      <c r="J133" s="42">
        <f t="shared" si="13"/>
        <v>131.86761697707047</v>
      </c>
      <c r="K133" s="42">
        <f t="shared" si="14"/>
        <v>131.86761697707047</v>
      </c>
      <c r="L133" s="42">
        <f t="shared" si="11"/>
        <v>14647.899999999994</v>
      </c>
      <c r="M133" s="42">
        <f t="shared" si="12"/>
        <v>117.46810867794564</v>
      </c>
    </row>
    <row r="134" spans="1:13" ht="15">
      <c r="A134" s="85"/>
      <c r="B134" s="85"/>
      <c r="C134" s="54" t="s">
        <v>26</v>
      </c>
      <c r="D134" s="26" t="s">
        <v>21</v>
      </c>
      <c r="E134" s="16">
        <v>-20260.8</v>
      </c>
      <c r="F134" s="16"/>
      <c r="G134" s="16"/>
      <c r="H134" s="16">
        <v>-31754.1</v>
      </c>
      <c r="I134" s="16">
        <f t="shared" si="10"/>
        <v>-31754.1</v>
      </c>
      <c r="J134" s="16"/>
      <c r="K134" s="16"/>
      <c r="L134" s="16">
        <f t="shared" si="11"/>
        <v>-11493.3</v>
      </c>
      <c r="M134" s="16">
        <f t="shared" si="12"/>
        <v>156.72678275290215</v>
      </c>
    </row>
    <row r="135" spans="1:13" s="2" customFormat="1" ht="30.75">
      <c r="A135" s="85"/>
      <c r="B135" s="85"/>
      <c r="C135" s="58"/>
      <c r="D135" s="43" t="s">
        <v>29</v>
      </c>
      <c r="E135" s="3">
        <f>E136-E134</f>
        <v>5475536.9</v>
      </c>
      <c r="F135" s="3">
        <f>F136-F134</f>
        <v>7089978.800000001</v>
      </c>
      <c r="G135" s="3">
        <f>G136-G134</f>
        <v>5356929.3</v>
      </c>
      <c r="H135" s="3">
        <f>H136-H134</f>
        <v>5389421.1</v>
      </c>
      <c r="I135" s="3">
        <f t="shared" si="10"/>
        <v>32491.799999999814</v>
      </c>
      <c r="J135" s="3">
        <f t="shared" si="13"/>
        <v>100.60653777902202</v>
      </c>
      <c r="K135" s="3">
        <f t="shared" si="14"/>
        <v>76.01462926800288</v>
      </c>
      <c r="L135" s="3">
        <f t="shared" si="11"/>
        <v>-86115.80000000075</v>
      </c>
      <c r="M135" s="3">
        <f t="shared" si="12"/>
        <v>98.4272629045747</v>
      </c>
    </row>
    <row r="136" spans="1:13" s="2" customFormat="1" ht="15">
      <c r="A136" s="86"/>
      <c r="B136" s="86"/>
      <c r="C136" s="58"/>
      <c r="D136" s="43" t="s">
        <v>44</v>
      </c>
      <c r="E136" s="1">
        <f>SUM(E120:E124,E127:E134)</f>
        <v>5455276.100000001</v>
      </c>
      <c r="F136" s="1">
        <f>SUM(F120:F124,F127:F134)</f>
        <v>7089978.800000001</v>
      </c>
      <c r="G136" s="1">
        <f>SUM(G120:G124,G127:G134)</f>
        <v>5356929.3</v>
      </c>
      <c r="H136" s="1">
        <f>SUM(H120:H124,H127:H134)</f>
        <v>5357667</v>
      </c>
      <c r="I136" s="1">
        <f t="shared" si="10"/>
        <v>737.7000000001863</v>
      </c>
      <c r="J136" s="1">
        <f t="shared" si="13"/>
        <v>100.0137709489651</v>
      </c>
      <c r="K136" s="1">
        <f t="shared" si="14"/>
        <v>75.56675627859423</v>
      </c>
      <c r="L136" s="1">
        <f t="shared" si="11"/>
        <v>-97609.10000000056</v>
      </c>
      <c r="M136" s="1">
        <f t="shared" si="12"/>
        <v>98.21073950775836</v>
      </c>
    </row>
    <row r="137" spans="1:13" s="2" customFormat="1" ht="29.25" customHeight="1">
      <c r="A137" s="91" t="s">
        <v>62</v>
      </c>
      <c r="B137" s="84" t="s">
        <v>221</v>
      </c>
      <c r="C137" s="54" t="s">
        <v>148</v>
      </c>
      <c r="D137" s="26" t="s">
        <v>149</v>
      </c>
      <c r="E137" s="11">
        <v>90.2</v>
      </c>
      <c r="F137" s="1"/>
      <c r="G137" s="1"/>
      <c r="H137" s="11">
        <v>18.8</v>
      </c>
      <c r="I137" s="11">
        <f t="shared" si="10"/>
        <v>18.8</v>
      </c>
      <c r="J137" s="11"/>
      <c r="K137" s="11"/>
      <c r="L137" s="11">
        <f t="shared" si="11"/>
        <v>-71.4</v>
      </c>
      <c r="M137" s="11">
        <f t="shared" si="12"/>
        <v>20.84257206208426</v>
      </c>
    </row>
    <row r="138" spans="1:13" ht="15">
      <c r="A138" s="92"/>
      <c r="B138" s="85"/>
      <c r="C138" s="54" t="s">
        <v>13</v>
      </c>
      <c r="D138" s="26" t="s">
        <v>14</v>
      </c>
      <c r="E138" s="11">
        <f>E142+E139+E141</f>
        <v>853.1</v>
      </c>
      <c r="F138" s="11">
        <f>F142+F139+F141+F140</f>
        <v>335.59999999999997</v>
      </c>
      <c r="G138" s="11">
        <f>G142+G139+G141+G140</f>
        <v>257.7</v>
      </c>
      <c r="H138" s="11">
        <f>H142+H139+H141+H140</f>
        <v>464.5</v>
      </c>
      <c r="I138" s="11">
        <f t="shared" si="10"/>
        <v>206.8</v>
      </c>
      <c r="J138" s="11">
        <f t="shared" si="13"/>
        <v>180.24835079549865</v>
      </c>
      <c r="K138" s="11">
        <f t="shared" si="14"/>
        <v>138.40882002383793</v>
      </c>
      <c r="L138" s="11">
        <f t="shared" si="11"/>
        <v>-388.6</v>
      </c>
      <c r="M138" s="11">
        <f t="shared" si="12"/>
        <v>54.448482006798734</v>
      </c>
    </row>
    <row r="139" spans="1:13" ht="46.5" hidden="1">
      <c r="A139" s="92"/>
      <c r="B139" s="85"/>
      <c r="C139" s="57" t="s">
        <v>152</v>
      </c>
      <c r="D139" s="26" t="s">
        <v>153</v>
      </c>
      <c r="E139" s="11"/>
      <c r="F139" s="11"/>
      <c r="G139" s="11"/>
      <c r="H139" s="11"/>
      <c r="I139" s="11">
        <f t="shared" si="10"/>
        <v>0</v>
      </c>
      <c r="J139" s="11" t="e">
        <f t="shared" si="13"/>
        <v>#DIV/0!</v>
      </c>
      <c r="K139" s="11" t="e">
        <f t="shared" si="14"/>
        <v>#DIV/0!</v>
      </c>
      <c r="L139" s="11">
        <f t="shared" si="11"/>
        <v>0</v>
      </c>
      <c r="M139" s="11" t="e">
        <f t="shared" si="12"/>
        <v>#DIV/0!</v>
      </c>
    </row>
    <row r="140" spans="1:13" ht="62.25" hidden="1">
      <c r="A140" s="92"/>
      <c r="B140" s="85"/>
      <c r="C140" s="54" t="s">
        <v>42</v>
      </c>
      <c r="D140" s="28" t="s">
        <v>43</v>
      </c>
      <c r="E140" s="11"/>
      <c r="F140" s="11"/>
      <c r="G140" s="11"/>
      <c r="H140" s="11">
        <v>18.4</v>
      </c>
      <c r="I140" s="11">
        <f t="shared" si="10"/>
        <v>18.4</v>
      </c>
      <c r="J140" s="11" t="e">
        <f t="shared" si="13"/>
        <v>#DIV/0!</v>
      </c>
      <c r="K140" s="11" t="e">
        <f t="shared" si="14"/>
        <v>#DIV/0!</v>
      </c>
      <c r="L140" s="11">
        <f t="shared" si="11"/>
        <v>18.4</v>
      </c>
      <c r="M140" s="11" t="e">
        <f t="shared" si="12"/>
        <v>#DIV/0!</v>
      </c>
    </row>
    <row r="141" spans="1:13" ht="62.25" hidden="1">
      <c r="A141" s="92"/>
      <c r="B141" s="85"/>
      <c r="C141" s="57" t="s">
        <v>190</v>
      </c>
      <c r="D141" s="26" t="s">
        <v>194</v>
      </c>
      <c r="E141" s="11">
        <v>711.1</v>
      </c>
      <c r="F141" s="11">
        <v>308.7</v>
      </c>
      <c r="G141" s="11">
        <v>238.7</v>
      </c>
      <c r="H141" s="11">
        <v>415.6</v>
      </c>
      <c r="I141" s="11">
        <f t="shared" si="10"/>
        <v>176.90000000000003</v>
      </c>
      <c r="J141" s="11">
        <f t="shared" si="13"/>
        <v>174.1097612065354</v>
      </c>
      <c r="K141" s="11">
        <f t="shared" si="14"/>
        <v>134.62908973113056</v>
      </c>
      <c r="L141" s="11">
        <f t="shared" si="11"/>
        <v>-295.5</v>
      </c>
      <c r="M141" s="11">
        <f t="shared" si="12"/>
        <v>58.44466319786247</v>
      </c>
    </row>
    <row r="142" spans="1:13" ht="46.5" hidden="1">
      <c r="A142" s="92"/>
      <c r="B142" s="85"/>
      <c r="C142" s="57" t="s">
        <v>15</v>
      </c>
      <c r="D142" s="26" t="s">
        <v>16</v>
      </c>
      <c r="E142" s="11">
        <v>142</v>
      </c>
      <c r="F142" s="11">
        <v>26.9</v>
      </c>
      <c r="G142" s="11">
        <v>19</v>
      </c>
      <c r="H142" s="11">
        <v>30.5</v>
      </c>
      <c r="I142" s="11">
        <f t="shared" si="10"/>
        <v>11.5</v>
      </c>
      <c r="J142" s="11">
        <f t="shared" si="13"/>
        <v>160.5263157894737</v>
      </c>
      <c r="K142" s="11">
        <f t="shared" si="14"/>
        <v>113.38289962825279</v>
      </c>
      <c r="L142" s="11">
        <f t="shared" si="11"/>
        <v>-111.5</v>
      </c>
      <c r="M142" s="11">
        <f t="shared" si="12"/>
        <v>21.47887323943662</v>
      </c>
    </row>
    <row r="143" spans="1:13" ht="15" hidden="1">
      <c r="A143" s="92"/>
      <c r="B143" s="85"/>
      <c r="C143" s="54" t="s">
        <v>17</v>
      </c>
      <c r="D143" s="26" t="s">
        <v>18</v>
      </c>
      <c r="E143" s="11"/>
      <c r="F143" s="11"/>
      <c r="G143" s="11"/>
      <c r="H143" s="11"/>
      <c r="I143" s="11">
        <f t="shared" si="10"/>
        <v>0</v>
      </c>
      <c r="J143" s="11" t="e">
        <f t="shared" si="13"/>
        <v>#DIV/0!</v>
      </c>
      <c r="K143" s="11" t="e">
        <f t="shared" si="14"/>
        <v>#DIV/0!</v>
      </c>
      <c r="L143" s="11">
        <f t="shared" si="11"/>
        <v>0</v>
      </c>
      <c r="M143" s="11" t="e">
        <f t="shared" si="12"/>
        <v>#DIV/0!</v>
      </c>
    </row>
    <row r="144" spans="1:13" ht="15" hidden="1">
      <c r="A144" s="92"/>
      <c r="B144" s="85"/>
      <c r="C144" s="54" t="s">
        <v>22</v>
      </c>
      <c r="D144" s="26" t="s">
        <v>23</v>
      </c>
      <c r="E144" s="17"/>
      <c r="F144" s="11"/>
      <c r="G144" s="11"/>
      <c r="H144" s="11"/>
      <c r="I144" s="11">
        <f t="shared" si="10"/>
        <v>0</v>
      </c>
      <c r="J144" s="11" t="e">
        <f t="shared" si="13"/>
        <v>#DIV/0!</v>
      </c>
      <c r="K144" s="11" t="e">
        <f t="shared" si="14"/>
        <v>#DIV/0!</v>
      </c>
      <c r="L144" s="11">
        <f t="shared" si="11"/>
        <v>0</v>
      </c>
      <c r="M144" s="11" t="e">
        <f t="shared" si="12"/>
        <v>#DIV/0!</v>
      </c>
    </row>
    <row r="145" spans="1:13" ht="15">
      <c r="A145" s="92"/>
      <c r="B145" s="85"/>
      <c r="C145" s="54" t="s">
        <v>24</v>
      </c>
      <c r="D145" s="26" t="s">
        <v>60</v>
      </c>
      <c r="E145" s="11">
        <v>956.5</v>
      </c>
      <c r="F145" s="11">
        <v>1530.8</v>
      </c>
      <c r="G145" s="11">
        <v>1107.3</v>
      </c>
      <c r="H145" s="11">
        <v>1107.3</v>
      </c>
      <c r="I145" s="11">
        <f t="shared" si="10"/>
        <v>0</v>
      </c>
      <c r="J145" s="11">
        <f t="shared" si="13"/>
        <v>100</v>
      </c>
      <c r="K145" s="11">
        <f t="shared" si="14"/>
        <v>72.33472694016201</v>
      </c>
      <c r="L145" s="11">
        <f t="shared" si="11"/>
        <v>150.79999999999995</v>
      </c>
      <c r="M145" s="11">
        <f t="shared" si="12"/>
        <v>115.76581285938316</v>
      </c>
    </row>
    <row r="146" spans="1:13" ht="15" hidden="1">
      <c r="A146" s="92"/>
      <c r="B146" s="85"/>
      <c r="C146" s="54" t="s">
        <v>36</v>
      </c>
      <c r="D146" s="26" t="s">
        <v>37</v>
      </c>
      <c r="E146" s="11"/>
      <c r="F146" s="11"/>
      <c r="G146" s="11"/>
      <c r="H146" s="11"/>
      <c r="I146" s="11">
        <f t="shared" si="10"/>
        <v>0</v>
      </c>
      <c r="J146" s="11" t="e">
        <f t="shared" si="13"/>
        <v>#DIV/0!</v>
      </c>
      <c r="K146" s="11" t="e">
        <f t="shared" si="14"/>
        <v>#DIV/0!</v>
      </c>
      <c r="L146" s="11">
        <f t="shared" si="11"/>
        <v>0</v>
      </c>
      <c r="M146" s="11" t="e">
        <f t="shared" si="12"/>
        <v>#DIV/0!</v>
      </c>
    </row>
    <row r="147" spans="1:13" ht="15" hidden="1">
      <c r="A147" s="92"/>
      <c r="B147" s="85"/>
      <c r="C147" s="54" t="s">
        <v>26</v>
      </c>
      <c r="D147" s="26" t="s">
        <v>21</v>
      </c>
      <c r="E147" s="11"/>
      <c r="F147" s="11"/>
      <c r="G147" s="11"/>
      <c r="H147" s="11"/>
      <c r="I147" s="11">
        <f t="shared" si="10"/>
        <v>0</v>
      </c>
      <c r="J147" s="11" t="e">
        <f t="shared" si="13"/>
        <v>#DIV/0!</v>
      </c>
      <c r="K147" s="11" t="e">
        <f t="shared" si="14"/>
        <v>#DIV/0!</v>
      </c>
      <c r="L147" s="11">
        <f t="shared" si="11"/>
        <v>0</v>
      </c>
      <c r="M147" s="11" t="e">
        <f t="shared" si="12"/>
        <v>#DIV/0!</v>
      </c>
    </row>
    <row r="148" spans="1:13" s="2" customFormat="1" ht="15">
      <c r="A148" s="93"/>
      <c r="B148" s="86"/>
      <c r="C148" s="56"/>
      <c r="D148" s="43" t="s">
        <v>44</v>
      </c>
      <c r="E148" s="3">
        <f>SUM(E137:E138,E143:E147)</f>
        <v>1899.8000000000002</v>
      </c>
      <c r="F148" s="1">
        <f>SUM(F137:F138,F143:F147)</f>
        <v>1866.3999999999999</v>
      </c>
      <c r="G148" s="1">
        <f>SUM(G137:G138,G143:G147)</f>
        <v>1365</v>
      </c>
      <c r="H148" s="3">
        <f>SUM(H137:H138,H143:H147)</f>
        <v>1590.6</v>
      </c>
      <c r="I148" s="3">
        <f t="shared" si="10"/>
        <v>225.5999999999999</v>
      </c>
      <c r="J148" s="3">
        <f t="shared" si="13"/>
        <v>116.52747252747253</v>
      </c>
      <c r="K148" s="3">
        <f t="shared" si="14"/>
        <v>85.22288898414058</v>
      </c>
      <c r="L148" s="3">
        <f t="shared" si="11"/>
        <v>-309.2000000000003</v>
      </c>
      <c r="M148" s="3">
        <f t="shared" si="12"/>
        <v>83.72460258974628</v>
      </c>
    </row>
    <row r="149" spans="1:13" ht="27.75" customHeight="1">
      <c r="A149" s="84" t="s">
        <v>63</v>
      </c>
      <c r="B149" s="84" t="s">
        <v>222</v>
      </c>
      <c r="C149" s="54" t="s">
        <v>148</v>
      </c>
      <c r="D149" s="26" t="s">
        <v>149</v>
      </c>
      <c r="E149" s="11">
        <v>95.5</v>
      </c>
      <c r="F149" s="11"/>
      <c r="G149" s="11"/>
      <c r="H149" s="11">
        <v>33.6</v>
      </c>
      <c r="I149" s="11">
        <f t="shared" si="10"/>
        <v>33.6</v>
      </c>
      <c r="J149" s="11"/>
      <c r="K149" s="11"/>
      <c r="L149" s="11">
        <f t="shared" si="11"/>
        <v>-61.9</v>
      </c>
      <c r="M149" s="11">
        <f t="shared" si="12"/>
        <v>35.18324607329843</v>
      </c>
    </row>
    <row r="150" spans="1:13" ht="15">
      <c r="A150" s="85"/>
      <c r="B150" s="85"/>
      <c r="C150" s="54" t="s">
        <v>13</v>
      </c>
      <c r="D150" s="26" t="s">
        <v>14</v>
      </c>
      <c r="E150" s="11">
        <f>E154+E151+E153+E152</f>
        <v>797.0999999999999</v>
      </c>
      <c r="F150" s="11">
        <f>F154+F151+F153+F152</f>
        <v>252.70000000000002</v>
      </c>
      <c r="G150" s="11">
        <f>G154+G151+G153+G152</f>
        <v>184.5</v>
      </c>
      <c r="H150" s="11">
        <f>H154+H151+H153+H152</f>
        <v>1246.6000000000001</v>
      </c>
      <c r="I150" s="11">
        <f t="shared" si="10"/>
        <v>1062.1000000000001</v>
      </c>
      <c r="J150" s="11">
        <f t="shared" si="13"/>
        <v>675.6639566395664</v>
      </c>
      <c r="K150" s="11">
        <f t="shared" si="14"/>
        <v>493.31222793826674</v>
      </c>
      <c r="L150" s="11">
        <f t="shared" si="11"/>
        <v>449.5000000000002</v>
      </c>
      <c r="M150" s="11">
        <f t="shared" si="12"/>
        <v>156.39192071258316</v>
      </c>
    </row>
    <row r="151" spans="1:13" ht="46.5" hidden="1">
      <c r="A151" s="85"/>
      <c r="B151" s="85"/>
      <c r="C151" s="57" t="s">
        <v>152</v>
      </c>
      <c r="D151" s="26" t="s">
        <v>153</v>
      </c>
      <c r="E151" s="11"/>
      <c r="F151" s="11"/>
      <c r="G151" s="11"/>
      <c r="H151" s="11"/>
      <c r="I151" s="11">
        <f t="shared" si="10"/>
        <v>0</v>
      </c>
      <c r="J151" s="11" t="e">
        <f t="shared" si="13"/>
        <v>#DIV/0!</v>
      </c>
      <c r="K151" s="11" t="e">
        <f t="shared" si="14"/>
        <v>#DIV/0!</v>
      </c>
      <c r="L151" s="11">
        <f t="shared" si="11"/>
        <v>0</v>
      </c>
      <c r="M151" s="11" t="e">
        <f t="shared" si="12"/>
        <v>#DIV/0!</v>
      </c>
    </row>
    <row r="152" spans="1:13" ht="62.25" hidden="1">
      <c r="A152" s="85"/>
      <c r="B152" s="85"/>
      <c r="C152" s="54" t="s">
        <v>42</v>
      </c>
      <c r="D152" s="28" t="s">
        <v>43</v>
      </c>
      <c r="E152" s="11"/>
      <c r="F152" s="11"/>
      <c r="G152" s="11"/>
      <c r="H152" s="11">
        <v>252.8</v>
      </c>
      <c r="I152" s="11">
        <f t="shared" si="10"/>
        <v>252.8</v>
      </c>
      <c r="J152" s="11" t="e">
        <f t="shared" si="13"/>
        <v>#DIV/0!</v>
      </c>
      <c r="K152" s="11" t="e">
        <f t="shared" si="14"/>
        <v>#DIV/0!</v>
      </c>
      <c r="L152" s="11">
        <f t="shared" si="11"/>
        <v>252.8</v>
      </c>
      <c r="M152" s="11" t="e">
        <f t="shared" si="12"/>
        <v>#DIV/0!</v>
      </c>
    </row>
    <row r="153" spans="1:13" ht="62.25" hidden="1">
      <c r="A153" s="85"/>
      <c r="B153" s="85"/>
      <c r="C153" s="57" t="s">
        <v>190</v>
      </c>
      <c r="D153" s="26" t="s">
        <v>194</v>
      </c>
      <c r="E153" s="11">
        <v>631.3</v>
      </c>
      <c r="F153" s="11">
        <v>160.8</v>
      </c>
      <c r="G153" s="11">
        <v>117.6</v>
      </c>
      <c r="H153" s="11">
        <v>798.2</v>
      </c>
      <c r="I153" s="11">
        <f t="shared" si="10"/>
        <v>680.6</v>
      </c>
      <c r="J153" s="11">
        <f t="shared" si="13"/>
        <v>678.7414965986395</v>
      </c>
      <c r="K153" s="11">
        <f t="shared" si="14"/>
        <v>496.3930348258707</v>
      </c>
      <c r="L153" s="11">
        <f t="shared" si="11"/>
        <v>166.9000000000001</v>
      </c>
      <c r="M153" s="11">
        <f t="shared" si="12"/>
        <v>126.43750990020595</v>
      </c>
    </row>
    <row r="154" spans="1:13" ht="46.5" hidden="1">
      <c r="A154" s="85"/>
      <c r="B154" s="85"/>
      <c r="C154" s="57" t="s">
        <v>15</v>
      </c>
      <c r="D154" s="26" t="s">
        <v>16</v>
      </c>
      <c r="E154" s="11">
        <v>165.8</v>
      </c>
      <c r="F154" s="11">
        <v>91.9</v>
      </c>
      <c r="G154" s="11">
        <v>66.9</v>
      </c>
      <c r="H154" s="11">
        <v>195.6</v>
      </c>
      <c r="I154" s="11">
        <f t="shared" si="10"/>
        <v>128.7</v>
      </c>
      <c r="J154" s="11">
        <f t="shared" si="13"/>
        <v>292.3766816143497</v>
      </c>
      <c r="K154" s="11">
        <f t="shared" si="14"/>
        <v>212.84004352557125</v>
      </c>
      <c r="L154" s="11">
        <f t="shared" si="11"/>
        <v>29.799999999999983</v>
      </c>
      <c r="M154" s="11">
        <f t="shared" si="12"/>
        <v>117.97346200241255</v>
      </c>
    </row>
    <row r="155" spans="1:13" ht="15" hidden="1">
      <c r="A155" s="85"/>
      <c r="B155" s="85"/>
      <c r="C155" s="54" t="s">
        <v>17</v>
      </c>
      <c r="D155" s="26" t="s">
        <v>18</v>
      </c>
      <c r="E155" s="11"/>
      <c r="F155" s="11"/>
      <c r="G155" s="11"/>
      <c r="H155" s="11"/>
      <c r="I155" s="11">
        <f t="shared" si="10"/>
        <v>0</v>
      </c>
      <c r="J155" s="11" t="e">
        <f t="shared" si="13"/>
        <v>#DIV/0!</v>
      </c>
      <c r="K155" s="11" t="e">
        <f t="shared" si="14"/>
        <v>#DIV/0!</v>
      </c>
      <c r="L155" s="11">
        <f t="shared" si="11"/>
        <v>0</v>
      </c>
      <c r="M155" s="11" t="e">
        <f t="shared" si="12"/>
        <v>#DIV/0!</v>
      </c>
    </row>
    <row r="156" spans="1:13" ht="15">
      <c r="A156" s="85"/>
      <c r="B156" s="85"/>
      <c r="C156" s="54" t="s">
        <v>19</v>
      </c>
      <c r="D156" s="26" t="s">
        <v>20</v>
      </c>
      <c r="E156" s="11"/>
      <c r="F156" s="11"/>
      <c r="G156" s="11"/>
      <c r="H156" s="11">
        <v>6</v>
      </c>
      <c r="I156" s="11">
        <f t="shared" si="10"/>
        <v>6</v>
      </c>
      <c r="J156" s="11"/>
      <c r="K156" s="11"/>
      <c r="L156" s="11">
        <f t="shared" si="11"/>
        <v>6</v>
      </c>
      <c r="M156" s="11"/>
    </row>
    <row r="157" spans="1:13" ht="15" hidden="1">
      <c r="A157" s="85"/>
      <c r="B157" s="85"/>
      <c r="C157" s="54" t="s">
        <v>22</v>
      </c>
      <c r="D157" s="26" t="s">
        <v>23</v>
      </c>
      <c r="E157" s="11"/>
      <c r="F157" s="11"/>
      <c r="G157" s="11"/>
      <c r="H157" s="11"/>
      <c r="I157" s="11">
        <f t="shared" si="10"/>
        <v>0</v>
      </c>
      <c r="J157" s="11" t="e">
        <f t="shared" si="13"/>
        <v>#DIV/0!</v>
      </c>
      <c r="K157" s="11" t="e">
        <f t="shared" si="14"/>
        <v>#DIV/0!</v>
      </c>
      <c r="L157" s="11">
        <f t="shared" si="11"/>
        <v>0</v>
      </c>
      <c r="M157" s="11" t="e">
        <f t="shared" si="12"/>
        <v>#DIV/0!</v>
      </c>
    </row>
    <row r="158" spans="1:13" ht="15">
      <c r="A158" s="85"/>
      <c r="B158" s="85"/>
      <c r="C158" s="54" t="s">
        <v>24</v>
      </c>
      <c r="D158" s="26" t="s">
        <v>60</v>
      </c>
      <c r="E158" s="11">
        <v>2466.5</v>
      </c>
      <c r="F158" s="11">
        <v>4794.8</v>
      </c>
      <c r="G158" s="11">
        <v>3468.2</v>
      </c>
      <c r="H158" s="11">
        <v>3468.2</v>
      </c>
      <c r="I158" s="11">
        <f t="shared" si="10"/>
        <v>0</v>
      </c>
      <c r="J158" s="11">
        <f t="shared" si="13"/>
        <v>100</v>
      </c>
      <c r="K158" s="11">
        <f t="shared" si="14"/>
        <v>72.33252690414615</v>
      </c>
      <c r="L158" s="11">
        <f t="shared" si="11"/>
        <v>1001.6999999999998</v>
      </c>
      <c r="M158" s="11">
        <f t="shared" si="12"/>
        <v>140.61220352726536</v>
      </c>
    </row>
    <row r="159" spans="1:13" ht="15" hidden="1">
      <c r="A159" s="85"/>
      <c r="B159" s="85"/>
      <c r="C159" s="54" t="s">
        <v>36</v>
      </c>
      <c r="D159" s="26" t="s">
        <v>37</v>
      </c>
      <c r="E159" s="11"/>
      <c r="F159" s="11"/>
      <c r="G159" s="11"/>
      <c r="H159" s="11"/>
      <c r="I159" s="11">
        <f t="shared" si="10"/>
        <v>0</v>
      </c>
      <c r="J159" s="11" t="e">
        <f t="shared" si="13"/>
        <v>#DIV/0!</v>
      </c>
      <c r="K159" s="11" t="e">
        <f t="shared" si="14"/>
        <v>#DIV/0!</v>
      </c>
      <c r="L159" s="11">
        <f t="shared" si="11"/>
        <v>0</v>
      </c>
      <c r="M159" s="11" t="e">
        <f t="shared" si="12"/>
        <v>#DIV/0!</v>
      </c>
    </row>
    <row r="160" spans="1:13" ht="15">
      <c r="A160" s="85"/>
      <c r="B160" s="85"/>
      <c r="C160" s="54" t="s">
        <v>26</v>
      </c>
      <c r="D160" s="26" t="s">
        <v>21</v>
      </c>
      <c r="E160" s="11">
        <v>-58.8</v>
      </c>
      <c r="F160" s="11"/>
      <c r="G160" s="11"/>
      <c r="H160" s="11"/>
      <c r="I160" s="11">
        <f t="shared" si="10"/>
        <v>0</v>
      </c>
      <c r="J160" s="11"/>
      <c r="K160" s="11"/>
      <c r="L160" s="11">
        <f t="shared" si="11"/>
        <v>58.8</v>
      </c>
      <c r="M160" s="11">
        <f t="shared" si="12"/>
        <v>0</v>
      </c>
    </row>
    <row r="161" spans="1:13" s="2" customFormat="1" ht="30.75">
      <c r="A161" s="85"/>
      <c r="B161" s="85"/>
      <c r="C161" s="58"/>
      <c r="D161" s="43" t="s">
        <v>29</v>
      </c>
      <c r="E161" s="1">
        <f>E162-E160</f>
        <v>3359.1</v>
      </c>
      <c r="F161" s="1">
        <f>F162-F160</f>
        <v>5047.5</v>
      </c>
      <c r="G161" s="1">
        <f>G162-G160</f>
        <v>3652.7</v>
      </c>
      <c r="H161" s="1">
        <f>H162-H160</f>
        <v>4754.4</v>
      </c>
      <c r="I161" s="1">
        <f t="shared" si="10"/>
        <v>1101.6999999999998</v>
      </c>
      <c r="J161" s="1">
        <f t="shared" si="13"/>
        <v>130.16125058176144</v>
      </c>
      <c r="K161" s="1">
        <f t="shared" si="14"/>
        <v>94.19316493313521</v>
      </c>
      <c r="L161" s="1">
        <f t="shared" si="11"/>
        <v>1395.2999999999997</v>
      </c>
      <c r="M161" s="1">
        <f t="shared" si="12"/>
        <v>141.5379119406984</v>
      </c>
    </row>
    <row r="162" spans="1:13" s="2" customFormat="1" ht="15">
      <c r="A162" s="86"/>
      <c r="B162" s="86"/>
      <c r="C162" s="56"/>
      <c r="D162" s="43" t="s">
        <v>44</v>
      </c>
      <c r="E162" s="3">
        <f>SUM(E149:E150,E155:E160)</f>
        <v>3300.2999999999997</v>
      </c>
      <c r="F162" s="3">
        <f>SUM(F149:F150,F155:F160)</f>
        <v>5047.5</v>
      </c>
      <c r="G162" s="3">
        <f>SUM(G149:G150,G155:G160)</f>
        <v>3652.7</v>
      </c>
      <c r="H162" s="3">
        <f>SUM(H149:H150,H155:H160)</f>
        <v>4754.4</v>
      </c>
      <c r="I162" s="3">
        <f t="shared" si="10"/>
        <v>1101.6999999999998</v>
      </c>
      <c r="J162" s="3">
        <f t="shared" si="13"/>
        <v>130.16125058176144</v>
      </c>
      <c r="K162" s="3">
        <f t="shared" si="14"/>
        <v>94.19316493313521</v>
      </c>
      <c r="L162" s="3">
        <f t="shared" si="11"/>
        <v>1454.1</v>
      </c>
      <c r="M162" s="3">
        <f t="shared" si="12"/>
        <v>144.05963094264158</v>
      </c>
    </row>
    <row r="163" spans="1:13" ht="27.75" customHeight="1">
      <c r="A163" s="84" t="s">
        <v>66</v>
      </c>
      <c r="B163" s="84" t="s">
        <v>223</v>
      </c>
      <c r="C163" s="54" t="s">
        <v>148</v>
      </c>
      <c r="D163" s="26" t="s">
        <v>149</v>
      </c>
      <c r="E163" s="11">
        <v>241.4</v>
      </c>
      <c r="F163" s="11"/>
      <c r="G163" s="11"/>
      <c r="H163" s="11">
        <v>103.4</v>
      </c>
      <c r="I163" s="11">
        <f t="shared" si="10"/>
        <v>103.4</v>
      </c>
      <c r="J163" s="11"/>
      <c r="K163" s="11"/>
      <c r="L163" s="11">
        <f t="shared" si="11"/>
        <v>-138</v>
      </c>
      <c r="M163" s="11">
        <f t="shared" si="12"/>
        <v>42.833471416735705</v>
      </c>
    </row>
    <row r="164" spans="1:13" ht="15">
      <c r="A164" s="85"/>
      <c r="B164" s="85"/>
      <c r="C164" s="54" t="s">
        <v>13</v>
      </c>
      <c r="D164" s="26" t="s">
        <v>14</v>
      </c>
      <c r="E164" s="11">
        <f>E167+E166+E165</f>
        <v>2896.8</v>
      </c>
      <c r="F164" s="11">
        <f>F167+F166+F165</f>
        <v>1692.2</v>
      </c>
      <c r="G164" s="11">
        <f>G167+G166+G165</f>
        <v>1117.5</v>
      </c>
      <c r="H164" s="11">
        <f>H167+H166+H165</f>
        <v>2188.1</v>
      </c>
      <c r="I164" s="11">
        <f t="shared" si="10"/>
        <v>1070.6</v>
      </c>
      <c r="J164" s="11">
        <f t="shared" si="13"/>
        <v>195.80313199105143</v>
      </c>
      <c r="K164" s="11">
        <f t="shared" si="14"/>
        <v>129.305046684789</v>
      </c>
      <c r="L164" s="11">
        <f t="shared" si="11"/>
        <v>-708.7000000000003</v>
      </c>
      <c r="M164" s="11">
        <f t="shared" si="12"/>
        <v>75.53507318420326</v>
      </c>
    </row>
    <row r="165" spans="1:13" ht="62.25" hidden="1">
      <c r="A165" s="85"/>
      <c r="B165" s="85"/>
      <c r="C165" s="54" t="s">
        <v>42</v>
      </c>
      <c r="D165" s="28" t="s">
        <v>43</v>
      </c>
      <c r="E165" s="11"/>
      <c r="F165" s="11"/>
      <c r="G165" s="11"/>
      <c r="H165" s="11">
        <v>227.4</v>
      </c>
      <c r="I165" s="11">
        <f t="shared" si="10"/>
        <v>227.4</v>
      </c>
      <c r="J165" s="11" t="e">
        <f t="shared" si="13"/>
        <v>#DIV/0!</v>
      </c>
      <c r="K165" s="11" t="e">
        <f t="shared" si="14"/>
        <v>#DIV/0!</v>
      </c>
      <c r="L165" s="11">
        <f t="shared" si="11"/>
        <v>227.4</v>
      </c>
      <c r="M165" s="11" t="e">
        <f t="shared" si="12"/>
        <v>#DIV/0!</v>
      </c>
    </row>
    <row r="166" spans="1:13" ht="46.5" hidden="1">
      <c r="A166" s="85"/>
      <c r="B166" s="85"/>
      <c r="C166" s="57" t="s">
        <v>190</v>
      </c>
      <c r="D166" s="26" t="s">
        <v>191</v>
      </c>
      <c r="E166" s="11">
        <v>2695.9</v>
      </c>
      <c r="F166" s="11">
        <v>1588.9</v>
      </c>
      <c r="G166" s="11">
        <v>1040</v>
      </c>
      <c r="H166" s="11">
        <v>1685.9</v>
      </c>
      <c r="I166" s="11">
        <f t="shared" si="10"/>
        <v>645.9000000000001</v>
      </c>
      <c r="J166" s="11">
        <f t="shared" si="13"/>
        <v>162.10576923076925</v>
      </c>
      <c r="K166" s="11">
        <f t="shared" si="14"/>
        <v>106.10485241361948</v>
      </c>
      <c r="L166" s="11">
        <f t="shared" si="11"/>
        <v>-1010</v>
      </c>
      <c r="M166" s="11">
        <f t="shared" si="12"/>
        <v>62.53570236284729</v>
      </c>
    </row>
    <row r="167" spans="1:13" ht="46.5" hidden="1">
      <c r="A167" s="85"/>
      <c r="B167" s="85"/>
      <c r="C167" s="57" t="s">
        <v>15</v>
      </c>
      <c r="D167" s="26" t="s">
        <v>16</v>
      </c>
      <c r="E167" s="11">
        <v>200.9</v>
      </c>
      <c r="F167" s="11">
        <v>103.3</v>
      </c>
      <c r="G167" s="11">
        <v>77.5</v>
      </c>
      <c r="H167" s="11">
        <v>274.8</v>
      </c>
      <c r="I167" s="11">
        <f t="shared" si="10"/>
        <v>197.3</v>
      </c>
      <c r="J167" s="11">
        <f t="shared" si="13"/>
        <v>354.5806451612903</v>
      </c>
      <c r="K167" s="11">
        <f t="shared" si="14"/>
        <v>266.0212971926428</v>
      </c>
      <c r="L167" s="11">
        <f t="shared" si="11"/>
        <v>73.9</v>
      </c>
      <c r="M167" s="11">
        <f t="shared" si="12"/>
        <v>136.7844698855152</v>
      </c>
    </row>
    <row r="168" spans="1:13" ht="15" hidden="1">
      <c r="A168" s="85"/>
      <c r="B168" s="85"/>
      <c r="C168" s="54" t="s">
        <v>17</v>
      </c>
      <c r="D168" s="26" t="s">
        <v>18</v>
      </c>
      <c r="E168" s="11"/>
      <c r="F168" s="11"/>
      <c r="G168" s="11"/>
      <c r="H168" s="11"/>
      <c r="I168" s="11">
        <f t="shared" si="10"/>
        <v>0</v>
      </c>
      <c r="J168" s="11" t="e">
        <f t="shared" si="13"/>
        <v>#DIV/0!</v>
      </c>
      <c r="K168" s="11" t="e">
        <f t="shared" si="14"/>
        <v>#DIV/0!</v>
      </c>
      <c r="L168" s="11">
        <f t="shared" si="11"/>
        <v>0</v>
      </c>
      <c r="M168" s="11" t="e">
        <f t="shared" si="12"/>
        <v>#DIV/0!</v>
      </c>
    </row>
    <row r="169" spans="1:13" ht="15" hidden="1">
      <c r="A169" s="85"/>
      <c r="B169" s="85"/>
      <c r="C169" s="54" t="s">
        <v>22</v>
      </c>
      <c r="D169" s="26" t="s">
        <v>23</v>
      </c>
      <c r="E169" s="11"/>
      <c r="F169" s="11"/>
      <c r="G169" s="11"/>
      <c r="H169" s="11"/>
      <c r="I169" s="11">
        <f t="shared" si="10"/>
        <v>0</v>
      </c>
      <c r="J169" s="11" t="e">
        <f t="shared" si="13"/>
        <v>#DIV/0!</v>
      </c>
      <c r="K169" s="11" t="e">
        <f t="shared" si="14"/>
        <v>#DIV/0!</v>
      </c>
      <c r="L169" s="11">
        <f t="shared" si="11"/>
        <v>0</v>
      </c>
      <c r="M169" s="11" t="e">
        <f t="shared" si="12"/>
        <v>#DIV/0!</v>
      </c>
    </row>
    <row r="170" spans="1:13" ht="15">
      <c r="A170" s="85"/>
      <c r="B170" s="85"/>
      <c r="C170" s="54" t="s">
        <v>24</v>
      </c>
      <c r="D170" s="26" t="s">
        <v>60</v>
      </c>
      <c r="E170" s="11">
        <v>2727.8</v>
      </c>
      <c r="F170" s="11">
        <v>5285.2</v>
      </c>
      <c r="G170" s="11">
        <v>3823</v>
      </c>
      <c r="H170" s="11">
        <v>3822.9</v>
      </c>
      <c r="I170" s="11">
        <f t="shared" si="10"/>
        <v>-0.09999999999990905</v>
      </c>
      <c r="J170" s="11">
        <f t="shared" si="13"/>
        <v>99.99738425320429</v>
      </c>
      <c r="K170" s="11">
        <f t="shared" si="14"/>
        <v>72.33217286006206</v>
      </c>
      <c r="L170" s="11">
        <f t="shared" si="11"/>
        <v>1095.1</v>
      </c>
      <c r="M170" s="11">
        <f t="shared" si="12"/>
        <v>140.14590512500916</v>
      </c>
    </row>
    <row r="171" spans="1:13" ht="15" hidden="1">
      <c r="A171" s="85"/>
      <c r="B171" s="85"/>
      <c r="C171" s="54" t="s">
        <v>36</v>
      </c>
      <c r="D171" s="26" t="s">
        <v>37</v>
      </c>
      <c r="E171" s="11"/>
      <c r="F171" s="11"/>
      <c r="G171" s="11"/>
      <c r="H171" s="11"/>
      <c r="I171" s="11">
        <f t="shared" si="10"/>
        <v>0</v>
      </c>
      <c r="J171" s="11" t="e">
        <f t="shared" si="13"/>
        <v>#DIV/0!</v>
      </c>
      <c r="K171" s="11" t="e">
        <f t="shared" si="14"/>
        <v>#DIV/0!</v>
      </c>
      <c r="L171" s="11">
        <f t="shared" si="11"/>
        <v>0</v>
      </c>
      <c r="M171" s="11" t="e">
        <f t="shared" si="12"/>
        <v>#DIV/0!</v>
      </c>
    </row>
    <row r="172" spans="1:13" ht="15">
      <c r="A172" s="85"/>
      <c r="B172" s="85"/>
      <c r="C172" s="54" t="s">
        <v>26</v>
      </c>
      <c r="D172" s="26" t="s">
        <v>21</v>
      </c>
      <c r="E172" s="11">
        <v>-6.8</v>
      </c>
      <c r="F172" s="11"/>
      <c r="G172" s="11"/>
      <c r="H172" s="11"/>
      <c r="I172" s="11">
        <f t="shared" si="10"/>
        <v>0</v>
      </c>
      <c r="J172" s="11"/>
      <c r="K172" s="11"/>
      <c r="L172" s="11">
        <f t="shared" si="11"/>
        <v>6.8</v>
      </c>
      <c r="M172" s="11">
        <f t="shared" si="12"/>
        <v>0</v>
      </c>
    </row>
    <row r="173" spans="1:13" s="2" customFormat="1" ht="30.75">
      <c r="A173" s="85"/>
      <c r="B173" s="85"/>
      <c r="C173" s="58"/>
      <c r="D173" s="43" t="s">
        <v>29</v>
      </c>
      <c r="E173" s="1">
        <f>E174-E172</f>
        <v>5866</v>
      </c>
      <c r="F173" s="1">
        <f>F174-F172</f>
        <v>6977.4</v>
      </c>
      <c r="G173" s="1">
        <f>G174-G172</f>
        <v>4940.5</v>
      </c>
      <c r="H173" s="1">
        <f>H174-H172</f>
        <v>6114.4</v>
      </c>
      <c r="I173" s="1">
        <f t="shared" si="10"/>
        <v>1173.8999999999996</v>
      </c>
      <c r="J173" s="1">
        <f t="shared" si="13"/>
        <v>123.76075296022668</v>
      </c>
      <c r="K173" s="1">
        <f t="shared" si="14"/>
        <v>87.63149597271189</v>
      </c>
      <c r="L173" s="1">
        <f t="shared" si="11"/>
        <v>248.39999999999964</v>
      </c>
      <c r="M173" s="1">
        <f t="shared" si="12"/>
        <v>104.2345721104671</v>
      </c>
    </row>
    <row r="174" spans="1:13" s="2" customFormat="1" ht="15">
      <c r="A174" s="86"/>
      <c r="B174" s="86"/>
      <c r="C174" s="56"/>
      <c r="D174" s="43" t="s">
        <v>44</v>
      </c>
      <c r="E174" s="3">
        <f>SUM(E163:E164,E168:E172)</f>
        <v>5859.2</v>
      </c>
      <c r="F174" s="3">
        <f>SUM(F163:F164,F168:F172)</f>
        <v>6977.4</v>
      </c>
      <c r="G174" s="3">
        <f>SUM(G163:G164,G168:G172)</f>
        <v>4940.5</v>
      </c>
      <c r="H174" s="3">
        <f>SUM(H163:H164,H168:H172)</f>
        <v>6114.4</v>
      </c>
      <c r="I174" s="3">
        <f t="shared" si="10"/>
        <v>1173.8999999999996</v>
      </c>
      <c r="J174" s="3">
        <f t="shared" si="13"/>
        <v>123.76075296022668</v>
      </c>
      <c r="K174" s="3">
        <f t="shared" si="14"/>
        <v>87.63149597271189</v>
      </c>
      <c r="L174" s="3">
        <f t="shared" si="11"/>
        <v>255.19999999999982</v>
      </c>
      <c r="M174" s="3">
        <f t="shared" si="12"/>
        <v>104.35554341889677</v>
      </c>
    </row>
    <row r="175" spans="1:13" ht="30.75">
      <c r="A175" s="84" t="s">
        <v>67</v>
      </c>
      <c r="B175" s="84" t="s">
        <v>224</v>
      </c>
      <c r="C175" s="54" t="s">
        <v>148</v>
      </c>
      <c r="D175" s="27" t="s">
        <v>149</v>
      </c>
      <c r="E175" s="11">
        <v>181.1</v>
      </c>
      <c r="F175" s="11"/>
      <c r="G175" s="11"/>
      <c r="H175" s="11">
        <v>67.2</v>
      </c>
      <c r="I175" s="11">
        <f t="shared" si="10"/>
        <v>67.2</v>
      </c>
      <c r="J175" s="11"/>
      <c r="K175" s="11"/>
      <c r="L175" s="11">
        <f t="shared" si="11"/>
        <v>-113.89999999999999</v>
      </c>
      <c r="M175" s="11">
        <f t="shared" si="12"/>
        <v>37.106570955273334</v>
      </c>
    </row>
    <row r="176" spans="1:13" ht="15">
      <c r="A176" s="85"/>
      <c r="B176" s="85"/>
      <c r="C176" s="54" t="s">
        <v>13</v>
      </c>
      <c r="D176" s="26" t="s">
        <v>14</v>
      </c>
      <c r="E176" s="11">
        <f>SUM(E177:E180)</f>
        <v>286.7</v>
      </c>
      <c r="F176" s="11">
        <f>SUM(F177:F180)</f>
        <v>269.2</v>
      </c>
      <c r="G176" s="11">
        <f>SUM(G177:G180)</f>
        <v>102.2</v>
      </c>
      <c r="H176" s="11">
        <f>SUM(H177:H180)</f>
        <v>577.8</v>
      </c>
      <c r="I176" s="11">
        <f t="shared" si="10"/>
        <v>475.59999999999997</v>
      </c>
      <c r="J176" s="11">
        <f t="shared" si="13"/>
        <v>565.3620352250489</v>
      </c>
      <c r="K176" s="11">
        <f t="shared" si="14"/>
        <v>214.63595839524515</v>
      </c>
      <c r="L176" s="11">
        <f t="shared" si="11"/>
        <v>291.09999999999997</v>
      </c>
      <c r="M176" s="11">
        <f t="shared" si="12"/>
        <v>201.53470526682943</v>
      </c>
    </row>
    <row r="177" spans="1:13" ht="46.5" hidden="1">
      <c r="A177" s="85"/>
      <c r="B177" s="85"/>
      <c r="C177" s="57" t="s">
        <v>152</v>
      </c>
      <c r="D177" s="26" t="s">
        <v>153</v>
      </c>
      <c r="E177" s="11"/>
      <c r="F177" s="11"/>
      <c r="G177" s="11"/>
      <c r="H177" s="11"/>
      <c r="I177" s="11">
        <f t="shared" si="10"/>
        <v>0</v>
      </c>
      <c r="J177" s="11" t="e">
        <f t="shared" si="13"/>
        <v>#DIV/0!</v>
      </c>
      <c r="K177" s="11" t="e">
        <f t="shared" si="14"/>
        <v>#DIV/0!</v>
      </c>
      <c r="L177" s="11">
        <f t="shared" si="11"/>
        <v>0</v>
      </c>
      <c r="M177" s="11" t="e">
        <f t="shared" si="12"/>
        <v>#DIV/0!</v>
      </c>
    </row>
    <row r="178" spans="1:13" ht="62.25" hidden="1">
      <c r="A178" s="85"/>
      <c r="B178" s="85"/>
      <c r="C178" s="54" t="s">
        <v>42</v>
      </c>
      <c r="D178" s="28" t="s">
        <v>43</v>
      </c>
      <c r="E178" s="11"/>
      <c r="F178" s="11"/>
      <c r="G178" s="11"/>
      <c r="H178" s="11">
        <v>43.5</v>
      </c>
      <c r="I178" s="11">
        <f t="shared" si="10"/>
        <v>43.5</v>
      </c>
      <c r="J178" s="11" t="e">
        <f t="shared" si="13"/>
        <v>#DIV/0!</v>
      </c>
      <c r="K178" s="11" t="e">
        <f t="shared" si="14"/>
        <v>#DIV/0!</v>
      </c>
      <c r="L178" s="11">
        <f t="shared" si="11"/>
        <v>43.5</v>
      </c>
      <c r="M178" s="11" t="e">
        <f t="shared" si="12"/>
        <v>#DIV/0!</v>
      </c>
    </row>
    <row r="179" spans="1:13" ht="46.5" hidden="1">
      <c r="A179" s="85"/>
      <c r="B179" s="85"/>
      <c r="C179" s="57" t="s">
        <v>190</v>
      </c>
      <c r="D179" s="26" t="s">
        <v>191</v>
      </c>
      <c r="E179" s="11">
        <v>177.4</v>
      </c>
      <c r="F179" s="11">
        <v>200</v>
      </c>
      <c r="G179" s="11">
        <v>50</v>
      </c>
      <c r="H179" s="11">
        <v>283.9</v>
      </c>
      <c r="I179" s="11">
        <f t="shared" si="10"/>
        <v>233.89999999999998</v>
      </c>
      <c r="J179" s="11">
        <f t="shared" si="13"/>
        <v>567.8</v>
      </c>
      <c r="K179" s="11">
        <f t="shared" si="14"/>
        <v>141.95</v>
      </c>
      <c r="L179" s="11">
        <f t="shared" si="11"/>
        <v>106.49999999999997</v>
      </c>
      <c r="M179" s="11">
        <f t="shared" si="12"/>
        <v>160.03382187147687</v>
      </c>
    </row>
    <row r="180" spans="1:13" ht="46.5" hidden="1">
      <c r="A180" s="85"/>
      <c r="B180" s="85"/>
      <c r="C180" s="57" t="s">
        <v>15</v>
      </c>
      <c r="D180" s="26" t="s">
        <v>16</v>
      </c>
      <c r="E180" s="11">
        <v>109.3</v>
      </c>
      <c r="F180" s="11">
        <v>69.2</v>
      </c>
      <c r="G180" s="11">
        <v>52.2</v>
      </c>
      <c r="H180" s="11">
        <v>250.4</v>
      </c>
      <c r="I180" s="11">
        <f t="shared" si="10"/>
        <v>198.2</v>
      </c>
      <c r="J180" s="11">
        <f t="shared" si="13"/>
        <v>479.6934865900383</v>
      </c>
      <c r="K180" s="11">
        <f t="shared" si="14"/>
        <v>361.84971098265896</v>
      </c>
      <c r="L180" s="11">
        <f t="shared" si="11"/>
        <v>141.10000000000002</v>
      </c>
      <c r="M180" s="11">
        <f t="shared" si="12"/>
        <v>229.0942360475755</v>
      </c>
    </row>
    <row r="181" spans="1:13" ht="15" hidden="1">
      <c r="A181" s="85"/>
      <c r="B181" s="85"/>
      <c r="C181" s="54" t="s">
        <v>17</v>
      </c>
      <c r="D181" s="26" t="s">
        <v>18</v>
      </c>
      <c r="E181" s="11"/>
      <c r="F181" s="11"/>
      <c r="G181" s="11"/>
      <c r="H181" s="11"/>
      <c r="I181" s="11">
        <f t="shared" si="10"/>
        <v>0</v>
      </c>
      <c r="J181" s="11" t="e">
        <f t="shared" si="13"/>
        <v>#DIV/0!</v>
      </c>
      <c r="K181" s="11" t="e">
        <f t="shared" si="14"/>
        <v>#DIV/0!</v>
      </c>
      <c r="L181" s="11">
        <f t="shared" si="11"/>
        <v>0</v>
      </c>
      <c r="M181" s="11" t="e">
        <f t="shared" si="12"/>
        <v>#DIV/0!</v>
      </c>
    </row>
    <row r="182" spans="1:13" ht="15" hidden="1">
      <c r="A182" s="85"/>
      <c r="B182" s="85"/>
      <c r="C182" s="54" t="s">
        <v>22</v>
      </c>
      <c r="D182" s="26" t="s">
        <v>23</v>
      </c>
      <c r="E182" s="11"/>
      <c r="F182" s="11"/>
      <c r="G182" s="11"/>
      <c r="H182" s="11"/>
      <c r="I182" s="11">
        <f aca="true" t="shared" si="15" ref="I182:I240">H182-G182</f>
        <v>0</v>
      </c>
      <c r="J182" s="11" t="e">
        <f aca="true" t="shared" si="16" ref="J182:J237">H182/G182*100</f>
        <v>#DIV/0!</v>
      </c>
      <c r="K182" s="11" t="e">
        <f aca="true" t="shared" si="17" ref="K182:K237">H182/F182*100</f>
        <v>#DIV/0!</v>
      </c>
      <c r="L182" s="11">
        <f aca="true" t="shared" si="18" ref="L182:L240">H182-E182</f>
        <v>0</v>
      </c>
      <c r="M182" s="11" t="e">
        <f aca="true" t="shared" si="19" ref="M182:M240">H182/E182*100</f>
        <v>#DIV/0!</v>
      </c>
    </row>
    <row r="183" spans="1:13" ht="15">
      <c r="A183" s="85"/>
      <c r="B183" s="85"/>
      <c r="C183" s="54" t="s">
        <v>24</v>
      </c>
      <c r="D183" s="26" t="s">
        <v>60</v>
      </c>
      <c r="E183" s="11">
        <v>2235.3</v>
      </c>
      <c r="F183" s="11">
        <v>4457.7</v>
      </c>
      <c r="G183" s="11">
        <v>3224.4</v>
      </c>
      <c r="H183" s="11">
        <v>3224.4</v>
      </c>
      <c r="I183" s="11">
        <f t="shared" si="15"/>
        <v>0</v>
      </c>
      <c r="J183" s="11">
        <f t="shared" si="16"/>
        <v>100</v>
      </c>
      <c r="K183" s="11">
        <f t="shared" si="17"/>
        <v>72.33326603405345</v>
      </c>
      <c r="L183" s="11">
        <f t="shared" si="18"/>
        <v>989.0999999999999</v>
      </c>
      <c r="M183" s="11">
        <f t="shared" si="19"/>
        <v>144.24909408133135</v>
      </c>
    </row>
    <row r="184" spans="1:13" ht="15" hidden="1">
      <c r="A184" s="85"/>
      <c r="B184" s="85"/>
      <c r="C184" s="54" t="s">
        <v>36</v>
      </c>
      <c r="D184" s="26" t="s">
        <v>37</v>
      </c>
      <c r="E184" s="11"/>
      <c r="F184" s="11"/>
      <c r="G184" s="11"/>
      <c r="H184" s="11"/>
      <c r="I184" s="11">
        <f t="shared" si="15"/>
        <v>0</v>
      </c>
      <c r="J184" s="11" t="e">
        <f t="shared" si="16"/>
        <v>#DIV/0!</v>
      </c>
      <c r="K184" s="11" t="e">
        <f t="shared" si="17"/>
        <v>#DIV/0!</v>
      </c>
      <c r="L184" s="11">
        <f t="shared" si="18"/>
        <v>0</v>
      </c>
      <c r="M184" s="11" t="e">
        <f t="shared" si="19"/>
        <v>#DIV/0!</v>
      </c>
    </row>
    <row r="185" spans="1:13" ht="15" hidden="1">
      <c r="A185" s="85"/>
      <c r="B185" s="85"/>
      <c r="C185" s="54" t="s">
        <v>26</v>
      </c>
      <c r="D185" s="26" t="s">
        <v>21</v>
      </c>
      <c r="E185" s="11"/>
      <c r="F185" s="11"/>
      <c r="G185" s="11"/>
      <c r="H185" s="11"/>
      <c r="I185" s="11">
        <f t="shared" si="15"/>
        <v>0</v>
      </c>
      <c r="J185" s="11" t="e">
        <f t="shared" si="16"/>
        <v>#DIV/0!</v>
      </c>
      <c r="K185" s="11" t="e">
        <f t="shared" si="17"/>
        <v>#DIV/0!</v>
      </c>
      <c r="L185" s="11">
        <f t="shared" si="18"/>
        <v>0</v>
      </c>
      <c r="M185" s="11" t="e">
        <f t="shared" si="19"/>
        <v>#DIV/0!</v>
      </c>
    </row>
    <row r="186" spans="1:13" s="2" customFormat="1" ht="30.75">
      <c r="A186" s="85"/>
      <c r="B186" s="85"/>
      <c r="C186" s="58"/>
      <c r="D186" s="43" t="s">
        <v>29</v>
      </c>
      <c r="E186" s="1">
        <f>E187-E185</f>
        <v>2703.1000000000004</v>
      </c>
      <c r="F186" s="1">
        <f>F187-F185</f>
        <v>4726.9</v>
      </c>
      <c r="G186" s="1">
        <f>G187-G185</f>
        <v>3326.6</v>
      </c>
      <c r="H186" s="1">
        <f>H187-H185</f>
        <v>3869.4</v>
      </c>
      <c r="I186" s="1">
        <f t="shared" si="15"/>
        <v>542.8000000000002</v>
      </c>
      <c r="J186" s="1">
        <f t="shared" si="16"/>
        <v>116.31696025972464</v>
      </c>
      <c r="K186" s="1">
        <f t="shared" si="17"/>
        <v>81.8591465865578</v>
      </c>
      <c r="L186" s="1">
        <f t="shared" si="18"/>
        <v>1166.2999999999997</v>
      </c>
      <c r="M186" s="1">
        <f t="shared" si="19"/>
        <v>143.14675742665827</v>
      </c>
    </row>
    <row r="187" spans="1:13" s="2" customFormat="1" ht="15">
      <c r="A187" s="86"/>
      <c r="B187" s="86"/>
      <c r="C187" s="56"/>
      <c r="D187" s="43" t="s">
        <v>44</v>
      </c>
      <c r="E187" s="3">
        <f>SUM(E175:E176,E181:E185)</f>
        <v>2703.1000000000004</v>
      </c>
      <c r="F187" s="3">
        <f>SUM(F175:F176,F181:F185)</f>
        <v>4726.9</v>
      </c>
      <c r="G187" s="3">
        <f>SUM(G175:G176,G181:G185)</f>
        <v>3326.6</v>
      </c>
      <c r="H187" s="3">
        <f>SUM(H175:H176,H181:H185)</f>
        <v>3869.4</v>
      </c>
      <c r="I187" s="3">
        <f t="shared" si="15"/>
        <v>542.8000000000002</v>
      </c>
      <c r="J187" s="3">
        <f t="shared" si="16"/>
        <v>116.31696025972464</v>
      </c>
      <c r="K187" s="3">
        <f t="shared" si="17"/>
        <v>81.8591465865578</v>
      </c>
      <c r="L187" s="3">
        <f t="shared" si="18"/>
        <v>1166.2999999999997</v>
      </c>
      <c r="M187" s="3">
        <f t="shared" si="19"/>
        <v>143.14675742665827</v>
      </c>
    </row>
    <row r="188" spans="1:13" s="2" customFormat="1" ht="15" hidden="1">
      <c r="A188" s="84" t="s">
        <v>68</v>
      </c>
      <c r="B188" s="84" t="s">
        <v>225</v>
      </c>
      <c r="C188" s="54" t="s">
        <v>6</v>
      </c>
      <c r="D188" s="26" t="s">
        <v>7</v>
      </c>
      <c r="E188" s="16"/>
      <c r="F188" s="3"/>
      <c r="G188" s="3"/>
      <c r="H188" s="16"/>
      <c r="I188" s="16">
        <f t="shared" si="15"/>
        <v>0</v>
      </c>
      <c r="J188" s="16" t="e">
        <f t="shared" si="16"/>
        <v>#DIV/0!</v>
      </c>
      <c r="K188" s="16" t="e">
        <f t="shared" si="17"/>
        <v>#DIV/0!</v>
      </c>
      <c r="L188" s="16">
        <f t="shared" si="18"/>
        <v>0</v>
      </c>
      <c r="M188" s="16" t="e">
        <f t="shared" si="19"/>
        <v>#DIV/0!</v>
      </c>
    </row>
    <row r="189" spans="1:13" ht="30.75">
      <c r="A189" s="85"/>
      <c r="B189" s="85"/>
      <c r="C189" s="54" t="s">
        <v>148</v>
      </c>
      <c r="D189" s="26" t="s">
        <v>149</v>
      </c>
      <c r="E189" s="11">
        <v>260.6</v>
      </c>
      <c r="F189" s="11"/>
      <c r="G189" s="11"/>
      <c r="H189" s="11">
        <v>224.1</v>
      </c>
      <c r="I189" s="11">
        <f t="shared" si="15"/>
        <v>224.1</v>
      </c>
      <c r="J189" s="11"/>
      <c r="K189" s="11"/>
      <c r="L189" s="11">
        <f t="shared" si="18"/>
        <v>-36.50000000000003</v>
      </c>
      <c r="M189" s="11">
        <f t="shared" si="19"/>
        <v>85.99386032233308</v>
      </c>
    </row>
    <row r="190" spans="1:13" ht="15">
      <c r="A190" s="85"/>
      <c r="B190" s="85"/>
      <c r="C190" s="54" t="s">
        <v>13</v>
      </c>
      <c r="D190" s="26" t="s">
        <v>14</v>
      </c>
      <c r="E190" s="11">
        <f>E193+E192+E191</f>
        <v>315.4</v>
      </c>
      <c r="F190" s="11">
        <f>F193+F192+F191</f>
        <v>99.4</v>
      </c>
      <c r="G190" s="11">
        <f>G193+G192+G191</f>
        <v>55</v>
      </c>
      <c r="H190" s="11">
        <f>H193+H192+H191</f>
        <v>579.5</v>
      </c>
      <c r="I190" s="11">
        <f t="shared" si="15"/>
        <v>524.5</v>
      </c>
      <c r="J190" s="11">
        <f t="shared" si="16"/>
        <v>1053.6363636363637</v>
      </c>
      <c r="K190" s="11">
        <f t="shared" si="17"/>
        <v>582.9979879275654</v>
      </c>
      <c r="L190" s="11">
        <f t="shared" si="18"/>
        <v>264.1</v>
      </c>
      <c r="M190" s="11">
        <f t="shared" si="19"/>
        <v>183.73493975903617</v>
      </c>
    </row>
    <row r="191" spans="1:13" ht="62.25" hidden="1">
      <c r="A191" s="85"/>
      <c r="B191" s="85"/>
      <c r="C191" s="54" t="s">
        <v>42</v>
      </c>
      <c r="D191" s="28" t="s">
        <v>43</v>
      </c>
      <c r="E191" s="11"/>
      <c r="F191" s="11"/>
      <c r="G191" s="11"/>
      <c r="H191" s="11">
        <v>10.3</v>
      </c>
      <c r="I191" s="11">
        <f t="shared" si="15"/>
        <v>10.3</v>
      </c>
      <c r="J191" s="11" t="e">
        <f t="shared" si="16"/>
        <v>#DIV/0!</v>
      </c>
      <c r="K191" s="11" t="e">
        <f t="shared" si="17"/>
        <v>#DIV/0!</v>
      </c>
      <c r="L191" s="11">
        <f t="shared" si="18"/>
        <v>10.3</v>
      </c>
      <c r="M191" s="11" t="e">
        <f t="shared" si="19"/>
        <v>#DIV/0!</v>
      </c>
    </row>
    <row r="192" spans="1:13" ht="46.5" hidden="1">
      <c r="A192" s="85"/>
      <c r="B192" s="85"/>
      <c r="C192" s="57" t="s">
        <v>190</v>
      </c>
      <c r="D192" s="26" t="s">
        <v>191</v>
      </c>
      <c r="E192" s="11">
        <v>268.2</v>
      </c>
      <c r="F192" s="11">
        <v>82.8</v>
      </c>
      <c r="G192" s="11">
        <v>46</v>
      </c>
      <c r="H192" s="11">
        <v>445.2</v>
      </c>
      <c r="I192" s="11">
        <f t="shared" si="15"/>
        <v>399.2</v>
      </c>
      <c r="J192" s="11">
        <f t="shared" si="16"/>
        <v>967.8260869565217</v>
      </c>
      <c r="K192" s="11">
        <f t="shared" si="17"/>
        <v>537.6811594202899</v>
      </c>
      <c r="L192" s="11">
        <f t="shared" si="18"/>
        <v>177</v>
      </c>
      <c r="M192" s="11">
        <f t="shared" si="19"/>
        <v>165.99552572706935</v>
      </c>
    </row>
    <row r="193" spans="1:13" ht="46.5" hidden="1">
      <c r="A193" s="85"/>
      <c r="B193" s="85"/>
      <c r="C193" s="57" t="s">
        <v>15</v>
      </c>
      <c r="D193" s="26" t="s">
        <v>16</v>
      </c>
      <c r="E193" s="11">
        <v>47.2</v>
      </c>
      <c r="F193" s="11">
        <v>16.6</v>
      </c>
      <c r="G193" s="11">
        <v>9</v>
      </c>
      <c r="H193" s="11">
        <v>124</v>
      </c>
      <c r="I193" s="11">
        <f t="shared" si="15"/>
        <v>115</v>
      </c>
      <c r="J193" s="11">
        <f t="shared" si="16"/>
        <v>1377.7777777777778</v>
      </c>
      <c r="K193" s="11">
        <f t="shared" si="17"/>
        <v>746.9879518072289</v>
      </c>
      <c r="L193" s="11">
        <f t="shared" si="18"/>
        <v>76.8</v>
      </c>
      <c r="M193" s="11">
        <f t="shared" si="19"/>
        <v>262.7118644067796</v>
      </c>
    </row>
    <row r="194" spans="1:13" ht="15" hidden="1">
      <c r="A194" s="85"/>
      <c r="B194" s="85"/>
      <c r="C194" s="54" t="s">
        <v>17</v>
      </c>
      <c r="D194" s="26" t="s">
        <v>18</v>
      </c>
      <c r="E194" s="11"/>
      <c r="F194" s="11"/>
      <c r="G194" s="11"/>
      <c r="H194" s="11"/>
      <c r="I194" s="11">
        <f t="shared" si="15"/>
        <v>0</v>
      </c>
      <c r="J194" s="11" t="e">
        <f t="shared" si="16"/>
        <v>#DIV/0!</v>
      </c>
      <c r="K194" s="11" t="e">
        <f t="shared" si="17"/>
        <v>#DIV/0!</v>
      </c>
      <c r="L194" s="11">
        <f t="shared" si="18"/>
        <v>0</v>
      </c>
      <c r="M194" s="11" t="e">
        <f t="shared" si="19"/>
        <v>#DIV/0!</v>
      </c>
    </row>
    <row r="195" spans="1:13" ht="15" hidden="1">
      <c r="A195" s="85"/>
      <c r="B195" s="85"/>
      <c r="C195" s="54" t="s">
        <v>22</v>
      </c>
      <c r="D195" s="26" t="s">
        <v>23</v>
      </c>
      <c r="E195" s="11"/>
      <c r="F195" s="11"/>
      <c r="G195" s="11"/>
      <c r="H195" s="11"/>
      <c r="I195" s="11">
        <f t="shared" si="15"/>
        <v>0</v>
      </c>
      <c r="J195" s="11" t="e">
        <f t="shared" si="16"/>
        <v>#DIV/0!</v>
      </c>
      <c r="K195" s="11" t="e">
        <f t="shared" si="17"/>
        <v>#DIV/0!</v>
      </c>
      <c r="L195" s="11">
        <f t="shared" si="18"/>
        <v>0</v>
      </c>
      <c r="M195" s="11" t="e">
        <f t="shared" si="19"/>
        <v>#DIV/0!</v>
      </c>
    </row>
    <row r="196" spans="1:13" ht="15">
      <c r="A196" s="85"/>
      <c r="B196" s="85"/>
      <c r="C196" s="54" t="s">
        <v>24</v>
      </c>
      <c r="D196" s="26" t="s">
        <v>60</v>
      </c>
      <c r="E196" s="11">
        <v>2357.4</v>
      </c>
      <c r="F196" s="11">
        <v>4710</v>
      </c>
      <c r="G196" s="11">
        <v>3406.9</v>
      </c>
      <c r="H196" s="11">
        <v>3406.9</v>
      </c>
      <c r="I196" s="11">
        <f t="shared" si="15"/>
        <v>0</v>
      </c>
      <c r="J196" s="11">
        <f t="shared" si="16"/>
        <v>100</v>
      </c>
      <c r="K196" s="11">
        <f t="shared" si="17"/>
        <v>72.33333333333334</v>
      </c>
      <c r="L196" s="11">
        <f t="shared" si="18"/>
        <v>1049.5</v>
      </c>
      <c r="M196" s="11">
        <f t="shared" si="19"/>
        <v>144.51938576397728</v>
      </c>
    </row>
    <row r="197" spans="1:13" ht="15" hidden="1">
      <c r="A197" s="85"/>
      <c r="B197" s="85"/>
      <c r="C197" s="54" t="s">
        <v>36</v>
      </c>
      <c r="D197" s="26" t="s">
        <v>37</v>
      </c>
      <c r="E197" s="11"/>
      <c r="F197" s="11"/>
      <c r="G197" s="11"/>
      <c r="H197" s="11"/>
      <c r="I197" s="11">
        <f t="shared" si="15"/>
        <v>0</v>
      </c>
      <c r="J197" s="11" t="e">
        <f t="shared" si="16"/>
        <v>#DIV/0!</v>
      </c>
      <c r="K197" s="11" t="e">
        <f t="shared" si="17"/>
        <v>#DIV/0!</v>
      </c>
      <c r="L197" s="11">
        <f t="shared" si="18"/>
        <v>0</v>
      </c>
      <c r="M197" s="11" t="e">
        <f t="shared" si="19"/>
        <v>#DIV/0!</v>
      </c>
    </row>
    <row r="198" spans="1:13" ht="15">
      <c r="A198" s="85"/>
      <c r="B198" s="85"/>
      <c r="C198" s="54" t="s">
        <v>26</v>
      </c>
      <c r="D198" s="26" t="s">
        <v>21</v>
      </c>
      <c r="E198" s="11">
        <v>-4.8</v>
      </c>
      <c r="F198" s="11"/>
      <c r="G198" s="11"/>
      <c r="H198" s="11"/>
      <c r="I198" s="11">
        <f t="shared" si="15"/>
        <v>0</v>
      </c>
      <c r="J198" s="11"/>
      <c r="K198" s="11"/>
      <c r="L198" s="11">
        <f t="shared" si="18"/>
        <v>4.8</v>
      </c>
      <c r="M198" s="11">
        <f t="shared" si="19"/>
        <v>0</v>
      </c>
    </row>
    <row r="199" spans="1:13" s="2" customFormat="1" ht="30.75">
      <c r="A199" s="85"/>
      <c r="B199" s="85"/>
      <c r="C199" s="58"/>
      <c r="D199" s="43" t="s">
        <v>29</v>
      </c>
      <c r="E199" s="1">
        <f>E200-E198</f>
        <v>2933.4</v>
      </c>
      <c r="F199" s="1">
        <f>F200-F198</f>
        <v>4809.4</v>
      </c>
      <c r="G199" s="1">
        <f>G200-G198</f>
        <v>3461.9</v>
      </c>
      <c r="H199" s="1">
        <f>H200-H198</f>
        <v>4210.5</v>
      </c>
      <c r="I199" s="1">
        <f t="shared" si="15"/>
        <v>748.5999999999999</v>
      </c>
      <c r="J199" s="1">
        <f t="shared" si="16"/>
        <v>121.62396371934487</v>
      </c>
      <c r="K199" s="1">
        <f t="shared" si="17"/>
        <v>87.54730319790411</v>
      </c>
      <c r="L199" s="1">
        <f t="shared" si="18"/>
        <v>1277.1</v>
      </c>
      <c r="M199" s="1">
        <f t="shared" si="19"/>
        <v>143.5365105338515</v>
      </c>
    </row>
    <row r="200" spans="1:13" s="2" customFormat="1" ht="15">
      <c r="A200" s="86"/>
      <c r="B200" s="86"/>
      <c r="C200" s="56"/>
      <c r="D200" s="43" t="s">
        <v>44</v>
      </c>
      <c r="E200" s="3">
        <f>SUM(E188:E190,E194:E198)</f>
        <v>2928.6</v>
      </c>
      <c r="F200" s="3">
        <f>SUM(F188:F190,F194:F198)</f>
        <v>4809.4</v>
      </c>
      <c r="G200" s="3">
        <f>SUM(G188:G190,G194:G198)</f>
        <v>3461.9</v>
      </c>
      <c r="H200" s="3">
        <f>SUM(H188:H190,H194:H198)</f>
        <v>4210.5</v>
      </c>
      <c r="I200" s="3">
        <f t="shared" si="15"/>
        <v>748.5999999999999</v>
      </c>
      <c r="J200" s="3">
        <f t="shared" si="16"/>
        <v>121.62396371934487</v>
      </c>
      <c r="K200" s="3">
        <f t="shared" si="17"/>
        <v>87.54730319790411</v>
      </c>
      <c r="L200" s="3">
        <f t="shared" si="18"/>
        <v>1281.9</v>
      </c>
      <c r="M200" s="3">
        <f t="shared" si="19"/>
        <v>143.77176808031143</v>
      </c>
    </row>
    <row r="201" spans="1:13" ht="29.25" customHeight="1">
      <c r="A201" s="100">
        <v>936</v>
      </c>
      <c r="B201" s="84" t="s">
        <v>226</v>
      </c>
      <c r="C201" s="54" t="s">
        <v>148</v>
      </c>
      <c r="D201" s="26" t="s">
        <v>149</v>
      </c>
      <c r="E201" s="12">
        <v>73.4</v>
      </c>
      <c r="F201" s="12"/>
      <c r="G201" s="12"/>
      <c r="H201" s="12">
        <v>52.9</v>
      </c>
      <c r="I201" s="12">
        <f t="shared" si="15"/>
        <v>52.9</v>
      </c>
      <c r="J201" s="12"/>
      <c r="K201" s="12"/>
      <c r="L201" s="12">
        <f t="shared" si="18"/>
        <v>-20.500000000000007</v>
      </c>
      <c r="M201" s="12">
        <f t="shared" si="19"/>
        <v>72.0708446866485</v>
      </c>
    </row>
    <row r="202" spans="1:13" s="2" customFormat="1" ht="15">
      <c r="A202" s="101"/>
      <c r="B202" s="85"/>
      <c r="C202" s="54" t="s">
        <v>13</v>
      </c>
      <c r="D202" s="26" t="s">
        <v>14</v>
      </c>
      <c r="E202" s="11">
        <f>E205+E204+E203</f>
        <v>535.8</v>
      </c>
      <c r="F202" s="11">
        <f>F205+F204+F203</f>
        <v>214.70000000000002</v>
      </c>
      <c r="G202" s="11">
        <f>G205+G204+G203</f>
        <v>140.4</v>
      </c>
      <c r="H202" s="11">
        <f>H205+H204+H203</f>
        <v>790.9</v>
      </c>
      <c r="I202" s="11">
        <f t="shared" si="15"/>
        <v>650.5</v>
      </c>
      <c r="J202" s="11">
        <f t="shared" si="16"/>
        <v>563.3190883190883</v>
      </c>
      <c r="K202" s="11">
        <f t="shared" si="17"/>
        <v>368.37447601304143</v>
      </c>
      <c r="L202" s="11">
        <f t="shared" si="18"/>
        <v>255.10000000000002</v>
      </c>
      <c r="M202" s="11">
        <f t="shared" si="19"/>
        <v>147.61104889884285</v>
      </c>
    </row>
    <row r="203" spans="1:13" s="2" customFormat="1" ht="62.25" hidden="1">
      <c r="A203" s="101"/>
      <c r="B203" s="85"/>
      <c r="C203" s="54" t="s">
        <v>42</v>
      </c>
      <c r="D203" s="28" t="s">
        <v>43</v>
      </c>
      <c r="E203" s="11"/>
      <c r="F203" s="11"/>
      <c r="G203" s="11"/>
      <c r="H203" s="11">
        <v>26.9</v>
      </c>
      <c r="I203" s="11">
        <f t="shared" si="15"/>
        <v>26.9</v>
      </c>
      <c r="J203" s="11" t="e">
        <f t="shared" si="16"/>
        <v>#DIV/0!</v>
      </c>
      <c r="K203" s="11" t="e">
        <f t="shared" si="17"/>
        <v>#DIV/0!</v>
      </c>
      <c r="L203" s="11">
        <f t="shared" si="18"/>
        <v>26.9</v>
      </c>
      <c r="M203" s="11" t="e">
        <f t="shared" si="19"/>
        <v>#DIV/0!</v>
      </c>
    </row>
    <row r="204" spans="1:13" s="2" customFormat="1" ht="46.5" hidden="1">
      <c r="A204" s="101"/>
      <c r="B204" s="85"/>
      <c r="C204" s="57" t="s">
        <v>190</v>
      </c>
      <c r="D204" s="26" t="s">
        <v>191</v>
      </c>
      <c r="E204" s="11">
        <v>134</v>
      </c>
      <c r="F204" s="11">
        <v>194.8</v>
      </c>
      <c r="G204" s="11">
        <v>127.2</v>
      </c>
      <c r="H204" s="11">
        <v>451.3</v>
      </c>
      <c r="I204" s="11">
        <f t="shared" si="15"/>
        <v>324.1</v>
      </c>
      <c r="J204" s="11">
        <f t="shared" si="16"/>
        <v>354.79559748427675</v>
      </c>
      <c r="K204" s="11">
        <f t="shared" si="17"/>
        <v>231.67351129363448</v>
      </c>
      <c r="L204" s="11">
        <f t="shared" si="18"/>
        <v>317.3</v>
      </c>
      <c r="M204" s="11">
        <f t="shared" si="19"/>
        <v>336.7910447761194</v>
      </c>
    </row>
    <row r="205" spans="1:13" s="2" customFormat="1" ht="46.5" hidden="1">
      <c r="A205" s="101"/>
      <c r="B205" s="85"/>
      <c r="C205" s="57" t="s">
        <v>15</v>
      </c>
      <c r="D205" s="26" t="s">
        <v>16</v>
      </c>
      <c r="E205" s="11">
        <v>401.8</v>
      </c>
      <c r="F205" s="11">
        <v>19.9</v>
      </c>
      <c r="G205" s="11">
        <v>13.2</v>
      </c>
      <c r="H205" s="11">
        <v>312.7</v>
      </c>
      <c r="I205" s="11">
        <f t="shared" si="15"/>
        <v>299.5</v>
      </c>
      <c r="J205" s="11">
        <f t="shared" si="16"/>
        <v>2368.939393939394</v>
      </c>
      <c r="K205" s="11">
        <f t="shared" si="17"/>
        <v>1571.356783919598</v>
      </c>
      <c r="L205" s="11">
        <f t="shared" si="18"/>
        <v>-89.10000000000002</v>
      </c>
      <c r="M205" s="11">
        <f t="shared" si="19"/>
        <v>77.82478845196614</v>
      </c>
    </row>
    <row r="206" spans="1:13" ht="15" hidden="1">
      <c r="A206" s="101"/>
      <c r="B206" s="85"/>
      <c r="C206" s="54" t="s">
        <v>17</v>
      </c>
      <c r="D206" s="26" t="s">
        <v>18</v>
      </c>
      <c r="E206" s="11"/>
      <c r="F206" s="11"/>
      <c r="G206" s="11"/>
      <c r="H206" s="11"/>
      <c r="I206" s="11">
        <f t="shared" si="15"/>
        <v>0</v>
      </c>
      <c r="J206" s="11" t="e">
        <f t="shared" si="16"/>
        <v>#DIV/0!</v>
      </c>
      <c r="K206" s="11" t="e">
        <f t="shared" si="17"/>
        <v>#DIV/0!</v>
      </c>
      <c r="L206" s="11">
        <f t="shared" si="18"/>
        <v>0</v>
      </c>
      <c r="M206" s="11" t="e">
        <f t="shared" si="19"/>
        <v>#DIV/0!</v>
      </c>
    </row>
    <row r="207" spans="1:13" ht="15" hidden="1">
      <c r="A207" s="101"/>
      <c r="B207" s="85"/>
      <c r="C207" s="54" t="s">
        <v>22</v>
      </c>
      <c r="D207" s="26" t="s">
        <v>23</v>
      </c>
      <c r="E207" s="11"/>
      <c r="F207" s="11"/>
      <c r="G207" s="11"/>
      <c r="H207" s="11"/>
      <c r="I207" s="11">
        <f t="shared" si="15"/>
        <v>0</v>
      </c>
      <c r="J207" s="11" t="e">
        <f t="shared" si="16"/>
        <v>#DIV/0!</v>
      </c>
      <c r="K207" s="11" t="e">
        <f t="shared" si="17"/>
        <v>#DIV/0!</v>
      </c>
      <c r="L207" s="11">
        <f t="shared" si="18"/>
        <v>0</v>
      </c>
      <c r="M207" s="11" t="e">
        <f t="shared" si="19"/>
        <v>#DIV/0!</v>
      </c>
    </row>
    <row r="208" spans="1:13" ht="15">
      <c r="A208" s="101"/>
      <c r="B208" s="85"/>
      <c r="C208" s="54" t="s">
        <v>24</v>
      </c>
      <c r="D208" s="26" t="s">
        <v>60</v>
      </c>
      <c r="E208" s="11">
        <v>2092.2</v>
      </c>
      <c r="F208" s="11">
        <v>4227</v>
      </c>
      <c r="G208" s="11">
        <v>3057.5</v>
      </c>
      <c r="H208" s="11">
        <v>3057.5</v>
      </c>
      <c r="I208" s="11">
        <f t="shared" si="15"/>
        <v>0</v>
      </c>
      <c r="J208" s="11">
        <f t="shared" si="16"/>
        <v>100</v>
      </c>
      <c r="K208" s="11">
        <f t="shared" si="17"/>
        <v>72.33262361012538</v>
      </c>
      <c r="L208" s="11">
        <f t="shared" si="18"/>
        <v>965.3000000000002</v>
      </c>
      <c r="M208" s="11">
        <f t="shared" si="19"/>
        <v>146.13803651658543</v>
      </c>
    </row>
    <row r="209" spans="1:13" ht="15" hidden="1">
      <c r="A209" s="101"/>
      <c r="B209" s="85"/>
      <c r="C209" s="54" t="s">
        <v>36</v>
      </c>
      <c r="D209" s="26" t="s">
        <v>37</v>
      </c>
      <c r="E209" s="11"/>
      <c r="F209" s="11"/>
      <c r="G209" s="11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ht="15">
      <c r="A210" s="101"/>
      <c r="B210" s="85"/>
      <c r="C210" s="54" t="s">
        <v>26</v>
      </c>
      <c r="D210" s="26" t="s">
        <v>21</v>
      </c>
      <c r="E210" s="11">
        <v>-0.2</v>
      </c>
      <c r="F210" s="11"/>
      <c r="G210" s="11"/>
      <c r="H210" s="11"/>
      <c r="I210" s="11">
        <f t="shared" si="15"/>
        <v>0</v>
      </c>
      <c r="J210" s="11"/>
      <c r="K210" s="11"/>
      <c r="L210" s="11">
        <f t="shared" si="18"/>
        <v>0.2</v>
      </c>
      <c r="M210" s="11">
        <f t="shared" si="19"/>
        <v>0</v>
      </c>
    </row>
    <row r="211" spans="1:13" s="2" customFormat="1" ht="30.75">
      <c r="A211" s="101"/>
      <c r="B211" s="85"/>
      <c r="C211" s="58"/>
      <c r="D211" s="43" t="s">
        <v>29</v>
      </c>
      <c r="E211" s="1">
        <f>E212-E210</f>
        <v>2701.3999999999996</v>
      </c>
      <c r="F211" s="1">
        <f>F212-F210</f>
        <v>4441.7</v>
      </c>
      <c r="G211" s="1">
        <f>G212-G210</f>
        <v>3197.9</v>
      </c>
      <c r="H211" s="1">
        <f>H212-H210</f>
        <v>3901.3</v>
      </c>
      <c r="I211" s="1">
        <f t="shared" si="15"/>
        <v>703.4000000000001</v>
      </c>
      <c r="J211" s="1">
        <f t="shared" si="16"/>
        <v>121.9956846680634</v>
      </c>
      <c r="K211" s="1">
        <f t="shared" si="17"/>
        <v>87.83348717833263</v>
      </c>
      <c r="L211" s="1">
        <f t="shared" si="18"/>
        <v>1199.9000000000005</v>
      </c>
      <c r="M211" s="1">
        <f t="shared" si="19"/>
        <v>144.41770933589993</v>
      </c>
    </row>
    <row r="212" spans="1:13" s="2" customFormat="1" ht="15">
      <c r="A212" s="102"/>
      <c r="B212" s="86"/>
      <c r="C212" s="56"/>
      <c r="D212" s="43" t="s">
        <v>44</v>
      </c>
      <c r="E212" s="3">
        <f>SUM(E201,E202,E206:E210)</f>
        <v>2701.2</v>
      </c>
      <c r="F212" s="3">
        <f>SUM(F201,F202,F206:F210)</f>
        <v>4441.7</v>
      </c>
      <c r="G212" s="3">
        <f>SUM(G201,G202,G206:G210)</f>
        <v>3197.9</v>
      </c>
      <c r="H212" s="3">
        <f>SUM(H201,H202,H206:H210)</f>
        <v>3901.3</v>
      </c>
      <c r="I212" s="3">
        <f t="shared" si="15"/>
        <v>703.4000000000001</v>
      </c>
      <c r="J212" s="3">
        <f t="shared" si="16"/>
        <v>121.9956846680634</v>
      </c>
      <c r="K212" s="3">
        <f t="shared" si="17"/>
        <v>87.83348717833263</v>
      </c>
      <c r="L212" s="3">
        <f t="shared" si="18"/>
        <v>1200.1000000000004</v>
      </c>
      <c r="M212" s="3">
        <f t="shared" si="19"/>
        <v>144.42840219161857</v>
      </c>
    </row>
    <row r="213" spans="1:13" ht="15" hidden="1">
      <c r="A213" s="84" t="s">
        <v>69</v>
      </c>
      <c r="B213" s="84" t="s">
        <v>227</v>
      </c>
      <c r="C213" s="54" t="s">
        <v>6</v>
      </c>
      <c r="D213" s="26" t="s">
        <v>7</v>
      </c>
      <c r="E213" s="11"/>
      <c r="F213" s="11"/>
      <c r="G213" s="11"/>
      <c r="H213" s="11"/>
      <c r="I213" s="11">
        <f t="shared" si="15"/>
        <v>0</v>
      </c>
      <c r="J213" s="11" t="e">
        <f t="shared" si="16"/>
        <v>#DIV/0!</v>
      </c>
      <c r="K213" s="11" t="e">
        <f t="shared" si="17"/>
        <v>#DIV/0!</v>
      </c>
      <c r="L213" s="11">
        <f t="shared" si="18"/>
        <v>0</v>
      </c>
      <c r="M213" s="11" t="e">
        <f t="shared" si="19"/>
        <v>#DIV/0!</v>
      </c>
    </row>
    <row r="214" spans="1:13" ht="46.5" hidden="1">
      <c r="A214" s="85"/>
      <c r="B214" s="85"/>
      <c r="C214" s="54" t="s">
        <v>160</v>
      </c>
      <c r="D214" s="27" t="s">
        <v>161</v>
      </c>
      <c r="E214" s="11"/>
      <c r="F214" s="11"/>
      <c r="G214" s="11"/>
      <c r="H214" s="11"/>
      <c r="I214" s="11">
        <f t="shared" si="15"/>
        <v>0</v>
      </c>
      <c r="J214" s="11" t="e">
        <f t="shared" si="16"/>
        <v>#DIV/0!</v>
      </c>
      <c r="K214" s="11" t="e">
        <f t="shared" si="17"/>
        <v>#DIV/0!</v>
      </c>
      <c r="L214" s="11">
        <f t="shared" si="18"/>
        <v>0</v>
      </c>
      <c r="M214" s="11" t="e">
        <f t="shared" si="19"/>
        <v>#DIV/0!</v>
      </c>
    </row>
    <row r="215" spans="1:13" ht="30.75">
      <c r="A215" s="85"/>
      <c r="B215" s="85"/>
      <c r="C215" s="54" t="s">
        <v>148</v>
      </c>
      <c r="D215" s="26" t="s">
        <v>149</v>
      </c>
      <c r="E215" s="11">
        <v>161.8</v>
      </c>
      <c r="F215" s="11"/>
      <c r="G215" s="11"/>
      <c r="H215" s="11">
        <v>160.5</v>
      </c>
      <c r="I215" s="11">
        <f t="shared" si="15"/>
        <v>160.5</v>
      </c>
      <c r="J215" s="11"/>
      <c r="K215" s="11"/>
      <c r="L215" s="11">
        <f t="shared" si="18"/>
        <v>-1.3000000000000114</v>
      </c>
      <c r="M215" s="11">
        <f t="shared" si="19"/>
        <v>99.1965389369592</v>
      </c>
    </row>
    <row r="216" spans="1:13" ht="15">
      <c r="A216" s="85"/>
      <c r="B216" s="85"/>
      <c r="C216" s="54" t="s">
        <v>13</v>
      </c>
      <c r="D216" s="26" t="s">
        <v>14</v>
      </c>
      <c r="E216" s="11">
        <f>E218+E217</f>
        <v>587.4000000000001</v>
      </c>
      <c r="F216" s="11">
        <f>F218+F217</f>
        <v>265.2</v>
      </c>
      <c r="G216" s="11">
        <f>G218+G217</f>
        <v>156.6</v>
      </c>
      <c r="H216" s="11">
        <f>H218+H217</f>
        <v>592.7</v>
      </c>
      <c r="I216" s="11">
        <f t="shared" si="15"/>
        <v>436.1</v>
      </c>
      <c r="J216" s="11">
        <f t="shared" si="16"/>
        <v>378.48020434227334</v>
      </c>
      <c r="K216" s="11">
        <f t="shared" si="17"/>
        <v>223.49170437405732</v>
      </c>
      <c r="L216" s="11">
        <f t="shared" si="18"/>
        <v>5.2999999999999545</v>
      </c>
      <c r="M216" s="11">
        <f t="shared" si="19"/>
        <v>100.9022812393599</v>
      </c>
    </row>
    <row r="217" spans="1:13" ht="46.5" hidden="1">
      <c r="A217" s="85"/>
      <c r="B217" s="85"/>
      <c r="C217" s="57" t="s">
        <v>190</v>
      </c>
      <c r="D217" s="26" t="s">
        <v>191</v>
      </c>
      <c r="E217" s="11">
        <v>183.8</v>
      </c>
      <c r="F217" s="11">
        <v>207.6</v>
      </c>
      <c r="G217" s="11">
        <v>117.6</v>
      </c>
      <c r="H217" s="11">
        <v>385.5</v>
      </c>
      <c r="I217" s="11">
        <f t="shared" si="15"/>
        <v>267.9</v>
      </c>
      <c r="J217" s="11">
        <f t="shared" si="16"/>
        <v>327.80612244897964</v>
      </c>
      <c r="K217" s="11">
        <f t="shared" si="17"/>
        <v>185.6936416184971</v>
      </c>
      <c r="L217" s="11">
        <f t="shared" si="18"/>
        <v>201.7</v>
      </c>
      <c r="M217" s="11">
        <f t="shared" si="19"/>
        <v>209.73884657236127</v>
      </c>
    </row>
    <row r="218" spans="1:13" ht="46.5" hidden="1">
      <c r="A218" s="85"/>
      <c r="B218" s="85"/>
      <c r="C218" s="57" t="s">
        <v>15</v>
      </c>
      <c r="D218" s="26" t="s">
        <v>16</v>
      </c>
      <c r="E218" s="11">
        <v>403.6</v>
      </c>
      <c r="F218" s="11">
        <v>57.6</v>
      </c>
      <c r="G218" s="11">
        <v>39</v>
      </c>
      <c r="H218" s="11">
        <v>207.2</v>
      </c>
      <c r="I218" s="11">
        <f t="shared" si="15"/>
        <v>168.2</v>
      </c>
      <c r="J218" s="11">
        <f t="shared" si="16"/>
        <v>531.2820512820513</v>
      </c>
      <c r="K218" s="11">
        <f t="shared" si="17"/>
        <v>359.7222222222222</v>
      </c>
      <c r="L218" s="11">
        <f t="shared" si="18"/>
        <v>-196.40000000000003</v>
      </c>
      <c r="M218" s="11">
        <f t="shared" si="19"/>
        <v>51.337958374628336</v>
      </c>
    </row>
    <row r="219" spans="1:13" ht="15" hidden="1">
      <c r="A219" s="85"/>
      <c r="B219" s="85"/>
      <c r="C219" s="54" t="s">
        <v>17</v>
      </c>
      <c r="D219" s="26" t="s">
        <v>18</v>
      </c>
      <c r="E219" s="11"/>
      <c r="F219" s="11"/>
      <c r="G219" s="11"/>
      <c r="H219" s="11"/>
      <c r="I219" s="11">
        <f t="shared" si="15"/>
        <v>0</v>
      </c>
      <c r="J219" s="11" t="e">
        <f t="shared" si="16"/>
        <v>#DIV/0!</v>
      </c>
      <c r="K219" s="11" t="e">
        <f t="shared" si="17"/>
        <v>#DIV/0!</v>
      </c>
      <c r="L219" s="11">
        <f t="shared" si="18"/>
        <v>0</v>
      </c>
      <c r="M219" s="11" t="e">
        <f t="shared" si="19"/>
        <v>#DIV/0!</v>
      </c>
    </row>
    <row r="220" spans="1:13" ht="15" hidden="1">
      <c r="A220" s="85"/>
      <c r="B220" s="85"/>
      <c r="C220" s="54" t="s">
        <v>22</v>
      </c>
      <c r="D220" s="26" t="s">
        <v>23</v>
      </c>
      <c r="E220" s="11"/>
      <c r="F220" s="11"/>
      <c r="G220" s="11"/>
      <c r="H220" s="11"/>
      <c r="I220" s="11">
        <f t="shared" si="15"/>
        <v>0</v>
      </c>
      <c r="J220" s="11" t="e">
        <f t="shared" si="16"/>
        <v>#DIV/0!</v>
      </c>
      <c r="K220" s="11" t="e">
        <f t="shared" si="17"/>
        <v>#DIV/0!</v>
      </c>
      <c r="L220" s="11">
        <f t="shared" si="18"/>
        <v>0</v>
      </c>
      <c r="M220" s="11" t="e">
        <f t="shared" si="19"/>
        <v>#DIV/0!</v>
      </c>
    </row>
    <row r="221" spans="1:13" ht="15">
      <c r="A221" s="85"/>
      <c r="B221" s="85"/>
      <c r="C221" s="54" t="s">
        <v>24</v>
      </c>
      <c r="D221" s="26" t="s">
        <v>60</v>
      </c>
      <c r="E221" s="11">
        <v>1614.1</v>
      </c>
      <c r="F221" s="11">
        <v>3078.7</v>
      </c>
      <c r="G221" s="11">
        <v>2226.9</v>
      </c>
      <c r="H221" s="11">
        <v>2226.9</v>
      </c>
      <c r="I221" s="11">
        <f t="shared" si="15"/>
        <v>0</v>
      </c>
      <c r="J221" s="11">
        <f t="shared" si="16"/>
        <v>100</v>
      </c>
      <c r="K221" s="11">
        <f t="shared" si="17"/>
        <v>72.3324779939585</v>
      </c>
      <c r="L221" s="11">
        <f t="shared" si="18"/>
        <v>612.8000000000002</v>
      </c>
      <c r="M221" s="11">
        <f t="shared" si="19"/>
        <v>137.96542965119883</v>
      </c>
    </row>
    <row r="222" spans="1:13" ht="15" hidden="1">
      <c r="A222" s="85"/>
      <c r="B222" s="85"/>
      <c r="C222" s="54" t="s">
        <v>36</v>
      </c>
      <c r="D222" s="26" t="s">
        <v>37</v>
      </c>
      <c r="E222" s="11"/>
      <c r="F222" s="11"/>
      <c r="G222" s="11"/>
      <c r="H222" s="11"/>
      <c r="I222" s="11">
        <f t="shared" si="15"/>
        <v>0</v>
      </c>
      <c r="J222" s="11" t="e">
        <f t="shared" si="16"/>
        <v>#DIV/0!</v>
      </c>
      <c r="K222" s="11" t="e">
        <f t="shared" si="17"/>
        <v>#DIV/0!</v>
      </c>
      <c r="L222" s="11">
        <f t="shared" si="18"/>
        <v>0</v>
      </c>
      <c r="M222" s="11" t="e">
        <f t="shared" si="19"/>
        <v>#DIV/0!</v>
      </c>
    </row>
    <row r="223" spans="1:13" ht="15" hidden="1">
      <c r="A223" s="85"/>
      <c r="B223" s="85"/>
      <c r="C223" s="54" t="s">
        <v>26</v>
      </c>
      <c r="D223" s="26" t="s">
        <v>21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s="2" customFormat="1" ht="15">
      <c r="A224" s="86"/>
      <c r="B224" s="86"/>
      <c r="C224" s="58"/>
      <c r="D224" s="43" t="s">
        <v>44</v>
      </c>
      <c r="E224" s="3">
        <f>SUM(E213:E216,E219:E223)</f>
        <v>2363.3</v>
      </c>
      <c r="F224" s="3">
        <f>SUM(F213:F216,F219:F223)</f>
        <v>3343.8999999999996</v>
      </c>
      <c r="G224" s="3">
        <f>SUM(G213:G216,G219:G223)</f>
        <v>2383.5</v>
      </c>
      <c r="H224" s="3">
        <f>SUM(H213:H216,H219:H223)</f>
        <v>2980.1000000000004</v>
      </c>
      <c r="I224" s="3">
        <f t="shared" si="15"/>
        <v>596.6000000000004</v>
      </c>
      <c r="J224" s="3">
        <f t="shared" si="16"/>
        <v>125.03041745332494</v>
      </c>
      <c r="K224" s="3">
        <f t="shared" si="17"/>
        <v>89.12048805287242</v>
      </c>
      <c r="L224" s="3">
        <f t="shared" si="18"/>
        <v>616.8000000000002</v>
      </c>
      <c r="M224" s="3">
        <f t="shared" si="19"/>
        <v>126.09909871789446</v>
      </c>
    </row>
    <row r="225" spans="1:13" ht="27.75" customHeight="1">
      <c r="A225" s="84" t="s">
        <v>70</v>
      </c>
      <c r="B225" s="84" t="s">
        <v>228</v>
      </c>
      <c r="C225" s="54" t="s">
        <v>148</v>
      </c>
      <c r="D225" s="26" t="s">
        <v>149</v>
      </c>
      <c r="E225" s="11">
        <v>44.6</v>
      </c>
      <c r="F225" s="11"/>
      <c r="G225" s="11"/>
      <c r="H225" s="11">
        <v>88.3</v>
      </c>
      <c r="I225" s="11">
        <f t="shared" si="15"/>
        <v>88.3</v>
      </c>
      <c r="J225" s="11"/>
      <c r="K225" s="11"/>
      <c r="L225" s="11">
        <f t="shared" si="18"/>
        <v>43.699999999999996</v>
      </c>
      <c r="M225" s="11">
        <f t="shared" si="19"/>
        <v>197.98206278026905</v>
      </c>
    </row>
    <row r="226" spans="1:13" ht="15">
      <c r="A226" s="85"/>
      <c r="B226" s="85"/>
      <c r="C226" s="54" t="s">
        <v>13</v>
      </c>
      <c r="D226" s="26" t="s">
        <v>14</v>
      </c>
      <c r="E226" s="11">
        <f>E228+E227</f>
        <v>22.6</v>
      </c>
      <c r="F226" s="11">
        <f>F228+F227</f>
        <v>22</v>
      </c>
      <c r="G226" s="11">
        <f>G228+G227</f>
        <v>15.2</v>
      </c>
      <c r="H226" s="11">
        <f>H228+H227</f>
        <v>64.3</v>
      </c>
      <c r="I226" s="11">
        <f t="shared" si="15"/>
        <v>49.099999999999994</v>
      </c>
      <c r="J226" s="11">
        <f t="shared" si="16"/>
        <v>423.0263157894737</v>
      </c>
      <c r="K226" s="11">
        <f t="shared" si="17"/>
        <v>292.27272727272725</v>
      </c>
      <c r="L226" s="11">
        <f t="shared" si="18"/>
        <v>41.699999999999996</v>
      </c>
      <c r="M226" s="11">
        <f t="shared" si="19"/>
        <v>284.5132743362832</v>
      </c>
    </row>
    <row r="227" spans="1:13" ht="46.5" hidden="1">
      <c r="A227" s="85"/>
      <c r="B227" s="85"/>
      <c r="C227" s="57" t="s">
        <v>190</v>
      </c>
      <c r="D227" s="26" t="s">
        <v>191</v>
      </c>
      <c r="E227" s="11">
        <v>10</v>
      </c>
      <c r="F227" s="11">
        <v>10.5</v>
      </c>
      <c r="G227" s="11">
        <v>7.2</v>
      </c>
      <c r="H227" s="11">
        <v>52.2</v>
      </c>
      <c r="I227" s="11">
        <f t="shared" si="15"/>
        <v>45</v>
      </c>
      <c r="J227" s="11">
        <f t="shared" si="16"/>
        <v>725</v>
      </c>
      <c r="K227" s="11">
        <f t="shared" si="17"/>
        <v>497.14285714285717</v>
      </c>
      <c r="L227" s="11">
        <f t="shared" si="18"/>
        <v>42.2</v>
      </c>
      <c r="M227" s="11">
        <f t="shared" si="19"/>
        <v>522.0000000000001</v>
      </c>
    </row>
    <row r="228" spans="1:13" ht="46.5" hidden="1">
      <c r="A228" s="85"/>
      <c r="B228" s="85"/>
      <c r="C228" s="57" t="s">
        <v>15</v>
      </c>
      <c r="D228" s="26" t="s">
        <v>16</v>
      </c>
      <c r="E228" s="11">
        <v>12.6</v>
      </c>
      <c r="F228" s="11">
        <v>11.5</v>
      </c>
      <c r="G228" s="11">
        <v>8</v>
      </c>
      <c r="H228" s="11">
        <v>12.1</v>
      </c>
      <c r="I228" s="11">
        <f t="shared" si="15"/>
        <v>4.1</v>
      </c>
      <c r="J228" s="11">
        <f t="shared" si="16"/>
        <v>151.25</v>
      </c>
      <c r="K228" s="11">
        <f t="shared" si="17"/>
        <v>105.21739130434781</v>
      </c>
      <c r="L228" s="11">
        <f t="shared" si="18"/>
        <v>-0.5</v>
      </c>
      <c r="M228" s="11">
        <f t="shared" si="19"/>
        <v>96.03174603174604</v>
      </c>
    </row>
    <row r="229" spans="1:13" ht="15" hidden="1">
      <c r="A229" s="85"/>
      <c r="B229" s="85"/>
      <c r="C229" s="54" t="s">
        <v>17</v>
      </c>
      <c r="D229" s="26" t="s">
        <v>18</v>
      </c>
      <c r="E229" s="30"/>
      <c r="F229" s="11"/>
      <c r="G229" s="11"/>
      <c r="H229" s="11"/>
      <c r="I229" s="11">
        <f t="shared" si="15"/>
        <v>0</v>
      </c>
      <c r="J229" s="11" t="e">
        <f t="shared" si="16"/>
        <v>#DIV/0!</v>
      </c>
      <c r="K229" s="11" t="e">
        <f t="shared" si="17"/>
        <v>#DIV/0!</v>
      </c>
      <c r="L229" s="11">
        <f t="shared" si="18"/>
        <v>0</v>
      </c>
      <c r="M229" s="11" t="e">
        <f t="shared" si="19"/>
        <v>#DIV/0!</v>
      </c>
    </row>
    <row r="230" spans="1:13" ht="15" hidden="1">
      <c r="A230" s="85"/>
      <c r="B230" s="85"/>
      <c r="C230" s="54" t="s">
        <v>22</v>
      </c>
      <c r="D230" s="26" t="s">
        <v>23</v>
      </c>
      <c r="E230" s="11"/>
      <c r="F230" s="11"/>
      <c r="G230" s="11"/>
      <c r="H230" s="11"/>
      <c r="I230" s="11">
        <f t="shared" si="15"/>
        <v>0</v>
      </c>
      <c r="J230" s="11" t="e">
        <f t="shared" si="16"/>
        <v>#DIV/0!</v>
      </c>
      <c r="K230" s="11" t="e">
        <f t="shared" si="17"/>
        <v>#DIV/0!</v>
      </c>
      <c r="L230" s="11">
        <f t="shared" si="18"/>
        <v>0</v>
      </c>
      <c r="M230" s="11" t="e">
        <f t="shared" si="19"/>
        <v>#DIV/0!</v>
      </c>
    </row>
    <row r="231" spans="1:13" ht="15">
      <c r="A231" s="85"/>
      <c r="B231" s="85"/>
      <c r="C231" s="54" t="s">
        <v>24</v>
      </c>
      <c r="D231" s="26" t="s">
        <v>60</v>
      </c>
      <c r="E231" s="11">
        <v>314.4</v>
      </c>
      <c r="F231" s="11">
        <v>602.6</v>
      </c>
      <c r="G231" s="11">
        <v>435.9</v>
      </c>
      <c r="H231" s="11">
        <v>435.9</v>
      </c>
      <c r="I231" s="11">
        <f t="shared" si="15"/>
        <v>0</v>
      </c>
      <c r="J231" s="11">
        <f t="shared" si="16"/>
        <v>100</v>
      </c>
      <c r="K231" s="11">
        <f t="shared" si="17"/>
        <v>72.3365416528377</v>
      </c>
      <c r="L231" s="11">
        <f t="shared" si="18"/>
        <v>121.5</v>
      </c>
      <c r="M231" s="11">
        <f t="shared" si="19"/>
        <v>138.64503816793894</v>
      </c>
    </row>
    <row r="232" spans="1:13" ht="15" hidden="1">
      <c r="A232" s="85"/>
      <c r="B232" s="85"/>
      <c r="C232" s="54" t="s">
        <v>36</v>
      </c>
      <c r="D232" s="26" t="s">
        <v>37</v>
      </c>
      <c r="E232" s="11"/>
      <c r="F232" s="11"/>
      <c r="G232" s="11"/>
      <c r="H232" s="11"/>
      <c r="I232" s="11">
        <f t="shared" si="15"/>
        <v>0</v>
      </c>
      <c r="J232" s="11" t="e">
        <f t="shared" si="16"/>
        <v>#DIV/0!</v>
      </c>
      <c r="K232" s="11" t="e">
        <f t="shared" si="17"/>
        <v>#DIV/0!</v>
      </c>
      <c r="L232" s="11">
        <f t="shared" si="18"/>
        <v>0</v>
      </c>
      <c r="M232" s="11" t="e">
        <f t="shared" si="19"/>
        <v>#DIV/0!</v>
      </c>
    </row>
    <row r="233" spans="1:13" ht="15">
      <c r="A233" s="85"/>
      <c r="B233" s="85"/>
      <c r="C233" s="54" t="s">
        <v>26</v>
      </c>
      <c r="D233" s="26" t="s">
        <v>21</v>
      </c>
      <c r="E233" s="11"/>
      <c r="F233" s="11"/>
      <c r="G233" s="11"/>
      <c r="H233" s="11">
        <v>-1.2</v>
      </c>
      <c r="I233" s="11">
        <f t="shared" si="15"/>
        <v>-1.2</v>
      </c>
      <c r="J233" s="11"/>
      <c r="K233" s="11"/>
      <c r="L233" s="11">
        <f t="shared" si="18"/>
        <v>-1.2</v>
      </c>
      <c r="M233" s="11"/>
    </row>
    <row r="234" spans="1:13" s="2" customFormat="1" ht="30.75">
      <c r="A234" s="85"/>
      <c r="B234" s="85"/>
      <c r="C234" s="58"/>
      <c r="D234" s="43" t="s">
        <v>29</v>
      </c>
      <c r="E234" s="1">
        <f>E235-E233</f>
        <v>381.59999999999997</v>
      </c>
      <c r="F234" s="1">
        <f>F235-F233</f>
        <v>624.6</v>
      </c>
      <c r="G234" s="1">
        <f>G235-G233</f>
        <v>451.09999999999997</v>
      </c>
      <c r="H234" s="1">
        <f>H235-H233</f>
        <v>588.5</v>
      </c>
      <c r="I234" s="1">
        <f t="shared" si="15"/>
        <v>137.40000000000003</v>
      </c>
      <c r="J234" s="1">
        <f t="shared" si="16"/>
        <v>130.45887829749503</v>
      </c>
      <c r="K234" s="1">
        <f t="shared" si="17"/>
        <v>94.22030099263529</v>
      </c>
      <c r="L234" s="1">
        <f t="shared" si="18"/>
        <v>206.90000000000003</v>
      </c>
      <c r="M234" s="1">
        <f t="shared" si="19"/>
        <v>154.21907756813417</v>
      </c>
    </row>
    <row r="235" spans="1:13" s="2" customFormat="1" ht="15">
      <c r="A235" s="86"/>
      <c r="B235" s="86"/>
      <c r="C235" s="58"/>
      <c r="D235" s="43" t="s">
        <v>44</v>
      </c>
      <c r="E235" s="3">
        <f>SUM(E225:E226,E229:E233)</f>
        <v>381.59999999999997</v>
      </c>
      <c r="F235" s="3">
        <f>SUM(F225:F226,F229:F233)</f>
        <v>624.6</v>
      </c>
      <c r="G235" s="3">
        <f>SUM(G225:G226,G229:G233)</f>
        <v>451.09999999999997</v>
      </c>
      <c r="H235" s="3">
        <f>SUM(H225:H226,H229:H233)</f>
        <v>587.3</v>
      </c>
      <c r="I235" s="3">
        <f t="shared" si="15"/>
        <v>136.2</v>
      </c>
      <c r="J235" s="3">
        <f t="shared" si="16"/>
        <v>130.19286189315008</v>
      </c>
      <c r="K235" s="3">
        <f t="shared" si="17"/>
        <v>94.02817803394171</v>
      </c>
      <c r="L235" s="3">
        <f t="shared" si="18"/>
        <v>205.7</v>
      </c>
      <c r="M235" s="3">
        <f t="shared" si="19"/>
        <v>153.90461215932913</v>
      </c>
    </row>
    <row r="236" spans="1:13" ht="78">
      <c r="A236" s="84" t="s">
        <v>171</v>
      </c>
      <c r="B236" s="84" t="s">
        <v>172</v>
      </c>
      <c r="C236" s="57" t="s">
        <v>10</v>
      </c>
      <c r="D236" s="26" t="s">
        <v>71</v>
      </c>
      <c r="E236" s="11">
        <v>396</v>
      </c>
      <c r="F236" s="11">
        <v>462.2</v>
      </c>
      <c r="G236" s="11">
        <v>305.1</v>
      </c>
      <c r="H236" s="11">
        <v>550.8</v>
      </c>
      <c r="I236" s="11">
        <f t="shared" si="15"/>
        <v>245.69999999999993</v>
      </c>
      <c r="J236" s="11">
        <f t="shared" si="16"/>
        <v>180.5309734513274</v>
      </c>
      <c r="K236" s="11">
        <f t="shared" si="17"/>
        <v>119.16919082648204</v>
      </c>
      <c r="L236" s="11">
        <f t="shared" si="18"/>
        <v>154.79999999999995</v>
      </c>
      <c r="M236" s="11">
        <f t="shared" si="19"/>
        <v>139.0909090909091</v>
      </c>
    </row>
    <row r="237" spans="1:13" ht="30.75">
      <c r="A237" s="85"/>
      <c r="B237" s="85"/>
      <c r="C237" s="54" t="s">
        <v>154</v>
      </c>
      <c r="D237" s="27" t="s">
        <v>155</v>
      </c>
      <c r="E237" s="16">
        <v>4838.1</v>
      </c>
      <c r="F237" s="11">
        <v>4800.8</v>
      </c>
      <c r="G237" s="11">
        <v>3144.5</v>
      </c>
      <c r="H237" s="16">
        <v>3162.2</v>
      </c>
      <c r="I237" s="16">
        <f t="shared" si="15"/>
        <v>17.699999999999818</v>
      </c>
      <c r="J237" s="16">
        <f t="shared" si="16"/>
        <v>100.56288758149148</v>
      </c>
      <c r="K237" s="16">
        <f t="shared" si="17"/>
        <v>65.86818863522745</v>
      </c>
      <c r="L237" s="16">
        <f t="shared" si="18"/>
        <v>-1675.9000000000005</v>
      </c>
      <c r="M237" s="16">
        <f t="shared" si="19"/>
        <v>65.36036873979454</v>
      </c>
    </row>
    <row r="238" spans="1:13" ht="29.25" customHeight="1">
      <c r="A238" s="85"/>
      <c r="B238" s="85"/>
      <c r="C238" s="54" t="s">
        <v>148</v>
      </c>
      <c r="D238" s="26" t="s">
        <v>149</v>
      </c>
      <c r="E238" s="16">
        <v>7539.3</v>
      </c>
      <c r="F238" s="11"/>
      <c r="G238" s="11"/>
      <c r="H238" s="42">
        <v>12553</v>
      </c>
      <c r="I238" s="42">
        <f t="shared" si="15"/>
        <v>12553</v>
      </c>
      <c r="J238" s="42"/>
      <c r="K238" s="42"/>
      <c r="L238" s="42">
        <f t="shared" si="18"/>
        <v>5013.7</v>
      </c>
      <c r="M238" s="42">
        <f t="shared" si="19"/>
        <v>166.5008687809213</v>
      </c>
    </row>
    <row r="239" spans="1:13" ht="78">
      <c r="A239" s="85"/>
      <c r="B239" s="85"/>
      <c r="C239" s="57" t="s">
        <v>146</v>
      </c>
      <c r="D239" s="27" t="s">
        <v>166</v>
      </c>
      <c r="E239" s="16">
        <v>9.7</v>
      </c>
      <c r="F239" s="11"/>
      <c r="G239" s="11"/>
      <c r="H239" s="16"/>
      <c r="I239" s="16">
        <f t="shared" si="15"/>
        <v>0</v>
      </c>
      <c r="J239" s="16"/>
      <c r="K239" s="16"/>
      <c r="L239" s="16">
        <f t="shared" si="18"/>
        <v>-9.7</v>
      </c>
      <c r="M239" s="16">
        <f t="shared" si="19"/>
        <v>0</v>
      </c>
    </row>
    <row r="240" spans="1:13" ht="15">
      <c r="A240" s="85"/>
      <c r="B240" s="85"/>
      <c r="C240" s="54" t="s">
        <v>13</v>
      </c>
      <c r="D240" s="26" t="s">
        <v>14</v>
      </c>
      <c r="E240" s="11">
        <f>SUM(E241:E244)</f>
        <v>604.2</v>
      </c>
      <c r="F240" s="11">
        <f>SUM(F241:F244)</f>
        <v>0</v>
      </c>
      <c r="G240" s="11">
        <f>SUM(G241:G244)</f>
        <v>0</v>
      </c>
      <c r="H240" s="11">
        <f>SUM(H241:H244)</f>
        <v>246.5</v>
      </c>
      <c r="I240" s="11">
        <f t="shared" si="15"/>
        <v>246.5</v>
      </c>
      <c r="J240" s="11"/>
      <c r="K240" s="11"/>
      <c r="L240" s="11">
        <f t="shared" si="18"/>
        <v>-357.70000000000005</v>
      </c>
      <c r="M240" s="11">
        <f t="shared" si="19"/>
        <v>40.79774908970539</v>
      </c>
    </row>
    <row r="241" spans="1:13" ht="62.25" hidden="1">
      <c r="A241" s="85"/>
      <c r="B241" s="85"/>
      <c r="C241" s="57" t="s">
        <v>199</v>
      </c>
      <c r="D241" s="26" t="s">
        <v>200</v>
      </c>
      <c r="E241" s="11">
        <v>10.2</v>
      </c>
      <c r="F241" s="11"/>
      <c r="G241" s="11"/>
      <c r="H241" s="11"/>
      <c r="I241" s="11">
        <f aca="true" t="shared" si="20" ref="I241:I303">H241-G241</f>
        <v>0</v>
      </c>
      <c r="J241" s="11" t="e">
        <f aca="true" t="shared" si="21" ref="J241:J303">H241/G241*100</f>
        <v>#DIV/0!</v>
      </c>
      <c r="K241" s="11" t="e">
        <f aca="true" t="shared" si="22" ref="K241:K303">H241/F241*100</f>
        <v>#DIV/0!</v>
      </c>
      <c r="L241" s="11">
        <f aca="true" t="shared" si="23" ref="L241:L303">H241-E241</f>
        <v>-10.2</v>
      </c>
      <c r="M241" s="11">
        <f aca="true" t="shared" si="24" ref="M241:M303">H241/E241*100</f>
        <v>0</v>
      </c>
    </row>
    <row r="242" spans="1:13" ht="46.5" hidden="1">
      <c r="A242" s="85"/>
      <c r="B242" s="85"/>
      <c r="C242" s="57" t="s">
        <v>152</v>
      </c>
      <c r="D242" s="26" t="s">
        <v>153</v>
      </c>
      <c r="E242" s="11"/>
      <c r="F242" s="11"/>
      <c r="G242" s="11"/>
      <c r="H242" s="11"/>
      <c r="I242" s="11">
        <f t="shared" si="20"/>
        <v>0</v>
      </c>
      <c r="J242" s="11" t="e">
        <f t="shared" si="21"/>
        <v>#DIV/0!</v>
      </c>
      <c r="K242" s="11" t="e">
        <f t="shared" si="22"/>
        <v>#DIV/0!</v>
      </c>
      <c r="L242" s="11">
        <f t="shared" si="23"/>
        <v>0</v>
      </c>
      <c r="M242" s="11" t="e">
        <f t="shared" si="24"/>
        <v>#DIV/0!</v>
      </c>
    </row>
    <row r="243" spans="1:13" ht="62.25" hidden="1">
      <c r="A243" s="85"/>
      <c r="B243" s="85"/>
      <c r="C243" s="54" t="s">
        <v>42</v>
      </c>
      <c r="D243" s="28" t="s">
        <v>43</v>
      </c>
      <c r="E243" s="11"/>
      <c r="F243" s="11"/>
      <c r="G243" s="11"/>
      <c r="H243" s="11">
        <v>9.3</v>
      </c>
      <c r="I243" s="11">
        <f t="shared" si="20"/>
        <v>9.3</v>
      </c>
      <c r="J243" s="11" t="e">
        <f t="shared" si="21"/>
        <v>#DIV/0!</v>
      </c>
      <c r="K243" s="11" t="e">
        <f t="shared" si="22"/>
        <v>#DIV/0!</v>
      </c>
      <c r="L243" s="11">
        <f t="shared" si="23"/>
        <v>9.3</v>
      </c>
      <c r="M243" s="11" t="e">
        <f t="shared" si="24"/>
        <v>#DIV/0!</v>
      </c>
    </row>
    <row r="244" spans="1:13" ht="46.5" hidden="1">
      <c r="A244" s="85"/>
      <c r="B244" s="85"/>
      <c r="C244" s="57" t="s">
        <v>15</v>
      </c>
      <c r="D244" s="26" t="s">
        <v>16</v>
      </c>
      <c r="E244" s="11">
        <v>594</v>
      </c>
      <c r="F244" s="11"/>
      <c r="G244" s="11"/>
      <c r="H244" s="11">
        <v>237.2</v>
      </c>
      <c r="I244" s="11">
        <f t="shared" si="20"/>
        <v>237.2</v>
      </c>
      <c r="J244" s="11" t="e">
        <f t="shared" si="21"/>
        <v>#DIV/0!</v>
      </c>
      <c r="K244" s="11" t="e">
        <f t="shared" si="22"/>
        <v>#DIV/0!</v>
      </c>
      <c r="L244" s="11">
        <f t="shared" si="23"/>
        <v>-356.8</v>
      </c>
      <c r="M244" s="11">
        <f t="shared" si="24"/>
        <v>39.93265993265993</v>
      </c>
    </row>
    <row r="245" spans="1:13" ht="15" hidden="1">
      <c r="A245" s="85"/>
      <c r="B245" s="85"/>
      <c r="C245" s="54" t="s">
        <v>17</v>
      </c>
      <c r="D245" s="26" t="s">
        <v>18</v>
      </c>
      <c r="E245" s="11"/>
      <c r="F245" s="11"/>
      <c r="G245" s="11"/>
      <c r="H245" s="11"/>
      <c r="I245" s="11">
        <f t="shared" si="20"/>
        <v>0</v>
      </c>
      <c r="J245" s="11" t="e">
        <f t="shared" si="21"/>
        <v>#DIV/0!</v>
      </c>
      <c r="K245" s="11" t="e">
        <f t="shared" si="22"/>
        <v>#DIV/0!</v>
      </c>
      <c r="L245" s="11">
        <f t="shared" si="23"/>
        <v>0</v>
      </c>
      <c r="M245" s="11" t="e">
        <f t="shared" si="24"/>
        <v>#DIV/0!</v>
      </c>
    </row>
    <row r="246" spans="1:13" ht="15" hidden="1">
      <c r="A246" s="85"/>
      <c r="B246" s="85"/>
      <c r="C246" s="54" t="s">
        <v>19</v>
      </c>
      <c r="D246" s="26" t="s">
        <v>147</v>
      </c>
      <c r="E246" s="11"/>
      <c r="F246" s="11"/>
      <c r="G246" s="11"/>
      <c r="H246" s="11"/>
      <c r="I246" s="11">
        <f t="shared" si="20"/>
        <v>0</v>
      </c>
      <c r="J246" s="11" t="e">
        <f t="shared" si="21"/>
        <v>#DIV/0!</v>
      </c>
      <c r="K246" s="11" t="e">
        <f t="shared" si="22"/>
        <v>#DIV/0!</v>
      </c>
      <c r="L246" s="11">
        <f t="shared" si="23"/>
        <v>0</v>
      </c>
      <c r="M246" s="11" t="e">
        <f t="shared" si="24"/>
        <v>#DIV/0!</v>
      </c>
    </row>
    <row r="247" spans="1:13" ht="15">
      <c r="A247" s="85"/>
      <c r="B247" s="85"/>
      <c r="C247" s="54" t="s">
        <v>22</v>
      </c>
      <c r="D247" s="26" t="s">
        <v>23</v>
      </c>
      <c r="E247" s="11">
        <v>16840.1</v>
      </c>
      <c r="F247" s="42">
        <v>3566.8</v>
      </c>
      <c r="G247" s="42">
        <v>1578.2</v>
      </c>
      <c r="H247" s="11">
        <v>1578.2</v>
      </c>
      <c r="I247" s="11">
        <f t="shared" si="20"/>
        <v>0</v>
      </c>
      <c r="J247" s="11">
        <f t="shared" si="21"/>
        <v>100</v>
      </c>
      <c r="K247" s="11">
        <f t="shared" si="22"/>
        <v>44.24694403947516</v>
      </c>
      <c r="L247" s="11">
        <f t="shared" si="23"/>
        <v>-15261.899999999998</v>
      </c>
      <c r="M247" s="11">
        <f t="shared" si="24"/>
        <v>9.371678315449435</v>
      </c>
    </row>
    <row r="248" spans="1:13" ht="15" hidden="1">
      <c r="A248" s="85"/>
      <c r="B248" s="85"/>
      <c r="C248" s="54" t="s">
        <v>24</v>
      </c>
      <c r="D248" s="26" t="s">
        <v>60</v>
      </c>
      <c r="E248" s="11"/>
      <c r="F248" s="42"/>
      <c r="G248" s="42"/>
      <c r="H248" s="11"/>
      <c r="I248" s="11">
        <f t="shared" si="20"/>
        <v>0</v>
      </c>
      <c r="J248" s="11" t="e">
        <f t="shared" si="21"/>
        <v>#DIV/0!</v>
      </c>
      <c r="K248" s="11" t="e">
        <f t="shared" si="22"/>
        <v>#DIV/0!</v>
      </c>
      <c r="L248" s="11">
        <f t="shared" si="23"/>
        <v>0</v>
      </c>
      <c r="M248" s="11" t="e">
        <f t="shared" si="24"/>
        <v>#DIV/0!</v>
      </c>
    </row>
    <row r="249" spans="1:13" ht="15">
      <c r="A249" s="85"/>
      <c r="B249" s="85"/>
      <c r="C249" s="54" t="s">
        <v>36</v>
      </c>
      <c r="D249" s="26" t="s">
        <v>37</v>
      </c>
      <c r="E249" s="11">
        <v>255</v>
      </c>
      <c r="F249" s="42">
        <v>102</v>
      </c>
      <c r="G249" s="42">
        <v>102</v>
      </c>
      <c r="H249" s="11">
        <v>102</v>
      </c>
      <c r="I249" s="11">
        <f t="shared" si="20"/>
        <v>0</v>
      </c>
      <c r="J249" s="11">
        <f t="shared" si="21"/>
        <v>100</v>
      </c>
      <c r="K249" s="11">
        <f t="shared" si="22"/>
        <v>100</v>
      </c>
      <c r="L249" s="11">
        <f t="shared" si="23"/>
        <v>-153</v>
      </c>
      <c r="M249" s="11">
        <f t="shared" si="24"/>
        <v>40</v>
      </c>
    </row>
    <row r="250" spans="1:13" ht="15">
      <c r="A250" s="85"/>
      <c r="B250" s="85"/>
      <c r="C250" s="54" t="s">
        <v>26</v>
      </c>
      <c r="D250" s="26" t="s">
        <v>21</v>
      </c>
      <c r="E250" s="11">
        <v>-624.1</v>
      </c>
      <c r="F250" s="16"/>
      <c r="G250" s="16"/>
      <c r="H250" s="11">
        <v>-30051.7</v>
      </c>
      <c r="I250" s="11">
        <f t="shared" si="20"/>
        <v>-30051.7</v>
      </c>
      <c r="J250" s="11"/>
      <c r="K250" s="11"/>
      <c r="L250" s="11">
        <f t="shared" si="23"/>
        <v>-29427.600000000002</v>
      </c>
      <c r="M250" s="11">
        <f t="shared" si="24"/>
        <v>4815.205896490947</v>
      </c>
    </row>
    <row r="251" spans="1:13" s="2" customFormat="1" ht="15">
      <c r="A251" s="85"/>
      <c r="B251" s="85"/>
      <c r="C251" s="56"/>
      <c r="D251" s="43" t="s">
        <v>27</v>
      </c>
      <c r="E251" s="3">
        <f>SUM(E236:E240,E245:E250)</f>
        <v>29858.300000000003</v>
      </c>
      <c r="F251" s="3">
        <f>SUM(F236:F240,F245:F250)</f>
        <v>8931.8</v>
      </c>
      <c r="G251" s="3">
        <f>SUM(G236:G240,G245:G250)</f>
        <v>5129.8</v>
      </c>
      <c r="H251" s="3">
        <f>SUM(H236:H240,H245:H250)</f>
        <v>-11859</v>
      </c>
      <c r="I251" s="3">
        <f t="shared" si="20"/>
        <v>-16988.8</v>
      </c>
      <c r="J251" s="3">
        <f t="shared" si="21"/>
        <v>-231.1786034543257</v>
      </c>
      <c r="K251" s="3">
        <f t="shared" si="22"/>
        <v>-132.77278935936766</v>
      </c>
      <c r="L251" s="3">
        <f t="shared" si="23"/>
        <v>-41717.3</v>
      </c>
      <c r="M251" s="3">
        <f t="shared" si="24"/>
        <v>-39.717599461456274</v>
      </c>
    </row>
    <row r="252" spans="1:13" ht="15">
      <c r="A252" s="85"/>
      <c r="B252" s="85"/>
      <c r="C252" s="54" t="s">
        <v>13</v>
      </c>
      <c r="D252" s="26" t="s">
        <v>14</v>
      </c>
      <c r="E252" s="11">
        <f>E253</f>
        <v>9260.1</v>
      </c>
      <c r="F252" s="11">
        <f>F253</f>
        <v>12000</v>
      </c>
      <c r="G252" s="11">
        <f>G253</f>
        <v>9000</v>
      </c>
      <c r="H252" s="11">
        <f>H253</f>
        <v>19432.9</v>
      </c>
      <c r="I252" s="11">
        <f t="shared" si="20"/>
        <v>10432.900000000001</v>
      </c>
      <c r="J252" s="11">
        <f t="shared" si="21"/>
        <v>215.92111111111114</v>
      </c>
      <c r="K252" s="11">
        <f t="shared" si="22"/>
        <v>161.94083333333336</v>
      </c>
      <c r="L252" s="11">
        <f t="shared" si="23"/>
        <v>10172.800000000001</v>
      </c>
      <c r="M252" s="11">
        <f t="shared" si="24"/>
        <v>209.85626505113336</v>
      </c>
    </row>
    <row r="253" spans="1:13" ht="46.5" hidden="1">
      <c r="A253" s="85"/>
      <c r="B253" s="85"/>
      <c r="C253" s="57" t="s">
        <v>15</v>
      </c>
      <c r="D253" s="26" t="s">
        <v>16</v>
      </c>
      <c r="E253" s="11">
        <v>9260.1</v>
      </c>
      <c r="F253" s="11">
        <v>12000</v>
      </c>
      <c r="G253" s="11">
        <v>9000</v>
      </c>
      <c r="H253" s="11">
        <v>19432.9</v>
      </c>
      <c r="I253" s="11">
        <f t="shared" si="20"/>
        <v>10432.900000000001</v>
      </c>
      <c r="J253" s="11">
        <f t="shared" si="21"/>
        <v>215.92111111111114</v>
      </c>
      <c r="K253" s="11">
        <f t="shared" si="22"/>
        <v>161.94083333333336</v>
      </c>
      <c r="L253" s="11">
        <f t="shared" si="23"/>
        <v>10172.800000000001</v>
      </c>
      <c r="M253" s="11">
        <f t="shared" si="24"/>
        <v>209.85626505113336</v>
      </c>
    </row>
    <row r="254" spans="1:13" s="2" customFormat="1" ht="15">
      <c r="A254" s="85"/>
      <c r="B254" s="85"/>
      <c r="C254" s="56"/>
      <c r="D254" s="43" t="s">
        <v>28</v>
      </c>
      <c r="E254" s="3">
        <f>E252</f>
        <v>9260.1</v>
      </c>
      <c r="F254" s="3">
        <f>F252</f>
        <v>12000</v>
      </c>
      <c r="G254" s="3">
        <f>G252</f>
        <v>9000</v>
      </c>
      <c r="H254" s="3">
        <f>H252</f>
        <v>19432.9</v>
      </c>
      <c r="I254" s="3">
        <f t="shared" si="20"/>
        <v>10432.900000000001</v>
      </c>
      <c r="J254" s="3">
        <f t="shared" si="21"/>
        <v>215.92111111111114</v>
      </c>
      <c r="K254" s="3">
        <f t="shared" si="22"/>
        <v>161.94083333333336</v>
      </c>
      <c r="L254" s="3">
        <f t="shared" si="23"/>
        <v>10172.800000000001</v>
      </c>
      <c r="M254" s="3">
        <f t="shared" si="24"/>
        <v>209.85626505113336</v>
      </c>
    </row>
    <row r="255" spans="1:13" s="2" customFormat="1" ht="30.75">
      <c r="A255" s="85"/>
      <c r="B255" s="85"/>
      <c r="C255" s="56"/>
      <c r="D255" s="43" t="s">
        <v>29</v>
      </c>
      <c r="E255" s="3">
        <f>E256-E250</f>
        <v>39742.5</v>
      </c>
      <c r="F255" s="3">
        <f>F256-F250</f>
        <v>20931.8</v>
      </c>
      <c r="G255" s="3">
        <f>G256-G250</f>
        <v>14129.8</v>
      </c>
      <c r="H255" s="3">
        <f>H256-H250</f>
        <v>37625.600000000006</v>
      </c>
      <c r="I255" s="3">
        <f t="shared" si="20"/>
        <v>23495.800000000007</v>
      </c>
      <c r="J255" s="3">
        <f t="shared" si="21"/>
        <v>266.2854392843494</v>
      </c>
      <c r="K255" s="3">
        <f t="shared" si="22"/>
        <v>179.75329403109149</v>
      </c>
      <c r="L255" s="3">
        <f t="shared" si="23"/>
        <v>-2116.899999999994</v>
      </c>
      <c r="M255" s="3">
        <f t="shared" si="24"/>
        <v>94.6734604013336</v>
      </c>
    </row>
    <row r="256" spans="1:13" s="2" customFormat="1" ht="17.25" customHeight="1">
      <c r="A256" s="86"/>
      <c r="B256" s="86"/>
      <c r="C256" s="56"/>
      <c r="D256" s="43" t="s">
        <v>44</v>
      </c>
      <c r="E256" s="3">
        <f>E251+E254</f>
        <v>39118.4</v>
      </c>
      <c r="F256" s="3">
        <f>F251+F254</f>
        <v>20931.8</v>
      </c>
      <c r="G256" s="3">
        <f>G251+G254</f>
        <v>14129.8</v>
      </c>
      <c r="H256" s="3">
        <f>H251+H254</f>
        <v>7573.9000000000015</v>
      </c>
      <c r="I256" s="3">
        <f t="shared" si="20"/>
        <v>-6555.899999999998</v>
      </c>
      <c r="J256" s="3">
        <f t="shared" si="21"/>
        <v>53.60231567325795</v>
      </c>
      <c r="K256" s="3">
        <f t="shared" si="22"/>
        <v>36.18370135392084</v>
      </c>
      <c r="L256" s="3">
        <f t="shared" si="23"/>
        <v>-31544.5</v>
      </c>
      <c r="M256" s="3">
        <f t="shared" si="24"/>
        <v>19.36147695202258</v>
      </c>
    </row>
    <row r="257" spans="1:13" s="2" customFormat="1" ht="30.75">
      <c r="A257" s="103">
        <v>942</v>
      </c>
      <c r="B257" s="84" t="s">
        <v>230</v>
      </c>
      <c r="C257" s="54" t="s">
        <v>154</v>
      </c>
      <c r="D257" s="27" t="s">
        <v>155</v>
      </c>
      <c r="E257" s="3"/>
      <c r="F257" s="3"/>
      <c r="G257" s="3"/>
      <c r="H257" s="42">
        <v>89.9</v>
      </c>
      <c r="I257" s="42">
        <f t="shared" si="20"/>
        <v>89.9</v>
      </c>
      <c r="J257" s="42"/>
      <c r="K257" s="42"/>
      <c r="L257" s="42">
        <f t="shared" si="23"/>
        <v>89.9</v>
      </c>
      <c r="M257" s="42"/>
    </row>
    <row r="258" spans="1:13" s="2" customFormat="1" ht="30.75">
      <c r="A258" s="104"/>
      <c r="B258" s="85"/>
      <c r="C258" s="54" t="s">
        <v>148</v>
      </c>
      <c r="D258" s="27" t="s">
        <v>149</v>
      </c>
      <c r="E258" s="3"/>
      <c r="F258" s="3"/>
      <c r="G258" s="3"/>
      <c r="H258" s="42">
        <v>196.5</v>
      </c>
      <c r="I258" s="42">
        <f t="shared" si="20"/>
        <v>196.5</v>
      </c>
      <c r="J258" s="42"/>
      <c r="K258" s="42"/>
      <c r="L258" s="42">
        <f t="shared" si="23"/>
        <v>196.5</v>
      </c>
      <c r="M258" s="42"/>
    </row>
    <row r="259" spans="1:13" s="2" customFormat="1" ht="15">
      <c r="A259" s="104"/>
      <c r="B259" s="85"/>
      <c r="C259" s="54" t="s">
        <v>13</v>
      </c>
      <c r="D259" s="26" t="s">
        <v>14</v>
      </c>
      <c r="E259" s="42">
        <f>E260</f>
        <v>0</v>
      </c>
      <c r="F259" s="42">
        <f>F260</f>
        <v>0</v>
      </c>
      <c r="G259" s="42">
        <f>G260</f>
        <v>0</v>
      </c>
      <c r="H259" s="42">
        <f>H260</f>
        <v>591.6</v>
      </c>
      <c r="I259" s="42">
        <f t="shared" si="20"/>
        <v>591.6</v>
      </c>
      <c r="J259" s="42"/>
      <c r="K259" s="42"/>
      <c r="L259" s="42">
        <f t="shared" si="23"/>
        <v>591.6</v>
      </c>
      <c r="M259" s="42"/>
    </row>
    <row r="260" spans="1:13" s="2" customFormat="1" ht="46.5" hidden="1">
      <c r="A260" s="104"/>
      <c r="B260" s="85"/>
      <c r="C260" s="57" t="s">
        <v>15</v>
      </c>
      <c r="D260" s="26" t="s">
        <v>16</v>
      </c>
      <c r="E260" s="3"/>
      <c r="F260" s="3"/>
      <c r="G260" s="3"/>
      <c r="H260" s="42">
        <v>591.6</v>
      </c>
      <c r="I260" s="42">
        <f t="shared" si="20"/>
        <v>591.6</v>
      </c>
      <c r="J260" s="42" t="e">
        <f t="shared" si="21"/>
        <v>#DIV/0!</v>
      </c>
      <c r="K260" s="42" t="e">
        <f t="shared" si="22"/>
        <v>#DIV/0!</v>
      </c>
      <c r="L260" s="42">
        <f t="shared" si="23"/>
        <v>591.6</v>
      </c>
      <c r="M260" s="42" t="e">
        <f t="shared" si="24"/>
        <v>#DIV/0!</v>
      </c>
    </row>
    <row r="261" spans="1:13" s="2" customFormat="1" ht="15" hidden="1">
      <c r="A261" s="104"/>
      <c r="B261" s="85"/>
      <c r="C261" s="54" t="s">
        <v>17</v>
      </c>
      <c r="D261" s="26" t="s">
        <v>18</v>
      </c>
      <c r="E261" s="3"/>
      <c r="F261" s="3"/>
      <c r="G261" s="3"/>
      <c r="H261" s="42"/>
      <c r="I261" s="42">
        <f t="shared" si="20"/>
        <v>0</v>
      </c>
      <c r="J261" s="42" t="e">
        <f t="shared" si="21"/>
        <v>#DIV/0!</v>
      </c>
      <c r="K261" s="42" t="e">
        <f t="shared" si="22"/>
        <v>#DIV/0!</v>
      </c>
      <c r="L261" s="42">
        <f t="shared" si="23"/>
        <v>0</v>
      </c>
      <c r="M261" s="42" t="e">
        <f t="shared" si="24"/>
        <v>#DIV/0!</v>
      </c>
    </row>
    <row r="262" spans="1:13" s="2" customFormat="1" ht="15" hidden="1">
      <c r="A262" s="104"/>
      <c r="B262" s="85"/>
      <c r="C262" s="54" t="s">
        <v>26</v>
      </c>
      <c r="D262" s="26" t="s">
        <v>21</v>
      </c>
      <c r="E262" s="3"/>
      <c r="F262" s="3"/>
      <c r="G262" s="3"/>
      <c r="H262" s="3"/>
      <c r="I262" s="3">
        <f t="shared" si="20"/>
        <v>0</v>
      </c>
      <c r="J262" s="3" t="e">
        <f t="shared" si="21"/>
        <v>#DIV/0!</v>
      </c>
      <c r="K262" s="3" t="e">
        <f t="shared" si="22"/>
        <v>#DIV/0!</v>
      </c>
      <c r="L262" s="3">
        <f t="shared" si="23"/>
        <v>0</v>
      </c>
      <c r="M262" s="3" t="e">
        <f t="shared" si="24"/>
        <v>#DIV/0!</v>
      </c>
    </row>
    <row r="263" spans="1:13" s="2" customFormat="1" ht="30.75" hidden="1">
      <c r="A263" s="104"/>
      <c r="B263" s="85"/>
      <c r="C263" s="54"/>
      <c r="D263" s="43" t="s">
        <v>29</v>
      </c>
      <c r="E263" s="3">
        <f>E264-E262</f>
        <v>0</v>
      </c>
      <c r="F263" s="3">
        <f>F264-F262</f>
        <v>0</v>
      </c>
      <c r="G263" s="3">
        <f>G264-G262</f>
        <v>0</v>
      </c>
      <c r="H263" s="3">
        <f>H264-H262</f>
        <v>878</v>
      </c>
      <c r="I263" s="3">
        <f t="shared" si="20"/>
        <v>878</v>
      </c>
      <c r="J263" s="3"/>
      <c r="K263" s="3"/>
      <c r="L263" s="3">
        <f t="shared" si="23"/>
        <v>878</v>
      </c>
      <c r="M263" s="3"/>
    </row>
    <row r="264" spans="1:13" s="2" customFormat="1" ht="15">
      <c r="A264" s="105"/>
      <c r="B264" s="86"/>
      <c r="C264" s="56"/>
      <c r="D264" s="43" t="s">
        <v>44</v>
      </c>
      <c r="E264" s="3">
        <f>E257+E258+E259+E261+E262</f>
        <v>0</v>
      </c>
      <c r="F264" s="3">
        <f>F257+F258+F259+F261+F262</f>
        <v>0</v>
      </c>
      <c r="G264" s="3">
        <f>G257+G258+G259+G261+G262</f>
        <v>0</v>
      </c>
      <c r="H264" s="3">
        <f>H257+H258+H259+H261+H262</f>
        <v>878</v>
      </c>
      <c r="I264" s="3">
        <f t="shared" si="20"/>
        <v>878</v>
      </c>
      <c r="J264" s="3"/>
      <c r="K264" s="3"/>
      <c r="L264" s="3">
        <f t="shared" si="23"/>
        <v>878</v>
      </c>
      <c r="M264" s="3"/>
    </row>
    <row r="265" spans="1:13" s="2" customFormat="1" ht="93">
      <c r="A265" s="84" t="s">
        <v>72</v>
      </c>
      <c r="B265" s="84" t="s">
        <v>229</v>
      </c>
      <c r="C265" s="54" t="s">
        <v>186</v>
      </c>
      <c r="D265" s="27" t="s">
        <v>188</v>
      </c>
      <c r="E265" s="11">
        <v>872.8</v>
      </c>
      <c r="F265" s="11">
        <v>1630.1</v>
      </c>
      <c r="G265" s="11">
        <v>1280.1</v>
      </c>
      <c r="H265" s="11">
        <v>1232.9</v>
      </c>
      <c r="I265" s="11">
        <f t="shared" si="20"/>
        <v>-47.19999999999982</v>
      </c>
      <c r="J265" s="11">
        <f t="shared" si="21"/>
        <v>96.31278806343255</v>
      </c>
      <c r="K265" s="11">
        <f t="shared" si="22"/>
        <v>75.63339672412737</v>
      </c>
      <c r="L265" s="11">
        <f t="shared" si="23"/>
        <v>360.10000000000014</v>
      </c>
      <c r="M265" s="11">
        <f t="shared" si="24"/>
        <v>141.25802016498628</v>
      </c>
    </row>
    <row r="266" spans="1:13" s="2" customFormat="1" ht="18" customHeight="1">
      <c r="A266" s="85"/>
      <c r="B266" s="85"/>
      <c r="C266" s="54" t="s">
        <v>6</v>
      </c>
      <c r="D266" s="26" t="s">
        <v>7</v>
      </c>
      <c r="E266" s="11">
        <v>975.7</v>
      </c>
      <c r="F266" s="11">
        <v>1386.8</v>
      </c>
      <c r="G266" s="11">
        <v>1040.1</v>
      </c>
      <c r="H266" s="11">
        <v>1040.1</v>
      </c>
      <c r="I266" s="11">
        <f t="shared" si="20"/>
        <v>0</v>
      </c>
      <c r="J266" s="11">
        <f t="shared" si="21"/>
        <v>100</v>
      </c>
      <c r="K266" s="11">
        <f t="shared" si="22"/>
        <v>75</v>
      </c>
      <c r="L266" s="11">
        <f t="shared" si="23"/>
        <v>64.39999999999986</v>
      </c>
      <c r="M266" s="11">
        <f t="shared" si="24"/>
        <v>106.60038946397457</v>
      </c>
    </row>
    <row r="267" spans="1:13" s="2" customFormat="1" ht="46.5">
      <c r="A267" s="85"/>
      <c r="B267" s="85"/>
      <c r="C267" s="54" t="s">
        <v>239</v>
      </c>
      <c r="D267" s="26" t="s">
        <v>240</v>
      </c>
      <c r="E267" s="11"/>
      <c r="F267" s="11"/>
      <c r="G267" s="11"/>
      <c r="H267" s="11">
        <v>2</v>
      </c>
      <c r="I267" s="11">
        <f t="shared" si="20"/>
        <v>2</v>
      </c>
      <c r="J267" s="11"/>
      <c r="K267" s="11"/>
      <c r="L267" s="11">
        <f t="shared" si="23"/>
        <v>2</v>
      </c>
      <c r="M267" s="11"/>
    </row>
    <row r="268" spans="1:13" ht="30" customHeight="1">
      <c r="A268" s="85"/>
      <c r="B268" s="85"/>
      <c r="C268" s="54" t="s">
        <v>148</v>
      </c>
      <c r="D268" s="26" t="s">
        <v>149</v>
      </c>
      <c r="E268" s="11">
        <v>189.8</v>
      </c>
      <c r="F268" s="11"/>
      <c r="G268" s="11"/>
      <c r="H268" s="11">
        <v>759.9</v>
      </c>
      <c r="I268" s="11">
        <f t="shared" si="20"/>
        <v>759.9</v>
      </c>
      <c r="J268" s="11"/>
      <c r="K268" s="11"/>
      <c r="L268" s="11">
        <f t="shared" si="23"/>
        <v>570.0999999999999</v>
      </c>
      <c r="M268" s="11">
        <f t="shared" si="24"/>
        <v>400.36880927291884</v>
      </c>
    </row>
    <row r="269" spans="1:13" ht="78">
      <c r="A269" s="85"/>
      <c r="B269" s="85"/>
      <c r="C269" s="57" t="s">
        <v>162</v>
      </c>
      <c r="D269" s="27" t="s">
        <v>165</v>
      </c>
      <c r="E269" s="11">
        <v>446.5</v>
      </c>
      <c r="F269" s="11"/>
      <c r="G269" s="11"/>
      <c r="H269" s="11"/>
      <c r="I269" s="11">
        <f t="shared" si="20"/>
        <v>0</v>
      </c>
      <c r="J269" s="11"/>
      <c r="K269" s="11"/>
      <c r="L269" s="11">
        <f t="shared" si="23"/>
        <v>-446.5</v>
      </c>
      <c r="M269" s="11">
        <f t="shared" si="24"/>
        <v>0</v>
      </c>
    </row>
    <row r="270" spans="1:13" ht="15">
      <c r="A270" s="85"/>
      <c r="B270" s="85"/>
      <c r="C270" s="54" t="s">
        <v>13</v>
      </c>
      <c r="D270" s="26" t="s">
        <v>14</v>
      </c>
      <c r="E270" s="11">
        <f>SUM(E271:E276)</f>
        <v>2218.9</v>
      </c>
      <c r="F270" s="11">
        <f>SUM(F271:F276)</f>
        <v>1335.6</v>
      </c>
      <c r="G270" s="11">
        <f>SUM(G271:G276)</f>
        <v>1110</v>
      </c>
      <c r="H270" s="11">
        <f>SUM(H271:H276)</f>
        <v>1203.3000000000002</v>
      </c>
      <c r="I270" s="11">
        <f t="shared" si="20"/>
        <v>93.30000000000018</v>
      </c>
      <c r="J270" s="11">
        <f t="shared" si="21"/>
        <v>108.40540540540542</v>
      </c>
      <c r="K270" s="11">
        <f t="shared" si="22"/>
        <v>90.09433962264153</v>
      </c>
      <c r="L270" s="11">
        <f t="shared" si="23"/>
        <v>-1015.5999999999999</v>
      </c>
      <c r="M270" s="11">
        <f t="shared" si="24"/>
        <v>54.22957321195187</v>
      </c>
    </row>
    <row r="271" spans="1:13" ht="30.75" hidden="1">
      <c r="A271" s="85"/>
      <c r="B271" s="85"/>
      <c r="C271" s="57" t="s">
        <v>31</v>
      </c>
      <c r="D271" s="26" t="s">
        <v>32</v>
      </c>
      <c r="E271" s="11"/>
      <c r="F271" s="11"/>
      <c r="G271" s="11"/>
      <c r="H271" s="11"/>
      <c r="I271" s="11">
        <f t="shared" si="20"/>
        <v>0</v>
      </c>
      <c r="J271" s="11" t="e">
        <f t="shared" si="21"/>
        <v>#DIV/0!</v>
      </c>
      <c r="K271" s="11" t="e">
        <f t="shared" si="22"/>
        <v>#DIV/0!</v>
      </c>
      <c r="L271" s="11">
        <f t="shared" si="23"/>
        <v>0</v>
      </c>
      <c r="M271" s="11" t="e">
        <f t="shared" si="24"/>
        <v>#DIV/0!</v>
      </c>
    </row>
    <row r="272" spans="1:13" ht="62.25" hidden="1">
      <c r="A272" s="85"/>
      <c r="B272" s="85"/>
      <c r="C272" s="54" t="s">
        <v>42</v>
      </c>
      <c r="D272" s="28" t="s">
        <v>43</v>
      </c>
      <c r="E272" s="11"/>
      <c r="F272" s="11"/>
      <c r="G272" s="11"/>
      <c r="H272" s="11">
        <v>68.6</v>
      </c>
      <c r="I272" s="11">
        <f t="shared" si="20"/>
        <v>68.6</v>
      </c>
      <c r="J272" s="11" t="e">
        <f t="shared" si="21"/>
        <v>#DIV/0!</v>
      </c>
      <c r="K272" s="11" t="e">
        <f t="shared" si="22"/>
        <v>#DIV/0!</v>
      </c>
      <c r="L272" s="11">
        <f t="shared" si="23"/>
        <v>68.6</v>
      </c>
      <c r="M272" s="11" t="e">
        <f t="shared" si="24"/>
        <v>#DIV/0!</v>
      </c>
    </row>
    <row r="273" spans="1:13" ht="78" hidden="1">
      <c r="A273" s="85"/>
      <c r="B273" s="85"/>
      <c r="C273" s="57" t="s">
        <v>196</v>
      </c>
      <c r="D273" s="26" t="s">
        <v>195</v>
      </c>
      <c r="E273" s="11">
        <v>1370.9</v>
      </c>
      <c r="F273" s="11">
        <v>1335.6</v>
      </c>
      <c r="G273" s="11">
        <v>1110</v>
      </c>
      <c r="H273" s="11">
        <v>946.1</v>
      </c>
      <c r="I273" s="11">
        <f t="shared" si="20"/>
        <v>-163.89999999999998</v>
      </c>
      <c r="J273" s="11">
        <f t="shared" si="21"/>
        <v>85.23423423423424</v>
      </c>
      <c r="K273" s="11">
        <f t="shared" si="22"/>
        <v>70.83707696915245</v>
      </c>
      <c r="L273" s="11">
        <f t="shared" si="23"/>
        <v>-424.80000000000007</v>
      </c>
      <c r="M273" s="11">
        <f t="shared" si="24"/>
        <v>69.01305711576336</v>
      </c>
    </row>
    <row r="274" spans="1:13" ht="93" hidden="1">
      <c r="A274" s="85"/>
      <c r="B274" s="85"/>
      <c r="C274" s="57" t="s">
        <v>198</v>
      </c>
      <c r="D274" s="26" t="s">
        <v>197</v>
      </c>
      <c r="E274" s="11">
        <v>381.1</v>
      </c>
      <c r="F274" s="11"/>
      <c r="G274" s="11"/>
      <c r="H274" s="11">
        <v>55.7</v>
      </c>
      <c r="I274" s="11">
        <f t="shared" si="20"/>
        <v>55.7</v>
      </c>
      <c r="J274" s="11" t="e">
        <f t="shared" si="21"/>
        <v>#DIV/0!</v>
      </c>
      <c r="K274" s="11" t="e">
        <f t="shared" si="22"/>
        <v>#DIV/0!</v>
      </c>
      <c r="L274" s="11">
        <f t="shared" si="23"/>
        <v>-325.40000000000003</v>
      </c>
      <c r="M274" s="11">
        <f t="shared" si="24"/>
        <v>14.615586460246654</v>
      </c>
    </row>
    <row r="275" spans="1:13" ht="46.5" hidden="1">
      <c r="A275" s="85"/>
      <c r="B275" s="85"/>
      <c r="C275" s="57" t="s">
        <v>190</v>
      </c>
      <c r="D275" s="26" t="s">
        <v>191</v>
      </c>
      <c r="E275" s="11">
        <v>5</v>
      </c>
      <c r="F275" s="11"/>
      <c r="G275" s="11"/>
      <c r="H275" s="11">
        <v>98</v>
      </c>
      <c r="I275" s="11">
        <f t="shared" si="20"/>
        <v>98</v>
      </c>
      <c r="J275" s="11" t="e">
        <f t="shared" si="21"/>
        <v>#DIV/0!</v>
      </c>
      <c r="K275" s="11" t="e">
        <f t="shared" si="22"/>
        <v>#DIV/0!</v>
      </c>
      <c r="L275" s="11">
        <f t="shared" si="23"/>
        <v>93</v>
      </c>
      <c r="M275" s="11">
        <f t="shared" si="24"/>
        <v>1960.0000000000002</v>
      </c>
    </row>
    <row r="276" spans="1:13" ht="46.5" hidden="1">
      <c r="A276" s="85"/>
      <c r="B276" s="85"/>
      <c r="C276" s="57" t="s">
        <v>15</v>
      </c>
      <c r="D276" s="26" t="s">
        <v>16</v>
      </c>
      <c r="E276" s="11">
        <v>461.9</v>
      </c>
      <c r="F276" s="11"/>
      <c r="G276" s="11"/>
      <c r="H276" s="11">
        <v>34.9</v>
      </c>
      <c r="I276" s="11">
        <f t="shared" si="20"/>
        <v>34.9</v>
      </c>
      <c r="J276" s="11" t="e">
        <f t="shared" si="21"/>
        <v>#DIV/0!</v>
      </c>
      <c r="K276" s="11" t="e">
        <f t="shared" si="22"/>
        <v>#DIV/0!</v>
      </c>
      <c r="L276" s="11">
        <f t="shared" si="23"/>
        <v>-427</v>
      </c>
      <c r="M276" s="11">
        <f t="shared" si="24"/>
        <v>7.555747997402035</v>
      </c>
    </row>
    <row r="277" spans="1:13" ht="15" hidden="1">
      <c r="A277" s="85"/>
      <c r="B277" s="85"/>
      <c r="C277" s="54" t="s">
        <v>17</v>
      </c>
      <c r="D277" s="26" t="s">
        <v>18</v>
      </c>
      <c r="E277" s="11"/>
      <c r="F277" s="11"/>
      <c r="G277" s="11"/>
      <c r="H277" s="11"/>
      <c r="I277" s="11">
        <f t="shared" si="20"/>
        <v>0</v>
      </c>
      <c r="J277" s="11" t="e">
        <f t="shared" si="21"/>
        <v>#DIV/0!</v>
      </c>
      <c r="K277" s="11" t="e">
        <f t="shared" si="22"/>
        <v>#DIV/0!</v>
      </c>
      <c r="L277" s="11">
        <f t="shared" si="23"/>
        <v>0</v>
      </c>
      <c r="M277" s="11" t="e">
        <f t="shared" si="24"/>
        <v>#DIV/0!</v>
      </c>
    </row>
    <row r="278" spans="1:13" ht="15" hidden="1">
      <c r="A278" s="85"/>
      <c r="B278" s="85"/>
      <c r="C278" s="54" t="s">
        <v>19</v>
      </c>
      <c r="D278" s="26" t="s">
        <v>20</v>
      </c>
      <c r="E278" s="11"/>
      <c r="F278" s="11"/>
      <c r="G278" s="11"/>
      <c r="H278" s="11"/>
      <c r="I278" s="11">
        <f t="shared" si="20"/>
        <v>0</v>
      </c>
      <c r="J278" s="11" t="e">
        <f t="shared" si="21"/>
        <v>#DIV/0!</v>
      </c>
      <c r="K278" s="11" t="e">
        <f t="shared" si="22"/>
        <v>#DIV/0!</v>
      </c>
      <c r="L278" s="11">
        <f t="shared" si="23"/>
        <v>0</v>
      </c>
      <c r="M278" s="11" t="e">
        <f t="shared" si="24"/>
        <v>#DIV/0!</v>
      </c>
    </row>
    <row r="279" spans="1:13" ht="15">
      <c r="A279" s="85"/>
      <c r="B279" s="85"/>
      <c r="C279" s="54" t="s">
        <v>22</v>
      </c>
      <c r="D279" s="26" t="s">
        <v>73</v>
      </c>
      <c r="E279" s="11">
        <v>230173.7</v>
      </c>
      <c r="F279" s="11">
        <f>465940+31777.7</f>
        <v>497717.7</v>
      </c>
      <c r="G279" s="11">
        <v>164121</v>
      </c>
      <c r="H279" s="11">
        <v>164121</v>
      </c>
      <c r="I279" s="11">
        <f t="shared" si="20"/>
        <v>0</v>
      </c>
      <c r="J279" s="11">
        <f t="shared" si="21"/>
        <v>100</v>
      </c>
      <c r="K279" s="11">
        <f t="shared" si="22"/>
        <v>32.97471639043578</v>
      </c>
      <c r="L279" s="11">
        <f t="shared" si="23"/>
        <v>-66052.70000000001</v>
      </c>
      <c r="M279" s="11">
        <f t="shared" si="24"/>
        <v>71.30310717514642</v>
      </c>
    </row>
    <row r="280" spans="1:13" ht="15" hidden="1">
      <c r="A280" s="85"/>
      <c r="B280" s="85"/>
      <c r="C280" s="54" t="s">
        <v>24</v>
      </c>
      <c r="D280" s="26" t="s">
        <v>60</v>
      </c>
      <c r="E280" s="11"/>
      <c r="F280" s="11"/>
      <c r="G280" s="11"/>
      <c r="H280" s="11"/>
      <c r="I280" s="11">
        <f t="shared" si="20"/>
        <v>0</v>
      </c>
      <c r="J280" s="11" t="e">
        <f t="shared" si="21"/>
        <v>#DIV/0!</v>
      </c>
      <c r="K280" s="11" t="e">
        <f t="shared" si="22"/>
        <v>#DIV/0!</v>
      </c>
      <c r="L280" s="11">
        <f t="shared" si="23"/>
        <v>0</v>
      </c>
      <c r="M280" s="11" t="e">
        <f t="shared" si="24"/>
        <v>#DIV/0!</v>
      </c>
    </row>
    <row r="281" spans="1:13" ht="15">
      <c r="A281" s="85"/>
      <c r="B281" s="85"/>
      <c r="C281" s="54" t="s">
        <v>36</v>
      </c>
      <c r="D281" s="26" t="s">
        <v>37</v>
      </c>
      <c r="E281" s="11">
        <v>0</v>
      </c>
      <c r="F281" s="11">
        <v>1876.4</v>
      </c>
      <c r="G281" s="11">
        <v>1876.4</v>
      </c>
      <c r="H281" s="11">
        <v>1876.4</v>
      </c>
      <c r="I281" s="11">
        <f t="shared" si="20"/>
        <v>0</v>
      </c>
      <c r="J281" s="11">
        <f t="shared" si="21"/>
        <v>100</v>
      </c>
      <c r="K281" s="11">
        <f t="shared" si="22"/>
        <v>100</v>
      </c>
      <c r="L281" s="11">
        <f t="shared" si="23"/>
        <v>1876.4</v>
      </c>
      <c r="M281" s="11"/>
    </row>
    <row r="282" spans="1:13" ht="15">
      <c r="A282" s="85"/>
      <c r="B282" s="85"/>
      <c r="C282" s="54" t="s">
        <v>26</v>
      </c>
      <c r="D282" s="26" t="s">
        <v>21</v>
      </c>
      <c r="E282" s="11">
        <v>-297.7</v>
      </c>
      <c r="F282" s="11"/>
      <c r="G282" s="11"/>
      <c r="H282" s="11"/>
      <c r="I282" s="11">
        <f t="shared" si="20"/>
        <v>0</v>
      </c>
      <c r="J282" s="11"/>
      <c r="K282" s="11"/>
      <c r="L282" s="11">
        <f t="shared" si="23"/>
        <v>297.7</v>
      </c>
      <c r="M282" s="11">
        <f t="shared" si="24"/>
        <v>0</v>
      </c>
    </row>
    <row r="283" spans="1:13" ht="15">
      <c r="A283" s="85"/>
      <c r="B283" s="85"/>
      <c r="C283" s="54"/>
      <c r="D283" s="43" t="s">
        <v>27</v>
      </c>
      <c r="E283" s="1">
        <f>SUM(E265:E270,E277:E282)</f>
        <v>234579.7</v>
      </c>
      <c r="F283" s="1">
        <f>SUM(F265:F270,F277:F282)</f>
        <v>503946.60000000003</v>
      </c>
      <c r="G283" s="1">
        <f>SUM(G265:G270,G277:G282)</f>
        <v>169427.6</v>
      </c>
      <c r="H283" s="1">
        <f>SUM(H265:H270,H277:H282)</f>
        <v>170235.6</v>
      </c>
      <c r="I283" s="1">
        <f t="shared" si="20"/>
        <v>808</v>
      </c>
      <c r="J283" s="1">
        <f t="shared" si="21"/>
        <v>100.47689986755404</v>
      </c>
      <c r="K283" s="1">
        <f t="shared" si="22"/>
        <v>33.780483884602056</v>
      </c>
      <c r="L283" s="1">
        <f t="shared" si="23"/>
        <v>-64344.100000000006</v>
      </c>
      <c r="M283" s="1">
        <f t="shared" si="24"/>
        <v>72.57047391568835</v>
      </c>
    </row>
    <row r="284" spans="1:13" ht="30.75">
      <c r="A284" s="85"/>
      <c r="B284" s="85"/>
      <c r="C284" s="54" t="s">
        <v>201</v>
      </c>
      <c r="D284" s="28" t="s">
        <v>202</v>
      </c>
      <c r="E284" s="11">
        <v>20143.9</v>
      </c>
      <c r="F284" s="11">
        <v>18868.1</v>
      </c>
      <c r="G284" s="11">
        <v>14128.6</v>
      </c>
      <c r="H284" s="11">
        <v>18940.9</v>
      </c>
      <c r="I284" s="11">
        <f t="shared" si="20"/>
        <v>4812.300000000001</v>
      </c>
      <c r="J284" s="11">
        <f t="shared" si="21"/>
        <v>134.06069957391392</v>
      </c>
      <c r="K284" s="11">
        <f t="shared" si="22"/>
        <v>100.38583641172139</v>
      </c>
      <c r="L284" s="11">
        <f t="shared" si="23"/>
        <v>-1203</v>
      </c>
      <c r="M284" s="11">
        <f t="shared" si="24"/>
        <v>94.02796876473771</v>
      </c>
    </row>
    <row r="285" spans="1:13" ht="15">
      <c r="A285" s="85"/>
      <c r="B285" s="85"/>
      <c r="C285" s="54" t="s">
        <v>13</v>
      </c>
      <c r="D285" s="26" t="s">
        <v>14</v>
      </c>
      <c r="E285" s="11">
        <f>E286</f>
        <v>2007.9</v>
      </c>
      <c r="F285" s="11">
        <f>F286</f>
        <v>8000</v>
      </c>
      <c r="G285" s="11">
        <f>G286</f>
        <v>6000.2</v>
      </c>
      <c r="H285" s="11">
        <f>H286</f>
        <v>759</v>
      </c>
      <c r="I285" s="11">
        <f t="shared" si="20"/>
        <v>-5241.2</v>
      </c>
      <c r="J285" s="11">
        <f t="shared" si="21"/>
        <v>12.64957834738842</v>
      </c>
      <c r="K285" s="11">
        <f t="shared" si="22"/>
        <v>9.4875</v>
      </c>
      <c r="L285" s="11">
        <f t="shared" si="23"/>
        <v>-1248.9</v>
      </c>
      <c r="M285" s="11">
        <f t="shared" si="24"/>
        <v>37.80068728522337</v>
      </c>
    </row>
    <row r="286" spans="1:13" ht="62.25" hidden="1">
      <c r="A286" s="85"/>
      <c r="B286" s="85"/>
      <c r="C286" s="57" t="s">
        <v>176</v>
      </c>
      <c r="D286" s="26" t="s">
        <v>178</v>
      </c>
      <c r="E286" s="11">
        <v>2007.9</v>
      </c>
      <c r="F286" s="11">
        <v>8000</v>
      </c>
      <c r="G286" s="11">
        <v>6000.2</v>
      </c>
      <c r="H286" s="11">
        <v>759</v>
      </c>
      <c r="I286" s="11">
        <f t="shared" si="20"/>
        <v>-5241.2</v>
      </c>
      <c r="J286" s="11">
        <f t="shared" si="21"/>
        <v>12.64957834738842</v>
      </c>
      <c r="K286" s="11">
        <f t="shared" si="22"/>
        <v>9.4875</v>
      </c>
      <c r="L286" s="11">
        <f t="shared" si="23"/>
        <v>-1248.9</v>
      </c>
      <c r="M286" s="11">
        <f t="shared" si="24"/>
        <v>37.80068728522337</v>
      </c>
    </row>
    <row r="287" spans="1:13" ht="15">
      <c r="A287" s="85"/>
      <c r="B287" s="85"/>
      <c r="C287" s="62"/>
      <c r="D287" s="43" t="s">
        <v>28</v>
      </c>
      <c r="E287" s="1">
        <f>E284+E285</f>
        <v>22151.800000000003</v>
      </c>
      <c r="F287" s="1">
        <f>F284+F285</f>
        <v>26868.1</v>
      </c>
      <c r="G287" s="1">
        <f>G284+G285</f>
        <v>20128.8</v>
      </c>
      <c r="H287" s="1">
        <f>H284+H285</f>
        <v>19699.9</v>
      </c>
      <c r="I287" s="1">
        <f t="shared" si="20"/>
        <v>-428.8999999999978</v>
      </c>
      <c r="J287" s="1">
        <f t="shared" si="21"/>
        <v>97.86922220897422</v>
      </c>
      <c r="K287" s="1">
        <f t="shared" si="22"/>
        <v>73.32077817188414</v>
      </c>
      <c r="L287" s="1">
        <f t="shared" si="23"/>
        <v>-2451.9000000000015</v>
      </c>
      <c r="M287" s="1">
        <f t="shared" si="24"/>
        <v>88.93137352269342</v>
      </c>
    </row>
    <row r="288" spans="1:13" s="2" customFormat="1" ht="30.75">
      <c r="A288" s="85"/>
      <c r="B288" s="85"/>
      <c r="C288" s="58"/>
      <c r="D288" s="43" t="s">
        <v>29</v>
      </c>
      <c r="E288" s="1">
        <f>E289-E282</f>
        <v>257029.2</v>
      </c>
      <c r="F288" s="1">
        <f>F289-F282</f>
        <v>530814.7000000001</v>
      </c>
      <c r="G288" s="1">
        <f>G289-G282</f>
        <v>189556.4</v>
      </c>
      <c r="H288" s="1">
        <f>H289-H282</f>
        <v>189935.5</v>
      </c>
      <c r="I288" s="1">
        <f t="shared" si="20"/>
        <v>379.1000000000058</v>
      </c>
      <c r="J288" s="1">
        <f t="shared" si="21"/>
        <v>100.19999324739233</v>
      </c>
      <c r="K288" s="1">
        <f t="shared" si="22"/>
        <v>35.78188396063635</v>
      </c>
      <c r="L288" s="1">
        <f t="shared" si="23"/>
        <v>-67093.70000000001</v>
      </c>
      <c r="M288" s="1">
        <f t="shared" si="24"/>
        <v>73.89646779432064</v>
      </c>
    </row>
    <row r="289" spans="1:13" s="2" customFormat="1" ht="15">
      <c r="A289" s="86"/>
      <c r="B289" s="86"/>
      <c r="C289" s="58"/>
      <c r="D289" s="43" t="s">
        <v>44</v>
      </c>
      <c r="E289" s="1">
        <f>E283+E287</f>
        <v>256731.5</v>
      </c>
      <c r="F289" s="1">
        <f>F283+F287</f>
        <v>530814.7000000001</v>
      </c>
      <c r="G289" s="1">
        <f>G283+G287</f>
        <v>189556.4</v>
      </c>
      <c r="H289" s="1">
        <f>H283+H287</f>
        <v>189935.5</v>
      </c>
      <c r="I289" s="1">
        <f t="shared" si="20"/>
        <v>379.1000000000058</v>
      </c>
      <c r="J289" s="1">
        <f t="shared" si="21"/>
        <v>100.19999324739233</v>
      </c>
      <c r="K289" s="1">
        <f t="shared" si="22"/>
        <v>35.78188396063635</v>
      </c>
      <c r="L289" s="1">
        <f t="shared" si="23"/>
        <v>-66796</v>
      </c>
      <c r="M289" s="1">
        <f t="shared" si="24"/>
        <v>73.982156455285</v>
      </c>
    </row>
    <row r="290" spans="1:13" s="2" customFormat="1" ht="30.75">
      <c r="A290" s="84" t="s">
        <v>74</v>
      </c>
      <c r="B290" s="84" t="s">
        <v>231</v>
      </c>
      <c r="C290" s="54" t="s">
        <v>148</v>
      </c>
      <c r="D290" s="26" t="s">
        <v>149</v>
      </c>
      <c r="E290" s="11">
        <v>11.1</v>
      </c>
      <c r="F290" s="11"/>
      <c r="G290" s="11"/>
      <c r="H290" s="11">
        <v>0.3</v>
      </c>
      <c r="I290" s="11">
        <f t="shared" si="20"/>
        <v>0.3</v>
      </c>
      <c r="J290" s="11"/>
      <c r="K290" s="11"/>
      <c r="L290" s="11">
        <f t="shared" si="23"/>
        <v>-10.799999999999999</v>
      </c>
      <c r="M290" s="11">
        <f t="shared" si="24"/>
        <v>2.7027027027027026</v>
      </c>
    </row>
    <row r="291" spans="1:13" s="2" customFormat="1" ht="15">
      <c r="A291" s="85"/>
      <c r="B291" s="85"/>
      <c r="C291" s="54" t="s">
        <v>13</v>
      </c>
      <c r="D291" s="26" t="s">
        <v>14</v>
      </c>
      <c r="E291" s="11">
        <f>SUM(E292)</f>
        <v>3723.5</v>
      </c>
      <c r="F291" s="11">
        <f>SUM(F292)</f>
        <v>2500</v>
      </c>
      <c r="G291" s="11">
        <f>SUM(G292)</f>
        <v>13.8</v>
      </c>
      <c r="H291" s="11">
        <f>SUM(H292)</f>
        <v>991.4</v>
      </c>
      <c r="I291" s="11">
        <f t="shared" si="20"/>
        <v>977.6</v>
      </c>
      <c r="J291" s="11">
        <f t="shared" si="21"/>
        <v>7184.057971014492</v>
      </c>
      <c r="K291" s="11">
        <f t="shared" si="22"/>
        <v>39.656</v>
      </c>
      <c r="L291" s="11">
        <f t="shared" si="23"/>
        <v>-2732.1</v>
      </c>
      <c r="M291" s="11">
        <f t="shared" si="24"/>
        <v>26.62548677319726</v>
      </c>
    </row>
    <row r="292" spans="1:13" s="2" customFormat="1" ht="46.5" hidden="1">
      <c r="A292" s="85"/>
      <c r="B292" s="85"/>
      <c r="C292" s="57" t="s">
        <v>15</v>
      </c>
      <c r="D292" s="26" t="s">
        <v>16</v>
      </c>
      <c r="E292" s="11">
        <v>3723.5</v>
      </c>
      <c r="F292" s="11">
        <v>2500</v>
      </c>
      <c r="G292" s="11">
        <v>13.8</v>
      </c>
      <c r="H292" s="11">
        <v>991.4</v>
      </c>
      <c r="I292" s="11">
        <f t="shared" si="20"/>
        <v>977.6</v>
      </c>
      <c r="J292" s="11">
        <f t="shared" si="21"/>
        <v>7184.057971014492</v>
      </c>
      <c r="K292" s="11">
        <f t="shared" si="22"/>
        <v>39.656</v>
      </c>
      <c r="L292" s="11">
        <f t="shared" si="23"/>
        <v>-2732.1</v>
      </c>
      <c r="M292" s="11">
        <f t="shared" si="24"/>
        <v>26.62548677319726</v>
      </c>
    </row>
    <row r="293" spans="1:13" s="2" customFormat="1" ht="15" hidden="1">
      <c r="A293" s="85"/>
      <c r="B293" s="85"/>
      <c r="C293" s="54" t="s">
        <v>17</v>
      </c>
      <c r="D293" s="26" t="s">
        <v>18</v>
      </c>
      <c r="E293" s="11"/>
      <c r="F293" s="11"/>
      <c r="G293" s="11"/>
      <c r="H293" s="11"/>
      <c r="I293" s="11">
        <f t="shared" si="20"/>
        <v>0</v>
      </c>
      <c r="J293" s="11" t="e">
        <f t="shared" si="21"/>
        <v>#DIV/0!</v>
      </c>
      <c r="K293" s="11" t="e">
        <f t="shared" si="22"/>
        <v>#DIV/0!</v>
      </c>
      <c r="L293" s="11">
        <f t="shared" si="23"/>
        <v>0</v>
      </c>
      <c r="M293" s="11" t="e">
        <f t="shared" si="24"/>
        <v>#DIV/0!</v>
      </c>
    </row>
    <row r="294" spans="1:13" s="2" customFormat="1" ht="62.25" hidden="1">
      <c r="A294" s="85"/>
      <c r="B294" s="85"/>
      <c r="C294" s="54" t="s">
        <v>19</v>
      </c>
      <c r="D294" s="26" t="s">
        <v>75</v>
      </c>
      <c r="E294" s="11"/>
      <c r="F294" s="11"/>
      <c r="G294" s="11"/>
      <c r="H294" s="11"/>
      <c r="I294" s="11">
        <f t="shared" si="20"/>
        <v>0</v>
      </c>
      <c r="J294" s="11" t="e">
        <f t="shared" si="21"/>
        <v>#DIV/0!</v>
      </c>
      <c r="K294" s="11" t="e">
        <f t="shared" si="22"/>
        <v>#DIV/0!</v>
      </c>
      <c r="L294" s="11">
        <f t="shared" si="23"/>
        <v>0</v>
      </c>
      <c r="M294" s="11" t="e">
        <f t="shared" si="24"/>
        <v>#DIV/0!</v>
      </c>
    </row>
    <row r="295" spans="1:13" s="2" customFormat="1" ht="15">
      <c r="A295" s="85"/>
      <c r="B295" s="85"/>
      <c r="C295" s="54" t="s">
        <v>22</v>
      </c>
      <c r="D295" s="26" t="s">
        <v>73</v>
      </c>
      <c r="E295" s="11"/>
      <c r="F295" s="11">
        <v>1105.1</v>
      </c>
      <c r="G295" s="11">
        <v>1105.1</v>
      </c>
      <c r="H295" s="11">
        <v>1105.1</v>
      </c>
      <c r="I295" s="11">
        <f t="shared" si="20"/>
        <v>0</v>
      </c>
      <c r="J295" s="11">
        <f t="shared" si="21"/>
        <v>100</v>
      </c>
      <c r="K295" s="11">
        <f t="shared" si="22"/>
        <v>100</v>
      </c>
      <c r="L295" s="11">
        <f t="shared" si="23"/>
        <v>1105.1</v>
      </c>
      <c r="M295" s="11"/>
    </row>
    <row r="296" spans="1:13" s="2" customFormat="1" ht="15">
      <c r="A296" s="85"/>
      <c r="B296" s="85"/>
      <c r="C296" s="54" t="s">
        <v>24</v>
      </c>
      <c r="D296" s="26" t="s">
        <v>60</v>
      </c>
      <c r="E296" s="11">
        <v>32.5</v>
      </c>
      <c r="F296" s="11">
        <v>35.7</v>
      </c>
      <c r="G296" s="11">
        <v>35.4</v>
      </c>
      <c r="H296" s="11">
        <v>35.4</v>
      </c>
      <c r="I296" s="11">
        <f t="shared" si="20"/>
        <v>0</v>
      </c>
      <c r="J296" s="11">
        <f t="shared" si="21"/>
        <v>100</v>
      </c>
      <c r="K296" s="11">
        <f t="shared" si="22"/>
        <v>99.15966386554621</v>
      </c>
      <c r="L296" s="11">
        <f t="shared" si="23"/>
        <v>2.8999999999999986</v>
      </c>
      <c r="M296" s="11">
        <f t="shared" si="24"/>
        <v>108.92307692307692</v>
      </c>
    </row>
    <row r="297" spans="1:13" s="2" customFormat="1" ht="15">
      <c r="A297" s="85"/>
      <c r="B297" s="85"/>
      <c r="C297" s="54" t="s">
        <v>36</v>
      </c>
      <c r="D297" s="26" t="s">
        <v>37</v>
      </c>
      <c r="E297" s="11">
        <v>40416.2</v>
      </c>
      <c r="F297" s="11">
        <v>52387.2</v>
      </c>
      <c r="G297" s="11">
        <v>52387.2</v>
      </c>
      <c r="H297" s="11">
        <v>52387.2</v>
      </c>
      <c r="I297" s="11">
        <f t="shared" si="20"/>
        <v>0</v>
      </c>
      <c r="J297" s="11">
        <f t="shared" si="21"/>
        <v>100</v>
      </c>
      <c r="K297" s="11">
        <f t="shared" si="22"/>
        <v>100</v>
      </c>
      <c r="L297" s="11">
        <f t="shared" si="23"/>
        <v>11971</v>
      </c>
      <c r="M297" s="11">
        <f t="shared" si="24"/>
        <v>129.61931106833399</v>
      </c>
    </row>
    <row r="298" spans="1:13" s="2" customFormat="1" ht="30.75">
      <c r="A298" s="85"/>
      <c r="B298" s="85"/>
      <c r="C298" s="54" t="s">
        <v>140</v>
      </c>
      <c r="D298" s="26" t="s">
        <v>141</v>
      </c>
      <c r="E298" s="11"/>
      <c r="F298" s="11">
        <v>384.5</v>
      </c>
      <c r="G298" s="11">
        <v>384.5</v>
      </c>
      <c r="H298" s="11">
        <v>1504.1</v>
      </c>
      <c r="I298" s="11">
        <f t="shared" si="20"/>
        <v>1119.6</v>
      </c>
      <c r="J298" s="11">
        <f t="shared" si="21"/>
        <v>391.1833550065019</v>
      </c>
      <c r="K298" s="11">
        <f t="shared" si="22"/>
        <v>391.1833550065019</v>
      </c>
      <c r="L298" s="11">
        <f t="shared" si="23"/>
        <v>1504.1</v>
      </c>
      <c r="M298" s="11"/>
    </row>
    <row r="299" spans="1:13" s="2" customFormat="1" ht="15">
      <c r="A299" s="85"/>
      <c r="B299" s="85"/>
      <c r="C299" s="54" t="s">
        <v>26</v>
      </c>
      <c r="D299" s="26" t="s">
        <v>21</v>
      </c>
      <c r="E299" s="11"/>
      <c r="F299" s="11"/>
      <c r="G299" s="11"/>
      <c r="H299" s="11">
        <v>-465.3</v>
      </c>
      <c r="I299" s="11">
        <f t="shared" si="20"/>
        <v>-465.3</v>
      </c>
      <c r="J299" s="11"/>
      <c r="K299" s="11"/>
      <c r="L299" s="11">
        <f t="shared" si="23"/>
        <v>-465.3</v>
      </c>
      <c r="M299" s="11"/>
    </row>
    <row r="300" spans="1:13" s="2" customFormat="1" ht="15">
      <c r="A300" s="85"/>
      <c r="B300" s="85"/>
      <c r="C300" s="58"/>
      <c r="D300" s="43" t="s">
        <v>27</v>
      </c>
      <c r="E300" s="1">
        <f>SUM(E290:E299)-E291</f>
        <v>44183.299999999996</v>
      </c>
      <c r="F300" s="1">
        <f>SUM(F290:F299)-F291</f>
        <v>56412.5</v>
      </c>
      <c r="G300" s="1">
        <f>SUM(G290:G299)-G291</f>
        <v>53925.99999999999</v>
      </c>
      <c r="H300" s="1">
        <f>SUM(H290:H299)-H291</f>
        <v>55558.19999999999</v>
      </c>
      <c r="I300" s="1">
        <f t="shared" si="20"/>
        <v>1632.199999999997</v>
      </c>
      <c r="J300" s="1">
        <f t="shared" si="21"/>
        <v>103.02674034788413</v>
      </c>
      <c r="K300" s="1">
        <f t="shared" si="22"/>
        <v>98.48561932195878</v>
      </c>
      <c r="L300" s="1">
        <f t="shared" si="23"/>
        <v>11374.899999999994</v>
      </c>
      <c r="M300" s="1">
        <f t="shared" si="24"/>
        <v>125.74479497909843</v>
      </c>
    </row>
    <row r="301" spans="1:13" ht="15">
      <c r="A301" s="85"/>
      <c r="B301" s="85"/>
      <c r="C301" s="54" t="s">
        <v>76</v>
      </c>
      <c r="D301" s="26" t="s">
        <v>77</v>
      </c>
      <c r="E301" s="11">
        <v>514703.1</v>
      </c>
      <c r="F301" s="53">
        <v>1107599.7</v>
      </c>
      <c r="G301" s="53">
        <v>627953.7</v>
      </c>
      <c r="H301" s="11">
        <v>755013.1</v>
      </c>
      <c r="I301" s="11">
        <f t="shared" si="20"/>
        <v>127059.40000000002</v>
      </c>
      <c r="J301" s="11">
        <f t="shared" si="21"/>
        <v>120.23388030041069</v>
      </c>
      <c r="K301" s="11">
        <f t="shared" si="22"/>
        <v>68.16660387322243</v>
      </c>
      <c r="L301" s="11">
        <f t="shared" si="23"/>
        <v>240310</v>
      </c>
      <c r="M301" s="11">
        <f t="shared" si="24"/>
        <v>146.6890523876775</v>
      </c>
    </row>
    <row r="302" spans="1:13" ht="15">
      <c r="A302" s="85"/>
      <c r="B302" s="85"/>
      <c r="C302" s="54" t="s">
        <v>13</v>
      </c>
      <c r="D302" s="26" t="s">
        <v>14</v>
      </c>
      <c r="E302" s="11">
        <f>E304+E303</f>
        <v>4652.8</v>
      </c>
      <c r="F302" s="11">
        <f>F304+F303</f>
        <v>6641.200000000001</v>
      </c>
      <c r="G302" s="11">
        <f>G304+G303</f>
        <v>5555.3</v>
      </c>
      <c r="H302" s="11">
        <f>H304+H303</f>
        <v>7553.400000000001</v>
      </c>
      <c r="I302" s="11">
        <f t="shared" si="20"/>
        <v>1998.1000000000004</v>
      </c>
      <c r="J302" s="11">
        <f t="shared" si="21"/>
        <v>135.96745450290715</v>
      </c>
      <c r="K302" s="11">
        <f t="shared" si="22"/>
        <v>113.73546949346502</v>
      </c>
      <c r="L302" s="11">
        <f t="shared" si="23"/>
        <v>2900.6000000000004</v>
      </c>
      <c r="M302" s="11">
        <f t="shared" si="24"/>
        <v>162.3409559834938</v>
      </c>
    </row>
    <row r="303" spans="1:13" s="2" customFormat="1" ht="30.75" hidden="1">
      <c r="A303" s="85"/>
      <c r="B303" s="85"/>
      <c r="C303" s="57" t="s">
        <v>177</v>
      </c>
      <c r="D303" s="26" t="s">
        <v>179</v>
      </c>
      <c r="E303" s="11">
        <v>4144.8</v>
      </c>
      <c r="F303" s="11">
        <v>6091.6</v>
      </c>
      <c r="G303" s="11">
        <v>5208.1</v>
      </c>
      <c r="H303" s="11">
        <v>7049.1</v>
      </c>
      <c r="I303" s="11">
        <f t="shared" si="20"/>
        <v>1841</v>
      </c>
      <c r="J303" s="11">
        <f t="shared" si="21"/>
        <v>135.34878362550643</v>
      </c>
      <c r="K303" s="11">
        <f t="shared" si="22"/>
        <v>115.7183662748703</v>
      </c>
      <c r="L303" s="11">
        <f t="shared" si="23"/>
        <v>2904.3</v>
      </c>
      <c r="M303" s="11">
        <f t="shared" si="24"/>
        <v>170.07093225246092</v>
      </c>
    </row>
    <row r="304" spans="1:13" s="2" customFormat="1" ht="46.5" hidden="1">
      <c r="A304" s="85"/>
      <c r="B304" s="85"/>
      <c r="C304" s="57" t="s">
        <v>15</v>
      </c>
      <c r="D304" s="26" t="s">
        <v>16</v>
      </c>
      <c r="E304" s="11">
        <v>508</v>
      </c>
      <c r="F304" s="11">
        <v>549.6</v>
      </c>
      <c r="G304" s="11">
        <v>347.2</v>
      </c>
      <c r="H304" s="11">
        <v>504.3</v>
      </c>
      <c r="I304" s="11">
        <f aca="true" t="shared" si="25" ref="I304:I366">H304-G304</f>
        <v>157.10000000000002</v>
      </c>
      <c r="J304" s="11">
        <f aca="true" t="shared" si="26" ref="J304:J366">H304/G304*100</f>
        <v>145.24769585253458</v>
      </c>
      <c r="K304" s="11">
        <f aca="true" t="shared" si="27" ref="K304:K366">H304/F304*100</f>
        <v>91.75764192139738</v>
      </c>
      <c r="L304" s="11">
        <f aca="true" t="shared" si="28" ref="L304:L366">H304-E304</f>
        <v>-3.6999999999999886</v>
      </c>
      <c r="M304" s="11">
        <f aca="true" t="shared" si="29" ref="M304:M366">H304/E304*100</f>
        <v>99.2716535433071</v>
      </c>
    </row>
    <row r="305" spans="1:13" s="2" customFormat="1" ht="15">
      <c r="A305" s="85"/>
      <c r="B305" s="85"/>
      <c r="C305" s="58"/>
      <c r="D305" s="43" t="s">
        <v>28</v>
      </c>
      <c r="E305" s="1">
        <f>SUM(E301:E302)</f>
        <v>519355.89999999997</v>
      </c>
      <c r="F305" s="1">
        <f>SUM(F301:F302)</f>
        <v>1114240.9</v>
      </c>
      <c r="G305" s="1">
        <f>SUM(G301:G302)</f>
        <v>633509</v>
      </c>
      <c r="H305" s="1">
        <f>SUM(H301:H302)</f>
        <v>762566.5</v>
      </c>
      <c r="I305" s="1">
        <f t="shared" si="25"/>
        <v>129057.5</v>
      </c>
      <c r="J305" s="1">
        <f t="shared" si="26"/>
        <v>120.3718494922724</v>
      </c>
      <c r="K305" s="1">
        <f t="shared" si="27"/>
        <v>68.43820757252763</v>
      </c>
      <c r="L305" s="1">
        <f t="shared" si="28"/>
        <v>243210.60000000003</v>
      </c>
      <c r="M305" s="1">
        <f t="shared" si="29"/>
        <v>146.829274491731</v>
      </c>
    </row>
    <row r="306" spans="1:13" s="2" customFormat="1" ht="30.75">
      <c r="A306" s="85"/>
      <c r="B306" s="85"/>
      <c r="C306" s="58"/>
      <c r="D306" s="43" t="s">
        <v>29</v>
      </c>
      <c r="E306" s="1">
        <f>E307-E299</f>
        <v>563539.2</v>
      </c>
      <c r="F306" s="1">
        <f>F307-F299</f>
        <v>1170653.4</v>
      </c>
      <c r="G306" s="1">
        <f>G307-G299</f>
        <v>687435</v>
      </c>
      <c r="H306" s="1">
        <f>H307-H299</f>
        <v>818590</v>
      </c>
      <c r="I306" s="1">
        <f t="shared" si="25"/>
        <v>131155</v>
      </c>
      <c r="J306" s="1">
        <f t="shared" si="26"/>
        <v>119.07889473186555</v>
      </c>
      <c r="K306" s="1">
        <f t="shared" si="27"/>
        <v>69.92590633572671</v>
      </c>
      <c r="L306" s="1">
        <f t="shared" si="28"/>
        <v>255050.80000000005</v>
      </c>
      <c r="M306" s="1">
        <f t="shared" si="29"/>
        <v>145.25875041168388</v>
      </c>
    </row>
    <row r="307" spans="1:13" s="2" customFormat="1" ht="15">
      <c r="A307" s="86"/>
      <c r="B307" s="86"/>
      <c r="C307" s="58"/>
      <c r="D307" s="43" t="s">
        <v>44</v>
      </c>
      <c r="E307" s="1">
        <f>E300+E305</f>
        <v>563539.2</v>
      </c>
      <c r="F307" s="1">
        <f>F300+F305</f>
        <v>1170653.4</v>
      </c>
      <c r="G307" s="1">
        <f>G300+G305</f>
        <v>687435</v>
      </c>
      <c r="H307" s="1">
        <f>H300+H305</f>
        <v>818124.7</v>
      </c>
      <c r="I307" s="1">
        <f t="shared" si="25"/>
        <v>130689.69999999995</v>
      </c>
      <c r="J307" s="1">
        <f t="shared" si="26"/>
        <v>119.01120833242416</v>
      </c>
      <c r="K307" s="1">
        <f t="shared" si="27"/>
        <v>69.886159302147</v>
      </c>
      <c r="L307" s="1">
        <f t="shared" si="28"/>
        <v>254585.5</v>
      </c>
      <c r="M307" s="1">
        <f t="shared" si="29"/>
        <v>145.17618295231281</v>
      </c>
    </row>
    <row r="308" spans="1:13" s="2" customFormat="1" ht="30.75">
      <c r="A308" s="84" t="s">
        <v>78</v>
      </c>
      <c r="B308" s="84" t="s">
        <v>232</v>
      </c>
      <c r="C308" s="54" t="s">
        <v>92</v>
      </c>
      <c r="D308" s="26" t="s">
        <v>93</v>
      </c>
      <c r="E308" s="11">
        <v>342.5</v>
      </c>
      <c r="F308" s="11">
        <v>265</v>
      </c>
      <c r="G308" s="11">
        <v>196</v>
      </c>
      <c r="H308" s="11">
        <v>119</v>
      </c>
      <c r="I308" s="11">
        <f t="shared" si="25"/>
        <v>-77</v>
      </c>
      <c r="J308" s="11">
        <f t="shared" si="26"/>
        <v>60.71428571428571</v>
      </c>
      <c r="K308" s="11">
        <f t="shared" si="27"/>
        <v>44.905660377358494</v>
      </c>
      <c r="L308" s="11">
        <f t="shared" si="28"/>
        <v>-223.5</v>
      </c>
      <c r="M308" s="11">
        <f t="shared" si="29"/>
        <v>34.74452554744526</v>
      </c>
    </row>
    <row r="309" spans="1:13" s="2" customFormat="1" ht="46.5">
      <c r="A309" s="85"/>
      <c r="B309" s="85"/>
      <c r="C309" s="57" t="s">
        <v>10</v>
      </c>
      <c r="D309" s="26" t="s">
        <v>95</v>
      </c>
      <c r="E309" s="11">
        <v>83184.3</v>
      </c>
      <c r="F309" s="11">
        <v>96942.1</v>
      </c>
      <c r="G309" s="11">
        <v>75506.5</v>
      </c>
      <c r="H309" s="11">
        <v>61276.3</v>
      </c>
      <c r="I309" s="11">
        <f t="shared" si="25"/>
        <v>-14230.199999999997</v>
      </c>
      <c r="J309" s="11">
        <f t="shared" si="26"/>
        <v>81.15367551137982</v>
      </c>
      <c r="K309" s="11">
        <f t="shared" si="27"/>
        <v>63.20917331066688</v>
      </c>
      <c r="L309" s="11">
        <f t="shared" si="28"/>
        <v>-21908</v>
      </c>
      <c r="M309" s="11">
        <f t="shared" si="29"/>
        <v>73.66329944472695</v>
      </c>
    </row>
    <row r="310" spans="1:13" s="2" customFormat="1" ht="30.75">
      <c r="A310" s="85"/>
      <c r="B310" s="85"/>
      <c r="C310" s="54" t="s">
        <v>148</v>
      </c>
      <c r="D310" s="26" t="s">
        <v>149</v>
      </c>
      <c r="E310" s="11">
        <v>711</v>
      </c>
      <c r="F310" s="1"/>
      <c r="G310" s="1"/>
      <c r="H310" s="11">
        <v>51.4</v>
      </c>
      <c r="I310" s="11">
        <f t="shared" si="25"/>
        <v>51.4</v>
      </c>
      <c r="J310" s="11"/>
      <c r="K310" s="11"/>
      <c r="L310" s="11">
        <f t="shared" si="28"/>
        <v>-659.6</v>
      </c>
      <c r="M310" s="11">
        <f t="shared" si="29"/>
        <v>7.229254571026724</v>
      </c>
    </row>
    <row r="311" spans="1:13" s="2" customFormat="1" ht="15">
      <c r="A311" s="85"/>
      <c r="B311" s="85"/>
      <c r="C311" s="54" t="s">
        <v>13</v>
      </c>
      <c r="D311" s="26" t="s">
        <v>14</v>
      </c>
      <c r="E311" s="11">
        <f>E314+E313+E312</f>
        <v>223.3</v>
      </c>
      <c r="F311" s="11">
        <f>F314+F313+F312</f>
        <v>0</v>
      </c>
      <c r="G311" s="11">
        <f>G314+G313+G312</f>
        <v>0</v>
      </c>
      <c r="H311" s="11">
        <f>H314+H313+H312</f>
        <v>176.3</v>
      </c>
      <c r="I311" s="11">
        <f t="shared" si="25"/>
        <v>176.3</v>
      </c>
      <c r="J311" s="11"/>
      <c r="K311" s="11"/>
      <c r="L311" s="11">
        <f t="shared" si="28"/>
        <v>-47</v>
      </c>
      <c r="M311" s="11">
        <f t="shared" si="29"/>
        <v>78.95208240035826</v>
      </c>
    </row>
    <row r="312" spans="1:13" s="2" customFormat="1" ht="62.25" hidden="1">
      <c r="A312" s="85"/>
      <c r="B312" s="85"/>
      <c r="C312" s="54" t="s">
        <v>42</v>
      </c>
      <c r="D312" s="28" t="s">
        <v>43</v>
      </c>
      <c r="E312" s="11"/>
      <c r="F312" s="11"/>
      <c r="G312" s="11"/>
      <c r="H312" s="11">
        <v>135.5</v>
      </c>
      <c r="I312" s="11">
        <f t="shared" si="25"/>
        <v>135.5</v>
      </c>
      <c r="J312" s="11"/>
      <c r="K312" s="11"/>
      <c r="L312" s="11">
        <f t="shared" si="28"/>
        <v>135.5</v>
      </c>
      <c r="M312" s="11" t="e">
        <f t="shared" si="29"/>
        <v>#DIV/0!</v>
      </c>
    </row>
    <row r="313" spans="1:13" s="2" customFormat="1" ht="46.5" hidden="1">
      <c r="A313" s="85"/>
      <c r="B313" s="85"/>
      <c r="C313" s="57" t="s">
        <v>190</v>
      </c>
      <c r="D313" s="26" t="s">
        <v>191</v>
      </c>
      <c r="E313" s="11">
        <v>124.8</v>
      </c>
      <c r="F313" s="11"/>
      <c r="G313" s="11"/>
      <c r="H313" s="11">
        <v>40.8</v>
      </c>
      <c r="I313" s="11">
        <f t="shared" si="25"/>
        <v>40.8</v>
      </c>
      <c r="J313" s="11"/>
      <c r="K313" s="11"/>
      <c r="L313" s="11">
        <f t="shared" si="28"/>
        <v>-84</v>
      </c>
      <c r="M313" s="11">
        <f t="shared" si="29"/>
        <v>32.69230769230769</v>
      </c>
    </row>
    <row r="314" spans="1:13" s="2" customFormat="1" ht="46.5" hidden="1">
      <c r="A314" s="85"/>
      <c r="B314" s="85"/>
      <c r="C314" s="57" t="s">
        <v>15</v>
      </c>
      <c r="D314" s="26" t="s">
        <v>16</v>
      </c>
      <c r="E314" s="11">
        <v>98.5</v>
      </c>
      <c r="F314" s="1"/>
      <c r="G314" s="1"/>
      <c r="H314" s="11"/>
      <c r="I314" s="11">
        <f t="shared" si="25"/>
        <v>0</v>
      </c>
      <c r="J314" s="11"/>
      <c r="K314" s="11"/>
      <c r="L314" s="11">
        <f t="shared" si="28"/>
        <v>-98.5</v>
      </c>
      <c r="M314" s="11">
        <f t="shared" si="29"/>
        <v>0</v>
      </c>
    </row>
    <row r="315" spans="1:13" s="2" customFormat="1" ht="15">
      <c r="A315" s="85"/>
      <c r="B315" s="85"/>
      <c r="C315" s="54" t="s">
        <v>17</v>
      </c>
      <c r="D315" s="26" t="s">
        <v>18</v>
      </c>
      <c r="E315" s="11">
        <v>-3.8</v>
      </c>
      <c r="F315" s="1"/>
      <c r="G315" s="1"/>
      <c r="H315" s="11"/>
      <c r="I315" s="11">
        <f t="shared" si="25"/>
        <v>0</v>
      </c>
      <c r="J315" s="11"/>
      <c r="K315" s="11"/>
      <c r="L315" s="11">
        <f t="shared" si="28"/>
        <v>3.8</v>
      </c>
      <c r="M315" s="11">
        <f t="shared" si="29"/>
        <v>0</v>
      </c>
    </row>
    <row r="316" spans="1:13" s="2" customFormat="1" ht="15">
      <c r="A316" s="85"/>
      <c r="B316" s="85"/>
      <c r="C316" s="54" t="s">
        <v>19</v>
      </c>
      <c r="D316" s="26" t="s">
        <v>20</v>
      </c>
      <c r="E316" s="11">
        <v>11564.3</v>
      </c>
      <c r="F316" s="11">
        <v>20911.7</v>
      </c>
      <c r="G316" s="11">
        <v>19995.8</v>
      </c>
      <c r="H316" s="11">
        <v>15369.6</v>
      </c>
      <c r="I316" s="11">
        <f t="shared" si="25"/>
        <v>-4626.199999999999</v>
      </c>
      <c r="J316" s="11">
        <f t="shared" si="26"/>
        <v>76.86414146970864</v>
      </c>
      <c r="K316" s="11">
        <f t="shared" si="27"/>
        <v>73.49761138501412</v>
      </c>
      <c r="L316" s="11">
        <f t="shared" si="28"/>
        <v>3805.300000000001</v>
      </c>
      <c r="M316" s="11">
        <f t="shared" si="29"/>
        <v>132.90558010428649</v>
      </c>
    </row>
    <row r="317" spans="1:13" s="2" customFormat="1" ht="15">
      <c r="A317" s="85"/>
      <c r="B317" s="85"/>
      <c r="C317" s="54" t="s">
        <v>22</v>
      </c>
      <c r="D317" s="26" t="s">
        <v>73</v>
      </c>
      <c r="E317" s="11"/>
      <c r="F317" s="11">
        <v>11673.3</v>
      </c>
      <c r="G317" s="11">
        <v>11673.3</v>
      </c>
      <c r="H317" s="11">
        <v>11673.3</v>
      </c>
      <c r="I317" s="11">
        <f t="shared" si="25"/>
        <v>0</v>
      </c>
      <c r="J317" s="11">
        <f t="shared" si="26"/>
        <v>100</v>
      </c>
      <c r="K317" s="11">
        <f t="shared" si="27"/>
        <v>100</v>
      </c>
      <c r="L317" s="11">
        <f t="shared" si="28"/>
        <v>11673.3</v>
      </c>
      <c r="M317" s="11"/>
    </row>
    <row r="318" spans="1:13" s="2" customFormat="1" ht="15" hidden="1">
      <c r="A318" s="85"/>
      <c r="B318" s="85"/>
      <c r="C318" s="54" t="s">
        <v>36</v>
      </c>
      <c r="D318" s="26" t="s">
        <v>37</v>
      </c>
      <c r="E318" s="11"/>
      <c r="F318" s="11"/>
      <c r="G318" s="11"/>
      <c r="H318" s="11"/>
      <c r="I318" s="11">
        <f t="shared" si="25"/>
        <v>0</v>
      </c>
      <c r="J318" s="11" t="e">
        <f t="shared" si="26"/>
        <v>#DIV/0!</v>
      </c>
      <c r="K318" s="11" t="e">
        <f t="shared" si="27"/>
        <v>#DIV/0!</v>
      </c>
      <c r="L318" s="11">
        <f t="shared" si="28"/>
        <v>0</v>
      </c>
      <c r="M318" s="11" t="e">
        <f t="shared" si="29"/>
        <v>#DIV/0!</v>
      </c>
    </row>
    <row r="319" spans="1:13" s="2" customFormat="1" ht="15">
      <c r="A319" s="85"/>
      <c r="B319" s="85"/>
      <c r="C319" s="54" t="s">
        <v>26</v>
      </c>
      <c r="D319" s="26" t="s">
        <v>21</v>
      </c>
      <c r="E319" s="11">
        <v>-711</v>
      </c>
      <c r="F319" s="11"/>
      <c r="G319" s="11"/>
      <c r="H319" s="11"/>
      <c r="I319" s="11">
        <f t="shared" si="25"/>
        <v>0</v>
      </c>
      <c r="J319" s="11"/>
      <c r="K319" s="11"/>
      <c r="L319" s="11">
        <f t="shared" si="28"/>
        <v>711</v>
      </c>
      <c r="M319" s="11">
        <f t="shared" si="29"/>
        <v>0</v>
      </c>
    </row>
    <row r="320" spans="1:13" s="2" customFormat="1" ht="15">
      <c r="A320" s="85"/>
      <c r="B320" s="85"/>
      <c r="C320" s="58"/>
      <c r="D320" s="43" t="s">
        <v>27</v>
      </c>
      <c r="E320" s="1">
        <f>SUM(E308:E311,E315:E319)</f>
        <v>95310.6</v>
      </c>
      <c r="F320" s="1">
        <f>SUM(F308:F311,F315:F319)</f>
        <v>129792.1</v>
      </c>
      <c r="G320" s="1">
        <f>SUM(G308:G311,G315:G319)</f>
        <v>107371.6</v>
      </c>
      <c r="H320" s="1">
        <f>SUM(H308:H311,H315:H319)</f>
        <v>88665.90000000001</v>
      </c>
      <c r="I320" s="1">
        <f t="shared" si="25"/>
        <v>-18705.699999999997</v>
      </c>
      <c r="J320" s="1">
        <f t="shared" si="26"/>
        <v>82.57854032164931</v>
      </c>
      <c r="K320" s="1">
        <f t="shared" si="27"/>
        <v>68.31378797322796</v>
      </c>
      <c r="L320" s="1">
        <f t="shared" si="28"/>
        <v>-6644.699999999997</v>
      </c>
      <c r="M320" s="1">
        <f t="shared" si="29"/>
        <v>93.02837250001575</v>
      </c>
    </row>
    <row r="321" spans="1:13" ht="15">
      <c r="A321" s="85"/>
      <c r="B321" s="85"/>
      <c r="C321" s="54" t="s">
        <v>79</v>
      </c>
      <c r="D321" s="26" t="s">
        <v>80</v>
      </c>
      <c r="E321" s="11">
        <v>4688643.6</v>
      </c>
      <c r="F321" s="17">
        <v>6748120.9</v>
      </c>
      <c r="G321" s="17">
        <v>4660318.2</v>
      </c>
      <c r="H321" s="11">
        <v>4792015.8</v>
      </c>
      <c r="I321" s="11">
        <f t="shared" si="25"/>
        <v>131697.59999999963</v>
      </c>
      <c r="J321" s="11">
        <f t="shared" si="26"/>
        <v>102.82593579125133</v>
      </c>
      <c r="K321" s="11">
        <f t="shared" si="27"/>
        <v>71.01259552122131</v>
      </c>
      <c r="L321" s="11">
        <f t="shared" si="28"/>
        <v>103372.20000000019</v>
      </c>
      <c r="M321" s="11">
        <f t="shared" si="29"/>
        <v>102.20473571503707</v>
      </c>
    </row>
    <row r="322" spans="1:13" ht="15">
      <c r="A322" s="85"/>
      <c r="B322" s="85"/>
      <c r="C322" s="54" t="s">
        <v>133</v>
      </c>
      <c r="D322" s="26" t="s">
        <v>132</v>
      </c>
      <c r="E322" s="11">
        <v>395563.6</v>
      </c>
      <c r="F322" s="11">
        <v>573972</v>
      </c>
      <c r="G322" s="11">
        <v>426205.7</v>
      </c>
      <c r="H322" s="11">
        <v>420503.5</v>
      </c>
      <c r="I322" s="11">
        <f t="shared" si="25"/>
        <v>-5702.200000000012</v>
      </c>
      <c r="J322" s="11">
        <f t="shared" si="26"/>
        <v>98.66210142191903</v>
      </c>
      <c r="K322" s="11">
        <f t="shared" si="27"/>
        <v>73.26202323458287</v>
      </c>
      <c r="L322" s="11">
        <f t="shared" si="28"/>
        <v>24939.900000000023</v>
      </c>
      <c r="M322" s="11">
        <f t="shared" si="29"/>
        <v>106.3049026755748</v>
      </c>
    </row>
    <row r="323" spans="1:13" ht="15">
      <c r="A323" s="85"/>
      <c r="B323" s="85"/>
      <c r="C323" s="54" t="s">
        <v>134</v>
      </c>
      <c r="D323" s="26" t="s">
        <v>96</v>
      </c>
      <c r="E323" s="11">
        <v>1434.7</v>
      </c>
      <c r="F323" s="11">
        <v>2077.4</v>
      </c>
      <c r="G323" s="11">
        <v>1944.2</v>
      </c>
      <c r="H323" s="11">
        <v>1540.5</v>
      </c>
      <c r="I323" s="11">
        <f t="shared" si="25"/>
        <v>-403.70000000000005</v>
      </c>
      <c r="J323" s="11">
        <f t="shared" si="26"/>
        <v>79.235675342043</v>
      </c>
      <c r="K323" s="11">
        <f t="shared" si="27"/>
        <v>74.15519399249061</v>
      </c>
      <c r="L323" s="11">
        <f t="shared" si="28"/>
        <v>105.79999999999995</v>
      </c>
      <c r="M323" s="11">
        <f t="shared" si="29"/>
        <v>107.37436397853209</v>
      </c>
    </row>
    <row r="324" spans="1:13" ht="30.75">
      <c r="A324" s="85"/>
      <c r="B324" s="85"/>
      <c r="C324" s="54" t="s">
        <v>174</v>
      </c>
      <c r="D324" s="27" t="s">
        <v>175</v>
      </c>
      <c r="E324" s="11">
        <v>12960.9</v>
      </c>
      <c r="F324" s="11">
        <v>19743.7</v>
      </c>
      <c r="G324" s="11">
        <v>11392.7</v>
      </c>
      <c r="H324" s="11">
        <v>11879.3</v>
      </c>
      <c r="I324" s="11">
        <f t="shared" si="25"/>
        <v>486.59999999999854</v>
      </c>
      <c r="J324" s="11">
        <f t="shared" si="26"/>
        <v>104.27115609118118</v>
      </c>
      <c r="K324" s="11">
        <f t="shared" si="27"/>
        <v>60.16754711629532</v>
      </c>
      <c r="L324" s="11">
        <f t="shared" si="28"/>
        <v>-1081.6000000000004</v>
      </c>
      <c r="M324" s="11">
        <f t="shared" si="29"/>
        <v>91.65490050845234</v>
      </c>
    </row>
    <row r="325" spans="1:13" ht="15">
      <c r="A325" s="85"/>
      <c r="B325" s="85"/>
      <c r="C325" s="54" t="s">
        <v>13</v>
      </c>
      <c r="D325" s="26" t="s">
        <v>14</v>
      </c>
      <c r="E325" s="11">
        <f>SUM(E326:E331)</f>
        <v>19511.699999999997</v>
      </c>
      <c r="F325" s="11">
        <f>SUM(F326:F331)</f>
        <v>24117.5</v>
      </c>
      <c r="G325" s="11">
        <f>SUM(G326:G331)</f>
        <v>17655.3</v>
      </c>
      <c r="H325" s="11">
        <f>SUM(H326:H331)</f>
        <v>20740.3</v>
      </c>
      <c r="I325" s="11">
        <f t="shared" si="25"/>
        <v>3085</v>
      </c>
      <c r="J325" s="11">
        <f t="shared" si="26"/>
        <v>117.4735065391129</v>
      </c>
      <c r="K325" s="11">
        <f t="shared" si="27"/>
        <v>85.99689022494039</v>
      </c>
      <c r="L325" s="11">
        <f t="shared" si="28"/>
        <v>1228.6000000000022</v>
      </c>
      <c r="M325" s="11">
        <f t="shared" si="29"/>
        <v>106.29673477964505</v>
      </c>
    </row>
    <row r="326" spans="1:13" ht="78" hidden="1">
      <c r="A326" s="85"/>
      <c r="B326" s="85"/>
      <c r="C326" s="57" t="s">
        <v>81</v>
      </c>
      <c r="D326" s="26" t="s">
        <v>82</v>
      </c>
      <c r="E326" s="11">
        <v>2503.4</v>
      </c>
      <c r="F326" s="11">
        <v>4000</v>
      </c>
      <c r="G326" s="11">
        <v>3040</v>
      </c>
      <c r="H326" s="11">
        <v>1660.5</v>
      </c>
      <c r="I326" s="11">
        <f t="shared" si="25"/>
        <v>-1379.5</v>
      </c>
      <c r="J326" s="11">
        <f t="shared" si="26"/>
        <v>54.621710526315795</v>
      </c>
      <c r="K326" s="11">
        <f t="shared" si="27"/>
        <v>41.5125</v>
      </c>
      <c r="L326" s="11">
        <f t="shared" si="28"/>
        <v>-842.9000000000001</v>
      </c>
      <c r="M326" s="11">
        <f t="shared" si="29"/>
        <v>66.32979148358233</v>
      </c>
    </row>
    <row r="327" spans="1:13" ht="62.25" hidden="1">
      <c r="A327" s="85"/>
      <c r="B327" s="85"/>
      <c r="C327" s="57" t="s">
        <v>83</v>
      </c>
      <c r="D327" s="26" t="s">
        <v>84</v>
      </c>
      <c r="E327" s="11">
        <v>1273</v>
      </c>
      <c r="F327" s="11">
        <v>1000</v>
      </c>
      <c r="G327" s="11">
        <v>716.9</v>
      </c>
      <c r="H327" s="11">
        <v>1323.6</v>
      </c>
      <c r="I327" s="11">
        <f t="shared" si="25"/>
        <v>606.6999999999999</v>
      </c>
      <c r="J327" s="11">
        <f t="shared" si="26"/>
        <v>184.62826056632724</v>
      </c>
      <c r="K327" s="11">
        <f t="shared" si="27"/>
        <v>132.35999999999999</v>
      </c>
      <c r="L327" s="11">
        <f t="shared" si="28"/>
        <v>50.59999999999991</v>
      </c>
      <c r="M327" s="11">
        <f t="shared" si="29"/>
        <v>103.97486252945795</v>
      </c>
    </row>
    <row r="328" spans="1:13" ht="46.5" hidden="1">
      <c r="A328" s="85"/>
      <c r="B328" s="85"/>
      <c r="C328" s="57" t="s">
        <v>183</v>
      </c>
      <c r="D328" s="26" t="s">
        <v>182</v>
      </c>
      <c r="E328" s="11">
        <v>193</v>
      </c>
      <c r="F328" s="11">
        <v>190</v>
      </c>
      <c r="G328" s="11">
        <v>133.9</v>
      </c>
      <c r="H328" s="11">
        <v>392.6</v>
      </c>
      <c r="I328" s="11">
        <f t="shared" si="25"/>
        <v>258.70000000000005</v>
      </c>
      <c r="J328" s="11">
        <f t="shared" si="26"/>
        <v>293.20388349514565</v>
      </c>
      <c r="K328" s="11">
        <f t="shared" si="27"/>
        <v>206.63157894736847</v>
      </c>
      <c r="L328" s="11">
        <f t="shared" si="28"/>
        <v>199.60000000000002</v>
      </c>
      <c r="M328" s="11">
        <f t="shared" si="29"/>
        <v>203.41968911917098</v>
      </c>
    </row>
    <row r="329" spans="1:13" ht="62.25" hidden="1">
      <c r="A329" s="85"/>
      <c r="B329" s="85"/>
      <c r="C329" s="57" t="s">
        <v>97</v>
      </c>
      <c r="D329" s="26" t="s">
        <v>98</v>
      </c>
      <c r="E329" s="11">
        <v>8179.9</v>
      </c>
      <c r="F329" s="11">
        <v>10700</v>
      </c>
      <c r="G329" s="11">
        <v>7900</v>
      </c>
      <c r="H329" s="11">
        <v>9110.6</v>
      </c>
      <c r="I329" s="11">
        <f t="shared" si="25"/>
        <v>1210.6000000000004</v>
      </c>
      <c r="J329" s="11">
        <f t="shared" si="26"/>
        <v>115.3240506329114</v>
      </c>
      <c r="K329" s="11">
        <f t="shared" si="27"/>
        <v>85.14579439252337</v>
      </c>
      <c r="L329" s="11">
        <f t="shared" si="28"/>
        <v>930.7000000000007</v>
      </c>
      <c r="M329" s="11">
        <f t="shared" si="29"/>
        <v>111.37788970525312</v>
      </c>
    </row>
    <row r="330" spans="1:13" ht="62.25" hidden="1">
      <c r="A330" s="85"/>
      <c r="B330" s="85"/>
      <c r="C330" s="57" t="s">
        <v>143</v>
      </c>
      <c r="D330" s="26" t="s">
        <v>144</v>
      </c>
      <c r="E330" s="11"/>
      <c r="F330" s="11"/>
      <c r="G330" s="11"/>
      <c r="H330" s="11"/>
      <c r="I330" s="11">
        <f t="shared" si="25"/>
        <v>0</v>
      </c>
      <c r="J330" s="11" t="e">
        <f t="shared" si="26"/>
        <v>#DIV/0!</v>
      </c>
      <c r="K330" s="11" t="e">
        <f t="shared" si="27"/>
        <v>#DIV/0!</v>
      </c>
      <c r="L330" s="11">
        <f t="shared" si="28"/>
        <v>0</v>
      </c>
      <c r="M330" s="11" t="e">
        <f t="shared" si="29"/>
        <v>#DIV/0!</v>
      </c>
    </row>
    <row r="331" spans="1:13" ht="46.5" hidden="1">
      <c r="A331" s="85"/>
      <c r="B331" s="85"/>
      <c r="C331" s="57" t="s">
        <v>15</v>
      </c>
      <c r="D331" s="26" t="s">
        <v>16</v>
      </c>
      <c r="E331" s="11">
        <f>4064.6+3297.8</f>
        <v>7362.4</v>
      </c>
      <c r="F331" s="11">
        <f>3327.5+4900</f>
        <v>8227.5</v>
      </c>
      <c r="G331" s="11">
        <v>5864.5</v>
      </c>
      <c r="H331" s="11">
        <v>8253</v>
      </c>
      <c r="I331" s="11">
        <f t="shared" si="25"/>
        <v>2388.5</v>
      </c>
      <c r="J331" s="11">
        <f t="shared" si="26"/>
        <v>140.7281098132833</v>
      </c>
      <c r="K331" s="11">
        <f t="shared" si="27"/>
        <v>100.30993618960802</v>
      </c>
      <c r="L331" s="11">
        <f t="shared" si="28"/>
        <v>890.6000000000004</v>
      </c>
      <c r="M331" s="11">
        <f t="shared" si="29"/>
        <v>112.09659893512986</v>
      </c>
    </row>
    <row r="332" spans="1:13" s="2" customFormat="1" ht="15">
      <c r="A332" s="85"/>
      <c r="B332" s="85"/>
      <c r="C332" s="62"/>
      <c r="D332" s="43" t="s">
        <v>28</v>
      </c>
      <c r="E332" s="1">
        <f>SUM(E321:E331)-E325</f>
        <v>5118114.500000001</v>
      </c>
      <c r="F332" s="1">
        <f>SUM(F321:F331)-F325</f>
        <v>7368031.500000001</v>
      </c>
      <c r="G332" s="1">
        <f>SUM(G321:G331)-G325</f>
        <v>5117516.1000000015</v>
      </c>
      <c r="H332" s="1">
        <f>SUM(H321:H331)-H325</f>
        <v>5246679.3999999985</v>
      </c>
      <c r="I332" s="1">
        <f t="shared" si="25"/>
        <v>129163.29999999702</v>
      </c>
      <c r="J332" s="1">
        <f t="shared" si="26"/>
        <v>102.52394516159895</v>
      </c>
      <c r="K332" s="1">
        <f t="shared" si="27"/>
        <v>71.20869936563108</v>
      </c>
      <c r="L332" s="1">
        <f t="shared" si="28"/>
        <v>128564.89999999758</v>
      </c>
      <c r="M332" s="1">
        <f t="shared" si="29"/>
        <v>102.51195826119164</v>
      </c>
    </row>
    <row r="333" spans="1:13" s="2" customFormat="1" ht="30.75">
      <c r="A333" s="85"/>
      <c r="B333" s="85"/>
      <c r="C333" s="62"/>
      <c r="D333" s="43" t="s">
        <v>29</v>
      </c>
      <c r="E333" s="1">
        <f>E334-E319</f>
        <v>5214136.100000001</v>
      </c>
      <c r="F333" s="1">
        <f>F334-F319</f>
        <v>7497823.600000001</v>
      </c>
      <c r="G333" s="1">
        <f>G334-G319</f>
        <v>5224887.700000001</v>
      </c>
      <c r="H333" s="1">
        <f>H334-H319</f>
        <v>5335345.299999999</v>
      </c>
      <c r="I333" s="1">
        <f t="shared" si="25"/>
        <v>110457.59999999776</v>
      </c>
      <c r="J333" s="1">
        <f t="shared" si="26"/>
        <v>102.11406648988834</v>
      </c>
      <c r="K333" s="1">
        <f t="shared" si="27"/>
        <v>71.15858660638533</v>
      </c>
      <c r="L333" s="1">
        <f t="shared" si="28"/>
        <v>121209.19999999832</v>
      </c>
      <c r="M333" s="1">
        <f t="shared" si="29"/>
        <v>102.32462670086417</v>
      </c>
    </row>
    <row r="334" spans="1:13" s="2" customFormat="1" ht="15">
      <c r="A334" s="86"/>
      <c r="B334" s="86"/>
      <c r="C334" s="58"/>
      <c r="D334" s="43" t="s">
        <v>44</v>
      </c>
      <c r="E334" s="1">
        <f>E320+E332</f>
        <v>5213425.100000001</v>
      </c>
      <c r="F334" s="1">
        <f>F320+F332</f>
        <v>7497823.600000001</v>
      </c>
      <c r="G334" s="1">
        <f>G320+G332</f>
        <v>5224887.700000001</v>
      </c>
      <c r="H334" s="1">
        <f>H320+H332</f>
        <v>5335345.299999999</v>
      </c>
      <c r="I334" s="1">
        <f t="shared" si="25"/>
        <v>110457.59999999776</v>
      </c>
      <c r="J334" s="1">
        <f t="shared" si="26"/>
        <v>102.11406648988834</v>
      </c>
      <c r="K334" s="1">
        <f t="shared" si="27"/>
        <v>71.15858660638533</v>
      </c>
      <c r="L334" s="1">
        <f t="shared" si="28"/>
        <v>121920.19999999832</v>
      </c>
      <c r="M334" s="1">
        <f t="shared" si="29"/>
        <v>102.33858159772926</v>
      </c>
    </row>
    <row r="335" spans="1:13" s="2" customFormat="1" ht="30.75">
      <c r="A335" s="103">
        <v>955</v>
      </c>
      <c r="B335" s="84" t="s">
        <v>233</v>
      </c>
      <c r="C335" s="54" t="s">
        <v>148</v>
      </c>
      <c r="D335" s="27" t="s">
        <v>149</v>
      </c>
      <c r="E335" s="11">
        <v>152.2</v>
      </c>
      <c r="F335" s="1"/>
      <c r="G335" s="1"/>
      <c r="H335" s="11">
        <v>263.9</v>
      </c>
      <c r="I335" s="11">
        <f t="shared" si="25"/>
        <v>263.9</v>
      </c>
      <c r="J335" s="11"/>
      <c r="K335" s="11"/>
      <c r="L335" s="11">
        <f t="shared" si="28"/>
        <v>111.69999999999999</v>
      </c>
      <c r="M335" s="11">
        <f t="shared" si="29"/>
        <v>173.39027595269383</v>
      </c>
    </row>
    <row r="336" spans="1:13" s="2" customFormat="1" ht="15">
      <c r="A336" s="104"/>
      <c r="B336" s="85"/>
      <c r="C336" s="54" t="s">
        <v>13</v>
      </c>
      <c r="D336" s="26" t="s">
        <v>14</v>
      </c>
      <c r="E336" s="11"/>
      <c r="F336" s="1"/>
      <c r="G336" s="1"/>
      <c r="H336" s="11">
        <f>H337</f>
        <v>4</v>
      </c>
      <c r="I336" s="11">
        <f t="shared" si="25"/>
        <v>4</v>
      </c>
      <c r="J336" s="11"/>
      <c r="K336" s="11"/>
      <c r="L336" s="11">
        <f t="shared" si="28"/>
        <v>4</v>
      </c>
      <c r="M336" s="11"/>
    </row>
    <row r="337" spans="1:13" s="2" customFormat="1" ht="62.25" hidden="1">
      <c r="A337" s="104"/>
      <c r="B337" s="85"/>
      <c r="C337" s="54" t="s">
        <v>42</v>
      </c>
      <c r="D337" s="28" t="s">
        <v>43</v>
      </c>
      <c r="E337" s="11"/>
      <c r="F337" s="1"/>
      <c r="G337" s="1"/>
      <c r="H337" s="11">
        <v>4</v>
      </c>
      <c r="I337" s="11">
        <f t="shared" si="25"/>
        <v>4</v>
      </c>
      <c r="J337" s="11" t="e">
        <f t="shared" si="26"/>
        <v>#DIV/0!</v>
      </c>
      <c r="K337" s="11" t="e">
        <f t="shared" si="27"/>
        <v>#DIV/0!</v>
      </c>
      <c r="L337" s="11">
        <f t="shared" si="28"/>
        <v>4</v>
      </c>
      <c r="M337" s="11" t="e">
        <f t="shared" si="29"/>
        <v>#DIV/0!</v>
      </c>
    </row>
    <row r="338" spans="1:13" s="2" customFormat="1" ht="15" hidden="1">
      <c r="A338" s="104"/>
      <c r="B338" s="85"/>
      <c r="C338" s="54" t="s">
        <v>17</v>
      </c>
      <c r="D338" s="26" t="s">
        <v>18</v>
      </c>
      <c r="E338" s="11"/>
      <c r="F338" s="1"/>
      <c r="G338" s="1"/>
      <c r="H338" s="11"/>
      <c r="I338" s="11">
        <f t="shared" si="25"/>
        <v>0</v>
      </c>
      <c r="J338" s="11" t="e">
        <f t="shared" si="26"/>
        <v>#DIV/0!</v>
      </c>
      <c r="K338" s="11" t="e">
        <f t="shared" si="27"/>
        <v>#DIV/0!</v>
      </c>
      <c r="L338" s="11">
        <f t="shared" si="28"/>
        <v>0</v>
      </c>
      <c r="M338" s="11" t="e">
        <f t="shared" si="29"/>
        <v>#DIV/0!</v>
      </c>
    </row>
    <row r="339" spans="1:13" s="2" customFormat="1" ht="15" hidden="1">
      <c r="A339" s="104"/>
      <c r="B339" s="85"/>
      <c r="C339" s="54" t="s">
        <v>19</v>
      </c>
      <c r="D339" s="26" t="s">
        <v>20</v>
      </c>
      <c r="E339" s="11"/>
      <c r="F339" s="11"/>
      <c r="G339" s="11"/>
      <c r="H339" s="11"/>
      <c r="I339" s="11">
        <f t="shared" si="25"/>
        <v>0</v>
      </c>
      <c r="J339" s="11" t="e">
        <f t="shared" si="26"/>
        <v>#DIV/0!</v>
      </c>
      <c r="K339" s="11" t="e">
        <f t="shared" si="27"/>
        <v>#DIV/0!</v>
      </c>
      <c r="L339" s="11">
        <f t="shared" si="28"/>
        <v>0</v>
      </c>
      <c r="M339" s="11" t="e">
        <f t="shared" si="29"/>
        <v>#DIV/0!</v>
      </c>
    </row>
    <row r="340" spans="1:13" ht="15">
      <c r="A340" s="104"/>
      <c r="B340" s="85"/>
      <c r="C340" s="54" t="s">
        <v>22</v>
      </c>
      <c r="D340" s="26" t="s">
        <v>73</v>
      </c>
      <c r="E340" s="16"/>
      <c r="F340" s="16">
        <v>285</v>
      </c>
      <c r="G340" s="16">
        <v>285</v>
      </c>
      <c r="H340" s="16">
        <v>285</v>
      </c>
      <c r="I340" s="16">
        <f t="shared" si="25"/>
        <v>0</v>
      </c>
      <c r="J340" s="16">
        <f t="shared" si="26"/>
        <v>100</v>
      </c>
      <c r="K340" s="16">
        <f t="shared" si="27"/>
        <v>100</v>
      </c>
      <c r="L340" s="16">
        <f t="shared" si="28"/>
        <v>285</v>
      </c>
      <c r="M340" s="16"/>
    </row>
    <row r="341" spans="1:13" ht="15">
      <c r="A341" s="104"/>
      <c r="B341" s="85"/>
      <c r="C341" s="54" t="s">
        <v>24</v>
      </c>
      <c r="D341" s="26" t="s">
        <v>60</v>
      </c>
      <c r="E341" s="11">
        <v>122500</v>
      </c>
      <c r="F341" s="11">
        <v>129227.1</v>
      </c>
      <c r="G341" s="11">
        <v>129064.7</v>
      </c>
      <c r="H341" s="16">
        <v>129064.7</v>
      </c>
      <c r="I341" s="16">
        <f t="shared" si="25"/>
        <v>0</v>
      </c>
      <c r="J341" s="16">
        <f t="shared" si="26"/>
        <v>100</v>
      </c>
      <c r="K341" s="16">
        <f t="shared" si="27"/>
        <v>99.87432976519631</v>
      </c>
      <c r="L341" s="16">
        <f t="shared" si="28"/>
        <v>6564.699999999997</v>
      </c>
      <c r="M341" s="16">
        <f t="shared" si="29"/>
        <v>105.3589387755102</v>
      </c>
    </row>
    <row r="342" spans="1:13" ht="15" hidden="1">
      <c r="A342" s="104"/>
      <c r="B342" s="85"/>
      <c r="C342" s="54" t="s">
        <v>36</v>
      </c>
      <c r="D342" s="26" t="s">
        <v>37</v>
      </c>
      <c r="E342" s="16"/>
      <c r="F342" s="42"/>
      <c r="G342" s="42"/>
      <c r="H342" s="16"/>
      <c r="I342" s="16">
        <f t="shared" si="25"/>
        <v>0</v>
      </c>
      <c r="J342" s="16" t="e">
        <f t="shared" si="26"/>
        <v>#DIV/0!</v>
      </c>
      <c r="K342" s="16" t="e">
        <f t="shared" si="27"/>
        <v>#DIV/0!</v>
      </c>
      <c r="L342" s="16">
        <f t="shared" si="28"/>
        <v>0</v>
      </c>
      <c r="M342" s="16" t="e">
        <f t="shared" si="29"/>
        <v>#DIV/0!</v>
      </c>
    </row>
    <row r="343" spans="1:13" ht="15">
      <c r="A343" s="104"/>
      <c r="B343" s="85"/>
      <c r="C343" s="54" t="s">
        <v>26</v>
      </c>
      <c r="D343" s="26" t="s">
        <v>21</v>
      </c>
      <c r="E343" s="16">
        <v>-4794.1</v>
      </c>
      <c r="F343" s="16"/>
      <c r="G343" s="16"/>
      <c r="H343" s="16"/>
      <c r="I343" s="16">
        <f t="shared" si="25"/>
        <v>0</v>
      </c>
      <c r="J343" s="16"/>
      <c r="K343" s="16"/>
      <c r="L343" s="16">
        <f t="shared" si="28"/>
        <v>4794.1</v>
      </c>
      <c r="M343" s="16">
        <f t="shared" si="29"/>
        <v>0</v>
      </c>
    </row>
    <row r="344" spans="1:13" s="2" customFormat="1" ht="15">
      <c r="A344" s="104"/>
      <c r="B344" s="85"/>
      <c r="C344" s="58"/>
      <c r="D344" s="43" t="s">
        <v>27</v>
      </c>
      <c r="E344" s="3">
        <f>SUM(E335:E343)-E336</f>
        <v>117858.09999999999</v>
      </c>
      <c r="F344" s="3">
        <f>SUM(F335:F343)-F336</f>
        <v>129512.1</v>
      </c>
      <c r="G344" s="3">
        <f>SUM(G335:G343)-G336</f>
        <v>129349.7</v>
      </c>
      <c r="H344" s="3">
        <f>SUM(H335:H343)-H336</f>
        <v>129617.59999999999</v>
      </c>
      <c r="I344" s="3">
        <f t="shared" si="25"/>
        <v>267.8999999999942</v>
      </c>
      <c r="J344" s="3">
        <f t="shared" si="26"/>
        <v>100.2071129658592</v>
      </c>
      <c r="K344" s="3">
        <f t="shared" si="27"/>
        <v>100.08145957018687</v>
      </c>
      <c r="L344" s="3">
        <f t="shared" si="28"/>
        <v>11759.5</v>
      </c>
      <c r="M344" s="3">
        <f t="shared" si="29"/>
        <v>109.97767654492986</v>
      </c>
    </row>
    <row r="345" spans="1:13" ht="15" hidden="1">
      <c r="A345" s="104"/>
      <c r="B345" s="85"/>
      <c r="C345" s="54" t="s">
        <v>13</v>
      </c>
      <c r="D345" s="26" t="s">
        <v>14</v>
      </c>
      <c r="E345" s="16">
        <f>E346</f>
        <v>0</v>
      </c>
      <c r="F345" s="16"/>
      <c r="G345" s="16"/>
      <c r="H345" s="16">
        <f>H346</f>
        <v>0</v>
      </c>
      <c r="I345" s="16">
        <f t="shared" si="25"/>
        <v>0</v>
      </c>
      <c r="J345" s="16" t="e">
        <f t="shared" si="26"/>
        <v>#DIV/0!</v>
      </c>
      <c r="K345" s="16" t="e">
        <f t="shared" si="27"/>
        <v>#DIV/0!</v>
      </c>
      <c r="L345" s="16">
        <f t="shared" si="28"/>
        <v>0</v>
      </c>
      <c r="M345" s="16" t="e">
        <f t="shared" si="29"/>
        <v>#DIV/0!</v>
      </c>
    </row>
    <row r="346" spans="1:13" ht="46.5" hidden="1">
      <c r="A346" s="104"/>
      <c r="B346" s="85"/>
      <c r="C346" s="57" t="s">
        <v>15</v>
      </c>
      <c r="D346" s="26" t="s">
        <v>16</v>
      </c>
      <c r="E346" s="16"/>
      <c r="F346" s="16"/>
      <c r="G346" s="16"/>
      <c r="H346" s="16"/>
      <c r="I346" s="16">
        <f t="shared" si="25"/>
        <v>0</v>
      </c>
      <c r="J346" s="16" t="e">
        <f t="shared" si="26"/>
        <v>#DIV/0!</v>
      </c>
      <c r="K346" s="16" t="e">
        <f t="shared" si="27"/>
        <v>#DIV/0!</v>
      </c>
      <c r="L346" s="16">
        <f t="shared" si="28"/>
        <v>0</v>
      </c>
      <c r="M346" s="16" t="e">
        <f t="shared" si="29"/>
        <v>#DIV/0!</v>
      </c>
    </row>
    <row r="347" spans="1:13" ht="15" hidden="1">
      <c r="A347" s="104"/>
      <c r="B347" s="85"/>
      <c r="C347" s="54"/>
      <c r="D347" s="43" t="s">
        <v>28</v>
      </c>
      <c r="E347" s="3">
        <f>SUM(E345)</f>
        <v>0</v>
      </c>
      <c r="F347" s="3">
        <f>SUM(F345)</f>
        <v>0</v>
      </c>
      <c r="G347" s="3">
        <f>SUM(G345)</f>
        <v>0</v>
      </c>
      <c r="H347" s="3">
        <f>SUM(H345)</f>
        <v>0</v>
      </c>
      <c r="I347" s="3">
        <f t="shared" si="25"/>
        <v>0</v>
      </c>
      <c r="J347" s="3" t="e">
        <f t="shared" si="26"/>
        <v>#DIV/0!</v>
      </c>
      <c r="K347" s="3" t="e">
        <f t="shared" si="27"/>
        <v>#DIV/0!</v>
      </c>
      <c r="L347" s="3">
        <f t="shared" si="28"/>
        <v>0</v>
      </c>
      <c r="M347" s="3" t="e">
        <f t="shared" si="29"/>
        <v>#DIV/0!</v>
      </c>
    </row>
    <row r="348" spans="1:13" s="2" customFormat="1" ht="30.75">
      <c r="A348" s="104"/>
      <c r="B348" s="85"/>
      <c r="C348" s="58"/>
      <c r="D348" s="43" t="s">
        <v>29</v>
      </c>
      <c r="E348" s="3">
        <f>E349-E343</f>
        <v>122652.2</v>
      </c>
      <c r="F348" s="3">
        <f>F349-F343</f>
        <v>129512.1</v>
      </c>
      <c r="G348" s="3">
        <f>G349-G343</f>
        <v>129349.7</v>
      </c>
      <c r="H348" s="3">
        <f>H349-H343</f>
        <v>129617.59999999999</v>
      </c>
      <c r="I348" s="3">
        <f t="shared" si="25"/>
        <v>267.8999999999942</v>
      </c>
      <c r="J348" s="3">
        <f t="shared" si="26"/>
        <v>100.2071129658592</v>
      </c>
      <c r="K348" s="3">
        <f t="shared" si="27"/>
        <v>100.08145957018687</v>
      </c>
      <c r="L348" s="3">
        <f t="shared" si="28"/>
        <v>6965.399999999994</v>
      </c>
      <c r="M348" s="3">
        <f t="shared" si="29"/>
        <v>105.67898496724885</v>
      </c>
    </row>
    <row r="349" spans="1:13" s="2" customFormat="1" ht="15">
      <c r="A349" s="105"/>
      <c r="B349" s="86"/>
      <c r="C349" s="56"/>
      <c r="D349" s="43" t="s">
        <v>44</v>
      </c>
      <c r="E349" s="3">
        <f>E344+E347</f>
        <v>117858.09999999999</v>
      </c>
      <c r="F349" s="3">
        <f>F344+F347</f>
        <v>129512.1</v>
      </c>
      <c r="G349" s="3">
        <f>G344+G347</f>
        <v>129349.7</v>
      </c>
      <c r="H349" s="3">
        <f>H344+H347</f>
        <v>129617.59999999999</v>
      </c>
      <c r="I349" s="3">
        <f t="shared" si="25"/>
        <v>267.8999999999942</v>
      </c>
      <c r="J349" s="3">
        <f t="shared" si="26"/>
        <v>100.2071129658592</v>
      </c>
      <c r="K349" s="3">
        <f t="shared" si="27"/>
        <v>100.08145957018687</v>
      </c>
      <c r="L349" s="3">
        <f t="shared" si="28"/>
        <v>11759.5</v>
      </c>
      <c r="M349" s="3">
        <f t="shared" si="29"/>
        <v>109.97767654492986</v>
      </c>
    </row>
    <row r="350" spans="1:13" s="2" customFormat="1" ht="30.75">
      <c r="A350" s="84" t="s">
        <v>85</v>
      </c>
      <c r="B350" s="84" t="s">
        <v>234</v>
      </c>
      <c r="C350" s="54" t="s">
        <v>154</v>
      </c>
      <c r="D350" s="27" t="s">
        <v>155</v>
      </c>
      <c r="E350" s="16">
        <v>506</v>
      </c>
      <c r="F350" s="16">
        <v>200</v>
      </c>
      <c r="G350" s="16">
        <v>150</v>
      </c>
      <c r="H350" s="16">
        <v>245</v>
      </c>
      <c r="I350" s="16">
        <f t="shared" si="25"/>
        <v>95</v>
      </c>
      <c r="J350" s="16">
        <f t="shared" si="26"/>
        <v>163.33333333333334</v>
      </c>
      <c r="K350" s="16">
        <f t="shared" si="27"/>
        <v>122.50000000000001</v>
      </c>
      <c r="L350" s="16">
        <f t="shared" si="28"/>
        <v>-261</v>
      </c>
      <c r="M350" s="16">
        <f t="shared" si="29"/>
        <v>48.418972332015805</v>
      </c>
    </row>
    <row r="351" spans="1:13" s="2" customFormat="1" ht="30.75">
      <c r="A351" s="85"/>
      <c r="B351" s="85"/>
      <c r="C351" s="54" t="s">
        <v>148</v>
      </c>
      <c r="D351" s="27" t="s">
        <v>149</v>
      </c>
      <c r="E351" s="16"/>
      <c r="F351" s="16"/>
      <c r="G351" s="16"/>
      <c r="H351" s="42">
        <v>222</v>
      </c>
      <c r="I351" s="42">
        <f t="shared" si="25"/>
        <v>222</v>
      </c>
      <c r="J351" s="42"/>
      <c r="K351" s="42"/>
      <c r="L351" s="42">
        <f t="shared" si="28"/>
        <v>222</v>
      </c>
      <c r="M351" s="42"/>
    </row>
    <row r="352" spans="1:13" ht="15" hidden="1">
      <c r="A352" s="85"/>
      <c r="B352" s="85"/>
      <c r="C352" s="54" t="s">
        <v>13</v>
      </c>
      <c r="D352" s="26" t="s">
        <v>14</v>
      </c>
      <c r="E352" s="11">
        <f>E353</f>
        <v>0.5</v>
      </c>
      <c r="F352" s="11">
        <f>F353</f>
        <v>0</v>
      </c>
      <c r="G352" s="11">
        <f>G353</f>
        <v>0</v>
      </c>
      <c r="H352" s="11">
        <f>H353</f>
        <v>0</v>
      </c>
      <c r="I352" s="11">
        <f t="shared" si="25"/>
        <v>0</v>
      </c>
      <c r="J352" s="11" t="e">
        <f t="shared" si="26"/>
        <v>#DIV/0!</v>
      </c>
      <c r="K352" s="11" t="e">
        <f t="shared" si="27"/>
        <v>#DIV/0!</v>
      </c>
      <c r="L352" s="11">
        <f t="shared" si="28"/>
        <v>-0.5</v>
      </c>
      <c r="M352" s="11">
        <f t="shared" si="29"/>
        <v>0</v>
      </c>
    </row>
    <row r="353" spans="1:13" ht="46.5" hidden="1">
      <c r="A353" s="85"/>
      <c r="B353" s="85"/>
      <c r="C353" s="57" t="s">
        <v>15</v>
      </c>
      <c r="D353" s="26" t="s">
        <v>16</v>
      </c>
      <c r="E353" s="11">
        <v>0.5</v>
      </c>
      <c r="F353" s="11"/>
      <c r="G353" s="11"/>
      <c r="H353" s="11"/>
      <c r="I353" s="11">
        <f t="shared" si="25"/>
        <v>0</v>
      </c>
      <c r="J353" s="11" t="e">
        <f t="shared" si="26"/>
        <v>#DIV/0!</v>
      </c>
      <c r="K353" s="11" t="e">
        <f t="shared" si="27"/>
        <v>#DIV/0!</v>
      </c>
      <c r="L353" s="11">
        <f t="shared" si="28"/>
        <v>-0.5</v>
      </c>
      <c r="M353" s="11">
        <f t="shared" si="29"/>
        <v>0</v>
      </c>
    </row>
    <row r="354" spans="1:13" ht="15" hidden="1">
      <c r="A354" s="85"/>
      <c r="B354" s="85"/>
      <c r="C354" s="54" t="s">
        <v>17</v>
      </c>
      <c r="D354" s="26" t="s">
        <v>18</v>
      </c>
      <c r="E354" s="11"/>
      <c r="F354" s="11"/>
      <c r="G354" s="11"/>
      <c r="H354" s="11"/>
      <c r="I354" s="11">
        <f t="shared" si="25"/>
        <v>0</v>
      </c>
      <c r="J354" s="11" t="e">
        <f t="shared" si="26"/>
        <v>#DIV/0!</v>
      </c>
      <c r="K354" s="11" t="e">
        <f t="shared" si="27"/>
        <v>#DIV/0!</v>
      </c>
      <c r="L354" s="11">
        <f t="shared" si="28"/>
        <v>0</v>
      </c>
      <c r="M354" s="11" t="e">
        <f t="shared" si="29"/>
        <v>#DIV/0!</v>
      </c>
    </row>
    <row r="355" spans="1:13" ht="15" hidden="1">
      <c r="A355" s="85"/>
      <c r="B355" s="85"/>
      <c r="C355" s="54" t="s">
        <v>19</v>
      </c>
      <c r="D355" s="26" t="s">
        <v>20</v>
      </c>
      <c r="E355" s="11"/>
      <c r="F355" s="11"/>
      <c r="G355" s="11"/>
      <c r="H355" s="11"/>
      <c r="I355" s="11">
        <f t="shared" si="25"/>
        <v>0</v>
      </c>
      <c r="J355" s="11" t="e">
        <f t="shared" si="26"/>
        <v>#DIV/0!</v>
      </c>
      <c r="K355" s="11" t="e">
        <f t="shared" si="27"/>
        <v>#DIV/0!</v>
      </c>
      <c r="L355" s="11">
        <f t="shared" si="28"/>
        <v>0</v>
      </c>
      <c r="M355" s="11" t="e">
        <f t="shared" si="29"/>
        <v>#DIV/0!</v>
      </c>
    </row>
    <row r="356" spans="1:13" ht="15">
      <c r="A356" s="85"/>
      <c r="B356" s="85"/>
      <c r="C356" s="54" t="s">
        <v>24</v>
      </c>
      <c r="D356" s="26" t="s">
        <v>60</v>
      </c>
      <c r="E356" s="11">
        <v>2124.8</v>
      </c>
      <c r="F356" s="11">
        <v>382</v>
      </c>
      <c r="G356" s="11">
        <v>61.4</v>
      </c>
      <c r="H356" s="11">
        <v>61.4</v>
      </c>
      <c r="I356" s="11">
        <f t="shared" si="25"/>
        <v>0</v>
      </c>
      <c r="J356" s="11">
        <f t="shared" si="26"/>
        <v>100</v>
      </c>
      <c r="K356" s="11">
        <f t="shared" si="27"/>
        <v>16.073298429319372</v>
      </c>
      <c r="L356" s="11">
        <f t="shared" si="28"/>
        <v>-2063.4</v>
      </c>
      <c r="M356" s="11">
        <f t="shared" si="29"/>
        <v>2.889683734939759</v>
      </c>
    </row>
    <row r="357" spans="1:13" ht="15" hidden="1">
      <c r="A357" s="85"/>
      <c r="B357" s="85"/>
      <c r="C357" s="54" t="s">
        <v>36</v>
      </c>
      <c r="D357" s="26" t="s">
        <v>37</v>
      </c>
      <c r="E357" s="11"/>
      <c r="F357" s="11"/>
      <c r="G357" s="11"/>
      <c r="H357" s="11"/>
      <c r="I357" s="11">
        <f t="shared" si="25"/>
        <v>0</v>
      </c>
      <c r="J357" s="11" t="e">
        <f t="shared" si="26"/>
        <v>#DIV/0!</v>
      </c>
      <c r="K357" s="11" t="e">
        <f t="shared" si="27"/>
        <v>#DIV/0!</v>
      </c>
      <c r="L357" s="11">
        <f t="shared" si="28"/>
        <v>0</v>
      </c>
      <c r="M357" s="11" t="e">
        <f t="shared" si="29"/>
        <v>#DIV/0!</v>
      </c>
    </row>
    <row r="358" spans="1:13" ht="15">
      <c r="A358" s="85"/>
      <c r="B358" s="85"/>
      <c r="C358" s="54" t="s">
        <v>26</v>
      </c>
      <c r="D358" s="26" t="s">
        <v>21</v>
      </c>
      <c r="E358" s="11">
        <v>-188.8</v>
      </c>
      <c r="F358" s="11"/>
      <c r="G358" s="11"/>
      <c r="H358" s="11">
        <v>-905.9</v>
      </c>
      <c r="I358" s="11">
        <f t="shared" si="25"/>
        <v>-905.9</v>
      </c>
      <c r="J358" s="11"/>
      <c r="K358" s="11"/>
      <c r="L358" s="11">
        <f t="shared" si="28"/>
        <v>-717.0999999999999</v>
      </c>
      <c r="M358" s="11">
        <f t="shared" si="29"/>
        <v>479.8199152542373</v>
      </c>
    </row>
    <row r="359" spans="1:13" s="2" customFormat="1" ht="15">
      <c r="A359" s="85"/>
      <c r="B359" s="85"/>
      <c r="C359" s="58"/>
      <c r="D359" s="43" t="s">
        <v>27</v>
      </c>
      <c r="E359" s="3">
        <f>SUM(E350:E352,E354:E358)</f>
        <v>2442.5</v>
      </c>
      <c r="F359" s="3">
        <f>SUM(F350:F352,F354:F358)</f>
        <v>582</v>
      </c>
      <c r="G359" s="3">
        <f>SUM(G350:G352,G354:G358)</f>
        <v>211.4</v>
      </c>
      <c r="H359" s="3">
        <f>SUM(H350:H352,H354:H358)</f>
        <v>-377.5</v>
      </c>
      <c r="I359" s="3">
        <f t="shared" si="25"/>
        <v>-588.9</v>
      </c>
      <c r="J359" s="3">
        <f t="shared" si="26"/>
        <v>-178.57142857142856</v>
      </c>
      <c r="K359" s="3">
        <f t="shared" si="27"/>
        <v>-64.86254295532646</v>
      </c>
      <c r="L359" s="3">
        <f t="shared" si="28"/>
        <v>-2820</v>
      </c>
      <c r="M359" s="3">
        <f t="shared" si="29"/>
        <v>-15.455475946775845</v>
      </c>
    </row>
    <row r="360" spans="1:13" ht="15">
      <c r="A360" s="85"/>
      <c r="B360" s="85"/>
      <c r="C360" s="54" t="s">
        <v>86</v>
      </c>
      <c r="D360" s="26" t="s">
        <v>87</v>
      </c>
      <c r="E360" s="11">
        <v>131829.5</v>
      </c>
      <c r="F360" s="11">
        <v>176760.3</v>
      </c>
      <c r="G360" s="11">
        <v>126299.6</v>
      </c>
      <c r="H360" s="11">
        <v>155466.1</v>
      </c>
      <c r="I360" s="11">
        <f t="shared" si="25"/>
        <v>29166.5</v>
      </c>
      <c r="J360" s="11">
        <f t="shared" si="26"/>
        <v>123.09310559970103</v>
      </c>
      <c r="K360" s="11">
        <f t="shared" si="27"/>
        <v>87.95306412129874</v>
      </c>
      <c r="L360" s="11">
        <f t="shared" si="28"/>
        <v>23636.600000000006</v>
      </c>
      <c r="M360" s="11">
        <f t="shared" si="29"/>
        <v>117.92967431417097</v>
      </c>
    </row>
    <row r="361" spans="1:13" ht="15">
      <c r="A361" s="85"/>
      <c r="B361" s="85"/>
      <c r="C361" s="54" t="s">
        <v>13</v>
      </c>
      <c r="D361" s="26" t="s">
        <v>14</v>
      </c>
      <c r="E361" s="11">
        <f>SUM(E362:E366)</f>
        <v>16041.3</v>
      </c>
      <c r="F361" s="11">
        <f>SUM(F362:F366)</f>
        <v>12797.6</v>
      </c>
      <c r="G361" s="11">
        <f>SUM(G362:G366)</f>
        <v>9305.6</v>
      </c>
      <c r="H361" s="11">
        <f>SUM(H362:H366)</f>
        <v>11837.2</v>
      </c>
      <c r="I361" s="11">
        <f t="shared" si="25"/>
        <v>2531.6000000000004</v>
      </c>
      <c r="J361" s="11">
        <f t="shared" si="26"/>
        <v>127.20512379642366</v>
      </c>
      <c r="K361" s="11">
        <f t="shared" si="27"/>
        <v>92.4954679002313</v>
      </c>
      <c r="L361" s="11">
        <f t="shared" si="28"/>
        <v>-4204.0999999999985</v>
      </c>
      <c r="M361" s="11">
        <f t="shared" si="29"/>
        <v>73.79202433717967</v>
      </c>
    </row>
    <row r="362" spans="1:13" s="2" customFormat="1" ht="62.25" hidden="1">
      <c r="A362" s="85"/>
      <c r="B362" s="85"/>
      <c r="C362" s="57" t="s">
        <v>88</v>
      </c>
      <c r="D362" s="26" t="s">
        <v>89</v>
      </c>
      <c r="E362" s="11">
        <v>166.6</v>
      </c>
      <c r="F362" s="11">
        <v>300</v>
      </c>
      <c r="G362" s="11">
        <v>215</v>
      </c>
      <c r="H362" s="11">
        <v>138.5</v>
      </c>
      <c r="I362" s="11">
        <f t="shared" si="25"/>
        <v>-76.5</v>
      </c>
      <c r="J362" s="11">
        <f t="shared" si="26"/>
        <v>64.4186046511628</v>
      </c>
      <c r="K362" s="11">
        <f t="shared" si="27"/>
        <v>46.166666666666664</v>
      </c>
      <c r="L362" s="11">
        <f t="shared" si="28"/>
        <v>-28.099999999999994</v>
      </c>
      <c r="M362" s="11">
        <f t="shared" si="29"/>
        <v>83.13325330132054</v>
      </c>
    </row>
    <row r="363" spans="1:13" s="2" customFormat="1" ht="62.25" hidden="1">
      <c r="A363" s="85"/>
      <c r="B363" s="85"/>
      <c r="C363" s="57" t="s">
        <v>180</v>
      </c>
      <c r="D363" s="26" t="s">
        <v>181</v>
      </c>
      <c r="E363" s="11">
        <v>2857</v>
      </c>
      <c r="F363" s="11">
        <v>3330</v>
      </c>
      <c r="G363" s="11">
        <v>2359</v>
      </c>
      <c r="H363" s="11">
        <v>2660.5</v>
      </c>
      <c r="I363" s="11">
        <f t="shared" si="25"/>
        <v>301.5</v>
      </c>
      <c r="J363" s="11">
        <f t="shared" si="26"/>
        <v>112.78083933870285</v>
      </c>
      <c r="K363" s="11">
        <f t="shared" si="27"/>
        <v>79.89489489489489</v>
      </c>
      <c r="L363" s="11">
        <f t="shared" si="28"/>
        <v>-196.5</v>
      </c>
      <c r="M363" s="11">
        <f t="shared" si="29"/>
        <v>93.12215610780538</v>
      </c>
    </row>
    <row r="364" spans="1:13" s="2" customFormat="1" ht="46.5" hidden="1">
      <c r="A364" s="85"/>
      <c r="B364" s="85"/>
      <c r="C364" s="57" t="s">
        <v>90</v>
      </c>
      <c r="D364" s="26" t="s">
        <v>91</v>
      </c>
      <c r="E364" s="11">
        <v>889.8</v>
      </c>
      <c r="F364" s="11">
        <v>705.4</v>
      </c>
      <c r="G364" s="11">
        <v>520</v>
      </c>
      <c r="H364" s="11">
        <v>486.3</v>
      </c>
      <c r="I364" s="11">
        <f t="shared" si="25"/>
        <v>-33.69999999999999</v>
      </c>
      <c r="J364" s="11">
        <f t="shared" si="26"/>
        <v>93.51923076923077</v>
      </c>
      <c r="K364" s="11">
        <f t="shared" si="27"/>
        <v>68.93960873263397</v>
      </c>
      <c r="L364" s="11">
        <f t="shared" si="28"/>
        <v>-403.49999999999994</v>
      </c>
      <c r="M364" s="11">
        <f t="shared" si="29"/>
        <v>54.652730950775464</v>
      </c>
    </row>
    <row r="365" spans="1:13" s="2" customFormat="1" ht="62.25" hidden="1">
      <c r="A365" s="85"/>
      <c r="B365" s="85"/>
      <c r="C365" s="57" t="s">
        <v>143</v>
      </c>
      <c r="D365" s="26" t="s">
        <v>144</v>
      </c>
      <c r="E365" s="11"/>
      <c r="F365" s="11"/>
      <c r="G365" s="11"/>
      <c r="H365" s="11"/>
      <c r="I365" s="11">
        <f t="shared" si="25"/>
        <v>0</v>
      </c>
      <c r="J365" s="11" t="e">
        <f t="shared" si="26"/>
        <v>#DIV/0!</v>
      </c>
      <c r="K365" s="11" t="e">
        <f t="shared" si="27"/>
        <v>#DIV/0!</v>
      </c>
      <c r="L365" s="11">
        <f t="shared" si="28"/>
        <v>0</v>
      </c>
      <c r="M365" s="11" t="e">
        <f t="shared" si="29"/>
        <v>#DIV/0!</v>
      </c>
    </row>
    <row r="366" spans="1:13" s="2" customFormat="1" ht="46.5" hidden="1">
      <c r="A366" s="85"/>
      <c r="B366" s="85"/>
      <c r="C366" s="57" t="s">
        <v>15</v>
      </c>
      <c r="D366" s="26" t="s">
        <v>16</v>
      </c>
      <c r="E366" s="11">
        <v>12127.9</v>
      </c>
      <c r="F366" s="11">
        <v>8462.2</v>
      </c>
      <c r="G366" s="11">
        <v>6211.6</v>
      </c>
      <c r="H366" s="11">
        <v>8551.9</v>
      </c>
      <c r="I366" s="11">
        <f t="shared" si="25"/>
        <v>2340.2999999999993</v>
      </c>
      <c r="J366" s="11">
        <f t="shared" si="26"/>
        <v>137.67628308326357</v>
      </c>
      <c r="K366" s="11">
        <f t="shared" si="27"/>
        <v>101.06000803573538</v>
      </c>
      <c r="L366" s="11">
        <f t="shared" si="28"/>
        <v>-3576</v>
      </c>
      <c r="M366" s="11">
        <f t="shared" si="29"/>
        <v>70.51426875221597</v>
      </c>
    </row>
    <row r="367" spans="1:13" s="2" customFormat="1" ht="15">
      <c r="A367" s="85"/>
      <c r="B367" s="85"/>
      <c r="C367" s="58"/>
      <c r="D367" s="43" t="s">
        <v>28</v>
      </c>
      <c r="E367" s="3">
        <f>SUM(E360:E361)</f>
        <v>147870.8</v>
      </c>
      <c r="F367" s="3">
        <f>SUM(F360:F361)</f>
        <v>189557.9</v>
      </c>
      <c r="G367" s="3">
        <f>SUM(G360:G361)</f>
        <v>135605.2</v>
      </c>
      <c r="H367" s="3">
        <f>SUM(H360:H361)</f>
        <v>167303.30000000002</v>
      </c>
      <c r="I367" s="3">
        <f aca="true" t="shared" si="30" ref="I367:I429">H367-G367</f>
        <v>31698.100000000006</v>
      </c>
      <c r="J367" s="3">
        <f>H367/G367*100</f>
        <v>123.37528354369891</v>
      </c>
      <c r="K367" s="3">
        <f>H367/F367*100</f>
        <v>88.25973488839031</v>
      </c>
      <c r="L367" s="3">
        <f aca="true" t="shared" si="31" ref="L367:L429">H367-E367</f>
        <v>19432.50000000003</v>
      </c>
      <c r="M367" s="3">
        <f aca="true" t="shared" si="32" ref="M367:M429">H367/E367*100</f>
        <v>113.14153977661583</v>
      </c>
    </row>
    <row r="368" spans="1:13" s="2" customFormat="1" ht="15">
      <c r="A368" s="86"/>
      <c r="B368" s="86"/>
      <c r="C368" s="58"/>
      <c r="D368" s="43" t="s">
        <v>44</v>
      </c>
      <c r="E368" s="3">
        <f>E359+E367</f>
        <v>150313.3</v>
      </c>
      <c r="F368" s="3">
        <f>F359+F367</f>
        <v>190139.9</v>
      </c>
      <c r="G368" s="3">
        <f>G359+G367</f>
        <v>135816.6</v>
      </c>
      <c r="H368" s="3">
        <f>H359+H367</f>
        <v>166925.80000000002</v>
      </c>
      <c r="I368" s="3">
        <f t="shared" si="30"/>
        <v>31109.20000000001</v>
      </c>
      <c r="J368" s="3">
        <f>H368/G368*100</f>
        <v>122.90530023575911</v>
      </c>
      <c r="K368" s="3">
        <f>H368/F368*100</f>
        <v>87.79104227992127</v>
      </c>
      <c r="L368" s="3">
        <f t="shared" si="31"/>
        <v>16612.50000000003</v>
      </c>
      <c r="M368" s="3">
        <f t="shared" si="32"/>
        <v>111.05191623096562</v>
      </c>
    </row>
    <row r="369" spans="1:13" s="2" customFormat="1" ht="15">
      <c r="A369" s="84" t="s">
        <v>99</v>
      </c>
      <c r="B369" s="84" t="s">
        <v>235</v>
      </c>
      <c r="C369" s="54" t="s">
        <v>6</v>
      </c>
      <c r="D369" s="26" t="s">
        <v>94</v>
      </c>
      <c r="E369" s="16">
        <v>1025.8</v>
      </c>
      <c r="F369" s="3"/>
      <c r="G369" s="3"/>
      <c r="H369" s="16">
        <v>1194.6</v>
      </c>
      <c r="I369" s="16">
        <f t="shared" si="30"/>
        <v>1194.6</v>
      </c>
      <c r="J369" s="16"/>
      <c r="K369" s="16"/>
      <c r="L369" s="16">
        <f t="shared" si="31"/>
        <v>168.79999999999995</v>
      </c>
      <c r="M369" s="16">
        <f t="shared" si="32"/>
        <v>116.45544940534216</v>
      </c>
    </row>
    <row r="370" spans="1:13" ht="29.25" customHeight="1">
      <c r="A370" s="85"/>
      <c r="B370" s="85"/>
      <c r="C370" s="54" t="s">
        <v>160</v>
      </c>
      <c r="D370" s="26" t="s">
        <v>161</v>
      </c>
      <c r="E370" s="11">
        <v>2718.2</v>
      </c>
      <c r="F370" s="11"/>
      <c r="G370" s="11"/>
      <c r="H370" s="11">
        <v>3462.9</v>
      </c>
      <c r="I370" s="11">
        <f t="shared" si="30"/>
        <v>3462.9</v>
      </c>
      <c r="J370" s="11"/>
      <c r="K370" s="11"/>
      <c r="L370" s="11">
        <f t="shared" si="31"/>
        <v>744.7000000000003</v>
      </c>
      <c r="M370" s="11">
        <f t="shared" si="32"/>
        <v>127.39680671032303</v>
      </c>
    </row>
    <row r="371" spans="1:13" ht="28.5" customHeight="1">
      <c r="A371" s="85"/>
      <c r="B371" s="85"/>
      <c r="C371" s="54" t="s">
        <v>148</v>
      </c>
      <c r="D371" s="26" t="s">
        <v>149</v>
      </c>
      <c r="E371" s="11">
        <v>327.2</v>
      </c>
      <c r="F371" s="11"/>
      <c r="G371" s="11"/>
      <c r="H371" s="11">
        <v>138.4</v>
      </c>
      <c r="I371" s="11">
        <f t="shared" si="30"/>
        <v>138.4</v>
      </c>
      <c r="J371" s="11"/>
      <c r="K371" s="11"/>
      <c r="L371" s="11">
        <f t="shared" si="31"/>
        <v>-188.79999999999998</v>
      </c>
      <c r="M371" s="11">
        <f t="shared" si="32"/>
        <v>42.298288508557455</v>
      </c>
    </row>
    <row r="372" spans="1:13" ht="15">
      <c r="A372" s="85"/>
      <c r="B372" s="85"/>
      <c r="C372" s="54" t="s">
        <v>13</v>
      </c>
      <c r="D372" s="26" t="s">
        <v>14</v>
      </c>
      <c r="E372" s="11">
        <f>E374+E373</f>
        <v>915.7</v>
      </c>
      <c r="F372" s="11">
        <f>F374+F373</f>
        <v>0</v>
      </c>
      <c r="G372" s="11">
        <f>G374+G373</f>
        <v>0</v>
      </c>
      <c r="H372" s="11">
        <f>H374+H373</f>
        <v>546.4000000000001</v>
      </c>
      <c r="I372" s="11">
        <f t="shared" si="30"/>
        <v>546.4000000000001</v>
      </c>
      <c r="J372" s="11"/>
      <c r="K372" s="11"/>
      <c r="L372" s="11">
        <f t="shared" si="31"/>
        <v>-369.29999999999995</v>
      </c>
      <c r="M372" s="11">
        <f t="shared" si="32"/>
        <v>59.67019766299006</v>
      </c>
    </row>
    <row r="373" spans="1:13" ht="62.25" hidden="1">
      <c r="A373" s="85"/>
      <c r="B373" s="85"/>
      <c r="C373" s="54" t="s">
        <v>42</v>
      </c>
      <c r="D373" s="28" t="s">
        <v>43</v>
      </c>
      <c r="E373" s="11"/>
      <c r="F373" s="11"/>
      <c r="G373" s="11"/>
      <c r="H373" s="11">
        <v>192.3</v>
      </c>
      <c r="I373" s="11">
        <f t="shared" si="30"/>
        <v>192.3</v>
      </c>
      <c r="J373" s="11"/>
      <c r="K373" s="11"/>
      <c r="L373" s="11">
        <f t="shared" si="31"/>
        <v>192.3</v>
      </c>
      <c r="M373" s="11" t="e">
        <f t="shared" si="32"/>
        <v>#DIV/0!</v>
      </c>
    </row>
    <row r="374" spans="1:13" ht="46.5" hidden="1">
      <c r="A374" s="85"/>
      <c r="B374" s="85"/>
      <c r="C374" s="57" t="s">
        <v>15</v>
      </c>
      <c r="D374" s="26" t="s">
        <v>16</v>
      </c>
      <c r="E374" s="11">
        <v>915.7</v>
      </c>
      <c r="F374" s="11"/>
      <c r="G374" s="11"/>
      <c r="H374" s="11">
        <v>354.1</v>
      </c>
      <c r="I374" s="11">
        <f t="shared" si="30"/>
        <v>354.1</v>
      </c>
      <c r="J374" s="11"/>
      <c r="K374" s="11"/>
      <c r="L374" s="11">
        <f t="shared" si="31"/>
        <v>-561.6</v>
      </c>
      <c r="M374" s="11">
        <f t="shared" si="32"/>
        <v>38.66987004477449</v>
      </c>
    </row>
    <row r="375" spans="1:13" ht="15">
      <c r="A375" s="85"/>
      <c r="B375" s="85"/>
      <c r="C375" s="54" t="s">
        <v>17</v>
      </c>
      <c r="D375" s="26" t="s">
        <v>18</v>
      </c>
      <c r="E375" s="11"/>
      <c r="F375" s="11"/>
      <c r="G375" s="11"/>
      <c r="H375" s="11">
        <v>-18.7</v>
      </c>
      <c r="I375" s="11">
        <f t="shared" si="30"/>
        <v>-18.7</v>
      </c>
      <c r="J375" s="11"/>
      <c r="K375" s="11"/>
      <c r="L375" s="11">
        <f t="shared" si="31"/>
        <v>-18.7</v>
      </c>
      <c r="M375" s="11"/>
    </row>
    <row r="376" spans="1:13" ht="15">
      <c r="A376" s="85"/>
      <c r="B376" s="85"/>
      <c r="C376" s="54" t="s">
        <v>24</v>
      </c>
      <c r="D376" s="26" t="s">
        <v>25</v>
      </c>
      <c r="E376" s="11">
        <v>1041.4</v>
      </c>
      <c r="F376" s="11">
        <v>615.9</v>
      </c>
      <c r="G376" s="11"/>
      <c r="H376" s="11"/>
      <c r="I376" s="11">
        <f t="shared" si="30"/>
        <v>0</v>
      </c>
      <c r="J376" s="11"/>
      <c r="K376" s="11">
        <f aca="true" t="shared" si="33" ref="K376:K381">H376/F376*100</f>
        <v>0</v>
      </c>
      <c r="L376" s="11">
        <f t="shared" si="31"/>
        <v>-1041.4</v>
      </c>
      <c r="M376" s="11">
        <f t="shared" si="32"/>
        <v>0</v>
      </c>
    </row>
    <row r="377" spans="1:13" ht="15" hidden="1">
      <c r="A377" s="85"/>
      <c r="B377" s="85"/>
      <c r="C377" s="54" t="s">
        <v>36</v>
      </c>
      <c r="D377" s="26" t="s">
        <v>37</v>
      </c>
      <c r="E377" s="11"/>
      <c r="F377" s="11"/>
      <c r="G377" s="11"/>
      <c r="H377" s="11"/>
      <c r="I377" s="11">
        <f t="shared" si="30"/>
        <v>0</v>
      </c>
      <c r="J377" s="11" t="e">
        <f>H377/G377*100</f>
        <v>#DIV/0!</v>
      </c>
      <c r="K377" s="11" t="e">
        <f t="shared" si="33"/>
        <v>#DIV/0!</v>
      </c>
      <c r="L377" s="11">
        <f t="shared" si="31"/>
        <v>0</v>
      </c>
      <c r="M377" s="11" t="e">
        <f t="shared" si="32"/>
        <v>#DIV/0!</v>
      </c>
    </row>
    <row r="378" spans="1:13" ht="30.75">
      <c r="A378" s="85"/>
      <c r="B378" s="85"/>
      <c r="C378" s="54" t="s">
        <v>140</v>
      </c>
      <c r="D378" s="26" t="s">
        <v>141</v>
      </c>
      <c r="E378" s="11"/>
      <c r="F378" s="11">
        <v>59.6</v>
      </c>
      <c r="G378" s="11">
        <v>59.6</v>
      </c>
      <c r="H378" s="11">
        <v>59.6</v>
      </c>
      <c r="I378" s="11">
        <f t="shared" si="30"/>
        <v>0</v>
      </c>
      <c r="J378" s="11">
        <f>H378/G378*100</f>
        <v>100</v>
      </c>
      <c r="K378" s="11">
        <f t="shared" si="33"/>
        <v>100</v>
      </c>
      <c r="L378" s="11">
        <f t="shared" si="31"/>
        <v>59.6</v>
      </c>
      <c r="M378" s="11"/>
    </row>
    <row r="379" spans="1:13" ht="15" hidden="1">
      <c r="A379" s="85"/>
      <c r="B379" s="85"/>
      <c r="C379" s="54" t="s">
        <v>26</v>
      </c>
      <c r="D379" s="26" t="s">
        <v>21</v>
      </c>
      <c r="E379" s="11"/>
      <c r="F379" s="11"/>
      <c r="G379" s="11"/>
      <c r="H379" s="11"/>
      <c r="I379" s="11">
        <f t="shared" si="30"/>
        <v>0</v>
      </c>
      <c r="J379" s="11" t="e">
        <f>H379/G379*100</f>
        <v>#DIV/0!</v>
      </c>
      <c r="K379" s="11" t="e">
        <f t="shared" si="33"/>
        <v>#DIV/0!</v>
      </c>
      <c r="L379" s="11">
        <f t="shared" si="31"/>
        <v>0</v>
      </c>
      <c r="M379" s="11" t="e">
        <f t="shared" si="32"/>
        <v>#DIV/0!</v>
      </c>
    </row>
    <row r="380" spans="1:13" s="2" customFormat="1" ht="30.75" hidden="1">
      <c r="A380" s="85"/>
      <c r="B380" s="85"/>
      <c r="C380" s="58"/>
      <c r="D380" s="43" t="s">
        <v>29</v>
      </c>
      <c r="E380" s="1">
        <f>E381-E379</f>
        <v>6028.299999999999</v>
      </c>
      <c r="F380" s="1">
        <f>F381-F379</f>
        <v>675.5</v>
      </c>
      <c r="G380" s="1">
        <f>G381-G379</f>
        <v>59.6</v>
      </c>
      <c r="H380" s="1">
        <f>H381-H379</f>
        <v>5383.2</v>
      </c>
      <c r="I380" s="1">
        <f t="shared" si="30"/>
        <v>5323.599999999999</v>
      </c>
      <c r="J380" s="1">
        <f>H380/G380*100</f>
        <v>9032.21476510067</v>
      </c>
      <c r="K380" s="1">
        <f t="shared" si="33"/>
        <v>796.9207994078461</v>
      </c>
      <c r="L380" s="1">
        <f t="shared" si="31"/>
        <v>-645.0999999999995</v>
      </c>
      <c r="M380" s="1">
        <f t="shared" si="32"/>
        <v>89.29880729227146</v>
      </c>
    </row>
    <row r="381" spans="1:13" s="2" customFormat="1" ht="18" customHeight="1">
      <c r="A381" s="86"/>
      <c r="B381" s="86"/>
      <c r="C381" s="58"/>
      <c r="D381" s="43" t="s">
        <v>44</v>
      </c>
      <c r="E381" s="3">
        <f>SUM(E369:E372,E375:E379)</f>
        <v>6028.299999999999</v>
      </c>
      <c r="F381" s="3">
        <f>SUM(F369:F372,F375:F379)</f>
        <v>675.5</v>
      </c>
      <c r="G381" s="3">
        <f>SUM(G369:G372,G375:G379)</f>
        <v>59.6</v>
      </c>
      <c r="H381" s="3">
        <f>SUM(H369:H372,H375:H379)</f>
        <v>5383.2</v>
      </c>
      <c r="I381" s="3">
        <f t="shared" si="30"/>
        <v>5323.599999999999</v>
      </c>
      <c r="J381" s="3">
        <f>H381/G381*100</f>
        <v>9032.21476510067</v>
      </c>
      <c r="K381" s="3">
        <f t="shared" si="33"/>
        <v>796.9207994078461</v>
      </c>
      <c r="L381" s="3">
        <f t="shared" si="31"/>
        <v>-645.0999999999995</v>
      </c>
      <c r="M381" s="3">
        <f t="shared" si="32"/>
        <v>89.29880729227146</v>
      </c>
    </row>
    <row r="382" spans="1:13" s="2" customFormat="1" ht="15">
      <c r="A382" s="84" t="s">
        <v>100</v>
      </c>
      <c r="B382" s="84" t="s">
        <v>236</v>
      </c>
      <c r="C382" s="54" t="s">
        <v>6</v>
      </c>
      <c r="D382" s="26" t="s">
        <v>94</v>
      </c>
      <c r="E382" s="16">
        <v>556.2</v>
      </c>
      <c r="F382" s="3"/>
      <c r="G382" s="3"/>
      <c r="H382" s="16">
        <v>404.5</v>
      </c>
      <c r="I382" s="16">
        <f t="shared" si="30"/>
        <v>404.5</v>
      </c>
      <c r="J382" s="16"/>
      <c r="K382" s="16"/>
      <c r="L382" s="16">
        <f t="shared" si="31"/>
        <v>-151.70000000000005</v>
      </c>
      <c r="M382" s="16">
        <f t="shared" si="32"/>
        <v>72.72563825961885</v>
      </c>
    </row>
    <row r="383" spans="1:13" s="2" customFormat="1" ht="30.75">
      <c r="A383" s="85"/>
      <c r="B383" s="85"/>
      <c r="C383" s="54" t="s">
        <v>148</v>
      </c>
      <c r="D383" s="27" t="s">
        <v>149</v>
      </c>
      <c r="E383" s="16">
        <v>360.7</v>
      </c>
      <c r="F383" s="16"/>
      <c r="G383" s="16"/>
      <c r="H383" s="16">
        <v>578.3</v>
      </c>
      <c r="I383" s="16">
        <f t="shared" si="30"/>
        <v>578.3</v>
      </c>
      <c r="J383" s="16"/>
      <c r="K383" s="16"/>
      <c r="L383" s="16">
        <f t="shared" si="31"/>
        <v>217.59999999999997</v>
      </c>
      <c r="M383" s="16">
        <f t="shared" si="32"/>
        <v>160.327141668977</v>
      </c>
    </row>
    <row r="384" spans="1:13" s="2" customFormat="1" ht="78">
      <c r="A384" s="85"/>
      <c r="B384" s="85"/>
      <c r="C384" s="57" t="s">
        <v>146</v>
      </c>
      <c r="D384" s="27" t="s">
        <v>166</v>
      </c>
      <c r="E384" s="16"/>
      <c r="F384" s="3"/>
      <c r="G384" s="3"/>
      <c r="H384" s="16">
        <v>29.7</v>
      </c>
      <c r="I384" s="16">
        <f t="shared" si="30"/>
        <v>29.7</v>
      </c>
      <c r="J384" s="16"/>
      <c r="K384" s="16"/>
      <c r="L384" s="16">
        <f t="shared" si="31"/>
        <v>29.7</v>
      </c>
      <c r="M384" s="16"/>
    </row>
    <row r="385" spans="1:13" s="2" customFormat="1" ht="15">
      <c r="A385" s="85"/>
      <c r="B385" s="85"/>
      <c r="C385" s="54" t="s">
        <v>13</v>
      </c>
      <c r="D385" s="26" t="s">
        <v>14</v>
      </c>
      <c r="E385" s="16">
        <f>E386</f>
        <v>85.9</v>
      </c>
      <c r="F385" s="16">
        <f>F386</f>
        <v>0</v>
      </c>
      <c r="G385" s="16">
        <f>G386</f>
        <v>0</v>
      </c>
      <c r="H385" s="16">
        <f>H386</f>
        <v>449.6</v>
      </c>
      <c r="I385" s="16">
        <f t="shared" si="30"/>
        <v>449.6</v>
      </c>
      <c r="J385" s="16"/>
      <c r="K385" s="16"/>
      <c r="L385" s="16">
        <f t="shared" si="31"/>
        <v>363.70000000000005</v>
      </c>
      <c r="M385" s="16">
        <f t="shared" si="32"/>
        <v>523.3993015133876</v>
      </c>
    </row>
    <row r="386" spans="1:13" s="2" customFormat="1" ht="46.5" hidden="1">
      <c r="A386" s="85"/>
      <c r="B386" s="85"/>
      <c r="C386" s="57" t="s">
        <v>15</v>
      </c>
      <c r="D386" s="26" t="s">
        <v>16</v>
      </c>
      <c r="E386" s="11">
        <v>85.9</v>
      </c>
      <c r="F386" s="11"/>
      <c r="G386" s="11"/>
      <c r="H386" s="11">
        <v>449.6</v>
      </c>
      <c r="I386" s="11">
        <f t="shared" si="30"/>
        <v>449.6</v>
      </c>
      <c r="J386" s="11" t="e">
        <f>H386/G386*100</f>
        <v>#DIV/0!</v>
      </c>
      <c r="K386" s="11" t="e">
        <f>H386/F386*100</f>
        <v>#DIV/0!</v>
      </c>
      <c r="L386" s="11">
        <f t="shared" si="31"/>
        <v>363.70000000000005</v>
      </c>
      <c r="M386" s="11">
        <f t="shared" si="32"/>
        <v>523.3993015133876</v>
      </c>
    </row>
    <row r="387" spans="1:13" s="2" customFormat="1" ht="15">
      <c r="A387" s="85"/>
      <c r="B387" s="85"/>
      <c r="C387" s="54" t="s">
        <v>17</v>
      </c>
      <c r="D387" s="26" t="s">
        <v>18</v>
      </c>
      <c r="E387" s="16">
        <v>-22.5</v>
      </c>
      <c r="F387" s="3"/>
      <c r="G387" s="3"/>
      <c r="H387" s="16"/>
      <c r="I387" s="16">
        <f t="shared" si="30"/>
        <v>0</v>
      </c>
      <c r="J387" s="16"/>
      <c r="K387" s="16"/>
      <c r="L387" s="16">
        <f t="shared" si="31"/>
        <v>22.5</v>
      </c>
      <c r="M387" s="16">
        <f t="shared" si="32"/>
        <v>0</v>
      </c>
    </row>
    <row r="388" spans="1:13" s="2" customFormat="1" ht="15" hidden="1">
      <c r="A388" s="85"/>
      <c r="B388" s="85"/>
      <c r="C388" s="54" t="s">
        <v>19</v>
      </c>
      <c r="D388" s="26" t="s">
        <v>20</v>
      </c>
      <c r="E388" s="16"/>
      <c r="F388" s="3"/>
      <c r="G388" s="3"/>
      <c r="H388" s="16"/>
      <c r="I388" s="16">
        <f t="shared" si="30"/>
        <v>0</v>
      </c>
      <c r="J388" s="16" t="e">
        <f>H388/G388*100</f>
        <v>#DIV/0!</v>
      </c>
      <c r="K388" s="16" t="e">
        <f>H388/F388*100</f>
        <v>#DIV/0!</v>
      </c>
      <c r="L388" s="16">
        <f t="shared" si="31"/>
        <v>0</v>
      </c>
      <c r="M388" s="16" t="e">
        <f t="shared" si="32"/>
        <v>#DIV/0!</v>
      </c>
    </row>
    <row r="389" spans="1:13" ht="15">
      <c r="A389" s="85"/>
      <c r="B389" s="85"/>
      <c r="C389" s="54" t="s">
        <v>22</v>
      </c>
      <c r="D389" s="26" t="s">
        <v>73</v>
      </c>
      <c r="E389" s="16">
        <v>313.3</v>
      </c>
      <c r="F389" s="42">
        <v>19474.4</v>
      </c>
      <c r="G389" s="42">
        <v>19280.2</v>
      </c>
      <c r="H389" s="16">
        <v>19280.2</v>
      </c>
      <c r="I389" s="16">
        <f t="shared" si="30"/>
        <v>0</v>
      </c>
      <c r="J389" s="16">
        <f>H389/G389*100</f>
        <v>100</v>
      </c>
      <c r="K389" s="16">
        <f>H389/F389*100</f>
        <v>99.00279341083679</v>
      </c>
      <c r="L389" s="16">
        <f t="shared" si="31"/>
        <v>18966.9</v>
      </c>
      <c r="M389" s="16">
        <f t="shared" si="32"/>
        <v>6153.909990424513</v>
      </c>
    </row>
    <row r="390" spans="1:13" ht="15" hidden="1">
      <c r="A390" s="85"/>
      <c r="B390" s="85"/>
      <c r="C390" s="54" t="s">
        <v>24</v>
      </c>
      <c r="D390" s="26" t="s">
        <v>25</v>
      </c>
      <c r="E390" s="16"/>
      <c r="F390" s="16"/>
      <c r="G390" s="16"/>
      <c r="H390" s="16"/>
      <c r="I390" s="16">
        <f t="shared" si="30"/>
        <v>0</v>
      </c>
      <c r="J390" s="16" t="e">
        <f>H390/G390*100</f>
        <v>#DIV/0!</v>
      </c>
      <c r="K390" s="16" t="e">
        <f>H390/F390*100</f>
        <v>#DIV/0!</v>
      </c>
      <c r="L390" s="16">
        <f t="shared" si="31"/>
        <v>0</v>
      </c>
      <c r="M390" s="16" t="e">
        <f t="shared" si="32"/>
        <v>#DIV/0!</v>
      </c>
    </row>
    <row r="391" spans="1:13" ht="15">
      <c r="A391" s="85"/>
      <c r="B391" s="85"/>
      <c r="C391" s="54" t="s">
        <v>36</v>
      </c>
      <c r="D391" s="26" t="s">
        <v>37</v>
      </c>
      <c r="E391" s="16">
        <v>3080</v>
      </c>
      <c r="F391" s="42"/>
      <c r="G391" s="16"/>
      <c r="H391" s="16"/>
      <c r="I391" s="16">
        <f t="shared" si="30"/>
        <v>0</v>
      </c>
      <c r="J391" s="16"/>
      <c r="K391" s="16"/>
      <c r="L391" s="16">
        <f t="shared" si="31"/>
        <v>-3080</v>
      </c>
      <c r="M391" s="16">
        <f t="shared" si="32"/>
        <v>0</v>
      </c>
    </row>
    <row r="392" spans="1:13" ht="30.75">
      <c r="A392" s="85"/>
      <c r="B392" s="85"/>
      <c r="C392" s="54" t="s">
        <v>140</v>
      </c>
      <c r="D392" s="26" t="s">
        <v>141</v>
      </c>
      <c r="E392" s="16"/>
      <c r="F392" s="16">
        <v>137</v>
      </c>
      <c r="G392" s="16">
        <v>137</v>
      </c>
      <c r="H392" s="16">
        <v>136.9</v>
      </c>
      <c r="I392" s="16">
        <f t="shared" si="30"/>
        <v>-0.09999999999999432</v>
      </c>
      <c r="J392" s="16">
        <f>H392/G392*100</f>
        <v>99.92700729927007</v>
      </c>
      <c r="K392" s="16">
        <f>H392/F392*100</f>
        <v>99.92700729927007</v>
      </c>
      <c r="L392" s="16">
        <f t="shared" si="31"/>
        <v>136.9</v>
      </c>
      <c r="M392" s="16"/>
    </row>
    <row r="393" spans="1:13" ht="30.75">
      <c r="A393" s="85"/>
      <c r="B393" s="85"/>
      <c r="C393" s="54" t="s">
        <v>139</v>
      </c>
      <c r="D393" s="26" t="s">
        <v>142</v>
      </c>
      <c r="E393" s="16">
        <v>6440.4</v>
      </c>
      <c r="F393" s="16">
        <v>1523.5</v>
      </c>
      <c r="G393" s="16">
        <v>1523.5</v>
      </c>
      <c r="H393" s="16">
        <v>1564.7</v>
      </c>
      <c r="I393" s="16">
        <f t="shared" si="30"/>
        <v>41.200000000000045</v>
      </c>
      <c r="J393" s="16">
        <f>H393/G393*100</f>
        <v>102.7042993107975</v>
      </c>
      <c r="K393" s="16">
        <f>H393/F393*100</f>
        <v>102.7042993107975</v>
      </c>
      <c r="L393" s="16">
        <f t="shared" si="31"/>
        <v>-4875.7</v>
      </c>
      <c r="M393" s="16">
        <f t="shared" si="32"/>
        <v>24.295074840072047</v>
      </c>
    </row>
    <row r="394" spans="1:13" ht="15">
      <c r="A394" s="85"/>
      <c r="B394" s="85"/>
      <c r="C394" s="54" t="s">
        <v>26</v>
      </c>
      <c r="D394" s="26" t="s">
        <v>21</v>
      </c>
      <c r="E394" s="16">
        <v>-100.8</v>
      </c>
      <c r="F394" s="16"/>
      <c r="G394" s="16"/>
      <c r="H394" s="16">
        <v>-513.4</v>
      </c>
      <c r="I394" s="16">
        <f t="shared" si="30"/>
        <v>-513.4</v>
      </c>
      <c r="J394" s="16"/>
      <c r="K394" s="16"/>
      <c r="L394" s="16">
        <f t="shared" si="31"/>
        <v>-412.59999999999997</v>
      </c>
      <c r="M394" s="16">
        <f t="shared" si="32"/>
        <v>509.32539682539687</v>
      </c>
    </row>
    <row r="395" spans="1:13" s="2" customFormat="1" ht="30.75">
      <c r="A395" s="85"/>
      <c r="B395" s="85"/>
      <c r="C395" s="58"/>
      <c r="D395" s="43" t="s">
        <v>29</v>
      </c>
      <c r="E395" s="3">
        <f>E396-E394</f>
        <v>10814</v>
      </c>
      <c r="F395" s="3">
        <f>F396-F394</f>
        <v>21134.9</v>
      </c>
      <c r="G395" s="3">
        <f>G396-G394</f>
        <v>20940.7</v>
      </c>
      <c r="H395" s="3">
        <f>H396-H394</f>
        <v>22443.9</v>
      </c>
      <c r="I395" s="3">
        <f t="shared" si="30"/>
        <v>1503.2000000000007</v>
      </c>
      <c r="J395" s="3">
        <f>H395/G395*100</f>
        <v>107.1783655751718</v>
      </c>
      <c r="K395" s="3">
        <f>H395/F395*100</f>
        <v>106.19354716606182</v>
      </c>
      <c r="L395" s="3">
        <f t="shared" si="31"/>
        <v>11629.900000000001</v>
      </c>
      <c r="M395" s="3">
        <f t="shared" si="32"/>
        <v>207.54484926946552</v>
      </c>
    </row>
    <row r="396" spans="1:13" s="2" customFormat="1" ht="15">
      <c r="A396" s="86"/>
      <c r="B396" s="86"/>
      <c r="C396" s="58"/>
      <c r="D396" s="43" t="s">
        <v>44</v>
      </c>
      <c r="E396" s="3">
        <f>SUM(E382:E385,E387:E394)</f>
        <v>10713.2</v>
      </c>
      <c r="F396" s="3">
        <f>SUM(F382:F385,F387:F394)</f>
        <v>21134.9</v>
      </c>
      <c r="G396" s="3">
        <f>SUM(G382:G385,G387:G394)</f>
        <v>20940.7</v>
      </c>
      <c r="H396" s="3">
        <f>SUM(H382:H385,H387:H394)</f>
        <v>21930.5</v>
      </c>
      <c r="I396" s="3">
        <f t="shared" si="30"/>
        <v>989.7999999999993</v>
      </c>
      <c r="J396" s="3">
        <f>H396/G396*100</f>
        <v>104.72668057896823</v>
      </c>
      <c r="K396" s="3">
        <f>H396/F396*100</f>
        <v>103.76438970612587</v>
      </c>
      <c r="L396" s="3">
        <f t="shared" si="31"/>
        <v>11217.3</v>
      </c>
      <c r="M396" s="3">
        <f t="shared" si="32"/>
        <v>204.70541014822837</v>
      </c>
    </row>
    <row r="397" spans="1:13" s="2" customFormat="1" ht="30.75">
      <c r="A397" s="100">
        <v>977</v>
      </c>
      <c r="B397" s="84" t="s">
        <v>101</v>
      </c>
      <c r="C397" s="54" t="s">
        <v>148</v>
      </c>
      <c r="D397" s="27" t="s">
        <v>149</v>
      </c>
      <c r="E397" s="16">
        <v>5.3</v>
      </c>
      <c r="F397" s="16"/>
      <c r="G397" s="16"/>
      <c r="H397" s="16">
        <v>3.5</v>
      </c>
      <c r="I397" s="16">
        <f t="shared" si="30"/>
        <v>3.5</v>
      </c>
      <c r="J397" s="16"/>
      <c r="K397" s="16"/>
      <c r="L397" s="16">
        <f t="shared" si="31"/>
        <v>-1.7999999999999998</v>
      </c>
      <c r="M397" s="16">
        <f t="shared" si="32"/>
        <v>66.03773584905662</v>
      </c>
    </row>
    <row r="398" spans="1:13" s="2" customFormat="1" ht="15" hidden="1">
      <c r="A398" s="101"/>
      <c r="B398" s="85"/>
      <c r="C398" s="54" t="s">
        <v>13</v>
      </c>
      <c r="D398" s="26" t="s">
        <v>14</v>
      </c>
      <c r="E398" s="16">
        <f>SUM(E399:E400)</f>
        <v>0</v>
      </c>
      <c r="F398" s="16">
        <f>SUM(F399:F400)</f>
        <v>0</v>
      </c>
      <c r="G398" s="16">
        <f>SUM(G399:G400)</f>
        <v>0</v>
      </c>
      <c r="H398" s="16">
        <f>SUM(H399:H400)</f>
        <v>0</v>
      </c>
      <c r="I398" s="16">
        <f t="shared" si="30"/>
        <v>0</v>
      </c>
      <c r="J398" s="16"/>
      <c r="K398" s="16"/>
      <c r="L398" s="16">
        <f t="shared" si="31"/>
        <v>0</v>
      </c>
      <c r="M398" s="16" t="e">
        <f t="shared" si="32"/>
        <v>#DIV/0!</v>
      </c>
    </row>
    <row r="399" spans="1:13" s="2" customFormat="1" ht="46.5" hidden="1">
      <c r="A399" s="101"/>
      <c r="B399" s="85"/>
      <c r="C399" s="57" t="s">
        <v>33</v>
      </c>
      <c r="D399" s="28" t="s">
        <v>34</v>
      </c>
      <c r="E399" s="16"/>
      <c r="F399" s="16"/>
      <c r="G399" s="16"/>
      <c r="H399" s="16"/>
      <c r="I399" s="16">
        <f t="shared" si="30"/>
        <v>0</v>
      </c>
      <c r="J399" s="16"/>
      <c r="K399" s="16"/>
      <c r="L399" s="16">
        <f t="shared" si="31"/>
        <v>0</v>
      </c>
      <c r="M399" s="16" t="e">
        <f t="shared" si="32"/>
        <v>#DIV/0!</v>
      </c>
    </row>
    <row r="400" spans="1:13" s="2" customFormat="1" ht="46.5" hidden="1">
      <c r="A400" s="101"/>
      <c r="B400" s="85"/>
      <c r="C400" s="57" t="s">
        <v>15</v>
      </c>
      <c r="D400" s="26" t="s">
        <v>16</v>
      </c>
      <c r="E400" s="16"/>
      <c r="F400" s="16"/>
      <c r="G400" s="16"/>
      <c r="H400" s="16"/>
      <c r="I400" s="16">
        <f t="shared" si="30"/>
        <v>0</v>
      </c>
      <c r="J400" s="16"/>
      <c r="K400" s="16"/>
      <c r="L400" s="16">
        <f t="shared" si="31"/>
        <v>0</v>
      </c>
      <c r="M400" s="16" t="e">
        <f t="shared" si="32"/>
        <v>#DIV/0!</v>
      </c>
    </row>
    <row r="401" spans="1:13" s="2" customFormat="1" ht="15" hidden="1">
      <c r="A401" s="101"/>
      <c r="B401" s="85"/>
      <c r="C401" s="54" t="s">
        <v>17</v>
      </c>
      <c r="D401" s="26" t="s">
        <v>18</v>
      </c>
      <c r="E401" s="16"/>
      <c r="F401" s="16"/>
      <c r="G401" s="16"/>
      <c r="H401" s="16"/>
      <c r="I401" s="16">
        <f t="shared" si="30"/>
        <v>0</v>
      </c>
      <c r="J401" s="16"/>
      <c r="K401" s="16"/>
      <c r="L401" s="16">
        <f t="shared" si="31"/>
        <v>0</v>
      </c>
      <c r="M401" s="16" t="e">
        <f t="shared" si="32"/>
        <v>#DIV/0!</v>
      </c>
    </row>
    <row r="402" spans="1:13" s="2" customFormat="1" ht="15">
      <c r="A402" s="101"/>
      <c r="B402" s="85"/>
      <c r="C402" s="54" t="s">
        <v>36</v>
      </c>
      <c r="D402" s="26" t="s">
        <v>37</v>
      </c>
      <c r="E402" s="16">
        <v>200</v>
      </c>
      <c r="F402" s="42"/>
      <c r="G402" s="42"/>
      <c r="H402" s="16"/>
      <c r="I402" s="16">
        <f t="shared" si="30"/>
        <v>0</v>
      </c>
      <c r="J402" s="16"/>
      <c r="K402" s="16"/>
      <c r="L402" s="16">
        <f t="shared" si="31"/>
        <v>-200</v>
      </c>
      <c r="M402" s="16">
        <f t="shared" si="32"/>
        <v>0</v>
      </c>
    </row>
    <row r="403" spans="1:13" s="2" customFormat="1" ht="15">
      <c r="A403" s="102"/>
      <c r="B403" s="86"/>
      <c r="C403" s="56"/>
      <c r="D403" s="43" t="s">
        <v>44</v>
      </c>
      <c r="E403" s="3">
        <f>E398+E397+E401+E402</f>
        <v>205.3</v>
      </c>
      <c r="F403" s="3">
        <f>F398+F397+F401+F402</f>
        <v>0</v>
      </c>
      <c r="G403" s="3">
        <f>G398+G397+G401+G402</f>
        <v>0</v>
      </c>
      <c r="H403" s="3">
        <f>H398+H397+H401+H402</f>
        <v>3.5</v>
      </c>
      <c r="I403" s="3">
        <f t="shared" si="30"/>
        <v>3.5</v>
      </c>
      <c r="J403" s="3"/>
      <c r="K403" s="3"/>
      <c r="L403" s="3">
        <f t="shared" si="31"/>
        <v>-201.8</v>
      </c>
      <c r="M403" s="3">
        <f t="shared" si="32"/>
        <v>1.7048222113979543</v>
      </c>
    </row>
    <row r="404" spans="1:13" s="2" customFormat="1" ht="46.5">
      <c r="A404" s="100">
        <v>978</v>
      </c>
      <c r="B404" s="84" t="s">
        <v>207</v>
      </c>
      <c r="C404" s="54" t="s">
        <v>19</v>
      </c>
      <c r="D404" s="26" t="s">
        <v>135</v>
      </c>
      <c r="E404" s="16"/>
      <c r="F404" s="16"/>
      <c r="G404" s="16"/>
      <c r="H404" s="16">
        <v>1</v>
      </c>
      <c r="I404" s="16">
        <f t="shared" si="30"/>
        <v>1</v>
      </c>
      <c r="J404" s="16"/>
      <c r="K404" s="16"/>
      <c r="L404" s="16">
        <f t="shared" si="31"/>
        <v>1</v>
      </c>
      <c r="M404" s="16"/>
    </row>
    <row r="405" spans="1:13" s="2" customFormat="1" ht="15">
      <c r="A405" s="101"/>
      <c r="B405" s="85"/>
      <c r="C405" s="54"/>
      <c r="D405" s="43" t="s">
        <v>27</v>
      </c>
      <c r="E405" s="16">
        <f>SUM(E404)</f>
        <v>0</v>
      </c>
      <c r="F405" s="16">
        <f>SUM(F404)</f>
        <v>0</v>
      </c>
      <c r="G405" s="16">
        <f>SUM(G404)</f>
        <v>0</v>
      </c>
      <c r="H405" s="16">
        <f>SUM(H404)</f>
        <v>1</v>
      </c>
      <c r="I405" s="16">
        <f t="shared" si="30"/>
        <v>1</v>
      </c>
      <c r="J405" s="16"/>
      <c r="K405" s="16"/>
      <c r="L405" s="16">
        <f t="shared" si="31"/>
        <v>1</v>
      </c>
      <c r="M405" s="16"/>
    </row>
    <row r="406" spans="1:13" s="2" customFormat="1" ht="15">
      <c r="A406" s="101"/>
      <c r="B406" s="85"/>
      <c r="C406" s="54" t="s">
        <v>13</v>
      </c>
      <c r="D406" s="26" t="s">
        <v>14</v>
      </c>
      <c r="E406" s="16">
        <f>SUM(E407)</f>
        <v>0</v>
      </c>
      <c r="F406" s="16"/>
      <c r="G406" s="16"/>
      <c r="H406" s="42">
        <f>H407</f>
        <v>-2</v>
      </c>
      <c r="I406" s="42">
        <f t="shared" si="30"/>
        <v>-2</v>
      </c>
      <c r="J406" s="42"/>
      <c r="K406" s="42"/>
      <c r="L406" s="42">
        <f t="shared" si="31"/>
        <v>-2</v>
      </c>
      <c r="M406" s="42"/>
    </row>
    <row r="407" spans="1:13" s="2" customFormat="1" ht="46.5" hidden="1">
      <c r="A407" s="101"/>
      <c r="B407" s="85"/>
      <c r="C407" s="57" t="s">
        <v>15</v>
      </c>
      <c r="D407" s="26" t="s">
        <v>16</v>
      </c>
      <c r="E407" s="16"/>
      <c r="F407" s="16"/>
      <c r="G407" s="16"/>
      <c r="H407" s="42">
        <v>-2</v>
      </c>
      <c r="I407" s="42">
        <f t="shared" si="30"/>
        <v>-2</v>
      </c>
      <c r="J407" s="42"/>
      <c r="K407" s="42"/>
      <c r="L407" s="42">
        <f t="shared" si="31"/>
        <v>-2</v>
      </c>
      <c r="M407" s="42"/>
    </row>
    <row r="408" spans="1:13" s="2" customFormat="1" ht="15">
      <c r="A408" s="102"/>
      <c r="B408" s="86"/>
      <c r="C408" s="56"/>
      <c r="D408" s="43" t="s">
        <v>44</v>
      </c>
      <c r="E408" s="3">
        <f>SUM(E405:E406)</f>
        <v>0</v>
      </c>
      <c r="F408" s="3">
        <f>SUM(F405:F406)</f>
        <v>0</v>
      </c>
      <c r="G408" s="3">
        <f>SUM(G405:G406)</f>
        <v>0</v>
      </c>
      <c r="H408" s="3">
        <f>SUM(H405:H406)</f>
        <v>-1</v>
      </c>
      <c r="I408" s="3">
        <f t="shared" si="30"/>
        <v>-1</v>
      </c>
      <c r="J408" s="3"/>
      <c r="K408" s="3"/>
      <c r="L408" s="3">
        <f t="shared" si="31"/>
        <v>-1</v>
      </c>
      <c r="M408" s="3"/>
    </row>
    <row r="409" spans="1:13" s="2" customFormat="1" ht="30" customHeight="1">
      <c r="A409" s="100">
        <v>985</v>
      </c>
      <c r="B409" s="84" t="s">
        <v>103</v>
      </c>
      <c r="C409" s="54" t="s">
        <v>148</v>
      </c>
      <c r="D409" s="26" t="s">
        <v>149</v>
      </c>
      <c r="E409" s="16">
        <v>24</v>
      </c>
      <c r="F409" s="16"/>
      <c r="G409" s="16"/>
      <c r="H409" s="42">
        <v>47.1</v>
      </c>
      <c r="I409" s="42">
        <f t="shared" si="30"/>
        <v>47.1</v>
      </c>
      <c r="J409" s="42"/>
      <c r="K409" s="42"/>
      <c r="L409" s="42">
        <f t="shared" si="31"/>
        <v>23.1</v>
      </c>
      <c r="M409" s="42">
        <f t="shared" si="32"/>
        <v>196.25</v>
      </c>
    </row>
    <row r="410" spans="1:13" s="2" customFormat="1" ht="15">
      <c r="A410" s="101"/>
      <c r="B410" s="85"/>
      <c r="C410" s="54" t="s">
        <v>13</v>
      </c>
      <c r="D410" s="26" t="s">
        <v>14</v>
      </c>
      <c r="E410" s="16">
        <f>E411</f>
        <v>0</v>
      </c>
      <c r="F410" s="16">
        <f>F411</f>
        <v>0</v>
      </c>
      <c r="G410" s="16">
        <f>G411</f>
        <v>0</v>
      </c>
      <c r="H410" s="16">
        <f>H411</f>
        <v>7</v>
      </c>
      <c r="I410" s="16">
        <f t="shared" si="30"/>
        <v>7</v>
      </c>
      <c r="J410" s="16"/>
      <c r="K410" s="16"/>
      <c r="L410" s="16">
        <f t="shared" si="31"/>
        <v>7</v>
      </c>
      <c r="M410" s="16"/>
    </row>
    <row r="411" spans="1:13" s="2" customFormat="1" ht="62.25" hidden="1">
      <c r="A411" s="101"/>
      <c r="B411" s="85"/>
      <c r="C411" s="54" t="s">
        <v>42</v>
      </c>
      <c r="D411" s="28" t="s">
        <v>43</v>
      </c>
      <c r="E411" s="16"/>
      <c r="F411" s="16"/>
      <c r="G411" s="16"/>
      <c r="H411" s="42">
        <v>7</v>
      </c>
      <c r="I411" s="42">
        <f t="shared" si="30"/>
        <v>7</v>
      </c>
      <c r="J411" s="42"/>
      <c r="K411" s="42"/>
      <c r="L411" s="42">
        <f t="shared" si="31"/>
        <v>7</v>
      </c>
      <c r="M411" s="42" t="e">
        <f t="shared" si="32"/>
        <v>#DIV/0!</v>
      </c>
    </row>
    <row r="412" spans="1:13" s="2" customFormat="1" ht="15" hidden="1">
      <c r="A412" s="101"/>
      <c r="B412" s="85"/>
      <c r="C412" s="54" t="s">
        <v>17</v>
      </c>
      <c r="D412" s="26" t="s">
        <v>18</v>
      </c>
      <c r="E412" s="16"/>
      <c r="F412" s="16"/>
      <c r="G412" s="16"/>
      <c r="H412" s="16"/>
      <c r="I412" s="16">
        <f t="shared" si="30"/>
        <v>0</v>
      </c>
      <c r="J412" s="16"/>
      <c r="K412" s="16"/>
      <c r="L412" s="16">
        <f t="shared" si="31"/>
        <v>0</v>
      </c>
      <c r="M412" s="16" t="e">
        <f t="shared" si="32"/>
        <v>#DIV/0!</v>
      </c>
    </row>
    <row r="413" spans="1:13" s="2" customFormat="1" ht="15" hidden="1">
      <c r="A413" s="101"/>
      <c r="B413" s="85"/>
      <c r="C413" s="54" t="s">
        <v>24</v>
      </c>
      <c r="D413" s="26" t="s">
        <v>25</v>
      </c>
      <c r="E413" s="16"/>
      <c r="F413" s="16"/>
      <c r="G413" s="16"/>
      <c r="H413" s="16"/>
      <c r="I413" s="16">
        <f t="shared" si="30"/>
        <v>0</v>
      </c>
      <c r="J413" s="16"/>
      <c r="K413" s="16"/>
      <c r="L413" s="16">
        <f t="shared" si="31"/>
        <v>0</v>
      </c>
      <c r="M413" s="16" t="e">
        <f t="shared" si="32"/>
        <v>#DIV/0!</v>
      </c>
    </row>
    <row r="414" spans="1:13" s="2" customFormat="1" ht="15" hidden="1">
      <c r="A414" s="101"/>
      <c r="B414" s="85"/>
      <c r="C414" s="54" t="s">
        <v>36</v>
      </c>
      <c r="D414" s="26" t="s">
        <v>37</v>
      </c>
      <c r="E414" s="16"/>
      <c r="F414" s="42"/>
      <c r="G414" s="42"/>
      <c r="H414" s="16"/>
      <c r="I414" s="16">
        <f t="shared" si="30"/>
        <v>0</v>
      </c>
      <c r="J414" s="16"/>
      <c r="K414" s="16"/>
      <c r="L414" s="16">
        <f t="shared" si="31"/>
        <v>0</v>
      </c>
      <c r="M414" s="16" t="e">
        <f t="shared" si="32"/>
        <v>#DIV/0!</v>
      </c>
    </row>
    <row r="415" spans="1:13" s="2" customFormat="1" ht="15">
      <c r="A415" s="102"/>
      <c r="B415" s="86"/>
      <c r="C415" s="56"/>
      <c r="D415" s="43" t="s">
        <v>44</v>
      </c>
      <c r="E415" s="3">
        <f>E409+E412+E413+E414+E410</f>
        <v>24</v>
      </c>
      <c r="F415" s="3">
        <f>F409+F412+F413+F414+F410</f>
        <v>0</v>
      </c>
      <c r="G415" s="3">
        <f>G409+G412+G413+G414+G410</f>
        <v>0</v>
      </c>
      <c r="H415" s="3">
        <f>H409+H412+H413+H414+H410</f>
        <v>54.1</v>
      </c>
      <c r="I415" s="3">
        <f t="shared" si="30"/>
        <v>54.1</v>
      </c>
      <c r="J415" s="3"/>
      <c r="K415" s="3"/>
      <c r="L415" s="3">
        <f t="shared" si="31"/>
        <v>30.1</v>
      </c>
      <c r="M415" s="3">
        <f t="shared" si="32"/>
        <v>225.41666666666669</v>
      </c>
    </row>
    <row r="416" spans="1:13" s="2" customFormat="1" ht="78">
      <c r="A416" s="84" t="s">
        <v>104</v>
      </c>
      <c r="B416" s="84" t="s">
        <v>237</v>
      </c>
      <c r="C416" s="57" t="s">
        <v>10</v>
      </c>
      <c r="D416" s="26" t="s">
        <v>71</v>
      </c>
      <c r="E416" s="16">
        <v>27194.6</v>
      </c>
      <c r="F416" s="16">
        <v>27995.8</v>
      </c>
      <c r="G416" s="16">
        <v>20777</v>
      </c>
      <c r="H416" s="16">
        <v>23457.8</v>
      </c>
      <c r="I416" s="16">
        <f t="shared" si="30"/>
        <v>2680.7999999999993</v>
      </c>
      <c r="J416" s="16">
        <f>H416/G416*100</f>
        <v>112.90272897915965</v>
      </c>
      <c r="K416" s="16">
        <f>H416/F416*100</f>
        <v>83.79042570671315</v>
      </c>
      <c r="L416" s="16">
        <f t="shared" si="31"/>
        <v>-3736.7999999999993</v>
      </c>
      <c r="M416" s="16">
        <f t="shared" si="32"/>
        <v>86.2590367205254</v>
      </c>
    </row>
    <row r="417" spans="1:13" s="2" customFormat="1" ht="30.75" hidden="1">
      <c r="A417" s="85"/>
      <c r="B417" s="85"/>
      <c r="C417" s="54" t="s">
        <v>154</v>
      </c>
      <c r="D417" s="27" t="s">
        <v>155</v>
      </c>
      <c r="E417" s="16"/>
      <c r="F417" s="16"/>
      <c r="G417" s="16"/>
      <c r="H417" s="16"/>
      <c r="I417" s="16">
        <f t="shared" si="30"/>
        <v>0</v>
      </c>
      <c r="J417" s="16" t="e">
        <f>H417/G417*100</f>
        <v>#DIV/0!</v>
      </c>
      <c r="K417" s="16" t="e">
        <f>H417/F417*100</f>
        <v>#DIV/0!</v>
      </c>
      <c r="L417" s="16">
        <f t="shared" si="31"/>
        <v>0</v>
      </c>
      <c r="M417" s="16" t="e">
        <f t="shared" si="32"/>
        <v>#DIV/0!</v>
      </c>
    </row>
    <row r="418" spans="1:13" s="2" customFormat="1" ht="31.5" customHeight="1">
      <c r="A418" s="85"/>
      <c r="B418" s="85"/>
      <c r="C418" s="54" t="s">
        <v>148</v>
      </c>
      <c r="D418" s="26" t="s">
        <v>149</v>
      </c>
      <c r="E418" s="16">
        <v>73090.2</v>
      </c>
      <c r="F418" s="16">
        <v>88385.6</v>
      </c>
      <c r="G418" s="16">
        <v>26600</v>
      </c>
      <c r="H418" s="16">
        <v>51680.3</v>
      </c>
      <c r="I418" s="16">
        <f t="shared" si="30"/>
        <v>25080.300000000003</v>
      </c>
      <c r="J418" s="16">
        <f>H418/G418*100</f>
        <v>194.28684210526316</v>
      </c>
      <c r="K418" s="16">
        <f>H418/F418*100</f>
        <v>58.47140258141598</v>
      </c>
      <c r="L418" s="16">
        <f t="shared" si="31"/>
        <v>-21409.899999999994</v>
      </c>
      <c r="M418" s="16">
        <f t="shared" si="32"/>
        <v>70.70756407835798</v>
      </c>
    </row>
    <row r="419" spans="1:13" s="2" customFormat="1" ht="18" customHeight="1">
      <c r="A419" s="85"/>
      <c r="B419" s="85"/>
      <c r="C419" s="54" t="s">
        <v>64</v>
      </c>
      <c r="D419" s="26" t="s">
        <v>65</v>
      </c>
      <c r="E419" s="16">
        <v>1469</v>
      </c>
      <c r="F419" s="16"/>
      <c r="G419" s="16"/>
      <c r="H419" s="16"/>
      <c r="I419" s="16">
        <f t="shared" si="30"/>
        <v>0</v>
      </c>
      <c r="J419" s="16"/>
      <c r="K419" s="16"/>
      <c r="L419" s="16">
        <f t="shared" si="31"/>
        <v>-1469</v>
      </c>
      <c r="M419" s="16">
        <f t="shared" si="32"/>
        <v>0</v>
      </c>
    </row>
    <row r="420" spans="1:13" s="2" customFormat="1" ht="17.25" customHeight="1">
      <c r="A420" s="85"/>
      <c r="B420" s="85"/>
      <c r="C420" s="54" t="s">
        <v>13</v>
      </c>
      <c r="D420" s="26" t="s">
        <v>14</v>
      </c>
      <c r="E420" s="16">
        <f>E423+E421+E422</f>
        <v>450.5</v>
      </c>
      <c r="F420" s="16">
        <f>F423+F421+F422</f>
        <v>0</v>
      </c>
      <c r="G420" s="16">
        <f>G423+G421+G422</f>
        <v>0</v>
      </c>
      <c r="H420" s="16">
        <f>H423+H421+H422</f>
        <v>289.6</v>
      </c>
      <c r="I420" s="16">
        <f t="shared" si="30"/>
        <v>289.6</v>
      </c>
      <c r="J420" s="16"/>
      <c r="K420" s="16"/>
      <c r="L420" s="16">
        <f t="shared" si="31"/>
        <v>-160.89999999999998</v>
      </c>
      <c r="M420" s="16">
        <f t="shared" si="32"/>
        <v>64.28412874583796</v>
      </c>
    </row>
    <row r="421" spans="1:13" s="2" customFormat="1" ht="46.5" hidden="1">
      <c r="A421" s="85"/>
      <c r="B421" s="85"/>
      <c r="C421" s="54" t="s">
        <v>152</v>
      </c>
      <c r="D421" s="26" t="s">
        <v>153</v>
      </c>
      <c r="E421" s="16"/>
      <c r="F421" s="16"/>
      <c r="G421" s="16"/>
      <c r="H421" s="16"/>
      <c r="I421" s="16">
        <f t="shared" si="30"/>
        <v>0</v>
      </c>
      <c r="J421" s="16" t="e">
        <f aca="true" t="shared" si="34" ref="J421:J428">H421/G421*100</f>
        <v>#DIV/0!</v>
      </c>
      <c r="K421" s="16" t="e">
        <f aca="true" t="shared" si="35" ref="K421:K428">H421/F421*100</f>
        <v>#DIV/0!</v>
      </c>
      <c r="L421" s="16">
        <f t="shared" si="31"/>
        <v>0</v>
      </c>
      <c r="M421" s="16" t="e">
        <f t="shared" si="32"/>
        <v>#DIV/0!</v>
      </c>
    </row>
    <row r="422" spans="1:13" s="2" customFormat="1" ht="62.25" hidden="1">
      <c r="A422" s="85"/>
      <c r="B422" s="85"/>
      <c r="C422" s="54" t="s">
        <v>42</v>
      </c>
      <c r="D422" s="28" t="s">
        <v>43</v>
      </c>
      <c r="E422" s="16">
        <v>52</v>
      </c>
      <c r="F422" s="16"/>
      <c r="G422" s="16"/>
      <c r="H422" s="16">
        <v>39</v>
      </c>
      <c r="I422" s="16">
        <f t="shared" si="30"/>
        <v>39</v>
      </c>
      <c r="J422" s="16" t="e">
        <f t="shared" si="34"/>
        <v>#DIV/0!</v>
      </c>
      <c r="K422" s="16" t="e">
        <f t="shared" si="35"/>
        <v>#DIV/0!</v>
      </c>
      <c r="L422" s="16">
        <f t="shared" si="31"/>
        <v>-13</v>
      </c>
      <c r="M422" s="16">
        <f t="shared" si="32"/>
        <v>75</v>
      </c>
    </row>
    <row r="423" spans="1:13" s="2" customFormat="1" ht="46.5" hidden="1">
      <c r="A423" s="85"/>
      <c r="B423" s="85"/>
      <c r="C423" s="57" t="s">
        <v>15</v>
      </c>
      <c r="D423" s="26" t="s">
        <v>16</v>
      </c>
      <c r="E423" s="16">
        <v>398.5</v>
      </c>
      <c r="F423" s="16"/>
      <c r="G423" s="16"/>
      <c r="H423" s="16">
        <v>250.6</v>
      </c>
      <c r="I423" s="16">
        <f t="shared" si="30"/>
        <v>250.6</v>
      </c>
      <c r="J423" s="16" t="e">
        <f t="shared" si="34"/>
        <v>#DIV/0!</v>
      </c>
      <c r="K423" s="16" t="e">
        <f t="shared" si="35"/>
        <v>#DIV/0!</v>
      </c>
      <c r="L423" s="16">
        <f t="shared" si="31"/>
        <v>-147.9</v>
      </c>
      <c r="M423" s="16">
        <f t="shared" si="32"/>
        <v>62.88582183186951</v>
      </c>
    </row>
    <row r="424" spans="1:13" s="2" customFormat="1" ht="15" hidden="1">
      <c r="A424" s="85"/>
      <c r="B424" s="85"/>
      <c r="C424" s="54" t="s">
        <v>17</v>
      </c>
      <c r="D424" s="26" t="s">
        <v>18</v>
      </c>
      <c r="E424" s="16"/>
      <c r="F424" s="16"/>
      <c r="G424" s="16"/>
      <c r="H424" s="16"/>
      <c r="I424" s="16">
        <f t="shared" si="30"/>
        <v>0</v>
      </c>
      <c r="J424" s="16" t="e">
        <f t="shared" si="34"/>
        <v>#DIV/0!</v>
      </c>
      <c r="K424" s="16" t="e">
        <f t="shared" si="35"/>
        <v>#DIV/0!</v>
      </c>
      <c r="L424" s="16">
        <f t="shared" si="31"/>
        <v>0</v>
      </c>
      <c r="M424" s="16" t="e">
        <f t="shared" si="32"/>
        <v>#DIV/0!</v>
      </c>
    </row>
    <row r="425" spans="1:13" s="2" customFormat="1" ht="46.5">
      <c r="A425" s="85"/>
      <c r="B425" s="85"/>
      <c r="C425" s="54" t="s">
        <v>19</v>
      </c>
      <c r="D425" s="26" t="s">
        <v>135</v>
      </c>
      <c r="E425" s="16">
        <v>85876.8</v>
      </c>
      <c r="F425" s="16">
        <v>55080</v>
      </c>
      <c r="G425" s="16">
        <v>3600</v>
      </c>
      <c r="H425" s="16">
        <v>5843</v>
      </c>
      <c r="I425" s="16">
        <f t="shared" si="30"/>
        <v>2243</v>
      </c>
      <c r="J425" s="16">
        <f t="shared" si="34"/>
        <v>162.30555555555554</v>
      </c>
      <c r="K425" s="16">
        <f t="shared" si="35"/>
        <v>10.608206245461147</v>
      </c>
      <c r="L425" s="16">
        <f t="shared" si="31"/>
        <v>-80033.8</v>
      </c>
      <c r="M425" s="16">
        <f t="shared" si="32"/>
        <v>6.803933076220818</v>
      </c>
    </row>
    <row r="426" spans="1:13" s="2" customFormat="1" ht="15">
      <c r="A426" s="85"/>
      <c r="B426" s="85"/>
      <c r="C426" s="54" t="s">
        <v>22</v>
      </c>
      <c r="D426" s="26" t="s">
        <v>23</v>
      </c>
      <c r="E426" s="11">
        <v>178414.7</v>
      </c>
      <c r="F426" s="11">
        <v>420842.8</v>
      </c>
      <c r="G426" s="11">
        <v>170932</v>
      </c>
      <c r="H426" s="11">
        <v>170932</v>
      </c>
      <c r="I426" s="11">
        <f t="shared" si="30"/>
        <v>0</v>
      </c>
      <c r="J426" s="11">
        <f t="shared" si="34"/>
        <v>100</v>
      </c>
      <c r="K426" s="11">
        <f t="shared" si="35"/>
        <v>40.61659127826353</v>
      </c>
      <c r="L426" s="11">
        <f t="shared" si="31"/>
        <v>-7482.700000000012</v>
      </c>
      <c r="M426" s="11">
        <f t="shared" si="32"/>
        <v>95.806007016238</v>
      </c>
    </row>
    <row r="427" spans="1:13" s="2" customFormat="1" ht="15">
      <c r="A427" s="85"/>
      <c r="B427" s="85"/>
      <c r="C427" s="54" t="s">
        <v>24</v>
      </c>
      <c r="D427" s="26" t="s">
        <v>25</v>
      </c>
      <c r="E427" s="16">
        <v>45539</v>
      </c>
      <c r="F427" s="42">
        <v>83123.6</v>
      </c>
      <c r="G427" s="42">
        <v>83118.5</v>
      </c>
      <c r="H427" s="16">
        <v>83118.5</v>
      </c>
      <c r="I427" s="16">
        <f t="shared" si="30"/>
        <v>0</v>
      </c>
      <c r="J427" s="16">
        <f t="shared" si="34"/>
        <v>100</v>
      </c>
      <c r="K427" s="16">
        <f t="shared" si="35"/>
        <v>99.99386455832038</v>
      </c>
      <c r="L427" s="16">
        <f t="shared" si="31"/>
        <v>37579.5</v>
      </c>
      <c r="M427" s="16">
        <f t="shared" si="32"/>
        <v>182.52157491381013</v>
      </c>
    </row>
    <row r="428" spans="1:13" s="2" customFormat="1" ht="15">
      <c r="A428" s="85"/>
      <c r="B428" s="85"/>
      <c r="C428" s="54" t="s">
        <v>36</v>
      </c>
      <c r="D428" s="26" t="s">
        <v>37</v>
      </c>
      <c r="E428" s="16">
        <v>26974.7</v>
      </c>
      <c r="F428" s="42">
        <v>14582.5</v>
      </c>
      <c r="G428" s="42">
        <v>9447.5</v>
      </c>
      <c r="H428" s="42">
        <v>9070.8</v>
      </c>
      <c r="I428" s="42">
        <f t="shared" si="30"/>
        <v>-376.7000000000007</v>
      </c>
      <c r="J428" s="42">
        <f t="shared" si="34"/>
        <v>96.0127017729558</v>
      </c>
      <c r="K428" s="42">
        <f t="shared" si="35"/>
        <v>62.20332590433738</v>
      </c>
      <c r="L428" s="42">
        <f t="shared" si="31"/>
        <v>-17903.9</v>
      </c>
      <c r="M428" s="42">
        <f t="shared" si="32"/>
        <v>33.627065361245904</v>
      </c>
    </row>
    <row r="429" spans="1:13" s="2" customFormat="1" ht="15">
      <c r="A429" s="85"/>
      <c r="B429" s="85"/>
      <c r="C429" s="54" t="s">
        <v>26</v>
      </c>
      <c r="D429" s="26" t="s">
        <v>21</v>
      </c>
      <c r="E429" s="16">
        <v>-139262.1</v>
      </c>
      <c r="F429" s="16"/>
      <c r="G429" s="16"/>
      <c r="H429" s="16">
        <v>-5931.8</v>
      </c>
      <c r="I429" s="16">
        <f t="shared" si="30"/>
        <v>-5931.8</v>
      </c>
      <c r="J429" s="16"/>
      <c r="K429" s="16"/>
      <c r="L429" s="16">
        <f t="shared" si="31"/>
        <v>133330.30000000002</v>
      </c>
      <c r="M429" s="16">
        <f t="shared" si="32"/>
        <v>4.259450345786829</v>
      </c>
    </row>
    <row r="430" spans="1:13" s="2" customFormat="1" ht="30.75">
      <c r="A430" s="85"/>
      <c r="B430" s="85"/>
      <c r="C430" s="58"/>
      <c r="D430" s="43" t="s">
        <v>29</v>
      </c>
      <c r="E430" s="3">
        <f>E431-E429</f>
        <v>439009.5</v>
      </c>
      <c r="F430" s="3">
        <f>F431-F429</f>
        <v>690010.2999999999</v>
      </c>
      <c r="G430" s="3">
        <f>G431-G429</f>
        <v>314475</v>
      </c>
      <c r="H430" s="3">
        <f>H431-H429</f>
        <v>344392</v>
      </c>
      <c r="I430" s="3">
        <f aca="true" t="shared" si="36" ref="I430:I449">H430-G430</f>
        <v>29917</v>
      </c>
      <c r="J430" s="3">
        <f aca="true" t="shared" si="37" ref="J430:J449">H430/G430*100</f>
        <v>109.51331584386676</v>
      </c>
      <c r="K430" s="3">
        <f aca="true" t="shared" si="38" ref="K430:K449">H430/F430*100</f>
        <v>49.91113900763511</v>
      </c>
      <c r="L430" s="3">
        <f aca="true" t="shared" si="39" ref="L430:L449">H430-E430</f>
        <v>-94617.5</v>
      </c>
      <c r="M430" s="3">
        <f aca="true" t="shared" si="40" ref="M430:M449">H430/E430*100</f>
        <v>78.4475051223265</v>
      </c>
    </row>
    <row r="431" spans="1:13" s="2" customFormat="1" ht="15">
      <c r="A431" s="86"/>
      <c r="B431" s="86"/>
      <c r="C431" s="58"/>
      <c r="D431" s="43" t="s">
        <v>44</v>
      </c>
      <c r="E431" s="3">
        <f>SUM(E416:E420,E424:E429)</f>
        <v>299747.4</v>
      </c>
      <c r="F431" s="3">
        <f>SUM(F416:F420,F424:F429)</f>
        <v>690010.2999999999</v>
      </c>
      <c r="G431" s="3">
        <f>SUM(G416:G420,G424:G429)</f>
        <v>314475</v>
      </c>
      <c r="H431" s="3">
        <f>SUM(H416:H420,H424:H429)</f>
        <v>338460.2</v>
      </c>
      <c r="I431" s="3">
        <f t="shared" si="36"/>
        <v>23985.20000000001</v>
      </c>
      <c r="J431" s="3">
        <f t="shared" si="37"/>
        <v>107.62706097464027</v>
      </c>
      <c r="K431" s="3">
        <f t="shared" si="38"/>
        <v>49.05147068094492</v>
      </c>
      <c r="L431" s="3">
        <f t="shared" si="39"/>
        <v>38712.79999999999</v>
      </c>
      <c r="M431" s="3">
        <f t="shared" si="40"/>
        <v>112.91514121557017</v>
      </c>
    </row>
    <row r="432" spans="1:13" ht="62.25">
      <c r="A432" s="84" t="s">
        <v>105</v>
      </c>
      <c r="B432" s="84" t="s">
        <v>238</v>
      </c>
      <c r="C432" s="57" t="s">
        <v>159</v>
      </c>
      <c r="D432" s="26" t="s">
        <v>5</v>
      </c>
      <c r="E432" s="11">
        <v>493156.4</v>
      </c>
      <c r="F432" s="11">
        <v>857202.4</v>
      </c>
      <c r="G432" s="11">
        <v>590833</v>
      </c>
      <c r="H432" s="11">
        <v>334535.9</v>
      </c>
      <c r="I432" s="11">
        <f t="shared" si="36"/>
        <v>-256297.09999999998</v>
      </c>
      <c r="J432" s="11">
        <f t="shared" si="37"/>
        <v>56.62105874248731</v>
      </c>
      <c r="K432" s="11">
        <f t="shared" si="38"/>
        <v>39.02647729404398</v>
      </c>
      <c r="L432" s="11">
        <f t="shared" si="39"/>
        <v>-158620.5</v>
      </c>
      <c r="M432" s="11">
        <f t="shared" si="40"/>
        <v>67.83566024895956</v>
      </c>
    </row>
    <row r="433" spans="1:13" ht="30.75">
      <c r="A433" s="85"/>
      <c r="B433" s="85"/>
      <c r="C433" s="54" t="s">
        <v>106</v>
      </c>
      <c r="D433" s="26" t="s">
        <v>107</v>
      </c>
      <c r="E433" s="11">
        <v>47485.2</v>
      </c>
      <c r="F433" s="11">
        <v>62230.7</v>
      </c>
      <c r="G433" s="11">
        <v>35868.2</v>
      </c>
      <c r="H433" s="11">
        <v>49879.1</v>
      </c>
      <c r="I433" s="11">
        <f t="shared" si="36"/>
        <v>14010.900000000001</v>
      </c>
      <c r="J433" s="11">
        <f t="shared" si="37"/>
        <v>139.0621776392459</v>
      </c>
      <c r="K433" s="11">
        <f t="shared" si="38"/>
        <v>80.15191858680683</v>
      </c>
      <c r="L433" s="11">
        <f t="shared" si="39"/>
        <v>2393.9000000000015</v>
      </c>
      <c r="M433" s="11">
        <f t="shared" si="40"/>
        <v>105.04136025540589</v>
      </c>
    </row>
    <row r="434" spans="1:13" ht="30.75">
      <c r="A434" s="85"/>
      <c r="B434" s="85"/>
      <c r="C434" s="54" t="s">
        <v>148</v>
      </c>
      <c r="D434" s="27" t="s">
        <v>149</v>
      </c>
      <c r="E434" s="31">
        <v>31.2</v>
      </c>
      <c r="F434" s="11"/>
      <c r="G434" s="11"/>
      <c r="H434" s="11">
        <v>32.3</v>
      </c>
      <c r="I434" s="11">
        <f t="shared" si="36"/>
        <v>32.3</v>
      </c>
      <c r="J434" s="11"/>
      <c r="K434" s="11"/>
      <c r="L434" s="11">
        <f t="shared" si="39"/>
        <v>1.0999999999999979</v>
      </c>
      <c r="M434" s="11">
        <f t="shared" si="40"/>
        <v>103.52564102564101</v>
      </c>
    </row>
    <row r="435" spans="1:13" ht="46.5">
      <c r="A435" s="85"/>
      <c r="B435" s="85"/>
      <c r="C435" s="57" t="s">
        <v>163</v>
      </c>
      <c r="D435" s="26" t="s">
        <v>12</v>
      </c>
      <c r="E435" s="11">
        <v>167636</v>
      </c>
      <c r="F435" s="11">
        <v>142971.6</v>
      </c>
      <c r="G435" s="11">
        <v>102361</v>
      </c>
      <c r="H435" s="11">
        <v>195035.5</v>
      </c>
      <c r="I435" s="11">
        <f t="shared" si="36"/>
        <v>92674.5</v>
      </c>
      <c r="J435" s="11">
        <f t="shared" si="37"/>
        <v>190.53692324225045</v>
      </c>
      <c r="K435" s="11">
        <f t="shared" si="38"/>
        <v>136.41555385824878</v>
      </c>
      <c r="L435" s="11">
        <f t="shared" si="39"/>
        <v>27399.5</v>
      </c>
      <c r="M435" s="11">
        <f t="shared" si="40"/>
        <v>116.34463957622468</v>
      </c>
    </row>
    <row r="436" spans="1:13" ht="54" customHeight="1">
      <c r="A436" s="85"/>
      <c r="B436" s="85"/>
      <c r="C436" s="57" t="s">
        <v>156</v>
      </c>
      <c r="D436" s="26" t="s">
        <v>157</v>
      </c>
      <c r="E436" s="11">
        <v>12.9</v>
      </c>
      <c r="F436" s="11"/>
      <c r="G436" s="11"/>
      <c r="H436" s="11">
        <v>15469.2</v>
      </c>
      <c r="I436" s="11">
        <f t="shared" si="36"/>
        <v>15469.2</v>
      </c>
      <c r="J436" s="11"/>
      <c r="K436" s="11"/>
      <c r="L436" s="11">
        <f t="shared" si="39"/>
        <v>15456.300000000001</v>
      </c>
      <c r="M436" s="11">
        <f t="shared" si="40"/>
        <v>119916.27906976744</v>
      </c>
    </row>
    <row r="437" spans="1:13" ht="15">
      <c r="A437" s="85"/>
      <c r="B437" s="85"/>
      <c r="C437" s="54" t="s">
        <v>13</v>
      </c>
      <c r="D437" s="26" t="s">
        <v>14</v>
      </c>
      <c r="E437" s="11">
        <f>E438+E439</f>
        <v>499.5</v>
      </c>
      <c r="F437" s="11">
        <f>F438+F439</f>
        <v>0</v>
      </c>
      <c r="G437" s="11">
        <f>G438+G439</f>
        <v>0</v>
      </c>
      <c r="H437" s="11">
        <f>H438+H439</f>
        <v>24.5</v>
      </c>
      <c r="I437" s="11">
        <f t="shared" si="36"/>
        <v>24.5</v>
      </c>
      <c r="J437" s="11"/>
      <c r="K437" s="11"/>
      <c r="L437" s="11">
        <f t="shared" si="39"/>
        <v>-475</v>
      </c>
      <c r="M437" s="11">
        <f t="shared" si="40"/>
        <v>4.904904904904905</v>
      </c>
    </row>
    <row r="438" spans="1:13" ht="62.25" hidden="1">
      <c r="A438" s="85"/>
      <c r="B438" s="85"/>
      <c r="C438" s="54" t="s">
        <v>42</v>
      </c>
      <c r="D438" s="28" t="s">
        <v>43</v>
      </c>
      <c r="E438" s="11"/>
      <c r="F438" s="11"/>
      <c r="G438" s="11"/>
      <c r="H438" s="11">
        <v>22.6</v>
      </c>
      <c r="I438" s="11">
        <f t="shared" si="36"/>
        <v>22.6</v>
      </c>
      <c r="J438" s="11"/>
      <c r="K438" s="11"/>
      <c r="L438" s="11">
        <f t="shared" si="39"/>
        <v>22.6</v>
      </c>
      <c r="M438" s="11" t="e">
        <f t="shared" si="40"/>
        <v>#DIV/0!</v>
      </c>
    </row>
    <row r="439" spans="1:13" ht="46.5" hidden="1">
      <c r="A439" s="85"/>
      <c r="B439" s="85"/>
      <c r="C439" s="57" t="s">
        <v>15</v>
      </c>
      <c r="D439" s="26" t="s">
        <v>16</v>
      </c>
      <c r="E439" s="11">
        <v>499.5</v>
      </c>
      <c r="F439" s="11"/>
      <c r="G439" s="11"/>
      <c r="H439" s="11">
        <v>1.9</v>
      </c>
      <c r="I439" s="11">
        <f t="shared" si="36"/>
        <v>1.9</v>
      </c>
      <c r="J439" s="11"/>
      <c r="K439" s="11"/>
      <c r="L439" s="11">
        <f t="shared" si="39"/>
        <v>-497.6</v>
      </c>
      <c r="M439" s="11">
        <f t="shared" si="40"/>
        <v>0.38038038038038036</v>
      </c>
    </row>
    <row r="440" spans="1:13" ht="15">
      <c r="A440" s="85"/>
      <c r="B440" s="85"/>
      <c r="C440" s="54" t="s">
        <v>17</v>
      </c>
      <c r="D440" s="26" t="s">
        <v>18</v>
      </c>
      <c r="E440" s="11">
        <v>-25.3</v>
      </c>
      <c r="F440" s="11"/>
      <c r="G440" s="11"/>
      <c r="H440" s="11"/>
      <c r="I440" s="11">
        <f t="shared" si="36"/>
        <v>0</v>
      </c>
      <c r="J440" s="11"/>
      <c r="K440" s="11"/>
      <c r="L440" s="11">
        <f t="shared" si="39"/>
        <v>25.3</v>
      </c>
      <c r="M440" s="11">
        <f t="shared" si="40"/>
        <v>0</v>
      </c>
    </row>
    <row r="441" spans="1:13" ht="15">
      <c r="A441" s="85"/>
      <c r="B441" s="85"/>
      <c r="C441" s="54" t="s">
        <v>19</v>
      </c>
      <c r="D441" s="26" t="s">
        <v>102</v>
      </c>
      <c r="E441" s="11"/>
      <c r="F441" s="11"/>
      <c r="G441" s="11"/>
      <c r="H441" s="11">
        <v>1055</v>
      </c>
      <c r="I441" s="11">
        <f t="shared" si="36"/>
        <v>1055</v>
      </c>
      <c r="J441" s="11"/>
      <c r="K441" s="11"/>
      <c r="L441" s="11">
        <f t="shared" si="39"/>
        <v>1055</v>
      </c>
      <c r="M441" s="11"/>
    </row>
    <row r="442" spans="1:13" ht="15" hidden="1">
      <c r="A442" s="85"/>
      <c r="B442" s="85"/>
      <c r="C442" s="54" t="s">
        <v>24</v>
      </c>
      <c r="D442" s="26" t="s">
        <v>25</v>
      </c>
      <c r="E442" s="11"/>
      <c r="F442" s="11"/>
      <c r="G442" s="11"/>
      <c r="H442" s="11"/>
      <c r="I442" s="11">
        <f t="shared" si="36"/>
        <v>0</v>
      </c>
      <c r="J442" s="11"/>
      <c r="K442" s="11"/>
      <c r="L442" s="11">
        <f t="shared" si="39"/>
        <v>0</v>
      </c>
      <c r="M442" s="11"/>
    </row>
    <row r="443" spans="1:13" s="2" customFormat="1" ht="15">
      <c r="A443" s="85"/>
      <c r="B443" s="85"/>
      <c r="C443" s="56"/>
      <c r="D443" s="43" t="s">
        <v>27</v>
      </c>
      <c r="E443" s="3">
        <f>SUM(E432:E442)-E437</f>
        <v>708795.8999999999</v>
      </c>
      <c r="F443" s="3">
        <f>SUM(F432:F442)-F437</f>
        <v>1062404.7</v>
      </c>
      <c r="G443" s="3">
        <f>SUM(G432:G442)-G437</f>
        <v>729062.2</v>
      </c>
      <c r="H443" s="3">
        <f>SUM(H432:H442)-H437</f>
        <v>596031.5</v>
      </c>
      <c r="I443" s="3">
        <f t="shared" si="36"/>
        <v>-133030.69999999995</v>
      </c>
      <c r="J443" s="3">
        <f t="shared" si="37"/>
        <v>81.75317551780905</v>
      </c>
      <c r="K443" s="3">
        <f t="shared" si="38"/>
        <v>56.102114382588866</v>
      </c>
      <c r="L443" s="3">
        <f t="shared" si="39"/>
        <v>-112764.3999999999</v>
      </c>
      <c r="M443" s="3">
        <f t="shared" si="40"/>
        <v>84.090709328313</v>
      </c>
    </row>
    <row r="444" spans="1:13" ht="15">
      <c r="A444" s="85"/>
      <c r="B444" s="85"/>
      <c r="C444" s="54" t="s">
        <v>108</v>
      </c>
      <c r="D444" s="26" t="s">
        <v>109</v>
      </c>
      <c r="E444" s="11">
        <v>93395</v>
      </c>
      <c r="F444" s="11">
        <v>287537.1</v>
      </c>
      <c r="G444" s="11">
        <v>109987.6</v>
      </c>
      <c r="H444" s="11">
        <v>150804.7</v>
      </c>
      <c r="I444" s="11">
        <f t="shared" si="36"/>
        <v>40817.100000000006</v>
      </c>
      <c r="J444" s="11">
        <f t="shared" si="37"/>
        <v>137.11063792645717</v>
      </c>
      <c r="K444" s="11">
        <f t="shared" si="38"/>
        <v>52.44704074708969</v>
      </c>
      <c r="L444" s="11">
        <f t="shared" si="39"/>
        <v>57409.70000000001</v>
      </c>
      <c r="M444" s="11">
        <f t="shared" si="40"/>
        <v>161.46977889608652</v>
      </c>
    </row>
    <row r="445" spans="1:13" ht="15">
      <c r="A445" s="85"/>
      <c r="B445" s="85"/>
      <c r="C445" s="54" t="s">
        <v>110</v>
      </c>
      <c r="D445" s="26" t="s">
        <v>111</v>
      </c>
      <c r="E445" s="11">
        <v>2335259.3</v>
      </c>
      <c r="F445" s="11">
        <v>3064982.7</v>
      </c>
      <c r="G445" s="11">
        <v>2192069.9</v>
      </c>
      <c r="H445" s="11">
        <v>1982836.3</v>
      </c>
      <c r="I445" s="11">
        <f t="shared" si="36"/>
        <v>-209233.59999999986</v>
      </c>
      <c r="J445" s="11">
        <f t="shared" si="37"/>
        <v>90.45497591112401</v>
      </c>
      <c r="K445" s="11">
        <f t="shared" si="38"/>
        <v>64.69322975297706</v>
      </c>
      <c r="L445" s="11">
        <f t="shared" si="39"/>
        <v>-352422.99999999977</v>
      </c>
      <c r="M445" s="11">
        <f t="shared" si="40"/>
        <v>84.90861378862725</v>
      </c>
    </row>
    <row r="446" spans="1:13" ht="15">
      <c r="A446" s="85"/>
      <c r="B446" s="85"/>
      <c r="C446" s="54" t="s">
        <v>40</v>
      </c>
      <c r="D446" s="26" t="s">
        <v>41</v>
      </c>
      <c r="E446" s="16">
        <v>187</v>
      </c>
      <c r="F446" s="11"/>
      <c r="G446" s="11"/>
      <c r="H446" s="11">
        <v>-0.2</v>
      </c>
      <c r="I446" s="11">
        <f t="shared" si="36"/>
        <v>-0.2</v>
      </c>
      <c r="J446" s="11"/>
      <c r="K446" s="11"/>
      <c r="L446" s="11">
        <f t="shared" si="39"/>
        <v>-187.2</v>
      </c>
      <c r="M446" s="11">
        <f t="shared" si="40"/>
        <v>-0.10695187165775401</v>
      </c>
    </row>
    <row r="447" spans="1:13" ht="62.25" hidden="1">
      <c r="A447" s="85"/>
      <c r="B447" s="85"/>
      <c r="C447" s="57" t="s">
        <v>159</v>
      </c>
      <c r="D447" s="26" t="s">
        <v>5</v>
      </c>
      <c r="E447" s="16"/>
      <c r="F447" s="11"/>
      <c r="G447" s="11"/>
      <c r="H447" s="11"/>
      <c r="I447" s="11">
        <f t="shared" si="36"/>
        <v>0</v>
      </c>
      <c r="J447" s="11" t="e">
        <f t="shared" si="37"/>
        <v>#DIV/0!</v>
      </c>
      <c r="K447" s="11" t="e">
        <f t="shared" si="38"/>
        <v>#DIV/0!</v>
      </c>
      <c r="L447" s="11">
        <f t="shared" si="39"/>
        <v>0</v>
      </c>
      <c r="M447" s="11" t="e">
        <f t="shared" si="40"/>
        <v>#DIV/0!</v>
      </c>
    </row>
    <row r="448" spans="1:13" ht="15">
      <c r="A448" s="85"/>
      <c r="B448" s="85"/>
      <c r="C448" s="54" t="s">
        <v>13</v>
      </c>
      <c r="D448" s="26" t="s">
        <v>14</v>
      </c>
      <c r="E448" s="11">
        <f>E449</f>
        <v>697.6</v>
      </c>
      <c r="F448" s="11">
        <f>F449</f>
        <v>672.9</v>
      </c>
      <c r="G448" s="11">
        <f>G449</f>
        <v>561</v>
      </c>
      <c r="H448" s="11">
        <f>H449</f>
        <v>382.8</v>
      </c>
      <c r="I448" s="11">
        <f t="shared" si="36"/>
        <v>-178.2</v>
      </c>
      <c r="J448" s="11">
        <f t="shared" si="37"/>
        <v>68.23529411764706</v>
      </c>
      <c r="K448" s="11">
        <f t="shared" si="38"/>
        <v>56.88809629959876</v>
      </c>
      <c r="L448" s="11">
        <f t="shared" si="39"/>
        <v>-314.8</v>
      </c>
      <c r="M448" s="11">
        <f t="shared" si="40"/>
        <v>54.87385321100917</v>
      </c>
    </row>
    <row r="449" spans="1:13" ht="30.75" hidden="1">
      <c r="A449" s="85"/>
      <c r="B449" s="85"/>
      <c r="C449" s="57" t="s">
        <v>112</v>
      </c>
      <c r="D449" s="26" t="s">
        <v>113</v>
      </c>
      <c r="E449" s="11">
        <v>697.6</v>
      </c>
      <c r="F449" s="11">
        <v>672.9</v>
      </c>
      <c r="G449" s="11">
        <v>561</v>
      </c>
      <c r="H449" s="11">
        <v>382.8</v>
      </c>
      <c r="I449" s="11">
        <f t="shared" si="36"/>
        <v>-178.2</v>
      </c>
      <c r="J449" s="11">
        <f t="shared" si="37"/>
        <v>68.23529411764706</v>
      </c>
      <c r="K449" s="11">
        <f t="shared" si="38"/>
        <v>56.88809629959876</v>
      </c>
      <c r="L449" s="11">
        <f t="shared" si="39"/>
        <v>-314.8</v>
      </c>
      <c r="M449" s="11">
        <f t="shared" si="40"/>
        <v>54.87385321100917</v>
      </c>
    </row>
    <row r="450" spans="1:13" s="2" customFormat="1" ht="18" customHeight="1">
      <c r="A450" s="85"/>
      <c r="B450" s="85"/>
      <c r="C450" s="56"/>
      <c r="D450" s="43" t="s">
        <v>28</v>
      </c>
      <c r="E450" s="3">
        <f>SUM(E444:E448)</f>
        <v>2429538.9</v>
      </c>
      <c r="F450" s="3">
        <f>SUM(F444:F448)</f>
        <v>3353192.7</v>
      </c>
      <c r="G450" s="3">
        <f>SUM(G444:G448)</f>
        <v>2302618.5</v>
      </c>
      <c r="H450" s="3">
        <f>SUM(H444:H448)</f>
        <v>2134023.5999999996</v>
      </c>
      <c r="I450" s="3">
        <f>H450-G450</f>
        <v>-168594.90000000037</v>
      </c>
      <c r="J450" s="3">
        <f>H450/G450*100</f>
        <v>92.67812275459437</v>
      </c>
      <c r="K450" s="3">
        <f>H450/F450*100</f>
        <v>63.641543774087296</v>
      </c>
      <c r="L450" s="3">
        <f>H450-E450</f>
        <v>-295515.3000000003</v>
      </c>
      <c r="M450" s="3">
        <f>H450/E450*100</f>
        <v>87.83656849454024</v>
      </c>
    </row>
    <row r="451" spans="1:13" s="2" customFormat="1" ht="17.25" customHeight="1">
      <c r="A451" s="86"/>
      <c r="B451" s="86"/>
      <c r="C451" s="56"/>
      <c r="D451" s="43" t="s">
        <v>44</v>
      </c>
      <c r="E451" s="3">
        <f>E443+E450</f>
        <v>3138334.8</v>
      </c>
      <c r="F451" s="3">
        <f>F443+F450</f>
        <v>4415597.4</v>
      </c>
      <c r="G451" s="3">
        <f>G443+G450</f>
        <v>3031680.7</v>
      </c>
      <c r="H451" s="3">
        <f>H443+H450</f>
        <v>2730055.0999999996</v>
      </c>
      <c r="I451" s="3">
        <f>H451-G451</f>
        <v>-301625.60000000056</v>
      </c>
      <c r="J451" s="3">
        <f>H451/G451*100</f>
        <v>90.05087837911161</v>
      </c>
      <c r="K451" s="3">
        <f>H451/F451*100</f>
        <v>61.827536631849625</v>
      </c>
      <c r="L451" s="3">
        <f>H451-E451</f>
        <v>-408279.7000000002</v>
      </c>
      <c r="M451" s="3">
        <f>H451/E451*100</f>
        <v>86.99056263850497</v>
      </c>
    </row>
    <row r="452" spans="1:13" s="2" customFormat="1" ht="7.5" customHeight="1">
      <c r="A452" s="111"/>
      <c r="B452" s="111"/>
      <c r="C452" s="106"/>
      <c r="D452" s="4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s="2" customFormat="1" ht="18" customHeight="1">
      <c r="A453" s="112"/>
      <c r="B453" s="112"/>
      <c r="C453" s="107"/>
      <c r="D453" s="43" t="s">
        <v>114</v>
      </c>
      <c r="E453" s="3">
        <f>E465+E480</f>
        <v>9835032</v>
      </c>
      <c r="F453" s="3">
        <f>F465+F480</f>
        <v>14179142.700000003</v>
      </c>
      <c r="G453" s="3">
        <f>G465+G480</f>
        <v>9517721.4</v>
      </c>
      <c r="H453" s="3">
        <f>H465+H480</f>
        <v>9495195.5</v>
      </c>
      <c r="I453" s="3">
        <f>H453-G453</f>
        <v>-22525.900000000373</v>
      </c>
      <c r="J453" s="3">
        <f>H453/G453*100</f>
        <v>99.7633267559187</v>
      </c>
      <c r="K453" s="3">
        <f>H453/F453*100</f>
        <v>66.965935112565</v>
      </c>
      <c r="L453" s="3">
        <f>H453-E453</f>
        <v>-339836.5</v>
      </c>
      <c r="M453" s="3">
        <f>H453/E453*100</f>
        <v>96.54463249331573</v>
      </c>
    </row>
    <row r="454" spans="1:13" s="2" customFormat="1" ht="7.5" customHeight="1">
      <c r="A454" s="112"/>
      <c r="B454" s="112"/>
      <c r="C454" s="107"/>
      <c r="D454" s="4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s="2" customFormat="1" ht="31.5" customHeight="1">
      <c r="A455" s="112"/>
      <c r="B455" s="112"/>
      <c r="C455" s="107"/>
      <c r="D455" s="43" t="s">
        <v>115</v>
      </c>
      <c r="E455" s="3">
        <f>E457-E544</f>
        <v>16903243.200000003</v>
      </c>
      <c r="F455" s="3">
        <f>F457-F544</f>
        <v>22807969.900000002</v>
      </c>
      <c r="G455" s="3">
        <f>G457-G544</f>
        <v>15758263.600000001</v>
      </c>
      <c r="H455" s="3">
        <f>H457-H544</f>
        <v>15764868.899999999</v>
      </c>
      <c r="I455" s="3">
        <f>H455-G455</f>
        <v>6605.29999999702</v>
      </c>
      <c r="J455" s="3">
        <f>H455/G455*100</f>
        <v>100.04191642028375</v>
      </c>
      <c r="K455" s="3">
        <f>H455/F455*100</f>
        <v>69.1200004608915</v>
      </c>
      <c r="L455" s="3">
        <f>H455-E455</f>
        <v>-1138374.3000000045</v>
      </c>
      <c r="M455" s="3">
        <f>H455/E455*100</f>
        <v>93.26534981168581</v>
      </c>
    </row>
    <row r="456" spans="1:13" s="2" customFormat="1" ht="7.5" customHeight="1">
      <c r="A456" s="112"/>
      <c r="B456" s="112"/>
      <c r="C456" s="107"/>
      <c r="D456" s="4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s="2" customFormat="1" ht="18.75" customHeight="1">
      <c r="A457" s="113"/>
      <c r="B457" s="113"/>
      <c r="C457" s="108"/>
      <c r="D457" s="43" t="s">
        <v>130</v>
      </c>
      <c r="E457" s="4">
        <f>E23+E43+E56+E87+E119+E136+E148+E162+E174+E187+E200+E212+E224+E235+E256+E289+E307+E334+E349+E368+E381+E396+E403+E415+E431+E451+E62+E408+E103+E264</f>
        <v>16736475.300000003</v>
      </c>
      <c r="F457" s="4">
        <f>F23+F43+F56+F87+F119+F136+F148+F162+F174+F187+F200+F212+F224+F235+F256+F289+F307+F334+F349+F368+F381+F396+F403+F415+F431+F451+F62+F408+F103+F264</f>
        <v>22807969.900000002</v>
      </c>
      <c r="G457" s="4">
        <f>G23+G43+G56+G87+G119+G136+G148+G162+G174+G187+G200+G212+G224+G235+G256+G289+G307+G334+G349+G368+G381+G396+G403+G415+G431+G451+G62+G408+G103+G264</f>
        <v>15758263.600000001</v>
      </c>
      <c r="H457" s="4">
        <f>H23+H43+H56+H87+H119+H136+H148+H162+H174+H187+H200+H212+H224+H235+H256+H289+H307+H334+H349+H368+H381+H396+H403+H415+H431+H451+H62+H408+H103+H264</f>
        <v>15695245.499999998</v>
      </c>
      <c r="I457" s="4">
        <f>H457-G457</f>
        <v>-63018.10000000335</v>
      </c>
      <c r="J457" s="4">
        <f>H457/G457*100</f>
        <v>99.60009489878058</v>
      </c>
      <c r="K457" s="4">
        <f>H457/F457*100</f>
        <v>68.81474137687282</v>
      </c>
      <c r="L457" s="4">
        <f>H457-E457</f>
        <v>-1041229.8000000045</v>
      </c>
      <c r="M457" s="4">
        <f>H457/E457*100</f>
        <v>93.77867931367841</v>
      </c>
    </row>
    <row r="458" spans="1:10" ht="15">
      <c r="A458" s="32"/>
      <c r="B458" s="32"/>
      <c r="C458" s="63"/>
      <c r="D458" s="52"/>
      <c r="E458" s="52"/>
      <c r="F458" s="33"/>
      <c r="G458" s="33"/>
      <c r="H458" s="33"/>
      <c r="I458" s="18"/>
      <c r="J458" s="18"/>
    </row>
    <row r="459" spans="1:10" ht="15">
      <c r="A459" s="32"/>
      <c r="B459" s="32"/>
      <c r="C459" s="63"/>
      <c r="D459" s="47" t="s">
        <v>119</v>
      </c>
      <c r="E459" s="109"/>
      <c r="F459" s="110"/>
      <c r="G459" s="41"/>
      <c r="H459" s="77"/>
      <c r="I459" s="110"/>
      <c r="J459" s="110"/>
    </row>
    <row r="460" spans="1:10" ht="15" hidden="1">
      <c r="A460" s="32"/>
      <c r="B460" s="32"/>
      <c r="C460" s="63"/>
      <c r="D460" s="47"/>
      <c r="E460" s="109"/>
      <c r="F460" s="110"/>
      <c r="G460" s="41"/>
      <c r="H460" s="40"/>
      <c r="I460" s="110"/>
      <c r="J460" s="110"/>
    </row>
    <row r="461" spans="1:10" ht="15.75" hidden="1">
      <c r="A461" s="114" t="s">
        <v>242</v>
      </c>
      <c r="B461" s="114"/>
      <c r="C461" s="114"/>
      <c r="D461" s="114"/>
      <c r="E461" s="114"/>
      <c r="F461" s="114"/>
      <c r="G461" s="114"/>
      <c r="H461" s="114"/>
      <c r="I461" s="114"/>
      <c r="J461" s="114"/>
    </row>
    <row r="462" spans="1:13" ht="15.75">
      <c r="A462" s="35"/>
      <c r="B462" s="34"/>
      <c r="C462" s="64"/>
      <c r="D462" s="48"/>
      <c r="E462" s="34"/>
      <c r="F462" s="34"/>
      <c r="G462" s="34"/>
      <c r="H462" s="34"/>
      <c r="I462" s="31"/>
      <c r="J462" s="36"/>
      <c r="M462" s="15" t="s">
        <v>128</v>
      </c>
    </row>
    <row r="463" spans="1:13" ht="30.75" customHeight="1">
      <c r="A463" s="96" t="s">
        <v>0</v>
      </c>
      <c r="B463" s="80" t="s">
        <v>205</v>
      </c>
      <c r="C463" s="80" t="s">
        <v>1</v>
      </c>
      <c r="D463" s="80" t="s">
        <v>206</v>
      </c>
      <c r="E463" s="82" t="s">
        <v>251</v>
      </c>
      <c r="F463" s="98" t="s">
        <v>210</v>
      </c>
      <c r="G463" s="89" t="s">
        <v>241</v>
      </c>
      <c r="H463" s="89" t="s">
        <v>245</v>
      </c>
      <c r="I463" s="87" t="s">
        <v>246</v>
      </c>
      <c r="J463" s="80" t="s">
        <v>247</v>
      </c>
      <c r="K463" s="80" t="s">
        <v>248</v>
      </c>
      <c r="L463" s="87" t="s">
        <v>249</v>
      </c>
      <c r="M463" s="80" t="s">
        <v>250</v>
      </c>
    </row>
    <row r="464" spans="1:13" ht="72" customHeight="1">
      <c r="A464" s="97"/>
      <c r="B464" s="81"/>
      <c r="C464" s="81"/>
      <c r="D464" s="81"/>
      <c r="E464" s="83"/>
      <c r="F464" s="99"/>
      <c r="G464" s="90"/>
      <c r="H464" s="90"/>
      <c r="I464" s="88"/>
      <c r="J464" s="81"/>
      <c r="K464" s="81"/>
      <c r="L464" s="88"/>
      <c r="M464" s="81"/>
    </row>
    <row r="465" spans="1:13" s="2" customFormat="1" ht="21" customHeight="1">
      <c r="A465" s="84"/>
      <c r="B465" s="84"/>
      <c r="C465" s="56"/>
      <c r="D465" s="78" t="s">
        <v>120</v>
      </c>
      <c r="E465" s="79">
        <f>SUM(E479,E466:E474)</f>
        <v>8195754.3</v>
      </c>
      <c r="F465" s="79">
        <f>SUM(F479,F466:F474)</f>
        <v>12002240.000000002</v>
      </c>
      <c r="G465" s="79">
        <f>SUM(G479,G466:G474)</f>
        <v>8172267.3</v>
      </c>
      <c r="H465" s="79">
        <f>SUM(H479,H466:H474)</f>
        <v>8290841.8</v>
      </c>
      <c r="I465" s="79">
        <f>H465-G465</f>
        <v>118574.5</v>
      </c>
      <c r="J465" s="79">
        <f>H465/G465*100</f>
        <v>101.45093761189136</v>
      </c>
      <c r="K465" s="79">
        <f>H465/F465*100</f>
        <v>69.0774538752766</v>
      </c>
      <c r="L465" s="79">
        <f>H465-E465</f>
        <v>95087.5</v>
      </c>
      <c r="M465" s="79">
        <f>H465/E465*100</f>
        <v>101.16020437557529</v>
      </c>
    </row>
    <row r="466" spans="1:13" ht="20.25" customHeight="1">
      <c r="A466" s="85"/>
      <c r="B466" s="85"/>
      <c r="C466" s="54" t="s">
        <v>79</v>
      </c>
      <c r="D466" s="26" t="s">
        <v>80</v>
      </c>
      <c r="E466" s="16">
        <f aca="true" t="shared" si="41" ref="E466:H473">SUMIF($C$6:$C$457,$C466,E$6:E$457)</f>
        <v>4688643.6</v>
      </c>
      <c r="F466" s="16">
        <f t="shared" si="41"/>
        <v>6748120.9</v>
      </c>
      <c r="G466" s="16">
        <f t="shared" si="41"/>
        <v>4660318.2</v>
      </c>
      <c r="H466" s="16">
        <f t="shared" si="41"/>
        <v>4792015.8</v>
      </c>
      <c r="I466" s="42">
        <f>H466-G466</f>
        <v>131697.59999999963</v>
      </c>
      <c r="J466" s="42">
        <f>H466/G466*100</f>
        <v>102.82593579125133</v>
      </c>
      <c r="K466" s="42">
        <f>H466/F466*100</f>
        <v>71.01259552122131</v>
      </c>
      <c r="L466" s="42">
        <f>H466-E466</f>
        <v>103372.20000000019</v>
      </c>
      <c r="M466" s="42">
        <f>H466/E466*100</f>
        <v>102.20473571503707</v>
      </c>
    </row>
    <row r="467" spans="1:13" ht="33" customHeight="1">
      <c r="A467" s="85"/>
      <c r="B467" s="85"/>
      <c r="C467" s="54" t="s">
        <v>201</v>
      </c>
      <c r="D467" s="28" t="s">
        <v>202</v>
      </c>
      <c r="E467" s="16">
        <f t="shared" si="41"/>
        <v>20143.9</v>
      </c>
      <c r="F467" s="16">
        <f t="shared" si="41"/>
        <v>18868.1</v>
      </c>
      <c r="G467" s="16">
        <f t="shared" si="41"/>
        <v>14128.6</v>
      </c>
      <c r="H467" s="16">
        <f t="shared" si="41"/>
        <v>18940.9</v>
      </c>
      <c r="I467" s="42">
        <f aca="true" t="shared" si="42" ref="I467:I530">H467-G467</f>
        <v>4812.300000000001</v>
      </c>
      <c r="J467" s="42">
        <f aca="true" t="shared" si="43" ref="J467:J530">H467/G467*100</f>
        <v>134.06069957391392</v>
      </c>
      <c r="K467" s="42">
        <f aca="true" t="shared" si="44" ref="K467:K530">H467/F467*100</f>
        <v>100.38583641172139</v>
      </c>
      <c r="L467" s="42">
        <f aca="true" t="shared" si="45" ref="L467:L530">H467-E467</f>
        <v>-1203</v>
      </c>
      <c r="M467" s="42">
        <f aca="true" t="shared" si="46" ref="M467:M530">H467/E467*100</f>
        <v>94.02796876473771</v>
      </c>
    </row>
    <row r="468" spans="1:13" ht="18.75" customHeight="1">
      <c r="A468" s="85"/>
      <c r="B468" s="85"/>
      <c r="C468" s="54" t="s">
        <v>133</v>
      </c>
      <c r="D468" s="26" t="s">
        <v>132</v>
      </c>
      <c r="E468" s="16">
        <f t="shared" si="41"/>
        <v>395563.6</v>
      </c>
      <c r="F468" s="16">
        <f t="shared" si="41"/>
        <v>573972</v>
      </c>
      <c r="G468" s="16">
        <f t="shared" si="41"/>
        <v>426205.7</v>
      </c>
      <c r="H468" s="42">
        <f t="shared" si="41"/>
        <v>420503.5</v>
      </c>
      <c r="I468" s="42">
        <f t="shared" si="42"/>
        <v>-5702.200000000012</v>
      </c>
      <c r="J468" s="42">
        <f t="shared" si="43"/>
        <v>98.66210142191903</v>
      </c>
      <c r="K468" s="42">
        <f t="shared" si="44"/>
        <v>73.26202323458287</v>
      </c>
      <c r="L468" s="42">
        <f t="shared" si="45"/>
        <v>24939.900000000023</v>
      </c>
      <c r="M468" s="42">
        <f t="shared" si="46"/>
        <v>106.3049026755748</v>
      </c>
    </row>
    <row r="469" spans="1:13" ht="18.75" customHeight="1">
      <c r="A469" s="85"/>
      <c r="B469" s="85"/>
      <c r="C469" s="54" t="s">
        <v>134</v>
      </c>
      <c r="D469" s="26" t="s">
        <v>96</v>
      </c>
      <c r="E469" s="16">
        <f t="shared" si="41"/>
        <v>1434.7</v>
      </c>
      <c r="F469" s="16">
        <f t="shared" si="41"/>
        <v>2077.4</v>
      </c>
      <c r="G469" s="16">
        <f t="shared" si="41"/>
        <v>1944.2</v>
      </c>
      <c r="H469" s="16">
        <f t="shared" si="41"/>
        <v>1540.5</v>
      </c>
      <c r="I469" s="42">
        <f t="shared" si="42"/>
        <v>-403.70000000000005</v>
      </c>
      <c r="J469" s="42">
        <f t="shared" si="43"/>
        <v>79.235675342043</v>
      </c>
      <c r="K469" s="42">
        <f t="shared" si="44"/>
        <v>74.15519399249061</v>
      </c>
      <c r="L469" s="42">
        <f t="shared" si="45"/>
        <v>105.79999999999995</v>
      </c>
      <c r="M469" s="42">
        <f t="shared" si="46"/>
        <v>107.37436397853209</v>
      </c>
    </row>
    <row r="470" spans="1:13" ht="33.75" customHeight="1">
      <c r="A470" s="85"/>
      <c r="B470" s="85"/>
      <c r="C470" s="54" t="s">
        <v>174</v>
      </c>
      <c r="D470" s="27" t="s">
        <v>175</v>
      </c>
      <c r="E470" s="16">
        <f t="shared" si="41"/>
        <v>12960.9</v>
      </c>
      <c r="F470" s="16">
        <f t="shared" si="41"/>
        <v>19743.7</v>
      </c>
      <c r="G470" s="16">
        <f t="shared" si="41"/>
        <v>11392.7</v>
      </c>
      <c r="H470" s="16">
        <f t="shared" si="41"/>
        <v>11879.3</v>
      </c>
      <c r="I470" s="42">
        <f t="shared" si="42"/>
        <v>486.59999999999854</v>
      </c>
      <c r="J470" s="42">
        <f t="shared" si="43"/>
        <v>104.27115609118118</v>
      </c>
      <c r="K470" s="42">
        <f t="shared" si="44"/>
        <v>60.16754711629532</v>
      </c>
      <c r="L470" s="42">
        <f t="shared" si="45"/>
        <v>-1081.6000000000004</v>
      </c>
      <c r="M470" s="42">
        <f t="shared" si="46"/>
        <v>91.65490050845234</v>
      </c>
    </row>
    <row r="471" spans="1:13" ht="18.75" customHeight="1">
      <c r="A471" s="85"/>
      <c r="B471" s="85"/>
      <c r="C471" s="54" t="s">
        <v>108</v>
      </c>
      <c r="D471" s="26" t="s">
        <v>109</v>
      </c>
      <c r="E471" s="16">
        <f t="shared" si="41"/>
        <v>93395</v>
      </c>
      <c r="F471" s="16">
        <f t="shared" si="41"/>
        <v>287537.1</v>
      </c>
      <c r="G471" s="16">
        <f t="shared" si="41"/>
        <v>109987.6</v>
      </c>
      <c r="H471" s="16">
        <f t="shared" si="41"/>
        <v>150804.7</v>
      </c>
      <c r="I471" s="42">
        <f t="shared" si="42"/>
        <v>40817.100000000006</v>
      </c>
      <c r="J471" s="42">
        <f t="shared" si="43"/>
        <v>137.11063792645717</v>
      </c>
      <c r="K471" s="42">
        <f t="shared" si="44"/>
        <v>52.44704074708969</v>
      </c>
      <c r="L471" s="42">
        <f t="shared" si="45"/>
        <v>57409.70000000001</v>
      </c>
      <c r="M471" s="42">
        <f t="shared" si="46"/>
        <v>161.46977889608652</v>
      </c>
    </row>
    <row r="472" spans="1:13" ht="18.75" customHeight="1">
      <c r="A472" s="85"/>
      <c r="B472" s="85"/>
      <c r="C472" s="54" t="s">
        <v>76</v>
      </c>
      <c r="D472" s="26" t="s">
        <v>77</v>
      </c>
      <c r="E472" s="16">
        <f t="shared" si="41"/>
        <v>514703.1</v>
      </c>
      <c r="F472" s="16">
        <f t="shared" si="41"/>
        <v>1107599.7</v>
      </c>
      <c r="G472" s="16">
        <f t="shared" si="41"/>
        <v>627953.7</v>
      </c>
      <c r="H472" s="16">
        <f t="shared" si="41"/>
        <v>755013.1</v>
      </c>
      <c r="I472" s="42">
        <f t="shared" si="42"/>
        <v>127059.40000000002</v>
      </c>
      <c r="J472" s="42">
        <f t="shared" si="43"/>
        <v>120.23388030041069</v>
      </c>
      <c r="K472" s="42">
        <f t="shared" si="44"/>
        <v>68.16660387322243</v>
      </c>
      <c r="L472" s="42">
        <f t="shared" si="45"/>
        <v>240310</v>
      </c>
      <c r="M472" s="42">
        <f t="shared" si="46"/>
        <v>146.6890523876775</v>
      </c>
    </row>
    <row r="473" spans="1:13" ht="18.75" customHeight="1">
      <c r="A473" s="85"/>
      <c r="B473" s="85"/>
      <c r="C473" s="54" t="s">
        <v>110</v>
      </c>
      <c r="D473" s="26" t="s">
        <v>111</v>
      </c>
      <c r="E473" s="16">
        <f t="shared" si="41"/>
        <v>2335259.3</v>
      </c>
      <c r="F473" s="16">
        <f t="shared" si="41"/>
        <v>3064982.7</v>
      </c>
      <c r="G473" s="16">
        <f t="shared" si="41"/>
        <v>2192069.9</v>
      </c>
      <c r="H473" s="16">
        <f t="shared" si="41"/>
        <v>1982836.3</v>
      </c>
      <c r="I473" s="42">
        <f t="shared" si="42"/>
        <v>-209233.59999999986</v>
      </c>
      <c r="J473" s="42">
        <f t="shared" si="43"/>
        <v>90.45497591112401</v>
      </c>
      <c r="K473" s="42">
        <f t="shared" si="44"/>
        <v>64.69322975297706</v>
      </c>
      <c r="L473" s="42">
        <f t="shared" si="45"/>
        <v>-352422.99999999977</v>
      </c>
      <c r="M473" s="42">
        <f t="shared" si="46"/>
        <v>84.90861378862725</v>
      </c>
    </row>
    <row r="474" spans="1:13" ht="18.75" customHeight="1">
      <c r="A474" s="85"/>
      <c r="B474" s="85"/>
      <c r="C474" s="54" t="s">
        <v>121</v>
      </c>
      <c r="D474" s="26" t="s">
        <v>122</v>
      </c>
      <c r="E474" s="16">
        <f>SUM(E475:E478)</f>
        <v>133463.19999999998</v>
      </c>
      <c r="F474" s="16">
        <f>SUM(F475:F478)</f>
        <v>179338.4</v>
      </c>
      <c r="G474" s="16">
        <f>SUM(G475:G478)</f>
        <v>128266.70000000001</v>
      </c>
      <c r="H474" s="42">
        <f>SUM(H475:H478)</f>
        <v>157307.9</v>
      </c>
      <c r="I474" s="42">
        <f t="shared" si="42"/>
        <v>29041.199999999983</v>
      </c>
      <c r="J474" s="42">
        <f t="shared" si="43"/>
        <v>122.64126230736426</v>
      </c>
      <c r="K474" s="42">
        <f t="shared" si="44"/>
        <v>87.71568163873437</v>
      </c>
      <c r="L474" s="42">
        <f t="shared" si="45"/>
        <v>23844.70000000001</v>
      </c>
      <c r="M474" s="42">
        <f t="shared" si="46"/>
        <v>117.86612339581248</v>
      </c>
    </row>
    <row r="475" spans="1:13" ht="15" hidden="1">
      <c r="A475" s="85"/>
      <c r="B475" s="85"/>
      <c r="C475" s="54" t="s">
        <v>86</v>
      </c>
      <c r="D475" s="26" t="s">
        <v>87</v>
      </c>
      <c r="E475" s="16">
        <f aca="true" t="shared" si="47" ref="E475:H479">SUMIF($C$6:$C$457,$C475,E$6:E$457)</f>
        <v>131829.5</v>
      </c>
      <c r="F475" s="16">
        <f t="shared" si="47"/>
        <v>176760.3</v>
      </c>
      <c r="G475" s="16">
        <f t="shared" si="47"/>
        <v>126299.6</v>
      </c>
      <c r="H475" s="16">
        <f t="shared" si="47"/>
        <v>155466.1</v>
      </c>
      <c r="I475" s="42">
        <f t="shared" si="42"/>
        <v>29166.5</v>
      </c>
      <c r="J475" s="42">
        <f t="shared" si="43"/>
        <v>123.09310559970103</v>
      </c>
      <c r="K475" s="42">
        <f t="shared" si="44"/>
        <v>87.95306412129874</v>
      </c>
      <c r="L475" s="42">
        <f t="shared" si="45"/>
        <v>23636.600000000006</v>
      </c>
      <c r="M475" s="42">
        <f t="shared" si="46"/>
        <v>117.92967431417097</v>
      </c>
    </row>
    <row r="476" spans="1:13" ht="108.75" hidden="1">
      <c r="A476" s="85"/>
      <c r="B476" s="85"/>
      <c r="C476" s="55" t="s">
        <v>38</v>
      </c>
      <c r="D476" s="27" t="s">
        <v>39</v>
      </c>
      <c r="E476" s="16">
        <f t="shared" si="47"/>
        <v>418.4</v>
      </c>
      <c r="F476" s="16">
        <f t="shared" si="47"/>
        <v>683</v>
      </c>
      <c r="G476" s="16">
        <f t="shared" si="47"/>
        <v>491</v>
      </c>
      <c r="H476" s="42">
        <f t="shared" si="47"/>
        <v>489.9</v>
      </c>
      <c r="I476" s="42">
        <f t="shared" si="42"/>
        <v>-1.1000000000000227</v>
      </c>
      <c r="J476" s="42">
        <f t="shared" si="43"/>
        <v>99.77596741344195</v>
      </c>
      <c r="K476" s="42">
        <f t="shared" si="44"/>
        <v>71.7276720351391</v>
      </c>
      <c r="L476" s="42">
        <f t="shared" si="45"/>
        <v>71.5</v>
      </c>
      <c r="M476" s="42">
        <f t="shared" si="46"/>
        <v>117.08891013384321</v>
      </c>
    </row>
    <row r="477" spans="1:13" ht="30.75" hidden="1">
      <c r="A477" s="85"/>
      <c r="B477" s="85"/>
      <c r="C477" s="54" t="s">
        <v>92</v>
      </c>
      <c r="D477" s="26" t="s">
        <v>93</v>
      </c>
      <c r="E477" s="16">
        <f t="shared" si="47"/>
        <v>342.5</v>
      </c>
      <c r="F477" s="16">
        <f t="shared" si="47"/>
        <v>265</v>
      </c>
      <c r="G477" s="16">
        <f t="shared" si="47"/>
        <v>196</v>
      </c>
      <c r="H477" s="16">
        <f t="shared" si="47"/>
        <v>119</v>
      </c>
      <c r="I477" s="42">
        <f t="shared" si="42"/>
        <v>-77</v>
      </c>
      <c r="J477" s="42">
        <f t="shared" si="43"/>
        <v>60.71428571428571</v>
      </c>
      <c r="K477" s="42">
        <f t="shared" si="44"/>
        <v>44.905660377358494</v>
      </c>
      <c r="L477" s="42">
        <f t="shared" si="45"/>
        <v>-223.5</v>
      </c>
      <c r="M477" s="42">
        <f t="shared" si="46"/>
        <v>34.74452554744526</v>
      </c>
    </row>
    <row r="478" spans="1:13" ht="93" hidden="1">
      <c r="A478" s="85"/>
      <c r="B478" s="85"/>
      <c r="C478" s="54" t="s">
        <v>186</v>
      </c>
      <c r="D478" s="27" t="s">
        <v>188</v>
      </c>
      <c r="E478" s="16">
        <f t="shared" si="47"/>
        <v>872.8</v>
      </c>
      <c r="F478" s="16">
        <f t="shared" si="47"/>
        <v>1630.1</v>
      </c>
      <c r="G478" s="16">
        <f t="shared" si="47"/>
        <v>1280.1</v>
      </c>
      <c r="H478" s="16">
        <f t="shared" si="47"/>
        <v>1232.9</v>
      </c>
      <c r="I478" s="42">
        <f t="shared" si="42"/>
        <v>-47.19999999999982</v>
      </c>
      <c r="J478" s="42">
        <f t="shared" si="43"/>
        <v>96.31278806343255</v>
      </c>
      <c r="K478" s="42">
        <f t="shared" si="44"/>
        <v>75.63339672412737</v>
      </c>
      <c r="L478" s="42">
        <f t="shared" si="45"/>
        <v>360.10000000000014</v>
      </c>
      <c r="M478" s="42">
        <f t="shared" si="46"/>
        <v>141.25802016498628</v>
      </c>
    </row>
    <row r="479" spans="1:13" ht="18.75" customHeight="1">
      <c r="A479" s="85"/>
      <c r="B479" s="85"/>
      <c r="C479" s="54" t="s">
        <v>40</v>
      </c>
      <c r="D479" s="26" t="s">
        <v>41</v>
      </c>
      <c r="E479" s="16">
        <f t="shared" si="47"/>
        <v>187</v>
      </c>
      <c r="F479" s="16">
        <f t="shared" si="47"/>
        <v>0</v>
      </c>
      <c r="G479" s="16">
        <f t="shared" si="47"/>
        <v>0</v>
      </c>
      <c r="H479" s="42">
        <f t="shared" si="47"/>
        <v>-0.2</v>
      </c>
      <c r="I479" s="42">
        <f t="shared" si="42"/>
        <v>-0.2</v>
      </c>
      <c r="J479" s="42"/>
      <c r="K479" s="42"/>
      <c r="L479" s="42">
        <f t="shared" si="45"/>
        <v>-187.2</v>
      </c>
      <c r="M479" s="42">
        <f t="shared" si="46"/>
        <v>-0.10695187165775401</v>
      </c>
    </row>
    <row r="480" spans="1:13" s="2" customFormat="1" ht="21" customHeight="1">
      <c r="A480" s="85"/>
      <c r="B480" s="85"/>
      <c r="C480" s="56"/>
      <c r="D480" s="78" t="s">
        <v>123</v>
      </c>
      <c r="E480" s="79">
        <f>SUM(E481:E501,E532:E533)</f>
        <v>1639277.7</v>
      </c>
      <c r="F480" s="79">
        <f>SUM(F481:F501,F532:F533)</f>
        <v>2176902.7000000007</v>
      </c>
      <c r="G480" s="79">
        <f>SUM(G481:G501,G532:G533)</f>
        <v>1345454.0999999999</v>
      </c>
      <c r="H480" s="79">
        <f>SUM(H481:H501,H532:H533)</f>
        <v>1204353.7</v>
      </c>
      <c r="I480" s="79">
        <f t="shared" si="42"/>
        <v>-141100.3999999999</v>
      </c>
      <c r="J480" s="79">
        <f t="shared" si="43"/>
        <v>89.51280463599613</v>
      </c>
      <c r="K480" s="79">
        <f t="shared" si="44"/>
        <v>55.32418605572034</v>
      </c>
      <c r="L480" s="79">
        <f t="shared" si="45"/>
        <v>-434924</v>
      </c>
      <c r="M480" s="79">
        <f t="shared" si="46"/>
        <v>73.46855874389068</v>
      </c>
    </row>
    <row r="481" spans="1:13" ht="18.75" customHeight="1">
      <c r="A481" s="85"/>
      <c r="B481" s="85"/>
      <c r="C481" s="54" t="s">
        <v>3</v>
      </c>
      <c r="D481" s="26" t="s">
        <v>4</v>
      </c>
      <c r="E481" s="16">
        <f aca="true" t="shared" si="48" ref="E481:H500">SUMIF($C$6:$C$457,$C481,E$6:E$457)</f>
        <v>9073</v>
      </c>
      <c r="F481" s="16">
        <f t="shared" si="48"/>
        <v>1585.6</v>
      </c>
      <c r="G481" s="16">
        <f t="shared" si="48"/>
        <v>1585.6</v>
      </c>
      <c r="H481" s="16">
        <f t="shared" si="48"/>
        <v>2341.2</v>
      </c>
      <c r="I481" s="42">
        <f t="shared" si="42"/>
        <v>755.5999999999999</v>
      </c>
      <c r="J481" s="42">
        <f t="shared" si="43"/>
        <v>147.65388496468213</v>
      </c>
      <c r="K481" s="42">
        <f t="shared" si="44"/>
        <v>147.65388496468213</v>
      </c>
      <c r="L481" s="42">
        <f t="shared" si="45"/>
        <v>-6731.8</v>
      </c>
      <c r="M481" s="42">
        <f t="shared" si="46"/>
        <v>25.804033946875343</v>
      </c>
    </row>
    <row r="482" spans="1:13" ht="62.25">
      <c r="A482" s="85"/>
      <c r="B482" s="85"/>
      <c r="C482" s="57" t="s">
        <v>159</v>
      </c>
      <c r="D482" s="26" t="s">
        <v>5</v>
      </c>
      <c r="E482" s="16">
        <f t="shared" si="48"/>
        <v>493156.4</v>
      </c>
      <c r="F482" s="16">
        <f t="shared" si="48"/>
        <v>857202.4</v>
      </c>
      <c r="G482" s="16">
        <f t="shared" si="48"/>
        <v>590833</v>
      </c>
      <c r="H482" s="16">
        <f t="shared" si="48"/>
        <v>334535.9</v>
      </c>
      <c r="I482" s="42">
        <f t="shared" si="42"/>
        <v>-256297.09999999998</v>
      </c>
      <c r="J482" s="42">
        <f t="shared" si="43"/>
        <v>56.62105874248731</v>
      </c>
      <c r="K482" s="42">
        <f t="shared" si="44"/>
        <v>39.02647729404398</v>
      </c>
      <c r="L482" s="42">
        <f t="shared" si="45"/>
        <v>-158620.5</v>
      </c>
      <c r="M482" s="42">
        <f t="shared" si="46"/>
        <v>67.83566024895956</v>
      </c>
    </row>
    <row r="483" spans="1:13" ht="33" customHeight="1">
      <c r="A483" s="85"/>
      <c r="B483" s="85"/>
      <c r="C483" s="54" t="s">
        <v>106</v>
      </c>
      <c r="D483" s="26" t="s">
        <v>107</v>
      </c>
      <c r="E483" s="16">
        <f t="shared" si="48"/>
        <v>47485.2</v>
      </c>
      <c r="F483" s="16">
        <f t="shared" si="48"/>
        <v>62230.7</v>
      </c>
      <c r="G483" s="16">
        <f t="shared" si="48"/>
        <v>35868.2</v>
      </c>
      <c r="H483" s="42">
        <f t="shared" si="48"/>
        <v>49879.1</v>
      </c>
      <c r="I483" s="42">
        <f t="shared" si="42"/>
        <v>14010.900000000001</v>
      </c>
      <c r="J483" s="42">
        <f t="shared" si="43"/>
        <v>139.0621776392459</v>
      </c>
      <c r="K483" s="42">
        <f t="shared" si="44"/>
        <v>80.15191858680683</v>
      </c>
      <c r="L483" s="42">
        <f t="shared" si="45"/>
        <v>2393.9000000000015</v>
      </c>
      <c r="M483" s="42">
        <f t="shared" si="46"/>
        <v>105.04136025540589</v>
      </c>
    </row>
    <row r="484" spans="1:13" ht="18" customHeight="1">
      <c r="A484" s="85"/>
      <c r="B484" s="85"/>
      <c r="C484" s="54" t="s">
        <v>6</v>
      </c>
      <c r="D484" s="26" t="s">
        <v>94</v>
      </c>
      <c r="E484" s="16">
        <f t="shared" si="48"/>
        <v>2611.6000000000004</v>
      </c>
      <c r="F484" s="16">
        <f t="shared" si="48"/>
        <v>1386.8</v>
      </c>
      <c r="G484" s="16">
        <f t="shared" si="48"/>
        <v>1040.1</v>
      </c>
      <c r="H484" s="16">
        <f t="shared" si="48"/>
        <v>2642.2999999999997</v>
      </c>
      <c r="I484" s="42">
        <f t="shared" si="42"/>
        <v>1602.1999999999998</v>
      </c>
      <c r="J484" s="42">
        <f t="shared" si="43"/>
        <v>254.04288049226037</v>
      </c>
      <c r="K484" s="42">
        <f t="shared" si="44"/>
        <v>190.53216036919525</v>
      </c>
      <c r="L484" s="42">
        <f t="shared" si="45"/>
        <v>30.699999999999363</v>
      </c>
      <c r="M484" s="42">
        <f t="shared" si="46"/>
        <v>101.17552458263131</v>
      </c>
    </row>
    <row r="485" spans="1:13" ht="46.5">
      <c r="A485" s="85"/>
      <c r="B485" s="85"/>
      <c r="C485" s="54" t="s">
        <v>184</v>
      </c>
      <c r="D485" s="27" t="s">
        <v>185</v>
      </c>
      <c r="E485" s="16">
        <f t="shared" si="48"/>
        <v>83331.6</v>
      </c>
      <c r="F485" s="16">
        <f t="shared" si="48"/>
        <v>130287.2</v>
      </c>
      <c r="G485" s="16">
        <f t="shared" si="48"/>
        <v>88061.2</v>
      </c>
      <c r="H485" s="16">
        <f t="shared" si="48"/>
        <v>99004.7</v>
      </c>
      <c r="I485" s="42">
        <f t="shared" si="42"/>
        <v>10943.5</v>
      </c>
      <c r="J485" s="42">
        <f t="shared" si="43"/>
        <v>112.42715293455005</v>
      </c>
      <c r="K485" s="42">
        <f t="shared" si="44"/>
        <v>75.98958301352704</v>
      </c>
      <c r="L485" s="42">
        <f t="shared" si="45"/>
        <v>15673.099999999991</v>
      </c>
      <c r="M485" s="42">
        <f t="shared" si="46"/>
        <v>118.80811120871313</v>
      </c>
    </row>
    <row r="486" spans="1:13" ht="33.75" customHeight="1">
      <c r="A486" s="85"/>
      <c r="B486" s="85"/>
      <c r="C486" s="54" t="s">
        <v>8</v>
      </c>
      <c r="D486" s="26" t="s">
        <v>9</v>
      </c>
      <c r="E486" s="16">
        <f t="shared" si="48"/>
        <v>11876.6</v>
      </c>
      <c r="F486" s="16">
        <f t="shared" si="48"/>
        <v>42310.3</v>
      </c>
      <c r="G486" s="16">
        <f t="shared" si="48"/>
        <v>42310.3</v>
      </c>
      <c r="H486" s="42">
        <f t="shared" si="48"/>
        <v>40203.2</v>
      </c>
      <c r="I486" s="42">
        <f t="shared" si="42"/>
        <v>-2107.100000000006</v>
      </c>
      <c r="J486" s="42">
        <f t="shared" si="43"/>
        <v>95.01988877412828</v>
      </c>
      <c r="K486" s="42">
        <f t="shared" si="44"/>
        <v>95.01988877412828</v>
      </c>
      <c r="L486" s="42">
        <f t="shared" si="45"/>
        <v>28326.6</v>
      </c>
      <c r="M486" s="42">
        <f t="shared" si="46"/>
        <v>338.50765370560595</v>
      </c>
    </row>
    <row r="487" spans="1:13" ht="62.25">
      <c r="A487" s="85"/>
      <c r="B487" s="85"/>
      <c r="C487" s="57" t="s">
        <v>10</v>
      </c>
      <c r="D487" s="27" t="s">
        <v>124</v>
      </c>
      <c r="E487" s="16">
        <f t="shared" si="48"/>
        <v>111244.9</v>
      </c>
      <c r="F487" s="16">
        <f t="shared" si="48"/>
        <v>125957.1</v>
      </c>
      <c r="G487" s="16">
        <f t="shared" si="48"/>
        <v>97006.3</v>
      </c>
      <c r="H487" s="16">
        <f t="shared" si="48"/>
        <v>85578</v>
      </c>
      <c r="I487" s="42">
        <f t="shared" si="42"/>
        <v>-11428.300000000003</v>
      </c>
      <c r="J487" s="42">
        <f t="shared" si="43"/>
        <v>88.21901257959534</v>
      </c>
      <c r="K487" s="42">
        <f t="shared" si="44"/>
        <v>67.94218031377349</v>
      </c>
      <c r="L487" s="42">
        <f t="shared" si="45"/>
        <v>-25666.899999999994</v>
      </c>
      <c r="M487" s="42">
        <f t="shared" si="46"/>
        <v>76.92757151114343</v>
      </c>
    </row>
    <row r="488" spans="1:13" ht="18" customHeight="1">
      <c r="A488" s="85"/>
      <c r="B488" s="85"/>
      <c r="C488" s="54" t="s">
        <v>46</v>
      </c>
      <c r="D488" s="26" t="s">
        <v>47</v>
      </c>
      <c r="E488" s="16">
        <f t="shared" si="48"/>
        <v>8276</v>
      </c>
      <c r="F488" s="16">
        <f t="shared" si="48"/>
        <v>8042.3</v>
      </c>
      <c r="G488" s="16">
        <f t="shared" si="48"/>
        <v>6308.6</v>
      </c>
      <c r="H488" s="16">
        <f t="shared" si="48"/>
        <v>17414.5</v>
      </c>
      <c r="I488" s="42">
        <f t="shared" si="42"/>
        <v>11105.9</v>
      </c>
      <c r="J488" s="42">
        <f t="shared" si="43"/>
        <v>276.0438132073677</v>
      </c>
      <c r="K488" s="42">
        <f t="shared" si="44"/>
        <v>216.53631423846412</v>
      </c>
      <c r="L488" s="42">
        <f t="shared" si="45"/>
        <v>9138.5</v>
      </c>
      <c r="M488" s="42">
        <f t="shared" si="46"/>
        <v>210.42170130497823</v>
      </c>
    </row>
    <row r="489" spans="1:13" ht="18" customHeight="1">
      <c r="A489" s="85"/>
      <c r="B489" s="85"/>
      <c r="C489" s="54" t="s">
        <v>212</v>
      </c>
      <c r="D489" s="26" t="s">
        <v>213</v>
      </c>
      <c r="E489" s="16">
        <f t="shared" si="48"/>
        <v>0</v>
      </c>
      <c r="F489" s="16">
        <f t="shared" si="48"/>
        <v>0</v>
      </c>
      <c r="G489" s="16">
        <f t="shared" si="48"/>
        <v>0</v>
      </c>
      <c r="H489" s="16">
        <f t="shared" si="48"/>
        <v>81.3</v>
      </c>
      <c r="I489" s="42">
        <f t="shared" si="42"/>
        <v>81.3</v>
      </c>
      <c r="J489" s="42"/>
      <c r="K489" s="42"/>
      <c r="L489" s="42">
        <f t="shared" si="45"/>
        <v>81.3</v>
      </c>
      <c r="M489" s="42"/>
    </row>
    <row r="490" spans="1:13" ht="46.5">
      <c r="A490" s="85"/>
      <c r="B490" s="85"/>
      <c r="C490" s="54" t="s">
        <v>239</v>
      </c>
      <c r="D490" s="26" t="s">
        <v>240</v>
      </c>
      <c r="E490" s="16">
        <f t="shared" si="48"/>
        <v>0</v>
      </c>
      <c r="F490" s="16">
        <f t="shared" si="48"/>
        <v>0</v>
      </c>
      <c r="G490" s="16">
        <f t="shared" si="48"/>
        <v>0</v>
      </c>
      <c r="H490" s="42">
        <f t="shared" si="48"/>
        <v>2</v>
      </c>
      <c r="I490" s="42">
        <f t="shared" si="42"/>
        <v>2</v>
      </c>
      <c r="J490" s="42"/>
      <c r="K490" s="42"/>
      <c r="L490" s="42">
        <f t="shared" si="45"/>
        <v>2</v>
      </c>
      <c r="M490" s="42"/>
    </row>
    <row r="491" spans="1:13" ht="36" customHeight="1">
      <c r="A491" s="85"/>
      <c r="B491" s="85"/>
      <c r="C491" s="54" t="s">
        <v>154</v>
      </c>
      <c r="D491" s="27" t="s">
        <v>155</v>
      </c>
      <c r="E491" s="16">
        <f t="shared" si="48"/>
        <v>6023.8</v>
      </c>
      <c r="F491" s="16">
        <f t="shared" si="48"/>
        <v>5250.8</v>
      </c>
      <c r="G491" s="16">
        <f t="shared" si="48"/>
        <v>3484.5</v>
      </c>
      <c r="H491" s="42">
        <f t="shared" si="48"/>
        <v>4490.9</v>
      </c>
      <c r="I491" s="42">
        <f t="shared" si="42"/>
        <v>1006.3999999999996</v>
      </c>
      <c r="J491" s="42">
        <f t="shared" si="43"/>
        <v>128.88219256708277</v>
      </c>
      <c r="K491" s="42">
        <f t="shared" si="44"/>
        <v>85.5279195551154</v>
      </c>
      <c r="L491" s="42">
        <f t="shared" si="45"/>
        <v>-1532.9000000000005</v>
      </c>
      <c r="M491" s="42">
        <f t="shared" si="46"/>
        <v>74.55260798831301</v>
      </c>
    </row>
    <row r="492" spans="1:13" ht="51" customHeight="1">
      <c r="A492" s="85"/>
      <c r="B492" s="85"/>
      <c r="C492" s="54" t="s">
        <v>160</v>
      </c>
      <c r="D492" s="26" t="s">
        <v>161</v>
      </c>
      <c r="E492" s="16">
        <f t="shared" si="48"/>
        <v>2889.8999999999996</v>
      </c>
      <c r="F492" s="16">
        <f t="shared" si="48"/>
        <v>0</v>
      </c>
      <c r="G492" s="16">
        <f t="shared" si="48"/>
        <v>0</v>
      </c>
      <c r="H492" s="16">
        <f t="shared" si="48"/>
        <v>3485.3</v>
      </c>
      <c r="I492" s="42">
        <f t="shared" si="42"/>
        <v>3485.3</v>
      </c>
      <c r="J492" s="42"/>
      <c r="K492" s="42"/>
      <c r="L492" s="42">
        <f t="shared" si="45"/>
        <v>595.4000000000005</v>
      </c>
      <c r="M492" s="42">
        <f t="shared" si="46"/>
        <v>120.60278902384167</v>
      </c>
    </row>
    <row r="493" spans="1:13" ht="30.75">
      <c r="A493" s="85"/>
      <c r="B493" s="85"/>
      <c r="C493" s="54" t="s">
        <v>148</v>
      </c>
      <c r="D493" s="26" t="s">
        <v>149</v>
      </c>
      <c r="E493" s="16">
        <f t="shared" si="48"/>
        <v>91803.7</v>
      </c>
      <c r="F493" s="16">
        <f t="shared" si="48"/>
        <v>88385.6</v>
      </c>
      <c r="G493" s="16">
        <f t="shared" si="48"/>
        <v>26600</v>
      </c>
      <c r="H493" s="42">
        <f t="shared" si="48"/>
        <v>70918.8</v>
      </c>
      <c r="I493" s="42">
        <f t="shared" si="42"/>
        <v>44318.8</v>
      </c>
      <c r="J493" s="42">
        <f t="shared" si="43"/>
        <v>266.612030075188</v>
      </c>
      <c r="K493" s="42">
        <f t="shared" si="44"/>
        <v>80.23795731431365</v>
      </c>
      <c r="L493" s="42">
        <f t="shared" si="45"/>
        <v>-20884.899999999994</v>
      </c>
      <c r="M493" s="42">
        <f t="shared" si="46"/>
        <v>77.25048118975597</v>
      </c>
    </row>
    <row r="494" spans="1:13" ht="17.25" customHeight="1">
      <c r="A494" s="85"/>
      <c r="B494" s="85"/>
      <c r="C494" s="54" t="s">
        <v>64</v>
      </c>
      <c r="D494" s="26" t="s">
        <v>65</v>
      </c>
      <c r="E494" s="16">
        <f t="shared" si="48"/>
        <v>1469</v>
      </c>
      <c r="F494" s="16">
        <f t="shared" si="48"/>
        <v>0</v>
      </c>
      <c r="G494" s="16">
        <f t="shared" si="48"/>
        <v>0</v>
      </c>
      <c r="H494" s="16">
        <f t="shared" si="48"/>
        <v>0</v>
      </c>
      <c r="I494" s="42">
        <f t="shared" si="42"/>
        <v>0</v>
      </c>
      <c r="J494" s="42"/>
      <c r="K494" s="42"/>
      <c r="L494" s="42">
        <f t="shared" si="45"/>
        <v>-1469</v>
      </c>
      <c r="M494" s="42">
        <f t="shared" si="46"/>
        <v>0</v>
      </c>
    </row>
    <row r="495" spans="1:13" ht="78">
      <c r="A495" s="85"/>
      <c r="B495" s="85"/>
      <c r="C495" s="57" t="s">
        <v>162</v>
      </c>
      <c r="D495" s="27" t="s">
        <v>167</v>
      </c>
      <c r="E495" s="16">
        <f t="shared" si="48"/>
        <v>446.5</v>
      </c>
      <c r="F495" s="16">
        <f t="shared" si="48"/>
        <v>0</v>
      </c>
      <c r="G495" s="16">
        <f t="shared" si="48"/>
        <v>0</v>
      </c>
      <c r="H495" s="16">
        <f t="shared" si="48"/>
        <v>0</v>
      </c>
      <c r="I495" s="42">
        <f t="shared" si="42"/>
        <v>0</v>
      </c>
      <c r="J495" s="42"/>
      <c r="K495" s="42"/>
      <c r="L495" s="42">
        <f t="shared" si="45"/>
        <v>-446.5</v>
      </c>
      <c r="M495" s="42">
        <f t="shared" si="46"/>
        <v>0</v>
      </c>
    </row>
    <row r="496" spans="1:13" ht="78">
      <c r="A496" s="85"/>
      <c r="B496" s="85"/>
      <c r="C496" s="57" t="s">
        <v>146</v>
      </c>
      <c r="D496" s="27" t="s">
        <v>166</v>
      </c>
      <c r="E496" s="16">
        <f t="shared" si="48"/>
        <v>9.899999999999999</v>
      </c>
      <c r="F496" s="16">
        <f t="shared" si="48"/>
        <v>0</v>
      </c>
      <c r="G496" s="16">
        <f t="shared" si="48"/>
        <v>0</v>
      </c>
      <c r="H496" s="16">
        <f t="shared" si="48"/>
        <v>44.9</v>
      </c>
      <c r="I496" s="42">
        <f t="shared" si="42"/>
        <v>44.9</v>
      </c>
      <c r="J496" s="42"/>
      <c r="K496" s="42"/>
      <c r="L496" s="42">
        <f t="shared" si="45"/>
        <v>35</v>
      </c>
      <c r="M496" s="42">
        <f t="shared" si="46"/>
        <v>453.5353535353535</v>
      </c>
    </row>
    <row r="497" spans="1:13" ht="93">
      <c r="A497" s="85"/>
      <c r="B497" s="85"/>
      <c r="C497" s="57" t="s">
        <v>137</v>
      </c>
      <c r="D497" s="28" t="s">
        <v>138</v>
      </c>
      <c r="E497" s="16">
        <f t="shared" si="48"/>
        <v>335471.5</v>
      </c>
      <c r="F497" s="16">
        <f t="shared" si="48"/>
        <v>489505.9</v>
      </c>
      <c r="G497" s="16">
        <f t="shared" si="48"/>
        <v>222527</v>
      </c>
      <c r="H497" s="16">
        <f t="shared" si="48"/>
        <v>120231.7</v>
      </c>
      <c r="I497" s="42">
        <f t="shared" si="42"/>
        <v>-102295.3</v>
      </c>
      <c r="J497" s="42">
        <f t="shared" si="43"/>
        <v>54.030162631950276</v>
      </c>
      <c r="K497" s="42">
        <f t="shared" si="44"/>
        <v>24.56184899916426</v>
      </c>
      <c r="L497" s="42">
        <f t="shared" si="45"/>
        <v>-215239.8</v>
      </c>
      <c r="M497" s="42">
        <f t="shared" si="46"/>
        <v>35.839616778176385</v>
      </c>
    </row>
    <row r="498" spans="1:13" ht="93" hidden="1">
      <c r="A498" s="85"/>
      <c r="B498" s="85"/>
      <c r="C498" s="57" t="s">
        <v>164</v>
      </c>
      <c r="D498" s="28" t="s">
        <v>145</v>
      </c>
      <c r="E498" s="16">
        <f t="shared" si="48"/>
        <v>0</v>
      </c>
      <c r="F498" s="16">
        <f t="shared" si="48"/>
        <v>0</v>
      </c>
      <c r="G498" s="16">
        <f t="shared" si="48"/>
        <v>0</v>
      </c>
      <c r="H498" s="16">
        <f t="shared" si="48"/>
        <v>0</v>
      </c>
      <c r="I498" s="42">
        <f t="shared" si="42"/>
        <v>0</v>
      </c>
      <c r="J498" s="42" t="e">
        <f t="shared" si="43"/>
        <v>#DIV/0!</v>
      </c>
      <c r="K498" s="42" t="e">
        <f t="shared" si="44"/>
        <v>#DIV/0!</v>
      </c>
      <c r="L498" s="42">
        <f t="shared" si="45"/>
        <v>0</v>
      </c>
      <c r="M498" s="42" t="e">
        <f t="shared" si="46"/>
        <v>#DIV/0!</v>
      </c>
    </row>
    <row r="499" spans="1:13" ht="46.5">
      <c r="A499" s="85"/>
      <c r="B499" s="85"/>
      <c r="C499" s="57" t="s">
        <v>163</v>
      </c>
      <c r="D499" s="26" t="s">
        <v>12</v>
      </c>
      <c r="E499" s="16">
        <f t="shared" si="48"/>
        <v>167636</v>
      </c>
      <c r="F499" s="16">
        <f t="shared" si="48"/>
        <v>142971.6</v>
      </c>
      <c r="G499" s="16">
        <f t="shared" si="48"/>
        <v>102361</v>
      </c>
      <c r="H499" s="42">
        <f t="shared" si="48"/>
        <v>195035.5</v>
      </c>
      <c r="I499" s="42">
        <f t="shared" si="42"/>
        <v>92674.5</v>
      </c>
      <c r="J499" s="42">
        <f t="shared" si="43"/>
        <v>190.53692324225045</v>
      </c>
      <c r="K499" s="42">
        <f t="shared" si="44"/>
        <v>136.41555385824878</v>
      </c>
      <c r="L499" s="42">
        <f t="shared" si="45"/>
        <v>27399.5</v>
      </c>
      <c r="M499" s="42">
        <f t="shared" si="46"/>
        <v>116.34463957622468</v>
      </c>
    </row>
    <row r="500" spans="1:13" ht="54" customHeight="1">
      <c r="A500" s="85"/>
      <c r="B500" s="85"/>
      <c r="C500" s="57" t="s">
        <v>156</v>
      </c>
      <c r="D500" s="27" t="s">
        <v>157</v>
      </c>
      <c r="E500" s="16">
        <f t="shared" si="48"/>
        <v>12.9</v>
      </c>
      <c r="F500" s="16">
        <f t="shared" si="48"/>
        <v>0</v>
      </c>
      <c r="G500" s="16">
        <f t="shared" si="48"/>
        <v>0</v>
      </c>
      <c r="H500" s="42">
        <f t="shared" si="48"/>
        <v>15469.2</v>
      </c>
      <c r="I500" s="42">
        <f t="shared" si="42"/>
        <v>15469.2</v>
      </c>
      <c r="J500" s="42"/>
      <c r="K500" s="42"/>
      <c r="L500" s="42">
        <f t="shared" si="45"/>
        <v>15456.300000000001</v>
      </c>
      <c r="M500" s="42">
        <f t="shared" si="46"/>
        <v>119916.27906976744</v>
      </c>
    </row>
    <row r="501" spans="1:13" ht="18.75" customHeight="1">
      <c r="A501" s="85"/>
      <c r="B501" s="85"/>
      <c r="C501" s="54" t="s">
        <v>13</v>
      </c>
      <c r="D501" s="26" t="s">
        <v>14</v>
      </c>
      <c r="E501" s="42">
        <f aca="true" t="shared" si="49" ref="E501:H520">SUMIF($C$6:$C$457,$C501,E$6:E$457)</f>
        <v>140404.7</v>
      </c>
      <c r="F501" s="16">
        <f t="shared" si="49"/>
        <v>145794.69999999998</v>
      </c>
      <c r="G501" s="16">
        <f t="shared" si="49"/>
        <v>103872.5</v>
      </c>
      <c r="H501" s="42">
        <f t="shared" si="49"/>
        <v>135848.4</v>
      </c>
      <c r="I501" s="42">
        <f t="shared" si="42"/>
        <v>31975.899999999994</v>
      </c>
      <c r="J501" s="42">
        <f t="shared" si="43"/>
        <v>130.7837974439818</v>
      </c>
      <c r="K501" s="42">
        <f t="shared" si="44"/>
        <v>93.17787272102484</v>
      </c>
      <c r="L501" s="42">
        <f t="shared" si="45"/>
        <v>-4556.3000000000175</v>
      </c>
      <c r="M501" s="42">
        <f t="shared" si="46"/>
        <v>96.75488071268268</v>
      </c>
    </row>
    <row r="502" spans="1:13" ht="78" hidden="1">
      <c r="A502" s="85"/>
      <c r="B502" s="85"/>
      <c r="C502" s="57" t="s">
        <v>81</v>
      </c>
      <c r="D502" s="26" t="s">
        <v>82</v>
      </c>
      <c r="E502" s="16">
        <f t="shared" si="49"/>
        <v>2503.4</v>
      </c>
      <c r="F502" s="16">
        <f t="shared" si="49"/>
        <v>4000</v>
      </c>
      <c r="G502" s="16">
        <f t="shared" si="49"/>
        <v>3040</v>
      </c>
      <c r="H502" s="16">
        <f t="shared" si="49"/>
        <v>1660.5</v>
      </c>
      <c r="I502" s="42">
        <f t="shared" si="42"/>
        <v>-1379.5</v>
      </c>
      <c r="J502" s="42">
        <f t="shared" si="43"/>
        <v>54.621710526315795</v>
      </c>
      <c r="K502" s="42">
        <f t="shared" si="44"/>
        <v>41.5125</v>
      </c>
      <c r="L502" s="42">
        <f t="shared" si="45"/>
        <v>-842.9000000000001</v>
      </c>
      <c r="M502" s="42">
        <f t="shared" si="46"/>
        <v>66.32979148358233</v>
      </c>
    </row>
    <row r="503" spans="1:13" ht="62.25" hidden="1">
      <c r="A503" s="85"/>
      <c r="B503" s="85"/>
      <c r="C503" s="57" t="s">
        <v>88</v>
      </c>
      <c r="D503" s="26" t="s">
        <v>89</v>
      </c>
      <c r="E503" s="16">
        <f t="shared" si="49"/>
        <v>166.6</v>
      </c>
      <c r="F503" s="16">
        <f t="shared" si="49"/>
        <v>300</v>
      </c>
      <c r="G503" s="16">
        <f t="shared" si="49"/>
        <v>215</v>
      </c>
      <c r="H503" s="16">
        <f t="shared" si="49"/>
        <v>138.5</v>
      </c>
      <c r="I503" s="42">
        <f t="shared" si="42"/>
        <v>-76.5</v>
      </c>
      <c r="J503" s="42">
        <f t="shared" si="43"/>
        <v>64.4186046511628</v>
      </c>
      <c r="K503" s="42">
        <f t="shared" si="44"/>
        <v>46.166666666666664</v>
      </c>
      <c r="L503" s="42">
        <f t="shared" si="45"/>
        <v>-28.099999999999994</v>
      </c>
      <c r="M503" s="42">
        <f t="shared" si="46"/>
        <v>83.13325330132054</v>
      </c>
    </row>
    <row r="504" spans="1:13" ht="62.25" hidden="1">
      <c r="A504" s="85"/>
      <c r="B504" s="85"/>
      <c r="C504" s="57" t="s">
        <v>83</v>
      </c>
      <c r="D504" s="26" t="s">
        <v>84</v>
      </c>
      <c r="E504" s="16">
        <f t="shared" si="49"/>
        <v>1273</v>
      </c>
      <c r="F504" s="16">
        <f t="shared" si="49"/>
        <v>1000</v>
      </c>
      <c r="G504" s="16">
        <f t="shared" si="49"/>
        <v>716.9</v>
      </c>
      <c r="H504" s="16">
        <f t="shared" si="49"/>
        <v>1323.6</v>
      </c>
      <c r="I504" s="42">
        <f t="shared" si="42"/>
        <v>606.6999999999999</v>
      </c>
      <c r="J504" s="42">
        <f t="shared" si="43"/>
        <v>184.62826056632724</v>
      </c>
      <c r="K504" s="42">
        <f t="shared" si="44"/>
        <v>132.35999999999999</v>
      </c>
      <c r="L504" s="42">
        <f t="shared" si="45"/>
        <v>50.59999999999991</v>
      </c>
      <c r="M504" s="42">
        <f t="shared" si="46"/>
        <v>103.97486252945795</v>
      </c>
    </row>
    <row r="505" spans="1:13" ht="62.25" hidden="1">
      <c r="A505" s="85"/>
      <c r="B505" s="85"/>
      <c r="C505" s="57" t="s">
        <v>180</v>
      </c>
      <c r="D505" s="26" t="s">
        <v>181</v>
      </c>
      <c r="E505" s="16">
        <f t="shared" si="49"/>
        <v>2857</v>
      </c>
      <c r="F505" s="16">
        <f t="shared" si="49"/>
        <v>3330</v>
      </c>
      <c r="G505" s="16">
        <f t="shared" si="49"/>
        <v>2359</v>
      </c>
      <c r="H505" s="16">
        <f t="shared" si="49"/>
        <v>2660.5</v>
      </c>
      <c r="I505" s="42">
        <f t="shared" si="42"/>
        <v>301.5</v>
      </c>
      <c r="J505" s="42">
        <f t="shared" si="43"/>
        <v>112.78083933870285</v>
      </c>
      <c r="K505" s="42">
        <f t="shared" si="44"/>
        <v>79.89489489489489</v>
      </c>
      <c r="L505" s="42">
        <f t="shared" si="45"/>
        <v>-196.5</v>
      </c>
      <c r="M505" s="42">
        <f t="shared" si="46"/>
        <v>93.12215610780538</v>
      </c>
    </row>
    <row r="506" spans="1:13" ht="46.5" hidden="1">
      <c r="A506" s="85"/>
      <c r="B506" s="85"/>
      <c r="C506" s="57" t="s">
        <v>183</v>
      </c>
      <c r="D506" s="26" t="s">
        <v>182</v>
      </c>
      <c r="E506" s="16">
        <f t="shared" si="49"/>
        <v>193</v>
      </c>
      <c r="F506" s="16">
        <f t="shared" si="49"/>
        <v>190</v>
      </c>
      <c r="G506" s="16">
        <f t="shared" si="49"/>
        <v>133.9</v>
      </c>
      <c r="H506" s="16">
        <f t="shared" si="49"/>
        <v>392.6</v>
      </c>
      <c r="I506" s="42">
        <f t="shared" si="42"/>
        <v>258.70000000000005</v>
      </c>
      <c r="J506" s="42">
        <f t="shared" si="43"/>
        <v>293.20388349514565</v>
      </c>
      <c r="K506" s="42">
        <f t="shared" si="44"/>
        <v>206.63157894736847</v>
      </c>
      <c r="L506" s="42">
        <f t="shared" si="45"/>
        <v>199.60000000000002</v>
      </c>
      <c r="M506" s="42">
        <f t="shared" si="46"/>
        <v>203.41968911917098</v>
      </c>
    </row>
    <row r="507" spans="1:13" ht="30.75" hidden="1">
      <c r="A507" s="85"/>
      <c r="B507" s="85"/>
      <c r="C507" s="57" t="s">
        <v>31</v>
      </c>
      <c r="D507" s="26" t="s">
        <v>32</v>
      </c>
      <c r="E507" s="16">
        <f t="shared" si="49"/>
        <v>0</v>
      </c>
      <c r="F507" s="16">
        <f t="shared" si="49"/>
        <v>0</v>
      </c>
      <c r="G507" s="16">
        <f t="shared" si="49"/>
        <v>0</v>
      </c>
      <c r="H507" s="16">
        <f t="shared" si="49"/>
        <v>0</v>
      </c>
      <c r="I507" s="42">
        <f t="shared" si="42"/>
        <v>0</v>
      </c>
      <c r="J507" s="42" t="e">
        <f t="shared" si="43"/>
        <v>#DIV/0!</v>
      </c>
      <c r="K507" s="42" t="e">
        <f t="shared" si="44"/>
        <v>#DIV/0!</v>
      </c>
      <c r="L507" s="42">
        <f t="shared" si="45"/>
        <v>0</v>
      </c>
      <c r="M507" s="42" t="e">
        <f t="shared" si="46"/>
        <v>#DIV/0!</v>
      </c>
    </row>
    <row r="508" spans="1:13" ht="46.5" hidden="1">
      <c r="A508" s="85"/>
      <c r="B508" s="85"/>
      <c r="C508" s="57" t="s">
        <v>90</v>
      </c>
      <c r="D508" s="26" t="s">
        <v>91</v>
      </c>
      <c r="E508" s="16">
        <f t="shared" si="49"/>
        <v>889.8</v>
      </c>
      <c r="F508" s="16">
        <f t="shared" si="49"/>
        <v>705.4</v>
      </c>
      <c r="G508" s="16">
        <f t="shared" si="49"/>
        <v>520</v>
      </c>
      <c r="H508" s="16">
        <f t="shared" si="49"/>
        <v>486.3</v>
      </c>
      <c r="I508" s="42">
        <f t="shared" si="42"/>
        <v>-33.69999999999999</v>
      </c>
      <c r="J508" s="42">
        <f t="shared" si="43"/>
        <v>93.51923076923077</v>
      </c>
      <c r="K508" s="42">
        <f t="shared" si="44"/>
        <v>68.93960873263397</v>
      </c>
      <c r="L508" s="42">
        <f t="shared" si="45"/>
        <v>-403.49999999999994</v>
      </c>
      <c r="M508" s="42">
        <f t="shared" si="46"/>
        <v>54.652730950775464</v>
      </c>
    </row>
    <row r="509" spans="1:13" ht="62.25" hidden="1">
      <c r="A509" s="85"/>
      <c r="B509" s="85"/>
      <c r="C509" s="57" t="s">
        <v>199</v>
      </c>
      <c r="D509" s="26" t="s">
        <v>200</v>
      </c>
      <c r="E509" s="16">
        <f t="shared" si="49"/>
        <v>10.2</v>
      </c>
      <c r="F509" s="16">
        <f t="shared" si="49"/>
        <v>0</v>
      </c>
      <c r="G509" s="16">
        <f t="shared" si="49"/>
        <v>0</v>
      </c>
      <c r="H509" s="16">
        <f t="shared" si="49"/>
        <v>0</v>
      </c>
      <c r="I509" s="42">
        <f t="shared" si="42"/>
        <v>0</v>
      </c>
      <c r="J509" s="42" t="e">
        <f t="shared" si="43"/>
        <v>#DIV/0!</v>
      </c>
      <c r="K509" s="42" t="e">
        <f t="shared" si="44"/>
        <v>#DIV/0!</v>
      </c>
      <c r="L509" s="42">
        <f t="shared" si="45"/>
        <v>-10.2</v>
      </c>
      <c r="M509" s="42">
        <f t="shared" si="46"/>
        <v>0</v>
      </c>
    </row>
    <row r="510" spans="1:13" ht="46.5" hidden="1">
      <c r="A510" s="85"/>
      <c r="B510" s="85"/>
      <c r="C510" s="54" t="s">
        <v>152</v>
      </c>
      <c r="D510" s="26" t="s">
        <v>153</v>
      </c>
      <c r="E510" s="16">
        <f t="shared" si="49"/>
        <v>0</v>
      </c>
      <c r="F510" s="16">
        <f t="shared" si="49"/>
        <v>0</v>
      </c>
      <c r="G510" s="16">
        <f t="shared" si="49"/>
        <v>0</v>
      </c>
      <c r="H510" s="16">
        <f t="shared" si="49"/>
        <v>0</v>
      </c>
      <c r="I510" s="42">
        <f t="shared" si="42"/>
        <v>0</v>
      </c>
      <c r="J510" s="42" t="e">
        <f t="shared" si="43"/>
        <v>#DIV/0!</v>
      </c>
      <c r="K510" s="42" t="e">
        <f t="shared" si="44"/>
        <v>#DIV/0!</v>
      </c>
      <c r="L510" s="42">
        <f t="shared" si="45"/>
        <v>0</v>
      </c>
      <c r="M510" s="42" t="e">
        <f t="shared" si="46"/>
        <v>#DIV/0!</v>
      </c>
    </row>
    <row r="511" spans="1:13" ht="30.75" hidden="1">
      <c r="A511" s="85"/>
      <c r="B511" s="85"/>
      <c r="C511" s="57" t="s">
        <v>48</v>
      </c>
      <c r="D511" s="26" t="s">
        <v>49</v>
      </c>
      <c r="E511" s="16">
        <f t="shared" si="49"/>
        <v>7738.1</v>
      </c>
      <c r="F511" s="16">
        <f t="shared" si="49"/>
        <v>7363</v>
      </c>
      <c r="G511" s="16">
        <f t="shared" si="49"/>
        <v>5520</v>
      </c>
      <c r="H511" s="16">
        <f t="shared" si="49"/>
        <v>6772.4</v>
      </c>
      <c r="I511" s="42">
        <f t="shared" si="42"/>
        <v>1252.3999999999996</v>
      </c>
      <c r="J511" s="42">
        <f t="shared" si="43"/>
        <v>122.68840579710145</v>
      </c>
      <c r="K511" s="42">
        <f t="shared" si="44"/>
        <v>91.97881298383811</v>
      </c>
      <c r="L511" s="42">
        <f t="shared" si="45"/>
        <v>-965.7000000000007</v>
      </c>
      <c r="M511" s="42">
        <f t="shared" si="46"/>
        <v>87.52019229526627</v>
      </c>
    </row>
    <row r="512" spans="1:13" ht="30.75" hidden="1">
      <c r="A512" s="85"/>
      <c r="B512" s="85"/>
      <c r="C512" s="57" t="s">
        <v>125</v>
      </c>
      <c r="D512" s="26" t="s">
        <v>126</v>
      </c>
      <c r="E512" s="16">
        <f t="shared" si="49"/>
        <v>9</v>
      </c>
      <c r="F512" s="16">
        <f t="shared" si="49"/>
        <v>0</v>
      </c>
      <c r="G512" s="16">
        <f t="shared" si="49"/>
        <v>0</v>
      </c>
      <c r="H512" s="16">
        <f t="shared" si="49"/>
        <v>35</v>
      </c>
      <c r="I512" s="42">
        <f t="shared" si="42"/>
        <v>35</v>
      </c>
      <c r="J512" s="42" t="e">
        <f t="shared" si="43"/>
        <v>#DIV/0!</v>
      </c>
      <c r="K512" s="42" t="e">
        <f t="shared" si="44"/>
        <v>#DIV/0!</v>
      </c>
      <c r="L512" s="42">
        <f t="shared" si="45"/>
        <v>26</v>
      </c>
      <c r="M512" s="42">
        <f t="shared" si="46"/>
        <v>388.88888888888886</v>
      </c>
    </row>
    <row r="513" spans="1:13" ht="30.75" hidden="1">
      <c r="A513" s="85"/>
      <c r="B513" s="85"/>
      <c r="C513" s="57" t="s">
        <v>50</v>
      </c>
      <c r="D513" s="26" t="s">
        <v>51</v>
      </c>
      <c r="E513" s="16">
        <f t="shared" si="49"/>
        <v>249.5</v>
      </c>
      <c r="F513" s="16">
        <f t="shared" si="49"/>
        <v>1000</v>
      </c>
      <c r="G513" s="16">
        <f t="shared" si="49"/>
        <v>749.8</v>
      </c>
      <c r="H513" s="16">
        <f t="shared" si="49"/>
        <v>951.9</v>
      </c>
      <c r="I513" s="42">
        <f t="shared" si="42"/>
        <v>202.10000000000002</v>
      </c>
      <c r="J513" s="42">
        <f t="shared" si="43"/>
        <v>126.95385436116298</v>
      </c>
      <c r="K513" s="42">
        <f t="shared" si="44"/>
        <v>95.19</v>
      </c>
      <c r="L513" s="42">
        <f t="shared" si="45"/>
        <v>702.4</v>
      </c>
      <c r="M513" s="42">
        <f t="shared" si="46"/>
        <v>381.52304609218436</v>
      </c>
    </row>
    <row r="514" spans="1:13" ht="30.75" hidden="1">
      <c r="A514" s="85"/>
      <c r="B514" s="85"/>
      <c r="C514" s="57" t="s">
        <v>52</v>
      </c>
      <c r="D514" s="26" t="s">
        <v>53</v>
      </c>
      <c r="E514" s="16">
        <f t="shared" si="49"/>
        <v>0</v>
      </c>
      <c r="F514" s="16">
        <f t="shared" si="49"/>
        <v>0</v>
      </c>
      <c r="G514" s="16">
        <f t="shared" si="49"/>
        <v>0</v>
      </c>
      <c r="H514" s="16">
        <f t="shared" si="49"/>
        <v>0</v>
      </c>
      <c r="I514" s="42">
        <f t="shared" si="42"/>
        <v>0</v>
      </c>
      <c r="J514" s="42" t="e">
        <f t="shared" si="43"/>
        <v>#DIV/0!</v>
      </c>
      <c r="K514" s="42" t="e">
        <f t="shared" si="44"/>
        <v>#DIV/0!</v>
      </c>
      <c r="L514" s="42">
        <f t="shared" si="45"/>
        <v>0</v>
      </c>
      <c r="M514" s="42" t="e">
        <f t="shared" si="46"/>
        <v>#DIV/0!</v>
      </c>
    </row>
    <row r="515" spans="1:13" ht="30.75" hidden="1">
      <c r="A515" s="85"/>
      <c r="B515" s="85"/>
      <c r="C515" s="57" t="s">
        <v>54</v>
      </c>
      <c r="D515" s="26" t="s">
        <v>55</v>
      </c>
      <c r="E515" s="16">
        <f t="shared" si="49"/>
        <v>6541.7</v>
      </c>
      <c r="F515" s="16">
        <f t="shared" si="49"/>
        <v>9584.6</v>
      </c>
      <c r="G515" s="16">
        <f t="shared" si="49"/>
        <v>7226.9</v>
      </c>
      <c r="H515" s="16">
        <f t="shared" si="49"/>
        <v>8610.3</v>
      </c>
      <c r="I515" s="42">
        <f t="shared" si="42"/>
        <v>1383.3999999999996</v>
      </c>
      <c r="J515" s="42">
        <f t="shared" si="43"/>
        <v>119.14237086440936</v>
      </c>
      <c r="K515" s="42">
        <f t="shared" si="44"/>
        <v>89.83473488721489</v>
      </c>
      <c r="L515" s="42">
        <f t="shared" si="45"/>
        <v>2068.5999999999995</v>
      </c>
      <c r="M515" s="42">
        <f t="shared" si="46"/>
        <v>131.6217496980907</v>
      </c>
    </row>
    <row r="516" spans="1:13" ht="30.75" hidden="1">
      <c r="A516" s="85"/>
      <c r="B516" s="85"/>
      <c r="C516" s="57" t="s">
        <v>112</v>
      </c>
      <c r="D516" s="26" t="s">
        <v>113</v>
      </c>
      <c r="E516" s="16">
        <f t="shared" si="49"/>
        <v>697.6</v>
      </c>
      <c r="F516" s="16">
        <f t="shared" si="49"/>
        <v>672.9</v>
      </c>
      <c r="G516" s="16">
        <f t="shared" si="49"/>
        <v>561</v>
      </c>
      <c r="H516" s="16">
        <f t="shared" si="49"/>
        <v>382.8</v>
      </c>
      <c r="I516" s="42">
        <f t="shared" si="42"/>
        <v>-178.2</v>
      </c>
      <c r="J516" s="42">
        <f t="shared" si="43"/>
        <v>68.23529411764706</v>
      </c>
      <c r="K516" s="42">
        <f t="shared" si="44"/>
        <v>56.88809629959876</v>
      </c>
      <c r="L516" s="42">
        <f t="shared" si="45"/>
        <v>-314.8</v>
      </c>
      <c r="M516" s="42">
        <f t="shared" si="46"/>
        <v>54.87385321100917</v>
      </c>
    </row>
    <row r="517" spans="1:13" ht="30.75" hidden="1">
      <c r="A517" s="85"/>
      <c r="B517" s="85"/>
      <c r="C517" s="57" t="s">
        <v>56</v>
      </c>
      <c r="D517" s="26" t="s">
        <v>57</v>
      </c>
      <c r="E517" s="16">
        <f t="shared" si="49"/>
        <v>0</v>
      </c>
      <c r="F517" s="16">
        <f t="shared" si="49"/>
        <v>0</v>
      </c>
      <c r="G517" s="16">
        <f t="shared" si="49"/>
        <v>0</v>
      </c>
      <c r="H517" s="16">
        <f t="shared" si="49"/>
        <v>0</v>
      </c>
      <c r="I517" s="42">
        <f t="shared" si="42"/>
        <v>0</v>
      </c>
      <c r="J517" s="42" t="e">
        <f t="shared" si="43"/>
        <v>#DIV/0!</v>
      </c>
      <c r="K517" s="42" t="e">
        <f t="shared" si="44"/>
        <v>#DIV/0!</v>
      </c>
      <c r="L517" s="42">
        <f t="shared" si="45"/>
        <v>0</v>
      </c>
      <c r="M517" s="42" t="e">
        <f t="shared" si="46"/>
        <v>#DIV/0!</v>
      </c>
    </row>
    <row r="518" spans="1:13" ht="30.75" hidden="1">
      <c r="A518" s="85"/>
      <c r="B518" s="85"/>
      <c r="C518" s="57" t="s">
        <v>58</v>
      </c>
      <c r="D518" s="26" t="s">
        <v>59</v>
      </c>
      <c r="E518" s="16">
        <f t="shared" si="49"/>
        <v>0</v>
      </c>
      <c r="F518" s="16">
        <f t="shared" si="49"/>
        <v>0</v>
      </c>
      <c r="G518" s="16">
        <f t="shared" si="49"/>
        <v>0</v>
      </c>
      <c r="H518" s="16">
        <f t="shared" si="49"/>
        <v>0</v>
      </c>
      <c r="I518" s="42">
        <f t="shared" si="42"/>
        <v>0</v>
      </c>
      <c r="J518" s="42" t="e">
        <f t="shared" si="43"/>
        <v>#DIV/0!</v>
      </c>
      <c r="K518" s="42" t="e">
        <f t="shared" si="44"/>
        <v>#DIV/0!</v>
      </c>
      <c r="L518" s="42">
        <f t="shared" si="45"/>
        <v>0</v>
      </c>
      <c r="M518" s="42" t="e">
        <f t="shared" si="46"/>
        <v>#DIV/0!</v>
      </c>
    </row>
    <row r="519" spans="1:13" ht="62.25" hidden="1">
      <c r="A519" s="85"/>
      <c r="B519" s="85"/>
      <c r="C519" s="57" t="s">
        <v>187</v>
      </c>
      <c r="D519" s="26" t="s">
        <v>189</v>
      </c>
      <c r="E519" s="16">
        <f t="shared" si="49"/>
        <v>10</v>
      </c>
      <c r="F519" s="16">
        <f t="shared" si="49"/>
        <v>0</v>
      </c>
      <c r="G519" s="16">
        <f t="shared" si="49"/>
        <v>0</v>
      </c>
      <c r="H519" s="16">
        <f t="shared" si="49"/>
        <v>0</v>
      </c>
      <c r="I519" s="42">
        <f t="shared" si="42"/>
        <v>0</v>
      </c>
      <c r="J519" s="42" t="e">
        <f t="shared" si="43"/>
        <v>#DIV/0!</v>
      </c>
      <c r="K519" s="42" t="e">
        <f t="shared" si="44"/>
        <v>#DIV/0!</v>
      </c>
      <c r="L519" s="42">
        <f t="shared" si="45"/>
        <v>-10</v>
      </c>
      <c r="M519" s="42">
        <f t="shared" si="46"/>
        <v>0</v>
      </c>
    </row>
    <row r="520" spans="1:13" ht="62.25" hidden="1">
      <c r="A520" s="85"/>
      <c r="B520" s="85"/>
      <c r="C520" s="57" t="s">
        <v>97</v>
      </c>
      <c r="D520" s="26" t="s">
        <v>98</v>
      </c>
      <c r="E520" s="16">
        <f t="shared" si="49"/>
        <v>8179.9</v>
      </c>
      <c r="F520" s="16">
        <f t="shared" si="49"/>
        <v>10700</v>
      </c>
      <c r="G520" s="16">
        <f t="shared" si="49"/>
        <v>7900</v>
      </c>
      <c r="H520" s="16">
        <f t="shared" si="49"/>
        <v>9110.6</v>
      </c>
      <c r="I520" s="42">
        <f t="shared" si="42"/>
        <v>1210.6000000000004</v>
      </c>
      <c r="J520" s="42">
        <f t="shared" si="43"/>
        <v>115.3240506329114</v>
      </c>
      <c r="K520" s="42">
        <f t="shared" si="44"/>
        <v>85.14579439252337</v>
      </c>
      <c r="L520" s="42">
        <f t="shared" si="45"/>
        <v>930.7000000000007</v>
      </c>
      <c r="M520" s="42">
        <f t="shared" si="46"/>
        <v>111.37788970525312</v>
      </c>
    </row>
    <row r="521" spans="1:13" ht="62.25" hidden="1">
      <c r="A521" s="85"/>
      <c r="B521" s="85"/>
      <c r="C521" s="57" t="s">
        <v>176</v>
      </c>
      <c r="D521" s="26" t="s">
        <v>178</v>
      </c>
      <c r="E521" s="16">
        <f aca="true" t="shared" si="50" ref="E521:H533">SUMIF($C$6:$C$457,$C521,E$6:E$457)</f>
        <v>2007.9</v>
      </c>
      <c r="F521" s="16">
        <f t="shared" si="50"/>
        <v>8000</v>
      </c>
      <c r="G521" s="16">
        <f t="shared" si="50"/>
        <v>6000.2</v>
      </c>
      <c r="H521" s="16">
        <f t="shared" si="50"/>
        <v>759</v>
      </c>
      <c r="I521" s="42">
        <f t="shared" si="42"/>
        <v>-5241.2</v>
      </c>
      <c r="J521" s="42">
        <f t="shared" si="43"/>
        <v>12.64957834738842</v>
      </c>
      <c r="K521" s="42">
        <f t="shared" si="44"/>
        <v>9.4875</v>
      </c>
      <c r="L521" s="42">
        <f t="shared" si="45"/>
        <v>-1248.9</v>
      </c>
      <c r="M521" s="42">
        <f t="shared" si="46"/>
        <v>37.80068728522337</v>
      </c>
    </row>
    <row r="522" spans="1:13" ht="30.75" hidden="1">
      <c r="A522" s="85"/>
      <c r="B522" s="85"/>
      <c r="C522" s="57" t="s">
        <v>177</v>
      </c>
      <c r="D522" s="26" t="s">
        <v>179</v>
      </c>
      <c r="E522" s="16">
        <f t="shared" si="50"/>
        <v>4144.8</v>
      </c>
      <c r="F522" s="16">
        <f t="shared" si="50"/>
        <v>6091.6</v>
      </c>
      <c r="G522" s="16">
        <f t="shared" si="50"/>
        <v>5208.1</v>
      </c>
      <c r="H522" s="16">
        <f t="shared" si="50"/>
        <v>7049.1</v>
      </c>
      <c r="I522" s="42">
        <f t="shared" si="42"/>
        <v>1841</v>
      </c>
      <c r="J522" s="42">
        <f t="shared" si="43"/>
        <v>135.34878362550643</v>
      </c>
      <c r="K522" s="42">
        <f t="shared" si="44"/>
        <v>115.7183662748703</v>
      </c>
      <c r="L522" s="42">
        <f t="shared" si="45"/>
        <v>2904.3</v>
      </c>
      <c r="M522" s="42">
        <f t="shared" si="46"/>
        <v>170.07093225246092</v>
      </c>
    </row>
    <row r="523" spans="1:13" ht="46.5" hidden="1">
      <c r="A523" s="85"/>
      <c r="B523" s="85"/>
      <c r="C523" s="57" t="s">
        <v>33</v>
      </c>
      <c r="D523" s="28" t="s">
        <v>34</v>
      </c>
      <c r="E523" s="16">
        <f t="shared" si="50"/>
        <v>0</v>
      </c>
      <c r="F523" s="16">
        <f t="shared" si="50"/>
        <v>0</v>
      </c>
      <c r="G523" s="16">
        <f t="shared" si="50"/>
        <v>0</v>
      </c>
      <c r="H523" s="16">
        <f t="shared" si="50"/>
        <v>0</v>
      </c>
      <c r="I523" s="42">
        <f t="shared" si="42"/>
        <v>0</v>
      </c>
      <c r="J523" s="42" t="e">
        <f t="shared" si="43"/>
        <v>#DIV/0!</v>
      </c>
      <c r="K523" s="42" t="e">
        <f t="shared" si="44"/>
        <v>#DIV/0!</v>
      </c>
      <c r="L523" s="42">
        <f t="shared" si="45"/>
        <v>0</v>
      </c>
      <c r="M523" s="42" t="e">
        <f t="shared" si="46"/>
        <v>#DIV/0!</v>
      </c>
    </row>
    <row r="524" spans="1:13" ht="62.25" hidden="1">
      <c r="A524" s="85"/>
      <c r="B524" s="85"/>
      <c r="C524" s="54" t="s">
        <v>42</v>
      </c>
      <c r="D524" s="28" t="s">
        <v>43</v>
      </c>
      <c r="E524" s="16">
        <f t="shared" si="50"/>
        <v>172</v>
      </c>
      <c r="F524" s="16">
        <f t="shared" si="50"/>
        <v>327.1</v>
      </c>
      <c r="G524" s="16">
        <f t="shared" si="50"/>
        <v>208</v>
      </c>
      <c r="H524" s="42">
        <f t="shared" si="50"/>
        <v>1362.9999999999998</v>
      </c>
      <c r="I524" s="42">
        <f t="shared" si="42"/>
        <v>1154.9999999999998</v>
      </c>
      <c r="J524" s="42">
        <f t="shared" si="43"/>
        <v>655.2884615384614</v>
      </c>
      <c r="K524" s="42">
        <f t="shared" si="44"/>
        <v>416.692143075512</v>
      </c>
      <c r="L524" s="42">
        <f t="shared" si="45"/>
        <v>1190.9999999999998</v>
      </c>
      <c r="M524" s="42">
        <f t="shared" si="46"/>
        <v>792.4418604651162</v>
      </c>
    </row>
    <row r="525" spans="1:13" ht="78" hidden="1">
      <c r="A525" s="85"/>
      <c r="B525" s="85"/>
      <c r="C525" s="57" t="s">
        <v>196</v>
      </c>
      <c r="D525" s="26" t="s">
        <v>195</v>
      </c>
      <c r="E525" s="16">
        <f t="shared" si="50"/>
        <v>1370.9</v>
      </c>
      <c r="F525" s="16">
        <f t="shared" si="50"/>
        <v>1335.6</v>
      </c>
      <c r="G525" s="16">
        <f t="shared" si="50"/>
        <v>1110</v>
      </c>
      <c r="H525" s="16">
        <f t="shared" si="50"/>
        <v>946.1</v>
      </c>
      <c r="I525" s="42">
        <f t="shared" si="42"/>
        <v>-163.89999999999998</v>
      </c>
      <c r="J525" s="42">
        <f t="shared" si="43"/>
        <v>85.23423423423424</v>
      </c>
      <c r="K525" s="42">
        <f t="shared" si="44"/>
        <v>70.83707696915245</v>
      </c>
      <c r="L525" s="42">
        <f t="shared" si="45"/>
        <v>-424.80000000000007</v>
      </c>
      <c r="M525" s="42">
        <f t="shared" si="46"/>
        <v>69.01305711576336</v>
      </c>
    </row>
    <row r="526" spans="1:13" ht="30.75" hidden="1">
      <c r="A526" s="85"/>
      <c r="B526" s="85"/>
      <c r="C526" s="54" t="s">
        <v>150</v>
      </c>
      <c r="D526" s="28" t="s">
        <v>151</v>
      </c>
      <c r="E526" s="16">
        <f t="shared" si="50"/>
        <v>337</v>
      </c>
      <c r="F526" s="16">
        <f t="shared" si="50"/>
        <v>545</v>
      </c>
      <c r="G526" s="16">
        <f t="shared" si="50"/>
        <v>408.6</v>
      </c>
      <c r="H526" s="16">
        <f t="shared" si="50"/>
        <v>607.5</v>
      </c>
      <c r="I526" s="42">
        <f t="shared" si="42"/>
        <v>198.89999999999998</v>
      </c>
      <c r="J526" s="42">
        <f t="shared" si="43"/>
        <v>148.6784140969163</v>
      </c>
      <c r="K526" s="42">
        <f t="shared" si="44"/>
        <v>111.4678899082569</v>
      </c>
      <c r="L526" s="42">
        <f t="shared" si="45"/>
        <v>270.5</v>
      </c>
      <c r="M526" s="42">
        <f t="shared" si="46"/>
        <v>180.26706231454006</v>
      </c>
    </row>
    <row r="527" spans="1:13" ht="62.25" hidden="1">
      <c r="A527" s="85"/>
      <c r="B527" s="85"/>
      <c r="C527" s="57" t="s">
        <v>143</v>
      </c>
      <c r="D527" s="26" t="s">
        <v>144</v>
      </c>
      <c r="E527" s="16">
        <f t="shared" si="50"/>
        <v>23109.6</v>
      </c>
      <c r="F527" s="16">
        <f t="shared" si="50"/>
        <v>31089</v>
      </c>
      <c r="G527" s="16">
        <f t="shared" si="50"/>
        <v>19620.4</v>
      </c>
      <c r="H527" s="16">
        <f t="shared" si="50"/>
        <v>21268.6</v>
      </c>
      <c r="I527" s="42">
        <f t="shared" si="42"/>
        <v>1648.199999999997</v>
      </c>
      <c r="J527" s="42">
        <f t="shared" si="43"/>
        <v>108.40044035799473</v>
      </c>
      <c r="K527" s="42">
        <f t="shared" si="44"/>
        <v>68.41197851330053</v>
      </c>
      <c r="L527" s="42">
        <f t="shared" si="45"/>
        <v>-1841</v>
      </c>
      <c r="M527" s="42">
        <f t="shared" si="46"/>
        <v>92.03361373628276</v>
      </c>
    </row>
    <row r="528" spans="1:13" ht="30.75" hidden="1">
      <c r="A528" s="85"/>
      <c r="B528" s="85"/>
      <c r="C528" s="57" t="s">
        <v>168</v>
      </c>
      <c r="D528" s="26" t="s">
        <v>169</v>
      </c>
      <c r="E528" s="16">
        <f t="shared" si="50"/>
        <v>6861.4</v>
      </c>
      <c r="F528" s="16">
        <f t="shared" si="50"/>
        <v>9215</v>
      </c>
      <c r="G528" s="16">
        <f t="shared" si="50"/>
        <v>7040.2</v>
      </c>
      <c r="H528" s="16">
        <f t="shared" si="50"/>
        <v>10094.1</v>
      </c>
      <c r="I528" s="42">
        <f t="shared" si="42"/>
        <v>3053.9000000000005</v>
      </c>
      <c r="J528" s="42">
        <f t="shared" si="43"/>
        <v>143.3780290332661</v>
      </c>
      <c r="K528" s="42">
        <f t="shared" si="44"/>
        <v>109.53988062940859</v>
      </c>
      <c r="L528" s="42">
        <f t="shared" si="45"/>
        <v>3232.7000000000007</v>
      </c>
      <c r="M528" s="42">
        <f t="shared" si="46"/>
        <v>147.11429154399977</v>
      </c>
    </row>
    <row r="529" spans="1:13" ht="93" hidden="1">
      <c r="A529" s="85"/>
      <c r="B529" s="85"/>
      <c r="C529" s="57" t="s">
        <v>198</v>
      </c>
      <c r="D529" s="26" t="s">
        <v>197</v>
      </c>
      <c r="E529" s="16">
        <f t="shared" si="50"/>
        <v>381.1</v>
      </c>
      <c r="F529" s="16">
        <f t="shared" si="50"/>
        <v>0</v>
      </c>
      <c r="G529" s="16">
        <f t="shared" si="50"/>
        <v>0</v>
      </c>
      <c r="H529" s="16">
        <f t="shared" si="50"/>
        <v>55.7</v>
      </c>
      <c r="I529" s="42">
        <f t="shared" si="42"/>
        <v>55.7</v>
      </c>
      <c r="J529" s="42" t="e">
        <f t="shared" si="43"/>
        <v>#DIV/0!</v>
      </c>
      <c r="K529" s="42" t="e">
        <f t="shared" si="44"/>
        <v>#DIV/0!</v>
      </c>
      <c r="L529" s="42">
        <f t="shared" si="45"/>
        <v>-325.40000000000003</v>
      </c>
      <c r="M529" s="42">
        <f t="shared" si="46"/>
        <v>14.615586460246654</v>
      </c>
    </row>
    <row r="530" spans="1:13" ht="46.5" hidden="1">
      <c r="A530" s="85"/>
      <c r="B530" s="85"/>
      <c r="C530" s="57" t="s">
        <v>190</v>
      </c>
      <c r="D530" s="26" t="s">
        <v>191</v>
      </c>
      <c r="E530" s="16">
        <f t="shared" si="50"/>
        <v>5445</v>
      </c>
      <c r="F530" s="16">
        <f t="shared" si="50"/>
        <v>3631.3000000000006</v>
      </c>
      <c r="G530" s="16">
        <f t="shared" si="50"/>
        <v>2365.7999999999997</v>
      </c>
      <c r="H530" s="16">
        <f t="shared" si="50"/>
        <v>5301.400000000001</v>
      </c>
      <c r="I530" s="42">
        <f t="shared" si="42"/>
        <v>2935.600000000001</v>
      </c>
      <c r="J530" s="42">
        <f t="shared" si="43"/>
        <v>224.0848761518303</v>
      </c>
      <c r="K530" s="42">
        <f t="shared" si="44"/>
        <v>145.99179357254977</v>
      </c>
      <c r="L530" s="42">
        <f t="shared" si="45"/>
        <v>-143.59999999999945</v>
      </c>
      <c r="M530" s="42">
        <f t="shared" si="46"/>
        <v>97.36271808999084</v>
      </c>
    </row>
    <row r="531" spans="1:13" ht="46.5" hidden="1">
      <c r="A531" s="85"/>
      <c r="B531" s="85"/>
      <c r="C531" s="57" t="s">
        <v>15</v>
      </c>
      <c r="D531" s="26" t="s">
        <v>16</v>
      </c>
      <c r="E531" s="16">
        <f t="shared" si="50"/>
        <v>65256.2</v>
      </c>
      <c r="F531" s="16">
        <f t="shared" si="50"/>
        <v>46714.2</v>
      </c>
      <c r="G531" s="16">
        <f t="shared" si="50"/>
        <v>32968.7</v>
      </c>
      <c r="H531" s="16">
        <f t="shared" si="50"/>
        <v>55878.90000000001</v>
      </c>
      <c r="I531" s="42">
        <f>H531-G531</f>
        <v>22910.20000000001</v>
      </c>
      <c r="J531" s="42">
        <f>H531/G531*100</f>
        <v>169.4907594172655</v>
      </c>
      <c r="K531" s="42">
        <f>H531/F531*100</f>
        <v>119.61865985075204</v>
      </c>
      <c r="L531" s="42">
        <f>H531-E531</f>
        <v>-9377.299999999988</v>
      </c>
      <c r="M531" s="42">
        <f>H531/E531*100</f>
        <v>85.63002442679777</v>
      </c>
    </row>
    <row r="532" spans="1:13" ht="21" customHeight="1">
      <c r="A532" s="85"/>
      <c r="B532" s="85"/>
      <c r="C532" s="54" t="s">
        <v>17</v>
      </c>
      <c r="D532" s="26" t="s">
        <v>18</v>
      </c>
      <c r="E532" s="42">
        <f t="shared" si="50"/>
        <v>512.2000000000002</v>
      </c>
      <c r="F532" s="16">
        <f t="shared" si="50"/>
        <v>0</v>
      </c>
      <c r="G532" s="16">
        <f t="shared" si="50"/>
        <v>0</v>
      </c>
      <c r="H532" s="16">
        <f t="shared" si="50"/>
        <v>-82.6</v>
      </c>
      <c r="I532" s="42">
        <f>H532-G532</f>
        <v>-82.6</v>
      </c>
      <c r="J532" s="42"/>
      <c r="K532" s="42"/>
      <c r="L532" s="42">
        <f>H532-E532</f>
        <v>-594.8000000000002</v>
      </c>
      <c r="M532" s="42">
        <f>H532/E532*100</f>
        <v>-16.126513080827795</v>
      </c>
    </row>
    <row r="533" spans="1:13" ht="21" customHeight="1">
      <c r="A533" s="85"/>
      <c r="B533" s="85"/>
      <c r="C533" s="54" t="s">
        <v>19</v>
      </c>
      <c r="D533" s="26" t="s">
        <v>102</v>
      </c>
      <c r="E533" s="16">
        <f t="shared" si="50"/>
        <v>125542.3</v>
      </c>
      <c r="F533" s="16">
        <f t="shared" si="50"/>
        <v>75991.7</v>
      </c>
      <c r="G533" s="16">
        <f t="shared" si="50"/>
        <v>23595.8</v>
      </c>
      <c r="H533" s="16">
        <f t="shared" si="50"/>
        <v>27229.4</v>
      </c>
      <c r="I533" s="42">
        <f>H533-G533</f>
        <v>3633.600000000002</v>
      </c>
      <c r="J533" s="42">
        <f>H533/G533*100</f>
        <v>115.39935073190992</v>
      </c>
      <c r="K533" s="42">
        <f>H533/F533*100</f>
        <v>35.83207113408438</v>
      </c>
      <c r="L533" s="42">
        <f>H533-E533</f>
        <v>-98312.9</v>
      </c>
      <c r="M533" s="42">
        <f>H533/E533*100</f>
        <v>21.68942260895332</v>
      </c>
    </row>
    <row r="534" spans="1:13" s="39" customFormat="1" ht="24" customHeight="1">
      <c r="A534" s="85"/>
      <c r="B534" s="85"/>
      <c r="C534" s="58"/>
      <c r="D534" s="44" t="s">
        <v>114</v>
      </c>
      <c r="E534" s="38">
        <f>E465+E480</f>
        <v>9835032</v>
      </c>
      <c r="F534" s="38">
        <f>F465+F480</f>
        <v>14179142.700000003</v>
      </c>
      <c r="G534" s="38">
        <f>G465+G480</f>
        <v>9517721.4</v>
      </c>
      <c r="H534" s="38">
        <f>H465+H480</f>
        <v>9495195.5</v>
      </c>
      <c r="I534" s="3">
        <f aca="true" t="shared" si="51" ref="I534:I548">H534-G534</f>
        <v>-22525.900000000373</v>
      </c>
      <c r="J534" s="3">
        <f aca="true" t="shared" si="52" ref="J534:J546">H534/G534*100</f>
        <v>99.7633267559187</v>
      </c>
      <c r="K534" s="3">
        <f aca="true" t="shared" si="53" ref="K534:K546">H534/F534*100</f>
        <v>66.965935112565</v>
      </c>
      <c r="L534" s="3">
        <f aca="true" t="shared" si="54" ref="L534:L548">H534-E534</f>
        <v>-339836.5</v>
      </c>
      <c r="M534" s="3">
        <f aca="true" t="shared" si="55" ref="M534:M546">H534/E534*100</f>
        <v>96.54463249331573</v>
      </c>
    </row>
    <row r="535" spans="1:13" s="2" customFormat="1" ht="34.5" customHeight="1">
      <c r="A535" s="85"/>
      <c r="B535" s="85"/>
      <c r="C535" s="58"/>
      <c r="D535" s="43" t="s">
        <v>252</v>
      </c>
      <c r="E535" s="3">
        <f>E536-E544</f>
        <v>7068211.199999999</v>
      </c>
      <c r="F535" s="3">
        <f>F536-F544</f>
        <v>8628827.2</v>
      </c>
      <c r="G535" s="3">
        <f>G536-G544</f>
        <v>6240542.200000001</v>
      </c>
      <c r="H535" s="3">
        <f>H536-H544</f>
        <v>6269673.400000003</v>
      </c>
      <c r="I535" s="3">
        <f t="shared" si="51"/>
        <v>29131.20000000205</v>
      </c>
      <c r="J535" s="3">
        <f t="shared" si="52"/>
        <v>100.46680559262946</v>
      </c>
      <c r="K535" s="3">
        <f t="shared" si="53"/>
        <v>72.65962401008568</v>
      </c>
      <c r="L535" s="3">
        <f t="shared" si="54"/>
        <v>-798537.7999999961</v>
      </c>
      <c r="M535" s="3">
        <f t="shared" si="55"/>
        <v>88.70240606279569</v>
      </c>
    </row>
    <row r="536" spans="1:13" s="2" customFormat="1" ht="34.5" customHeight="1">
      <c r="A536" s="85"/>
      <c r="B536" s="85"/>
      <c r="C536" s="58" t="s">
        <v>173</v>
      </c>
      <c r="D536" s="78" t="s">
        <v>253</v>
      </c>
      <c r="E536" s="79">
        <f>SUM(E537:E544)</f>
        <v>6901443.299999999</v>
      </c>
      <c r="F536" s="79">
        <f>SUM(F537:F544)</f>
        <v>8628827.2</v>
      </c>
      <c r="G536" s="79">
        <f>SUM(G537:G544)</f>
        <v>6240542.200000001</v>
      </c>
      <c r="H536" s="79">
        <f>SUM(H537:H544)</f>
        <v>6200050.000000003</v>
      </c>
      <c r="I536" s="79">
        <f t="shared" si="51"/>
        <v>-40492.19999999832</v>
      </c>
      <c r="J536" s="79">
        <f t="shared" si="52"/>
        <v>99.35114291831889</v>
      </c>
      <c r="K536" s="79">
        <f t="shared" si="53"/>
        <v>71.85275421902068</v>
      </c>
      <c r="L536" s="79">
        <f t="shared" si="54"/>
        <v>-701393.2999999961</v>
      </c>
      <c r="M536" s="79">
        <f t="shared" si="55"/>
        <v>89.8370055434637</v>
      </c>
    </row>
    <row r="537" spans="1:13" ht="49.5" customHeight="1">
      <c r="A537" s="85"/>
      <c r="B537" s="85"/>
      <c r="C537" s="54" t="s">
        <v>203</v>
      </c>
      <c r="D537" s="26" t="s">
        <v>204</v>
      </c>
      <c r="E537" s="16">
        <f aca="true" t="shared" si="56" ref="E537:H544">SUMIF($C$6:$C$451,$C537,E$6:E$451)</f>
        <v>445749.7</v>
      </c>
      <c r="F537" s="16">
        <f t="shared" si="56"/>
        <v>144779.4</v>
      </c>
      <c r="G537" s="16">
        <f t="shared" si="56"/>
        <v>105635.4</v>
      </c>
      <c r="H537" s="16">
        <f t="shared" si="56"/>
        <v>105635.4</v>
      </c>
      <c r="I537" s="42">
        <f t="shared" si="51"/>
        <v>0</v>
      </c>
      <c r="J537" s="42">
        <f t="shared" si="52"/>
        <v>100</v>
      </c>
      <c r="K537" s="42">
        <f t="shared" si="53"/>
        <v>72.96300440532285</v>
      </c>
      <c r="L537" s="42">
        <f t="shared" si="54"/>
        <v>-340114.30000000005</v>
      </c>
      <c r="M537" s="42">
        <f t="shared" si="55"/>
        <v>23.698367043208325</v>
      </c>
    </row>
    <row r="538" spans="1:13" ht="19.5" customHeight="1">
      <c r="A538" s="85"/>
      <c r="B538" s="85"/>
      <c r="C538" s="54" t="s">
        <v>22</v>
      </c>
      <c r="D538" s="26" t="s">
        <v>127</v>
      </c>
      <c r="E538" s="16">
        <f t="shared" si="56"/>
        <v>765963.3999999999</v>
      </c>
      <c r="F538" s="16">
        <f t="shared" si="56"/>
        <v>1087043.7</v>
      </c>
      <c r="G538" s="16">
        <f t="shared" si="56"/>
        <v>485829.89999999997</v>
      </c>
      <c r="H538" s="42">
        <f t="shared" si="56"/>
        <v>485829.99999999994</v>
      </c>
      <c r="I538" s="42">
        <f t="shared" si="51"/>
        <v>0.09999999997671694</v>
      </c>
      <c r="J538" s="42">
        <f t="shared" si="52"/>
        <v>100.00002058333585</v>
      </c>
      <c r="K538" s="42">
        <f t="shared" si="53"/>
        <v>44.69277546063695</v>
      </c>
      <c r="L538" s="42">
        <f t="shared" si="54"/>
        <v>-280133.39999999997</v>
      </c>
      <c r="M538" s="42">
        <f t="shared" si="55"/>
        <v>63.427312584387195</v>
      </c>
    </row>
    <row r="539" spans="1:13" ht="19.5" customHeight="1">
      <c r="A539" s="85"/>
      <c r="B539" s="85"/>
      <c r="C539" s="54" t="s">
        <v>24</v>
      </c>
      <c r="D539" s="26" t="s">
        <v>60</v>
      </c>
      <c r="E539" s="42">
        <f t="shared" si="56"/>
        <v>5618499.4</v>
      </c>
      <c r="F539" s="16">
        <f t="shared" si="56"/>
        <v>7234652.699999999</v>
      </c>
      <c r="G539" s="16">
        <f t="shared" si="56"/>
        <v>5506365.400000002</v>
      </c>
      <c r="H539" s="42">
        <f t="shared" si="56"/>
        <v>5506365.300000003</v>
      </c>
      <c r="I539" s="42">
        <f t="shared" si="51"/>
        <v>-0.09999999962747097</v>
      </c>
      <c r="J539" s="42">
        <f t="shared" si="52"/>
        <v>99.99999818392003</v>
      </c>
      <c r="K539" s="42">
        <f t="shared" si="53"/>
        <v>76.11098318513622</v>
      </c>
      <c r="L539" s="42">
        <f t="shared" si="54"/>
        <v>-112134.09999999776</v>
      </c>
      <c r="M539" s="42">
        <f t="shared" si="55"/>
        <v>98.00419841639571</v>
      </c>
    </row>
    <row r="540" spans="1:13" ht="19.5" customHeight="1">
      <c r="A540" s="85"/>
      <c r="B540" s="85"/>
      <c r="C540" s="54" t="s">
        <v>36</v>
      </c>
      <c r="D540" s="26" t="s">
        <v>37</v>
      </c>
      <c r="E540" s="16">
        <f t="shared" si="56"/>
        <v>121405.49999999999</v>
      </c>
      <c r="F540" s="16">
        <f t="shared" si="56"/>
        <v>83850.5</v>
      </c>
      <c r="G540" s="16">
        <f t="shared" si="56"/>
        <v>64210.6</v>
      </c>
      <c r="H540" s="42">
        <f t="shared" si="56"/>
        <v>63833.8</v>
      </c>
      <c r="I540" s="42">
        <f t="shared" si="51"/>
        <v>-376.79999999999563</v>
      </c>
      <c r="J540" s="42">
        <f t="shared" si="52"/>
        <v>99.41318100126772</v>
      </c>
      <c r="K540" s="42">
        <f t="shared" si="53"/>
        <v>76.12810895582018</v>
      </c>
      <c r="L540" s="42">
        <f t="shared" si="54"/>
        <v>-57571.69999999998</v>
      </c>
      <c r="M540" s="42">
        <f t="shared" si="55"/>
        <v>52.579001775043146</v>
      </c>
    </row>
    <row r="541" spans="1:13" ht="36" customHeight="1">
      <c r="A541" s="85"/>
      <c r="B541" s="85"/>
      <c r="C541" s="54" t="s">
        <v>140</v>
      </c>
      <c r="D541" s="26" t="s">
        <v>141</v>
      </c>
      <c r="E541" s="16">
        <f t="shared" si="56"/>
        <v>4696.1</v>
      </c>
      <c r="F541" s="16">
        <f t="shared" si="56"/>
        <v>1584.8</v>
      </c>
      <c r="G541" s="16">
        <f t="shared" si="56"/>
        <v>1584.8</v>
      </c>
      <c r="H541" s="16">
        <f t="shared" si="56"/>
        <v>7247</v>
      </c>
      <c r="I541" s="42">
        <f t="shared" si="51"/>
        <v>5662.2</v>
      </c>
      <c r="J541" s="42">
        <f t="shared" si="52"/>
        <v>457.2816759212519</v>
      </c>
      <c r="K541" s="42">
        <f t="shared" si="53"/>
        <v>457.2816759212519</v>
      </c>
      <c r="L541" s="42">
        <f t="shared" si="54"/>
        <v>2550.8999999999996</v>
      </c>
      <c r="M541" s="42">
        <f t="shared" si="55"/>
        <v>154.3195417474074</v>
      </c>
    </row>
    <row r="542" spans="1:13" ht="36" customHeight="1">
      <c r="A542" s="85"/>
      <c r="B542" s="85"/>
      <c r="C542" s="54" t="s">
        <v>139</v>
      </c>
      <c r="D542" s="26" t="s">
        <v>142</v>
      </c>
      <c r="E542" s="16">
        <f t="shared" si="56"/>
        <v>111897.1</v>
      </c>
      <c r="F542" s="16">
        <f t="shared" si="56"/>
        <v>76916.09999999999</v>
      </c>
      <c r="G542" s="16">
        <f t="shared" si="56"/>
        <v>76916.09999999999</v>
      </c>
      <c r="H542" s="16">
        <f t="shared" si="56"/>
        <v>100761.9</v>
      </c>
      <c r="I542" s="42">
        <f t="shared" si="51"/>
        <v>23845.800000000003</v>
      </c>
      <c r="J542" s="42">
        <f t="shared" si="52"/>
        <v>131.00235191331853</v>
      </c>
      <c r="K542" s="42">
        <f t="shared" si="53"/>
        <v>131.00235191331853</v>
      </c>
      <c r="L542" s="42">
        <f t="shared" si="54"/>
        <v>-11135.200000000012</v>
      </c>
      <c r="M542" s="42">
        <f t="shared" si="55"/>
        <v>90.0487143992114</v>
      </c>
    </row>
    <row r="543" spans="1:13" ht="30.75" hidden="1">
      <c r="A543" s="85"/>
      <c r="B543" s="85"/>
      <c r="C543" s="54" t="s">
        <v>208</v>
      </c>
      <c r="D543" s="26" t="s">
        <v>209</v>
      </c>
      <c r="E543" s="16">
        <f t="shared" si="56"/>
        <v>0</v>
      </c>
      <c r="F543" s="16">
        <f t="shared" si="56"/>
        <v>0</v>
      </c>
      <c r="G543" s="16">
        <f t="shared" si="56"/>
        <v>0</v>
      </c>
      <c r="H543" s="16">
        <f t="shared" si="56"/>
        <v>0</v>
      </c>
      <c r="I543" s="42">
        <f t="shared" si="51"/>
        <v>0</v>
      </c>
      <c r="J543" s="42" t="e">
        <f t="shared" si="52"/>
        <v>#DIV/0!</v>
      </c>
      <c r="K543" s="42" t="e">
        <f t="shared" si="53"/>
        <v>#DIV/0!</v>
      </c>
      <c r="L543" s="42">
        <f t="shared" si="54"/>
        <v>0</v>
      </c>
      <c r="M543" s="42" t="e">
        <f t="shared" si="55"/>
        <v>#DIV/0!</v>
      </c>
    </row>
    <row r="544" spans="1:13" ht="18" customHeight="1">
      <c r="A544" s="85"/>
      <c r="B544" s="85"/>
      <c r="C544" s="54" t="s">
        <v>26</v>
      </c>
      <c r="D544" s="26" t="s">
        <v>21</v>
      </c>
      <c r="E544" s="16">
        <f t="shared" si="56"/>
        <v>-166767.9</v>
      </c>
      <c r="F544" s="16">
        <f t="shared" si="56"/>
        <v>0</v>
      </c>
      <c r="G544" s="16">
        <f t="shared" si="56"/>
        <v>0</v>
      </c>
      <c r="H544" s="16">
        <f t="shared" si="56"/>
        <v>-69623.40000000001</v>
      </c>
      <c r="I544" s="42">
        <f t="shared" si="51"/>
        <v>-69623.40000000001</v>
      </c>
      <c r="J544" s="42"/>
      <c r="K544" s="42"/>
      <c r="L544" s="42">
        <f t="shared" si="54"/>
        <v>97144.49999999999</v>
      </c>
      <c r="M544" s="42">
        <f t="shared" si="55"/>
        <v>41.748681850643926</v>
      </c>
    </row>
    <row r="545" spans="1:13" s="2" customFormat="1" ht="23.25" customHeight="1">
      <c r="A545" s="85"/>
      <c r="B545" s="85"/>
      <c r="C545" s="56"/>
      <c r="D545" s="43" t="s">
        <v>254</v>
      </c>
      <c r="E545" s="3">
        <f>E546-E544</f>
        <v>16903243.2</v>
      </c>
      <c r="F545" s="3">
        <f>F546-F544</f>
        <v>22807969.900000002</v>
      </c>
      <c r="G545" s="3">
        <f>G546-G544</f>
        <v>15758263.600000001</v>
      </c>
      <c r="H545" s="3">
        <f>H546-H544</f>
        <v>15764868.900000004</v>
      </c>
      <c r="I545" s="3">
        <f t="shared" si="51"/>
        <v>6605.300000002608</v>
      </c>
      <c r="J545" s="3">
        <f t="shared" si="52"/>
        <v>100.0419164202838</v>
      </c>
      <c r="K545" s="3">
        <f t="shared" si="53"/>
        <v>69.12000046089155</v>
      </c>
      <c r="L545" s="3">
        <f t="shared" si="54"/>
        <v>-1138374.2999999952</v>
      </c>
      <c r="M545" s="3">
        <f t="shared" si="55"/>
        <v>93.26534981168587</v>
      </c>
    </row>
    <row r="546" spans="1:13" s="2" customFormat="1" ht="23.25" customHeight="1">
      <c r="A546" s="86"/>
      <c r="B546" s="86"/>
      <c r="C546" s="56"/>
      <c r="D546" s="78" t="s">
        <v>131</v>
      </c>
      <c r="E546" s="79">
        <f>E534+E536</f>
        <v>16736475.299999999</v>
      </c>
      <c r="F546" s="79">
        <f>F534+F536</f>
        <v>22807969.900000002</v>
      </c>
      <c r="G546" s="79">
        <f>G534+G536</f>
        <v>15758263.600000001</v>
      </c>
      <c r="H546" s="79">
        <f>H534+H536</f>
        <v>15695245.500000004</v>
      </c>
      <c r="I546" s="79">
        <f t="shared" si="51"/>
        <v>-63018.099999997765</v>
      </c>
      <c r="J546" s="79">
        <f t="shared" si="52"/>
        <v>99.60009489878061</v>
      </c>
      <c r="K546" s="79">
        <f t="shared" si="53"/>
        <v>68.81474137687283</v>
      </c>
      <c r="L546" s="79">
        <f t="shared" si="54"/>
        <v>-1041229.7999999952</v>
      </c>
      <c r="M546" s="79">
        <f t="shared" si="55"/>
        <v>93.77867931367845</v>
      </c>
    </row>
    <row r="547" spans="1:13" s="2" customFormat="1" ht="30.75" hidden="1">
      <c r="A547" s="37"/>
      <c r="B547" s="37"/>
      <c r="C547" s="58"/>
      <c r="D547" s="43" t="s">
        <v>116</v>
      </c>
      <c r="E547" s="4">
        <f>E548</f>
        <v>0</v>
      </c>
      <c r="F547" s="4">
        <f>F548</f>
        <v>0</v>
      </c>
      <c r="G547" s="4">
        <f>G548</f>
        <v>0</v>
      </c>
      <c r="H547" s="4">
        <f>H548</f>
        <v>0</v>
      </c>
      <c r="I547" s="3">
        <f t="shared" si="51"/>
        <v>0</v>
      </c>
      <c r="J547" s="3"/>
      <c r="K547" s="3"/>
      <c r="L547" s="3">
        <f t="shared" si="54"/>
        <v>0</v>
      </c>
      <c r="M547" s="3"/>
    </row>
    <row r="548" spans="1:13" ht="30.75" hidden="1">
      <c r="A548" s="37"/>
      <c r="B548" s="37"/>
      <c r="C548" s="67" t="s">
        <v>117</v>
      </c>
      <c r="D548" s="68" t="s">
        <v>118</v>
      </c>
      <c r="E548" s="69"/>
      <c r="F548" s="69">
        <f>SUMIF($C$6:$C$457,$C548,F$6:F$457)</f>
        <v>0</v>
      </c>
      <c r="G548" s="69">
        <f>SUMIF($C$6:$C$457,$C548,G$6:G$457)</f>
        <v>0</v>
      </c>
      <c r="H548" s="16">
        <f>SUMIF($C$6:$C$457,$C548,H$6:H$457)</f>
        <v>0</v>
      </c>
      <c r="I548" s="70">
        <f t="shared" si="51"/>
        <v>0</v>
      </c>
      <c r="J548" s="70"/>
      <c r="K548" s="70"/>
      <c r="L548" s="70">
        <f t="shared" si="54"/>
        <v>0</v>
      </c>
      <c r="M548" s="70"/>
    </row>
    <row r="549" spans="1:10" s="76" customFormat="1" ht="15">
      <c r="A549" s="71"/>
      <c r="B549" s="71"/>
      <c r="C549" s="72"/>
      <c r="D549" s="73"/>
      <c r="E549" s="74"/>
      <c r="F549" s="74"/>
      <c r="G549" s="74"/>
      <c r="H549" s="6"/>
      <c r="I549" s="75"/>
      <c r="J549" s="75"/>
    </row>
    <row r="550" spans="1:13" ht="15" hidden="1">
      <c r="A550" s="5" t="s">
        <v>158</v>
      </c>
      <c r="B550" s="5"/>
      <c r="C550" s="65"/>
      <c r="D550" s="45"/>
      <c r="E550" s="24">
        <f aca="true" t="shared" si="57" ref="E550:M550">E457-E546</f>
        <v>0</v>
      </c>
      <c r="F550" s="24">
        <f t="shared" si="57"/>
        <v>0</v>
      </c>
      <c r="G550" s="24">
        <f t="shared" si="57"/>
        <v>0</v>
      </c>
      <c r="H550" s="6">
        <f t="shared" si="57"/>
        <v>0</v>
      </c>
      <c r="I550" s="6">
        <f t="shared" si="57"/>
        <v>-5.587935447692871E-09</v>
      </c>
      <c r="J550" s="6">
        <f t="shared" si="57"/>
        <v>0</v>
      </c>
      <c r="K550" s="6">
        <f t="shared" si="57"/>
        <v>0</v>
      </c>
      <c r="L550" s="6">
        <f t="shared" si="57"/>
        <v>-9.313225746154785E-09</v>
      </c>
      <c r="M550" s="6">
        <f t="shared" si="57"/>
        <v>0</v>
      </c>
    </row>
    <row r="551" spans="1:10" ht="15" hidden="1">
      <c r="A551" s="5"/>
      <c r="B551" s="5"/>
      <c r="C551" s="65"/>
      <c r="D551" s="45"/>
      <c r="E551" s="24"/>
      <c r="F551" s="24"/>
      <c r="G551" s="24"/>
      <c r="H551" s="33"/>
      <c r="I551" s="19"/>
      <c r="J551" s="15"/>
    </row>
    <row r="552" spans="1:13" ht="15" hidden="1">
      <c r="A552" s="7"/>
      <c r="B552" s="8"/>
      <c r="C552" s="66"/>
      <c r="D552" s="49"/>
      <c r="E552" s="20">
        <f aca="true" t="shared" si="58" ref="E552:M552">E457-E546</f>
        <v>0</v>
      </c>
      <c r="F552" s="20">
        <f t="shared" si="58"/>
        <v>0</v>
      </c>
      <c r="G552" s="20">
        <f t="shared" si="58"/>
        <v>0</v>
      </c>
      <c r="H552" s="40">
        <f t="shared" si="58"/>
        <v>0</v>
      </c>
      <c r="I552" s="20">
        <f t="shared" si="58"/>
        <v>-5.587935447692871E-09</v>
      </c>
      <c r="J552" s="20">
        <f t="shared" si="58"/>
        <v>0</v>
      </c>
      <c r="K552" s="20">
        <f t="shared" si="58"/>
        <v>0</v>
      </c>
      <c r="L552" s="20">
        <f t="shared" si="58"/>
        <v>-9.313225746154785E-09</v>
      </c>
      <c r="M552" s="20">
        <f t="shared" si="58"/>
        <v>0</v>
      </c>
    </row>
    <row r="553" spans="1:9" ht="15">
      <c r="A553" s="7"/>
      <c r="B553" s="8"/>
      <c r="C553" s="66"/>
      <c r="D553" s="49"/>
      <c r="E553" s="20"/>
      <c r="F553" s="20"/>
      <c r="G553" s="20"/>
      <c r="H553" s="40"/>
      <c r="I553" s="21"/>
    </row>
    <row r="554" spans="1:9" ht="15">
      <c r="A554" s="7"/>
      <c r="B554" s="8"/>
      <c r="C554" s="66"/>
      <c r="D554" s="49"/>
      <c r="E554" s="20"/>
      <c r="F554" s="20"/>
      <c r="G554" s="20"/>
      <c r="H554" s="40"/>
      <c r="I554" s="21"/>
    </row>
    <row r="555" spans="1:9" ht="15">
      <c r="A555" s="7"/>
      <c r="B555" s="8"/>
      <c r="C555" s="66"/>
      <c r="D555" s="49"/>
      <c r="E555" s="20"/>
      <c r="F555" s="20"/>
      <c r="G555" s="20"/>
      <c r="H555" s="40"/>
      <c r="I555" s="21"/>
    </row>
    <row r="556" spans="1:9" ht="15">
      <c r="A556" s="7"/>
      <c r="B556" s="8"/>
      <c r="C556" s="66"/>
      <c r="D556" s="49"/>
      <c r="E556" s="20"/>
      <c r="F556" s="20"/>
      <c r="G556" s="20"/>
      <c r="H556" s="40"/>
      <c r="I556" s="21"/>
    </row>
    <row r="557" spans="1:8" ht="15">
      <c r="A557" s="9"/>
      <c r="B557" s="8"/>
      <c r="C557" s="66"/>
      <c r="D557" s="49"/>
      <c r="E557" s="20"/>
      <c r="F557" s="20"/>
      <c r="G557" s="20"/>
      <c r="H557" s="40"/>
    </row>
    <row r="558" spans="1:8" ht="15">
      <c r="A558" s="9"/>
      <c r="B558" s="8"/>
      <c r="C558" s="66"/>
      <c r="D558" s="49"/>
      <c r="E558" s="20"/>
      <c r="F558" s="20"/>
      <c r="G558" s="20"/>
      <c r="H558" s="40"/>
    </row>
    <row r="559" spans="1:8" ht="15">
      <c r="A559" s="9"/>
      <c r="B559" s="8"/>
      <c r="C559" s="66"/>
      <c r="D559" s="49"/>
      <c r="E559" s="20"/>
      <c r="F559" s="20"/>
      <c r="G559" s="20"/>
      <c r="H559" s="40"/>
    </row>
    <row r="560" spans="1:8" ht="15">
      <c r="A560" s="9"/>
      <c r="B560" s="8"/>
      <c r="C560" s="66"/>
      <c r="D560" s="49"/>
      <c r="E560" s="20"/>
      <c r="F560" s="20"/>
      <c r="G560" s="20"/>
      <c r="H560" s="40"/>
    </row>
    <row r="561" spans="1:8" ht="15">
      <c r="A561" s="9"/>
      <c r="B561" s="8"/>
      <c r="C561" s="66"/>
      <c r="D561" s="49"/>
      <c r="E561" s="20"/>
      <c r="F561" s="20"/>
      <c r="G561" s="20"/>
      <c r="H561" s="40"/>
    </row>
    <row r="562" spans="1:8" ht="15">
      <c r="A562" s="9"/>
      <c r="B562" s="8"/>
      <c r="C562" s="66"/>
      <c r="D562" s="49"/>
      <c r="E562" s="20"/>
      <c r="F562" s="20"/>
      <c r="G562" s="20"/>
      <c r="H562" s="40"/>
    </row>
    <row r="563" spans="1:8" ht="15">
      <c r="A563" s="9"/>
      <c r="B563" s="8"/>
      <c r="C563" s="66"/>
      <c r="D563" s="49"/>
      <c r="E563" s="20"/>
      <c r="F563" s="20"/>
      <c r="G563" s="20"/>
      <c r="H563" s="40"/>
    </row>
    <row r="564" spans="1:8" ht="15">
      <c r="A564" s="9"/>
      <c r="B564" s="8"/>
      <c r="C564" s="66"/>
      <c r="D564" s="49"/>
      <c r="E564" s="20"/>
      <c r="F564" s="20"/>
      <c r="G564" s="20"/>
      <c r="H564" s="40"/>
    </row>
    <row r="565" spans="1:8" ht="15">
      <c r="A565" s="9"/>
      <c r="B565" s="8"/>
      <c r="C565" s="66"/>
      <c r="D565" s="49"/>
      <c r="E565" s="20"/>
      <c r="F565" s="20"/>
      <c r="G565" s="20"/>
      <c r="H565" s="40"/>
    </row>
    <row r="566" spans="1:8" ht="15">
      <c r="A566" s="9"/>
      <c r="B566" s="8"/>
      <c r="C566" s="66"/>
      <c r="D566" s="49"/>
      <c r="E566" s="20"/>
      <c r="F566" s="20"/>
      <c r="G566" s="20"/>
      <c r="H566" s="40"/>
    </row>
    <row r="567" spans="1:8" ht="15">
      <c r="A567" s="9"/>
      <c r="B567" s="8"/>
      <c r="C567" s="66"/>
      <c r="D567" s="49"/>
      <c r="E567" s="20"/>
      <c r="F567" s="20"/>
      <c r="G567" s="20"/>
      <c r="H567" s="40"/>
    </row>
    <row r="568" spans="1:8" ht="15">
      <c r="A568" s="9"/>
      <c r="B568" s="8"/>
      <c r="C568" s="66"/>
      <c r="D568" s="49"/>
      <c r="E568" s="20"/>
      <c r="F568" s="20"/>
      <c r="G568" s="20"/>
      <c r="H568" s="40"/>
    </row>
    <row r="569" spans="1:8" ht="15">
      <c r="A569" s="9"/>
      <c r="B569" s="8"/>
      <c r="C569" s="66"/>
      <c r="D569" s="49"/>
      <c r="E569" s="20"/>
      <c r="F569" s="20"/>
      <c r="G569" s="20"/>
      <c r="H569" s="40"/>
    </row>
    <row r="570" spans="1:8" ht="15">
      <c r="A570" s="9"/>
      <c r="B570" s="8"/>
      <c r="C570" s="66"/>
      <c r="D570" s="49"/>
      <c r="E570" s="20"/>
      <c r="F570" s="20"/>
      <c r="G570" s="20"/>
      <c r="H570" s="40"/>
    </row>
    <row r="571" spans="1:8" ht="15">
      <c r="A571" s="9"/>
      <c r="B571" s="8"/>
      <c r="C571" s="66"/>
      <c r="D571" s="49"/>
      <c r="E571" s="20"/>
      <c r="F571" s="20"/>
      <c r="G571" s="20"/>
      <c r="H571" s="40"/>
    </row>
    <row r="572" spans="1:8" ht="15">
      <c r="A572" s="9"/>
      <c r="B572" s="8"/>
      <c r="C572" s="66"/>
      <c r="D572" s="49"/>
      <c r="E572" s="20"/>
      <c r="F572" s="20"/>
      <c r="G572" s="20"/>
      <c r="H572" s="40"/>
    </row>
    <row r="573" spans="1:8" ht="15">
      <c r="A573" s="9"/>
      <c r="B573" s="8"/>
      <c r="C573" s="66"/>
      <c r="D573" s="49"/>
      <c r="E573" s="20"/>
      <c r="F573" s="20"/>
      <c r="G573" s="20"/>
      <c r="H573" s="40"/>
    </row>
    <row r="574" spans="1:8" ht="15">
      <c r="A574" s="9"/>
      <c r="B574" s="8"/>
      <c r="C574" s="66"/>
      <c r="D574" s="49"/>
      <c r="E574" s="20"/>
      <c r="F574" s="20"/>
      <c r="G574" s="20"/>
      <c r="H574" s="40"/>
    </row>
    <row r="575" spans="1:8" ht="15">
      <c r="A575" s="9"/>
      <c r="B575" s="8"/>
      <c r="C575" s="66"/>
      <c r="D575" s="49"/>
      <c r="E575" s="20"/>
      <c r="F575" s="20"/>
      <c r="G575" s="20"/>
      <c r="H575" s="40"/>
    </row>
    <row r="576" spans="1:8" ht="15">
      <c r="A576" s="9"/>
      <c r="B576" s="8"/>
      <c r="C576" s="66"/>
      <c r="D576" s="49"/>
      <c r="E576" s="20"/>
      <c r="F576" s="20"/>
      <c r="G576" s="20"/>
      <c r="H576" s="40"/>
    </row>
    <row r="577" spans="1:8" ht="15">
      <c r="A577" s="9"/>
      <c r="B577" s="8"/>
      <c r="C577" s="66"/>
      <c r="D577" s="49"/>
      <c r="E577" s="20"/>
      <c r="F577" s="20"/>
      <c r="G577" s="20"/>
      <c r="H577" s="40"/>
    </row>
    <row r="578" spans="1:8" ht="15">
      <c r="A578" s="9"/>
      <c r="B578" s="8"/>
      <c r="C578" s="66"/>
      <c r="D578" s="49"/>
      <c r="E578" s="20"/>
      <c r="F578" s="20"/>
      <c r="G578" s="20"/>
      <c r="H578" s="40"/>
    </row>
    <row r="579" spans="1:8" ht="15">
      <c r="A579" s="9"/>
      <c r="B579" s="8"/>
      <c r="C579" s="66"/>
      <c r="D579" s="49"/>
      <c r="E579" s="20"/>
      <c r="F579" s="20"/>
      <c r="G579" s="20"/>
      <c r="H579" s="40"/>
    </row>
    <row r="580" spans="1:8" ht="15">
      <c r="A580" s="9"/>
      <c r="B580" s="8"/>
      <c r="C580" s="66"/>
      <c r="D580" s="49"/>
      <c r="E580" s="20"/>
      <c r="F580" s="20"/>
      <c r="G580" s="20"/>
      <c r="H580" s="40"/>
    </row>
    <row r="581" spans="2:8" ht="15">
      <c r="B581" s="22"/>
      <c r="C581" s="66"/>
      <c r="D581" s="49"/>
      <c r="E581" s="20"/>
      <c r="F581" s="20"/>
      <c r="G581" s="20"/>
      <c r="H581" s="40"/>
    </row>
    <row r="582" spans="2:8" ht="15">
      <c r="B582" s="22"/>
      <c r="C582" s="66"/>
      <c r="D582" s="49"/>
      <c r="E582" s="20"/>
      <c r="F582" s="20"/>
      <c r="G582" s="20"/>
      <c r="H582" s="40"/>
    </row>
    <row r="583" spans="1:8" ht="15">
      <c r="A583" s="10"/>
      <c r="B583" s="22"/>
      <c r="C583" s="66"/>
      <c r="D583" s="49"/>
      <c r="E583" s="20"/>
      <c r="F583" s="20"/>
      <c r="G583" s="20"/>
      <c r="H583" s="40"/>
    </row>
    <row r="584" spans="1:8" ht="15">
      <c r="A584" s="10"/>
      <c r="B584" s="22"/>
      <c r="C584" s="66"/>
      <c r="D584" s="49"/>
      <c r="E584" s="20"/>
      <c r="F584" s="20"/>
      <c r="G584" s="20"/>
      <c r="H584" s="40"/>
    </row>
    <row r="585" spans="1:8" ht="15">
      <c r="A585" s="10"/>
      <c r="B585" s="22"/>
      <c r="C585" s="66"/>
      <c r="D585" s="49"/>
      <c r="E585" s="20"/>
      <c r="F585" s="20"/>
      <c r="G585" s="20"/>
      <c r="H585" s="40"/>
    </row>
    <row r="586" spans="1:8" ht="15">
      <c r="A586" s="10"/>
      <c r="B586" s="22"/>
      <c r="C586" s="66"/>
      <c r="D586" s="49"/>
      <c r="E586" s="20"/>
      <c r="F586" s="20"/>
      <c r="G586" s="20"/>
      <c r="H586" s="40"/>
    </row>
    <row r="587" spans="1:8" ht="15">
      <c r="A587" s="10"/>
      <c r="B587" s="22"/>
      <c r="C587" s="66"/>
      <c r="D587" s="49"/>
      <c r="E587" s="20"/>
      <c r="F587" s="20"/>
      <c r="G587" s="20"/>
      <c r="H587" s="40"/>
    </row>
    <row r="588" spans="1:8" ht="15">
      <c r="A588" s="10"/>
      <c r="B588" s="22"/>
      <c r="C588" s="66"/>
      <c r="D588" s="49"/>
      <c r="E588" s="20"/>
      <c r="F588" s="20"/>
      <c r="G588" s="20"/>
      <c r="H588" s="40"/>
    </row>
    <row r="589" spans="1:8" ht="15">
      <c r="A589" s="10"/>
      <c r="B589" s="22"/>
      <c r="C589" s="66"/>
      <c r="D589" s="49"/>
      <c r="E589" s="20"/>
      <c r="F589" s="20"/>
      <c r="G589" s="20"/>
      <c r="H589" s="40"/>
    </row>
    <row r="590" spans="1:8" ht="15">
      <c r="A590" s="10"/>
      <c r="B590" s="22"/>
      <c r="C590" s="66"/>
      <c r="D590" s="49"/>
      <c r="E590" s="20"/>
      <c r="F590" s="20"/>
      <c r="G590" s="20"/>
      <c r="H590" s="40"/>
    </row>
    <row r="591" spans="1:8" ht="15">
      <c r="A591" s="10"/>
      <c r="B591" s="22"/>
      <c r="C591" s="66"/>
      <c r="D591" s="49"/>
      <c r="E591" s="20"/>
      <c r="F591" s="20"/>
      <c r="G591" s="20"/>
      <c r="H591" s="40"/>
    </row>
    <row r="592" spans="1:8" ht="15">
      <c r="A592" s="10"/>
      <c r="B592" s="22"/>
      <c r="C592" s="66"/>
      <c r="D592" s="49"/>
      <c r="E592" s="20"/>
      <c r="F592" s="20"/>
      <c r="G592" s="20"/>
      <c r="H592" s="40"/>
    </row>
    <row r="593" spans="1:8" ht="15">
      <c r="A593" s="10"/>
      <c r="B593" s="22"/>
      <c r="C593" s="66"/>
      <c r="D593" s="49"/>
      <c r="E593" s="20"/>
      <c r="F593" s="20"/>
      <c r="G593" s="20"/>
      <c r="H593" s="40"/>
    </row>
    <row r="594" spans="1:8" ht="15">
      <c r="A594" s="10"/>
      <c r="B594" s="22"/>
      <c r="C594" s="66"/>
      <c r="D594" s="49"/>
      <c r="E594" s="20"/>
      <c r="F594" s="20"/>
      <c r="G594" s="20"/>
      <c r="H594" s="40"/>
    </row>
    <row r="595" spans="1:8" ht="15">
      <c r="A595" s="10"/>
      <c r="B595" s="22"/>
      <c r="C595" s="66"/>
      <c r="D595" s="49"/>
      <c r="E595" s="20"/>
      <c r="F595" s="20"/>
      <c r="G595" s="20"/>
      <c r="H595" s="40"/>
    </row>
    <row r="596" spans="1:8" ht="15">
      <c r="A596" s="10"/>
      <c r="B596" s="22"/>
      <c r="C596" s="66"/>
      <c r="D596" s="49"/>
      <c r="E596" s="20"/>
      <c r="F596" s="20"/>
      <c r="G596" s="20"/>
      <c r="H596" s="40"/>
    </row>
    <row r="597" spans="1:8" ht="15">
      <c r="A597" s="10"/>
      <c r="B597" s="22"/>
      <c r="C597" s="66"/>
      <c r="D597" s="49"/>
      <c r="E597" s="20"/>
      <c r="F597" s="20"/>
      <c r="G597" s="20"/>
      <c r="H597" s="40"/>
    </row>
    <row r="598" spans="1:8" ht="15">
      <c r="A598" s="10"/>
      <c r="B598" s="22"/>
      <c r="C598" s="66"/>
      <c r="D598" s="49"/>
      <c r="E598" s="20"/>
      <c r="F598" s="20"/>
      <c r="G598" s="20"/>
      <c r="H598" s="40"/>
    </row>
    <row r="599" spans="1:8" ht="15">
      <c r="A599" s="10"/>
      <c r="B599" s="22"/>
      <c r="C599" s="66"/>
      <c r="D599" s="49"/>
      <c r="E599" s="20"/>
      <c r="F599" s="20"/>
      <c r="G599" s="20"/>
      <c r="H599" s="40"/>
    </row>
    <row r="600" spans="1:8" ht="15">
      <c r="A600" s="10"/>
      <c r="B600" s="22"/>
      <c r="C600" s="66"/>
      <c r="D600" s="49"/>
      <c r="E600" s="20"/>
      <c r="F600" s="20"/>
      <c r="G600" s="20"/>
      <c r="H600" s="40"/>
    </row>
    <row r="601" spans="1:8" ht="15">
      <c r="A601" s="10"/>
      <c r="B601" s="22"/>
      <c r="C601" s="66"/>
      <c r="D601" s="49"/>
      <c r="E601" s="20"/>
      <c r="F601" s="20"/>
      <c r="G601" s="20"/>
      <c r="H601" s="40"/>
    </row>
    <row r="602" spans="1:8" ht="15">
      <c r="A602" s="10"/>
      <c r="B602" s="22"/>
      <c r="C602" s="66"/>
      <c r="D602" s="49"/>
      <c r="E602" s="20"/>
      <c r="F602" s="20"/>
      <c r="G602" s="20"/>
      <c r="H602" s="40"/>
    </row>
    <row r="603" spans="1:8" ht="15">
      <c r="A603" s="10"/>
      <c r="B603" s="22"/>
      <c r="C603" s="66"/>
      <c r="D603" s="49"/>
      <c r="E603" s="20"/>
      <c r="F603" s="20"/>
      <c r="G603" s="20"/>
      <c r="H603" s="40"/>
    </row>
    <row r="604" spans="1:8" ht="15">
      <c r="A604" s="10"/>
      <c r="B604" s="22"/>
      <c r="C604" s="66"/>
      <c r="D604" s="49"/>
      <c r="E604" s="20"/>
      <c r="F604" s="20"/>
      <c r="G604" s="20"/>
      <c r="H604" s="40"/>
    </row>
    <row r="605" spans="1:8" ht="15">
      <c r="A605" s="10"/>
      <c r="B605" s="22"/>
      <c r="C605" s="66"/>
      <c r="D605" s="49"/>
      <c r="E605" s="20"/>
      <c r="F605" s="20"/>
      <c r="G605" s="20"/>
      <c r="H605" s="40"/>
    </row>
    <row r="606" spans="1:8" ht="15">
      <c r="A606" s="10"/>
      <c r="B606" s="22"/>
      <c r="C606" s="66"/>
      <c r="D606" s="49"/>
      <c r="E606" s="20"/>
      <c r="F606" s="20"/>
      <c r="G606" s="20"/>
      <c r="H606" s="40"/>
    </row>
    <row r="607" spans="1:8" ht="15">
      <c r="A607" s="10"/>
      <c r="B607" s="22"/>
      <c r="C607" s="66"/>
      <c r="D607" s="49"/>
      <c r="E607" s="20"/>
      <c r="F607" s="20"/>
      <c r="G607" s="20"/>
      <c r="H607" s="40"/>
    </row>
    <row r="608" spans="1:8" ht="15">
      <c r="A608" s="10"/>
      <c r="B608" s="22"/>
      <c r="C608" s="66"/>
      <c r="D608" s="49"/>
      <c r="E608" s="20"/>
      <c r="F608" s="20"/>
      <c r="G608" s="20"/>
      <c r="H608" s="40"/>
    </row>
    <row r="609" spans="1:8" ht="15">
      <c r="A609" s="10"/>
      <c r="B609" s="22"/>
      <c r="C609" s="66"/>
      <c r="D609" s="49"/>
      <c r="E609" s="20"/>
      <c r="F609" s="20"/>
      <c r="G609" s="20"/>
      <c r="H609" s="40"/>
    </row>
    <row r="610" spans="1:8" ht="15">
      <c r="A610" s="10"/>
      <c r="B610" s="22"/>
      <c r="C610" s="66"/>
      <c r="D610" s="49"/>
      <c r="E610" s="20"/>
      <c r="F610" s="20"/>
      <c r="G610" s="20"/>
      <c r="H610" s="40"/>
    </row>
    <row r="611" spans="1:8" ht="15">
      <c r="A611" s="10"/>
      <c r="B611" s="22"/>
      <c r="C611" s="66"/>
      <c r="D611" s="49"/>
      <c r="E611" s="20"/>
      <c r="F611" s="20"/>
      <c r="G611" s="20"/>
      <c r="H611" s="40"/>
    </row>
    <row r="612" spans="1:8" ht="15">
      <c r="A612" s="10"/>
      <c r="B612" s="22"/>
      <c r="C612" s="66"/>
      <c r="D612" s="49"/>
      <c r="E612" s="20"/>
      <c r="F612" s="20"/>
      <c r="G612" s="20"/>
      <c r="H612" s="40"/>
    </row>
    <row r="613" spans="1:8" ht="15">
      <c r="A613" s="10"/>
      <c r="B613" s="22"/>
      <c r="C613" s="66"/>
      <c r="D613" s="49"/>
      <c r="E613" s="20"/>
      <c r="F613" s="20"/>
      <c r="G613" s="20"/>
      <c r="H613" s="40"/>
    </row>
    <row r="614" spans="1:8" ht="15">
      <c r="A614" s="10"/>
      <c r="B614" s="22"/>
      <c r="C614" s="66"/>
      <c r="D614" s="49"/>
      <c r="E614" s="20"/>
      <c r="F614" s="20"/>
      <c r="G614" s="20"/>
      <c r="H614" s="40"/>
    </row>
    <row r="615" spans="1:8" ht="15">
      <c r="A615" s="10"/>
      <c r="B615" s="22"/>
      <c r="C615" s="66"/>
      <c r="D615" s="49"/>
      <c r="E615" s="20"/>
      <c r="F615" s="20"/>
      <c r="G615" s="20"/>
      <c r="H615" s="40"/>
    </row>
    <row r="616" spans="1:8" ht="15">
      <c r="A616" s="10"/>
      <c r="B616" s="22"/>
      <c r="C616" s="66"/>
      <c r="D616" s="49"/>
      <c r="E616" s="20"/>
      <c r="F616" s="20"/>
      <c r="G616" s="20"/>
      <c r="H616" s="40"/>
    </row>
    <row r="617" spans="1:8" ht="15">
      <c r="A617" s="10"/>
      <c r="B617" s="22"/>
      <c r="C617" s="66"/>
      <c r="D617" s="49"/>
      <c r="E617" s="20"/>
      <c r="F617" s="20"/>
      <c r="G617" s="20"/>
      <c r="H617" s="40"/>
    </row>
    <row r="618" spans="1:8" ht="15">
      <c r="A618" s="10"/>
      <c r="B618" s="22"/>
      <c r="C618" s="66"/>
      <c r="D618" s="49"/>
      <c r="E618" s="20"/>
      <c r="F618" s="20"/>
      <c r="G618" s="20"/>
      <c r="H618" s="40"/>
    </row>
    <row r="619" spans="1:8" ht="15">
      <c r="A619" s="10"/>
      <c r="B619" s="22"/>
      <c r="C619" s="66"/>
      <c r="D619" s="49"/>
      <c r="E619" s="20"/>
      <c r="F619" s="20"/>
      <c r="G619" s="20"/>
      <c r="H619" s="40"/>
    </row>
    <row r="620" spans="1:8" ht="15">
      <c r="A620" s="10"/>
      <c r="B620" s="22"/>
      <c r="C620" s="66"/>
      <c r="D620" s="49"/>
      <c r="E620" s="20"/>
      <c r="F620" s="20"/>
      <c r="G620" s="20"/>
      <c r="H620" s="40"/>
    </row>
    <row r="621" spans="1:8" ht="15">
      <c r="A621" s="10"/>
      <c r="B621" s="22"/>
      <c r="C621" s="66"/>
      <c r="D621" s="49"/>
      <c r="E621" s="20"/>
      <c r="F621" s="20"/>
      <c r="G621" s="20"/>
      <c r="H621" s="40"/>
    </row>
    <row r="622" spans="1:8" ht="15">
      <c r="A622" s="10"/>
      <c r="B622" s="22"/>
      <c r="C622" s="66"/>
      <c r="D622" s="49"/>
      <c r="E622" s="20"/>
      <c r="F622" s="20"/>
      <c r="G622" s="20"/>
      <c r="H622" s="40"/>
    </row>
    <row r="623" spans="1:8" ht="15">
      <c r="A623" s="10"/>
      <c r="B623" s="22"/>
      <c r="C623" s="66"/>
      <c r="D623" s="49"/>
      <c r="E623" s="20"/>
      <c r="F623" s="20"/>
      <c r="G623" s="20"/>
      <c r="H623" s="40"/>
    </row>
    <row r="624" spans="1:8" ht="15">
      <c r="A624" s="10"/>
      <c r="B624" s="22"/>
      <c r="C624" s="66"/>
      <c r="D624" s="49"/>
      <c r="E624" s="20"/>
      <c r="F624" s="20"/>
      <c r="G624" s="20"/>
      <c r="H624" s="40"/>
    </row>
    <row r="625" spans="1:8" ht="15">
      <c r="A625" s="10"/>
      <c r="B625" s="22"/>
      <c r="C625" s="66"/>
      <c r="D625" s="49"/>
      <c r="E625" s="20"/>
      <c r="F625" s="20"/>
      <c r="G625" s="20"/>
      <c r="H625" s="40"/>
    </row>
    <row r="626" spans="1:8" ht="15">
      <c r="A626" s="10"/>
      <c r="B626" s="22"/>
      <c r="C626" s="66"/>
      <c r="D626" s="49"/>
      <c r="E626" s="20"/>
      <c r="F626" s="20"/>
      <c r="G626" s="20"/>
      <c r="H626" s="40"/>
    </row>
    <row r="627" spans="1:8" ht="15">
      <c r="A627" s="10"/>
      <c r="B627" s="22"/>
      <c r="C627" s="66"/>
      <c r="D627" s="49"/>
      <c r="E627" s="20"/>
      <c r="F627" s="20"/>
      <c r="G627" s="20"/>
      <c r="H627" s="40"/>
    </row>
    <row r="628" spans="1:8" ht="15">
      <c r="A628" s="10"/>
      <c r="B628" s="22"/>
      <c r="C628" s="66"/>
      <c r="D628" s="49"/>
      <c r="E628" s="20"/>
      <c r="F628" s="20"/>
      <c r="G628" s="20"/>
      <c r="H628" s="40"/>
    </row>
    <row r="629" spans="1:8" ht="15">
      <c r="A629" s="10"/>
      <c r="B629" s="22"/>
      <c r="C629" s="66"/>
      <c r="D629" s="49"/>
      <c r="E629" s="20"/>
      <c r="F629" s="20"/>
      <c r="G629" s="20"/>
      <c r="H629" s="40"/>
    </row>
    <row r="630" spans="1:8" ht="15">
      <c r="A630" s="10"/>
      <c r="B630" s="22"/>
      <c r="C630" s="66"/>
      <c r="D630" s="49"/>
      <c r="E630" s="20"/>
      <c r="F630" s="20"/>
      <c r="G630" s="20"/>
      <c r="H630" s="40"/>
    </row>
    <row r="631" spans="1:8" ht="15">
      <c r="A631" s="10"/>
      <c r="B631" s="22"/>
      <c r="C631" s="66"/>
      <c r="D631" s="49"/>
      <c r="E631" s="20"/>
      <c r="F631" s="20"/>
      <c r="G631" s="20"/>
      <c r="H631" s="40"/>
    </row>
    <row r="632" spans="1:8" ht="15">
      <c r="A632" s="10"/>
      <c r="B632" s="22"/>
      <c r="C632" s="66"/>
      <c r="D632" s="50"/>
      <c r="E632" s="20"/>
      <c r="F632" s="20"/>
      <c r="G632" s="20"/>
      <c r="H632" s="40"/>
    </row>
    <row r="633" spans="1:8" ht="15">
      <c r="A633" s="10"/>
      <c r="B633" s="22"/>
      <c r="C633" s="66"/>
      <c r="D633" s="50"/>
      <c r="E633" s="20"/>
      <c r="F633" s="20"/>
      <c r="G633" s="20"/>
      <c r="H633" s="40"/>
    </row>
    <row r="634" spans="1:8" ht="15">
      <c r="A634" s="10"/>
      <c r="B634" s="22"/>
      <c r="C634" s="66"/>
      <c r="D634" s="50"/>
      <c r="E634" s="20"/>
      <c r="F634" s="20"/>
      <c r="G634" s="20"/>
      <c r="H634" s="40"/>
    </row>
    <row r="635" spans="1:8" ht="15">
      <c r="A635" s="10"/>
      <c r="B635" s="22"/>
      <c r="C635" s="66"/>
      <c r="D635" s="50"/>
      <c r="E635" s="20"/>
      <c r="F635" s="20"/>
      <c r="G635" s="20"/>
      <c r="H635" s="40"/>
    </row>
    <row r="636" spans="1:8" ht="15">
      <c r="A636" s="10"/>
      <c r="B636" s="22"/>
      <c r="C636" s="66"/>
      <c r="D636" s="50"/>
      <c r="E636" s="20"/>
      <c r="F636" s="20"/>
      <c r="G636" s="20"/>
      <c r="H636" s="40"/>
    </row>
    <row r="637" spans="1:8" ht="15">
      <c r="A637" s="10"/>
      <c r="B637" s="22"/>
      <c r="C637" s="66"/>
      <c r="D637" s="50"/>
      <c r="E637" s="20"/>
      <c r="F637" s="20"/>
      <c r="G637" s="20"/>
      <c r="H637" s="40"/>
    </row>
    <row r="638" spans="1:8" ht="15">
      <c r="A638" s="10"/>
      <c r="B638" s="22"/>
      <c r="C638" s="66"/>
      <c r="D638" s="50"/>
      <c r="E638" s="20"/>
      <c r="F638" s="20"/>
      <c r="G638" s="20"/>
      <c r="H638" s="40"/>
    </row>
    <row r="639" spans="1:8" ht="15">
      <c r="A639" s="10"/>
      <c r="B639" s="22"/>
      <c r="C639" s="66"/>
      <c r="D639" s="50"/>
      <c r="E639" s="20"/>
      <c r="F639" s="20"/>
      <c r="G639" s="20"/>
      <c r="H639" s="40"/>
    </row>
    <row r="640" spans="1:8" ht="15">
      <c r="A640" s="10"/>
      <c r="B640" s="22"/>
      <c r="C640" s="66"/>
      <c r="D640" s="50"/>
      <c r="E640" s="20"/>
      <c r="F640" s="20"/>
      <c r="G640" s="20"/>
      <c r="H640" s="40"/>
    </row>
    <row r="641" spans="1:8" ht="15">
      <c r="A641" s="10"/>
      <c r="B641" s="22"/>
      <c r="C641" s="66"/>
      <c r="D641" s="50"/>
      <c r="E641" s="20"/>
      <c r="F641" s="20"/>
      <c r="G641" s="20"/>
      <c r="H641" s="40"/>
    </row>
    <row r="642" spans="1:8" ht="15">
      <c r="A642" s="10"/>
      <c r="B642" s="22"/>
      <c r="C642" s="66"/>
      <c r="D642" s="50"/>
      <c r="E642" s="20"/>
      <c r="F642" s="20"/>
      <c r="G642" s="20"/>
      <c r="H642" s="40"/>
    </row>
    <row r="643" spans="1:8" ht="15">
      <c r="A643" s="10"/>
      <c r="B643" s="22"/>
      <c r="C643" s="66"/>
      <c r="D643" s="50"/>
      <c r="E643" s="20"/>
      <c r="F643" s="20"/>
      <c r="G643" s="20"/>
      <c r="H643" s="40"/>
    </row>
    <row r="644" spans="1:8" ht="15">
      <c r="A644" s="10"/>
      <c r="B644" s="22"/>
      <c r="C644" s="66"/>
      <c r="D644" s="50"/>
      <c r="E644" s="20"/>
      <c r="F644" s="20"/>
      <c r="G644" s="20"/>
      <c r="H644" s="40"/>
    </row>
    <row r="645" spans="1:8" ht="15">
      <c r="A645" s="10"/>
      <c r="B645" s="22"/>
      <c r="C645" s="66"/>
      <c r="D645" s="50"/>
      <c r="E645" s="20"/>
      <c r="F645" s="20"/>
      <c r="G645" s="20"/>
      <c r="H645" s="40"/>
    </row>
    <row r="646" spans="1:8" ht="15">
      <c r="A646" s="10"/>
      <c r="B646" s="22"/>
      <c r="C646" s="66"/>
      <c r="D646" s="50"/>
      <c r="E646" s="20"/>
      <c r="F646" s="20"/>
      <c r="G646" s="20"/>
      <c r="H646" s="40"/>
    </row>
    <row r="647" spans="1:8" ht="15">
      <c r="A647" s="10"/>
      <c r="B647" s="22"/>
      <c r="C647" s="66"/>
      <c r="D647" s="50"/>
      <c r="E647" s="20"/>
      <c r="F647" s="20"/>
      <c r="G647" s="20"/>
      <c r="H647" s="40"/>
    </row>
    <row r="648" spans="1:8" ht="15">
      <c r="A648" s="10"/>
      <c r="B648" s="22"/>
      <c r="C648" s="66"/>
      <c r="D648" s="50"/>
      <c r="E648" s="20"/>
      <c r="F648" s="20"/>
      <c r="G648" s="20"/>
      <c r="H648" s="40"/>
    </row>
    <row r="649" spans="1:8" ht="15">
      <c r="A649" s="10"/>
      <c r="B649" s="22"/>
      <c r="C649" s="66"/>
      <c r="D649" s="50"/>
      <c r="E649" s="20"/>
      <c r="F649" s="20"/>
      <c r="G649" s="20"/>
      <c r="H649" s="40"/>
    </row>
    <row r="650" spans="1:8" ht="15">
      <c r="A650" s="10"/>
      <c r="B650" s="22"/>
      <c r="C650" s="66"/>
      <c r="D650" s="50"/>
      <c r="E650" s="20"/>
      <c r="F650" s="20"/>
      <c r="G650" s="20"/>
      <c r="H650" s="40"/>
    </row>
    <row r="651" spans="1:8" ht="15">
      <c r="A651" s="10"/>
      <c r="B651" s="22"/>
      <c r="C651" s="66"/>
      <c r="D651" s="50"/>
      <c r="E651" s="20"/>
      <c r="F651" s="20"/>
      <c r="G651" s="20"/>
      <c r="H651" s="40"/>
    </row>
    <row r="652" spans="1:8" ht="15">
      <c r="A652" s="10"/>
      <c r="B652" s="22"/>
      <c r="C652" s="66"/>
      <c r="D652" s="50"/>
      <c r="E652" s="20"/>
      <c r="F652" s="20"/>
      <c r="G652" s="20"/>
      <c r="H652" s="40"/>
    </row>
    <row r="653" spans="1:8" ht="15">
      <c r="A653" s="10"/>
      <c r="B653" s="22"/>
      <c r="C653" s="66"/>
      <c r="D653" s="50"/>
      <c r="E653" s="20"/>
      <c r="F653" s="20"/>
      <c r="G653" s="20"/>
      <c r="H653" s="40"/>
    </row>
    <row r="654" spans="1:8" ht="15">
      <c r="A654" s="10"/>
      <c r="B654" s="22"/>
      <c r="C654" s="66"/>
      <c r="D654" s="50"/>
      <c r="E654" s="20"/>
      <c r="F654" s="20"/>
      <c r="G654" s="20"/>
      <c r="H654" s="40"/>
    </row>
    <row r="655" spans="1:8" ht="15">
      <c r="A655" s="10"/>
      <c r="B655" s="22"/>
      <c r="C655" s="66"/>
      <c r="D655" s="50"/>
      <c r="E655" s="20"/>
      <c r="F655" s="20"/>
      <c r="G655" s="20"/>
      <c r="H655" s="40"/>
    </row>
    <row r="656" spans="1:8" ht="15">
      <c r="A656" s="10"/>
      <c r="B656" s="22"/>
      <c r="C656" s="66"/>
      <c r="D656" s="50"/>
      <c r="E656" s="20"/>
      <c r="F656" s="20"/>
      <c r="G656" s="20"/>
      <c r="H656" s="40"/>
    </row>
    <row r="657" spans="1:8" ht="15">
      <c r="A657" s="10"/>
      <c r="B657" s="22"/>
      <c r="C657" s="66"/>
      <c r="D657" s="50"/>
      <c r="E657" s="20"/>
      <c r="F657" s="20"/>
      <c r="G657" s="20"/>
      <c r="H657" s="40"/>
    </row>
    <row r="658" spans="1:8" ht="15">
      <c r="A658" s="10"/>
      <c r="B658" s="22"/>
      <c r="C658" s="66"/>
      <c r="D658" s="50"/>
      <c r="E658" s="20"/>
      <c r="F658" s="20"/>
      <c r="G658" s="20"/>
      <c r="H658" s="40"/>
    </row>
    <row r="659" spans="1:8" ht="15">
      <c r="A659" s="10"/>
      <c r="B659" s="22"/>
      <c r="C659" s="66"/>
      <c r="D659" s="50"/>
      <c r="E659" s="20"/>
      <c r="F659" s="20"/>
      <c r="G659" s="20"/>
      <c r="H659" s="40"/>
    </row>
    <row r="660" spans="1:8" ht="15">
      <c r="A660" s="10"/>
      <c r="B660" s="22"/>
      <c r="C660" s="66"/>
      <c r="D660" s="50"/>
      <c r="E660" s="20"/>
      <c r="F660" s="20"/>
      <c r="G660" s="20"/>
      <c r="H660" s="40"/>
    </row>
    <row r="661" spans="1:8" ht="15">
      <c r="A661" s="10"/>
      <c r="B661" s="22"/>
      <c r="C661" s="66"/>
      <c r="D661" s="50"/>
      <c r="E661" s="20"/>
      <c r="F661" s="20"/>
      <c r="G661" s="20"/>
      <c r="H661" s="40"/>
    </row>
    <row r="662" spans="1:8" ht="15">
      <c r="A662" s="10"/>
      <c r="B662" s="22"/>
      <c r="C662" s="66"/>
      <c r="D662" s="50"/>
      <c r="E662" s="20"/>
      <c r="F662" s="20"/>
      <c r="G662" s="20"/>
      <c r="H662" s="40"/>
    </row>
    <row r="663" spans="1:8" ht="15">
      <c r="A663" s="10"/>
      <c r="B663" s="22"/>
      <c r="C663" s="66"/>
      <c r="D663" s="50"/>
      <c r="E663" s="20"/>
      <c r="F663" s="20"/>
      <c r="G663" s="20"/>
      <c r="H663" s="40"/>
    </row>
    <row r="664" spans="1:8" ht="15">
      <c r="A664" s="10"/>
      <c r="B664" s="22"/>
      <c r="C664" s="66"/>
      <c r="D664" s="50"/>
      <c r="E664" s="20"/>
      <c r="F664" s="20"/>
      <c r="G664" s="20"/>
      <c r="H664" s="40"/>
    </row>
    <row r="665" spans="1:8" ht="15">
      <c r="A665" s="10"/>
      <c r="B665" s="22"/>
      <c r="C665" s="66"/>
      <c r="D665" s="50"/>
      <c r="E665" s="20"/>
      <c r="F665" s="20"/>
      <c r="G665" s="20"/>
      <c r="H665" s="40"/>
    </row>
    <row r="666" spans="1:8" ht="15">
      <c r="A666" s="10"/>
      <c r="B666" s="22"/>
      <c r="C666" s="66"/>
      <c r="D666" s="50"/>
      <c r="E666" s="20"/>
      <c r="F666" s="20"/>
      <c r="G666" s="20"/>
      <c r="H666" s="40"/>
    </row>
    <row r="667" spans="1:8" ht="15">
      <c r="A667" s="10"/>
      <c r="B667" s="22"/>
      <c r="C667" s="66"/>
      <c r="D667" s="50"/>
      <c r="E667" s="20"/>
      <c r="F667" s="20"/>
      <c r="G667" s="20"/>
      <c r="H667" s="40"/>
    </row>
    <row r="668" spans="1:8" ht="15">
      <c r="A668" s="10"/>
      <c r="B668" s="22"/>
      <c r="C668" s="66"/>
      <c r="D668" s="50"/>
      <c r="E668" s="20"/>
      <c r="F668" s="20"/>
      <c r="G668" s="20"/>
      <c r="H668" s="40"/>
    </row>
    <row r="669" spans="1:8" ht="15">
      <c r="A669" s="10"/>
      <c r="B669" s="22"/>
      <c r="C669" s="66"/>
      <c r="D669" s="50"/>
      <c r="E669" s="20"/>
      <c r="F669" s="20"/>
      <c r="G669" s="20"/>
      <c r="H669" s="40"/>
    </row>
    <row r="670" spans="1:8" ht="15">
      <c r="A670" s="10"/>
      <c r="B670" s="22"/>
      <c r="C670" s="66"/>
      <c r="D670" s="50"/>
      <c r="E670" s="20"/>
      <c r="F670" s="20"/>
      <c r="G670" s="20"/>
      <c r="H670" s="40"/>
    </row>
    <row r="671" spans="1:8" ht="15">
      <c r="A671" s="10"/>
      <c r="B671" s="22"/>
      <c r="C671" s="66"/>
      <c r="D671" s="50"/>
      <c r="E671" s="20"/>
      <c r="F671" s="20"/>
      <c r="G671" s="20"/>
      <c r="H671" s="40"/>
    </row>
    <row r="672" spans="1:8" ht="15">
      <c r="A672" s="10"/>
      <c r="B672" s="22"/>
      <c r="C672" s="66"/>
      <c r="D672" s="50"/>
      <c r="E672" s="20"/>
      <c r="F672" s="20"/>
      <c r="G672" s="20"/>
      <c r="H672" s="40"/>
    </row>
    <row r="673" spans="1:8" ht="15">
      <c r="A673" s="10"/>
      <c r="B673" s="22"/>
      <c r="C673" s="66"/>
      <c r="D673" s="50"/>
      <c r="E673" s="20"/>
      <c r="F673" s="20"/>
      <c r="G673" s="20"/>
      <c r="H673" s="40"/>
    </row>
    <row r="674" spans="1:8" ht="15">
      <c r="A674" s="10"/>
      <c r="B674" s="22"/>
      <c r="C674" s="66"/>
      <c r="D674" s="50"/>
      <c r="E674" s="20"/>
      <c r="F674" s="20"/>
      <c r="G674" s="20"/>
      <c r="H674" s="40"/>
    </row>
    <row r="675" spans="1:8" ht="15">
      <c r="A675" s="10"/>
      <c r="B675" s="22"/>
      <c r="C675" s="66"/>
      <c r="D675" s="50"/>
      <c r="E675" s="20"/>
      <c r="F675" s="20"/>
      <c r="G675" s="20"/>
      <c r="H675" s="40"/>
    </row>
    <row r="676" spans="1:8" ht="15">
      <c r="A676" s="10"/>
      <c r="B676" s="22"/>
      <c r="C676" s="66"/>
      <c r="D676" s="50"/>
      <c r="E676" s="20"/>
      <c r="F676" s="20"/>
      <c r="G676" s="20"/>
      <c r="H676" s="40"/>
    </row>
    <row r="677" spans="1:8" ht="15">
      <c r="A677" s="10"/>
      <c r="B677" s="22"/>
      <c r="C677" s="66"/>
      <c r="D677" s="50"/>
      <c r="E677" s="20"/>
      <c r="F677" s="20"/>
      <c r="G677" s="20"/>
      <c r="H677" s="40"/>
    </row>
    <row r="678" spans="1:8" ht="15">
      <c r="A678" s="10"/>
      <c r="B678" s="22"/>
      <c r="C678" s="66"/>
      <c r="D678" s="50"/>
      <c r="E678" s="20"/>
      <c r="F678" s="20"/>
      <c r="G678" s="20"/>
      <c r="H678" s="40"/>
    </row>
    <row r="679" spans="1:8" ht="15">
      <c r="A679" s="10"/>
      <c r="B679" s="22"/>
      <c r="C679" s="66"/>
      <c r="D679" s="50"/>
      <c r="E679" s="20"/>
      <c r="F679" s="20"/>
      <c r="G679" s="20"/>
      <c r="H679" s="40"/>
    </row>
    <row r="680" spans="1:8" ht="15">
      <c r="A680" s="10"/>
      <c r="B680" s="22"/>
      <c r="C680" s="66"/>
      <c r="D680" s="50"/>
      <c r="E680" s="20"/>
      <c r="F680" s="20"/>
      <c r="G680" s="20"/>
      <c r="H680" s="40"/>
    </row>
    <row r="681" spans="1:8" ht="15">
      <c r="A681" s="10"/>
      <c r="B681" s="22"/>
      <c r="C681" s="66"/>
      <c r="D681" s="50"/>
      <c r="E681" s="20"/>
      <c r="F681" s="20"/>
      <c r="G681" s="20"/>
      <c r="H681" s="40"/>
    </row>
    <row r="682" spans="1:8" ht="15">
      <c r="A682" s="10"/>
      <c r="B682" s="22"/>
      <c r="C682" s="66"/>
      <c r="D682" s="50"/>
      <c r="E682" s="20"/>
      <c r="F682" s="20"/>
      <c r="G682" s="20"/>
      <c r="H682" s="40"/>
    </row>
    <row r="683" spans="1:8" ht="15">
      <c r="A683" s="10"/>
      <c r="B683" s="22"/>
      <c r="C683" s="66"/>
      <c r="D683" s="50"/>
      <c r="E683" s="20"/>
      <c r="F683" s="20"/>
      <c r="G683" s="20"/>
      <c r="H683" s="40"/>
    </row>
    <row r="684" spans="1:8" ht="15">
      <c r="A684" s="10"/>
      <c r="B684" s="22"/>
      <c r="C684" s="66"/>
      <c r="D684" s="50"/>
      <c r="E684" s="20"/>
      <c r="F684" s="20"/>
      <c r="G684" s="20"/>
      <c r="H684" s="40"/>
    </row>
    <row r="685" spans="1:8" ht="15">
      <c r="A685" s="10"/>
      <c r="B685" s="22"/>
      <c r="C685" s="66"/>
      <c r="D685" s="50"/>
      <c r="E685" s="20"/>
      <c r="F685" s="20"/>
      <c r="G685" s="20"/>
      <c r="H685" s="40"/>
    </row>
    <row r="686" spans="1:8" ht="15">
      <c r="A686" s="10"/>
      <c r="B686" s="22"/>
      <c r="C686" s="66"/>
      <c r="D686" s="50"/>
      <c r="E686" s="20"/>
      <c r="F686" s="20"/>
      <c r="G686" s="20"/>
      <c r="H686" s="40"/>
    </row>
    <row r="687" spans="1:8" ht="15">
      <c r="A687" s="10"/>
      <c r="B687" s="22"/>
      <c r="C687" s="66"/>
      <c r="D687" s="50"/>
      <c r="E687" s="20"/>
      <c r="F687" s="20"/>
      <c r="G687" s="20"/>
      <c r="H687" s="40"/>
    </row>
    <row r="688" spans="1:8" ht="15">
      <c r="A688" s="10"/>
      <c r="B688" s="22"/>
      <c r="C688" s="66"/>
      <c r="D688" s="50"/>
      <c r="E688" s="20"/>
      <c r="F688" s="20"/>
      <c r="G688" s="20"/>
      <c r="H688" s="40"/>
    </row>
    <row r="689" spans="1:8" ht="15">
      <c r="A689" s="10"/>
      <c r="B689" s="22"/>
      <c r="C689" s="66"/>
      <c r="D689" s="50"/>
      <c r="E689" s="20"/>
      <c r="F689" s="20"/>
      <c r="G689" s="20"/>
      <c r="H689" s="40"/>
    </row>
    <row r="690" spans="1:8" ht="15">
      <c r="A690" s="10"/>
      <c r="B690" s="22"/>
      <c r="C690" s="66"/>
      <c r="D690" s="50"/>
      <c r="E690" s="20"/>
      <c r="F690" s="20"/>
      <c r="G690" s="20"/>
      <c r="H690" s="40"/>
    </row>
    <row r="691" spans="1:8" ht="15">
      <c r="A691" s="10"/>
      <c r="B691" s="22"/>
      <c r="C691" s="66"/>
      <c r="D691" s="50"/>
      <c r="E691" s="20"/>
      <c r="F691" s="20"/>
      <c r="G691" s="20"/>
      <c r="H691" s="40"/>
    </row>
    <row r="692" spans="1:8" ht="15">
      <c r="A692" s="10"/>
      <c r="B692" s="22"/>
      <c r="C692" s="66"/>
      <c r="D692" s="50"/>
      <c r="E692" s="20"/>
      <c r="F692" s="20"/>
      <c r="G692" s="20"/>
      <c r="H692" s="40"/>
    </row>
    <row r="693" spans="1:8" ht="15">
      <c r="A693" s="10"/>
      <c r="B693" s="22"/>
      <c r="C693" s="66"/>
      <c r="D693" s="50"/>
      <c r="E693" s="20"/>
      <c r="F693" s="20"/>
      <c r="G693" s="20"/>
      <c r="H693" s="40"/>
    </row>
    <row r="694" spans="1:8" ht="15">
      <c r="A694" s="10"/>
      <c r="B694" s="22"/>
      <c r="C694" s="66"/>
      <c r="D694" s="50"/>
      <c r="E694" s="20"/>
      <c r="F694" s="20"/>
      <c r="G694" s="20"/>
      <c r="H694" s="40"/>
    </row>
    <row r="695" spans="1:8" ht="15">
      <c r="A695" s="10"/>
      <c r="B695" s="22"/>
      <c r="C695" s="66"/>
      <c r="D695" s="50"/>
      <c r="E695" s="20"/>
      <c r="F695" s="20"/>
      <c r="G695" s="20"/>
      <c r="H695" s="40"/>
    </row>
    <row r="696" spans="1:8" ht="15">
      <c r="A696" s="10"/>
      <c r="B696" s="22"/>
      <c r="C696" s="66"/>
      <c r="D696" s="50"/>
      <c r="E696" s="20"/>
      <c r="F696" s="20"/>
      <c r="G696" s="20"/>
      <c r="H696" s="40"/>
    </row>
    <row r="697" spans="1:8" ht="15">
      <c r="A697" s="10"/>
      <c r="B697" s="22"/>
      <c r="C697" s="66"/>
      <c r="D697" s="50"/>
      <c r="E697" s="20"/>
      <c r="F697" s="20"/>
      <c r="G697" s="20"/>
      <c r="H697" s="40"/>
    </row>
    <row r="698" spans="1:8" ht="15">
      <c r="A698" s="10"/>
      <c r="B698" s="22"/>
      <c r="C698" s="66"/>
      <c r="D698" s="50"/>
      <c r="E698" s="20"/>
      <c r="F698" s="20"/>
      <c r="G698" s="20"/>
      <c r="H698" s="40"/>
    </row>
    <row r="699" spans="1:8" ht="15">
      <c r="A699" s="10"/>
      <c r="B699" s="22"/>
      <c r="C699" s="66"/>
      <c r="D699" s="50"/>
      <c r="E699" s="20"/>
      <c r="F699" s="20"/>
      <c r="G699" s="20"/>
      <c r="H699" s="40"/>
    </row>
    <row r="700" spans="1:8" ht="15">
      <c r="A700" s="10"/>
      <c r="B700" s="22"/>
      <c r="C700" s="66"/>
      <c r="D700" s="50"/>
      <c r="E700" s="20"/>
      <c r="F700" s="20"/>
      <c r="G700" s="20"/>
      <c r="H700" s="40"/>
    </row>
    <row r="701" spans="1:8" ht="15">
      <c r="A701" s="10"/>
      <c r="B701" s="22"/>
      <c r="C701" s="66"/>
      <c r="D701" s="50"/>
      <c r="E701" s="20"/>
      <c r="F701" s="20"/>
      <c r="G701" s="20"/>
      <c r="H701" s="40"/>
    </row>
    <row r="702" spans="1:8" ht="15">
      <c r="A702" s="10"/>
      <c r="B702" s="22"/>
      <c r="C702" s="66"/>
      <c r="D702" s="50"/>
      <c r="E702" s="20"/>
      <c r="F702" s="20"/>
      <c r="G702" s="20"/>
      <c r="H702" s="40"/>
    </row>
    <row r="703" spans="1:8" ht="15">
      <c r="A703" s="10"/>
      <c r="B703" s="22"/>
      <c r="C703" s="66"/>
      <c r="D703" s="50"/>
      <c r="E703" s="20"/>
      <c r="F703" s="20"/>
      <c r="G703" s="20"/>
      <c r="H703" s="40"/>
    </row>
    <row r="704" spans="1:8" ht="15">
      <c r="A704" s="10"/>
      <c r="B704" s="22"/>
      <c r="C704" s="66"/>
      <c r="D704" s="50"/>
      <c r="E704" s="20"/>
      <c r="F704" s="20"/>
      <c r="G704" s="20"/>
      <c r="H704" s="40"/>
    </row>
    <row r="705" spans="1:8" ht="15">
      <c r="A705" s="10"/>
      <c r="B705" s="22"/>
      <c r="C705" s="66"/>
      <c r="D705" s="50"/>
      <c r="E705" s="20"/>
      <c r="F705" s="20"/>
      <c r="G705" s="20"/>
      <c r="H705" s="40"/>
    </row>
    <row r="706" spans="1:8" ht="15">
      <c r="A706" s="10"/>
      <c r="B706" s="22"/>
      <c r="C706" s="66"/>
      <c r="D706" s="50"/>
      <c r="E706" s="20"/>
      <c r="F706" s="20"/>
      <c r="G706" s="20"/>
      <c r="H706" s="40"/>
    </row>
    <row r="707" spans="1:8" ht="15">
      <c r="A707" s="10"/>
      <c r="B707" s="22"/>
      <c r="C707" s="66"/>
      <c r="D707" s="50"/>
      <c r="E707" s="20"/>
      <c r="F707" s="20"/>
      <c r="G707" s="20"/>
      <c r="H707" s="40"/>
    </row>
    <row r="708" spans="1:8" ht="15">
      <c r="A708" s="10"/>
      <c r="B708" s="22"/>
      <c r="C708" s="66"/>
      <c r="D708" s="50"/>
      <c r="E708" s="20"/>
      <c r="F708" s="20"/>
      <c r="G708" s="20"/>
      <c r="H708" s="40"/>
    </row>
    <row r="709" spans="1:8" ht="15">
      <c r="A709" s="10"/>
      <c r="B709" s="22"/>
      <c r="C709" s="66"/>
      <c r="D709" s="50"/>
      <c r="E709" s="20"/>
      <c r="F709" s="20"/>
      <c r="G709" s="20"/>
      <c r="H709" s="40"/>
    </row>
    <row r="710" spans="1:8" ht="15">
      <c r="A710" s="10"/>
      <c r="B710" s="22"/>
      <c r="C710" s="66"/>
      <c r="D710" s="50"/>
      <c r="E710" s="20"/>
      <c r="F710" s="20"/>
      <c r="G710" s="20"/>
      <c r="H710" s="40"/>
    </row>
    <row r="711" spans="1:8" ht="15">
      <c r="A711" s="10"/>
      <c r="B711" s="22"/>
      <c r="C711" s="66"/>
      <c r="D711" s="50"/>
      <c r="E711" s="20"/>
      <c r="F711" s="20"/>
      <c r="G711" s="20"/>
      <c r="H711" s="40"/>
    </row>
    <row r="712" spans="1:8" ht="15">
      <c r="A712" s="10"/>
      <c r="B712" s="22"/>
      <c r="C712" s="66"/>
      <c r="D712" s="50"/>
      <c r="E712" s="20"/>
      <c r="F712" s="20"/>
      <c r="G712" s="20"/>
      <c r="H712" s="40"/>
    </row>
    <row r="713" spans="1:8" ht="15">
      <c r="A713" s="10"/>
      <c r="B713" s="22"/>
      <c r="C713" s="66"/>
      <c r="D713" s="50"/>
      <c r="E713" s="20"/>
      <c r="F713" s="20"/>
      <c r="G713" s="20"/>
      <c r="H713" s="40"/>
    </row>
    <row r="714" spans="1:8" ht="15">
      <c r="A714" s="10"/>
      <c r="B714" s="22"/>
      <c r="C714" s="66"/>
      <c r="D714" s="50"/>
      <c r="E714" s="20"/>
      <c r="F714" s="20"/>
      <c r="G714" s="20"/>
      <c r="H714" s="40"/>
    </row>
    <row r="715" spans="1:8" ht="15">
      <c r="A715" s="10"/>
      <c r="B715" s="22"/>
      <c r="C715" s="66"/>
      <c r="D715" s="50"/>
      <c r="E715" s="20"/>
      <c r="F715" s="20"/>
      <c r="G715" s="20"/>
      <c r="H715" s="40"/>
    </row>
    <row r="716" spans="1:8" ht="15">
      <c r="A716" s="10"/>
      <c r="B716" s="22"/>
      <c r="C716" s="66"/>
      <c r="D716" s="50"/>
      <c r="E716" s="20"/>
      <c r="F716" s="20"/>
      <c r="G716" s="20"/>
      <c r="H716" s="40"/>
    </row>
    <row r="717" spans="1:8" ht="15">
      <c r="A717" s="10"/>
      <c r="B717" s="22"/>
      <c r="C717" s="66"/>
      <c r="D717" s="50"/>
      <c r="E717" s="20"/>
      <c r="F717" s="20"/>
      <c r="G717" s="20"/>
      <c r="H717" s="40"/>
    </row>
    <row r="718" spans="1:8" ht="15">
      <c r="A718" s="10"/>
      <c r="B718" s="22"/>
      <c r="C718" s="66"/>
      <c r="D718" s="50"/>
      <c r="E718" s="20"/>
      <c r="F718" s="20"/>
      <c r="G718" s="20"/>
      <c r="H718" s="40"/>
    </row>
    <row r="719" spans="1:8" ht="15">
      <c r="A719" s="10"/>
      <c r="B719" s="22"/>
      <c r="C719" s="66"/>
      <c r="D719" s="50"/>
      <c r="E719" s="20"/>
      <c r="F719" s="20"/>
      <c r="G719" s="20"/>
      <c r="H719" s="40"/>
    </row>
    <row r="720" spans="1:8" ht="15">
      <c r="A720" s="10"/>
      <c r="B720" s="22"/>
      <c r="C720" s="66"/>
      <c r="D720" s="50"/>
      <c r="E720" s="20"/>
      <c r="F720" s="20"/>
      <c r="G720" s="20"/>
      <c r="H720" s="40"/>
    </row>
    <row r="721" spans="1:8" ht="15">
      <c r="A721" s="10"/>
      <c r="B721" s="22"/>
      <c r="C721" s="66"/>
      <c r="D721" s="50"/>
      <c r="E721" s="20"/>
      <c r="F721" s="20"/>
      <c r="G721" s="20"/>
      <c r="H721" s="40"/>
    </row>
    <row r="722" spans="1:8" ht="15">
      <c r="A722" s="10"/>
      <c r="B722" s="22"/>
      <c r="C722" s="66"/>
      <c r="D722" s="50"/>
      <c r="E722" s="20"/>
      <c r="F722" s="20"/>
      <c r="G722" s="20"/>
      <c r="H722" s="40"/>
    </row>
    <row r="723" spans="1:8" ht="15">
      <c r="A723" s="10"/>
      <c r="B723" s="22"/>
      <c r="C723" s="66"/>
      <c r="D723" s="50"/>
      <c r="E723" s="20"/>
      <c r="F723" s="20"/>
      <c r="G723" s="20"/>
      <c r="H723" s="40"/>
    </row>
    <row r="724" spans="1:8" ht="15">
      <c r="A724" s="10"/>
      <c r="B724" s="22"/>
      <c r="C724" s="66"/>
      <c r="D724" s="50"/>
      <c r="E724" s="20"/>
      <c r="F724" s="20"/>
      <c r="G724" s="20"/>
      <c r="H724" s="40"/>
    </row>
    <row r="725" spans="1:8" ht="15">
      <c r="A725" s="10"/>
      <c r="B725" s="22"/>
      <c r="C725" s="66"/>
      <c r="D725" s="50"/>
      <c r="E725" s="20"/>
      <c r="F725" s="20"/>
      <c r="G725" s="20"/>
      <c r="H725" s="40"/>
    </row>
    <row r="726" spans="1:8" ht="15">
      <c r="A726" s="10"/>
      <c r="B726" s="22"/>
      <c r="C726" s="66"/>
      <c r="D726" s="50"/>
      <c r="E726" s="20"/>
      <c r="F726" s="20"/>
      <c r="G726" s="20"/>
      <c r="H726" s="40"/>
    </row>
    <row r="727" spans="1:8" ht="15">
      <c r="A727" s="10"/>
      <c r="B727" s="22"/>
      <c r="C727" s="66"/>
      <c r="D727" s="50"/>
      <c r="E727" s="20"/>
      <c r="F727" s="20"/>
      <c r="G727" s="20"/>
      <c r="H727" s="40"/>
    </row>
    <row r="728" spans="1:8" ht="15">
      <c r="A728" s="10"/>
      <c r="B728" s="22"/>
      <c r="C728" s="66"/>
      <c r="D728" s="50"/>
      <c r="E728" s="20"/>
      <c r="F728" s="20"/>
      <c r="G728" s="20"/>
      <c r="H728" s="40"/>
    </row>
    <row r="729" spans="1:8" ht="15">
      <c r="A729" s="10"/>
      <c r="B729" s="22"/>
      <c r="C729" s="66"/>
      <c r="D729" s="50"/>
      <c r="E729" s="20"/>
      <c r="F729" s="20"/>
      <c r="G729" s="20"/>
      <c r="H729" s="40"/>
    </row>
    <row r="730" spans="1:8" ht="15">
      <c r="A730" s="10"/>
      <c r="B730" s="22"/>
      <c r="C730" s="66"/>
      <c r="D730" s="50"/>
      <c r="E730" s="20"/>
      <c r="F730" s="20"/>
      <c r="G730" s="20"/>
      <c r="H730" s="40"/>
    </row>
    <row r="731" spans="1:8" ht="15">
      <c r="A731" s="10"/>
      <c r="B731" s="22"/>
      <c r="C731" s="66"/>
      <c r="D731" s="50"/>
      <c r="E731" s="20"/>
      <c r="F731" s="20"/>
      <c r="G731" s="20"/>
      <c r="H731" s="40"/>
    </row>
    <row r="732" spans="1:8" ht="15">
      <c r="A732" s="10"/>
      <c r="B732" s="22"/>
      <c r="C732" s="66"/>
      <c r="D732" s="50"/>
      <c r="E732" s="20"/>
      <c r="F732" s="20"/>
      <c r="G732" s="20"/>
      <c r="H732" s="40"/>
    </row>
    <row r="733" spans="1:8" ht="15">
      <c r="A733" s="10"/>
      <c r="B733" s="22"/>
      <c r="C733" s="66"/>
      <c r="D733" s="50"/>
      <c r="E733" s="20"/>
      <c r="F733" s="20"/>
      <c r="G733" s="20"/>
      <c r="H733" s="40"/>
    </row>
    <row r="734" spans="1:8" ht="15">
      <c r="A734" s="10"/>
      <c r="B734" s="22"/>
      <c r="C734" s="66"/>
      <c r="D734" s="50"/>
      <c r="E734" s="20"/>
      <c r="F734" s="20"/>
      <c r="G734" s="20"/>
      <c r="H734" s="40"/>
    </row>
    <row r="735" spans="1:8" ht="15">
      <c r="A735" s="10"/>
      <c r="B735" s="22"/>
      <c r="C735" s="66"/>
      <c r="D735" s="50"/>
      <c r="E735" s="20"/>
      <c r="F735" s="20"/>
      <c r="G735" s="20"/>
      <c r="H735" s="40"/>
    </row>
    <row r="736" spans="1:8" ht="15">
      <c r="A736" s="10"/>
      <c r="B736" s="22"/>
      <c r="C736" s="66"/>
      <c r="D736" s="50"/>
      <c r="E736" s="20"/>
      <c r="F736" s="20"/>
      <c r="G736" s="20"/>
      <c r="H736" s="40"/>
    </row>
    <row r="737" spans="1:8" ht="15">
      <c r="A737" s="10"/>
      <c r="B737" s="22"/>
      <c r="C737" s="66"/>
      <c r="D737" s="50"/>
      <c r="E737" s="20"/>
      <c r="F737" s="20"/>
      <c r="G737" s="20"/>
      <c r="H737" s="40"/>
    </row>
    <row r="738" spans="1:8" ht="15">
      <c r="A738" s="10"/>
      <c r="B738" s="22"/>
      <c r="C738" s="66"/>
      <c r="D738" s="50"/>
      <c r="E738" s="20"/>
      <c r="F738" s="20"/>
      <c r="G738" s="20"/>
      <c r="H738" s="40"/>
    </row>
    <row r="739" spans="1:8" ht="15">
      <c r="A739" s="10"/>
      <c r="B739" s="22"/>
      <c r="C739" s="66"/>
      <c r="D739" s="50"/>
      <c r="E739" s="20"/>
      <c r="F739" s="20"/>
      <c r="G739" s="20"/>
      <c r="H739" s="40"/>
    </row>
    <row r="740" spans="1:8" ht="15">
      <c r="A740" s="10"/>
      <c r="B740" s="22"/>
      <c r="C740" s="66"/>
      <c r="D740" s="50"/>
      <c r="E740" s="20"/>
      <c r="F740" s="20"/>
      <c r="G740" s="20"/>
      <c r="H740" s="40"/>
    </row>
    <row r="741" spans="1:8" ht="15">
      <c r="A741" s="10"/>
      <c r="B741" s="22"/>
      <c r="C741" s="66"/>
      <c r="D741" s="50"/>
      <c r="E741" s="20"/>
      <c r="F741" s="20"/>
      <c r="G741" s="20"/>
      <c r="H741" s="40"/>
    </row>
    <row r="742" spans="1:8" ht="15">
      <c r="A742" s="10"/>
      <c r="B742" s="22"/>
      <c r="C742" s="66"/>
      <c r="D742" s="50"/>
      <c r="E742" s="20"/>
      <c r="F742" s="20"/>
      <c r="G742" s="20"/>
      <c r="H742" s="40"/>
    </row>
    <row r="743" spans="1:8" ht="15">
      <c r="A743" s="10"/>
      <c r="B743" s="22"/>
      <c r="C743" s="66"/>
      <c r="D743" s="50"/>
      <c r="E743" s="20"/>
      <c r="F743" s="20"/>
      <c r="G743" s="20"/>
      <c r="H743" s="40"/>
    </row>
    <row r="744" spans="1:8" ht="15">
      <c r="A744" s="10"/>
      <c r="B744" s="22"/>
      <c r="C744" s="66"/>
      <c r="D744" s="50"/>
      <c r="E744" s="20"/>
      <c r="F744" s="20"/>
      <c r="G744" s="20"/>
      <c r="H744" s="40"/>
    </row>
    <row r="745" spans="1:8" ht="15">
      <c r="A745" s="10"/>
      <c r="B745" s="22"/>
      <c r="C745" s="66"/>
      <c r="D745" s="50"/>
      <c r="E745" s="20"/>
      <c r="F745" s="20"/>
      <c r="G745" s="20"/>
      <c r="H745" s="40"/>
    </row>
    <row r="746" spans="1:8" ht="15">
      <c r="A746" s="10"/>
      <c r="B746" s="22"/>
      <c r="C746" s="66"/>
      <c r="D746" s="50"/>
      <c r="E746" s="20"/>
      <c r="F746" s="20"/>
      <c r="G746" s="20"/>
      <c r="H746" s="40"/>
    </row>
    <row r="747" spans="1:8" ht="15">
      <c r="A747" s="10"/>
      <c r="B747" s="22"/>
      <c r="C747" s="66"/>
      <c r="D747" s="50"/>
      <c r="E747" s="20"/>
      <c r="F747" s="20"/>
      <c r="G747" s="20"/>
      <c r="H747" s="40"/>
    </row>
    <row r="748" spans="1:8" ht="15">
      <c r="A748" s="10"/>
      <c r="B748" s="22"/>
      <c r="C748" s="66"/>
      <c r="D748" s="50"/>
      <c r="E748" s="20"/>
      <c r="F748" s="20"/>
      <c r="G748" s="20"/>
      <c r="H748" s="40"/>
    </row>
    <row r="749" spans="1:8" ht="15">
      <c r="A749" s="10"/>
      <c r="B749" s="22"/>
      <c r="C749" s="66"/>
      <c r="D749" s="50"/>
      <c r="E749" s="20"/>
      <c r="F749" s="20"/>
      <c r="G749" s="20"/>
      <c r="H749" s="40"/>
    </row>
    <row r="750" spans="1:8" ht="15">
      <c r="A750" s="10"/>
      <c r="B750" s="22"/>
      <c r="C750" s="66"/>
      <c r="D750" s="50"/>
      <c r="E750" s="20"/>
      <c r="F750" s="20"/>
      <c r="G750" s="20"/>
      <c r="H750" s="40"/>
    </row>
    <row r="751" spans="1:8" ht="15">
      <c r="A751" s="10"/>
      <c r="B751" s="22"/>
      <c r="C751" s="66"/>
      <c r="D751" s="50"/>
      <c r="E751" s="20"/>
      <c r="F751" s="20"/>
      <c r="G751" s="20"/>
      <c r="H751" s="40"/>
    </row>
    <row r="752" spans="1:8" ht="15">
      <c r="A752" s="10"/>
      <c r="B752" s="22"/>
      <c r="C752" s="66"/>
      <c r="D752" s="50"/>
      <c r="E752" s="20"/>
      <c r="F752" s="20"/>
      <c r="G752" s="20"/>
      <c r="H752" s="40"/>
    </row>
    <row r="753" spans="1:8" ht="15">
      <c r="A753" s="10"/>
      <c r="B753" s="22"/>
      <c r="C753" s="66"/>
      <c r="D753" s="50"/>
      <c r="E753" s="20"/>
      <c r="F753" s="20"/>
      <c r="G753" s="20"/>
      <c r="H753" s="40"/>
    </row>
    <row r="754" spans="1:8" ht="15">
      <c r="A754" s="10"/>
      <c r="B754" s="22"/>
      <c r="C754" s="66"/>
      <c r="D754" s="50"/>
      <c r="E754" s="20"/>
      <c r="F754" s="20"/>
      <c r="G754" s="20"/>
      <c r="H754" s="40"/>
    </row>
    <row r="755" spans="1:8" ht="15">
      <c r="A755" s="10"/>
      <c r="B755" s="22"/>
      <c r="C755" s="66"/>
      <c r="D755" s="50"/>
      <c r="E755" s="20"/>
      <c r="F755" s="20"/>
      <c r="G755" s="20"/>
      <c r="H755" s="40"/>
    </row>
    <row r="756" spans="1:8" ht="15">
      <c r="A756" s="10"/>
      <c r="B756" s="22"/>
      <c r="C756" s="66"/>
      <c r="D756" s="50"/>
      <c r="E756" s="20"/>
      <c r="F756" s="20"/>
      <c r="G756" s="20"/>
      <c r="H756" s="40"/>
    </row>
    <row r="757" spans="1:8" ht="15">
      <c r="A757" s="10"/>
      <c r="B757" s="22"/>
      <c r="C757" s="66"/>
      <c r="D757" s="50"/>
      <c r="E757" s="20"/>
      <c r="F757" s="20"/>
      <c r="G757" s="20"/>
      <c r="H757" s="40"/>
    </row>
    <row r="758" spans="1:8" ht="15">
      <c r="A758" s="10"/>
      <c r="B758" s="22"/>
      <c r="C758" s="66"/>
      <c r="D758" s="50"/>
      <c r="E758" s="20"/>
      <c r="F758" s="20"/>
      <c r="G758" s="20"/>
      <c r="H758" s="40"/>
    </row>
    <row r="759" spans="1:8" ht="15">
      <c r="A759" s="10"/>
      <c r="B759" s="22"/>
      <c r="C759" s="66"/>
      <c r="D759" s="50"/>
      <c r="E759" s="20"/>
      <c r="F759" s="20"/>
      <c r="G759" s="20"/>
      <c r="H759" s="40"/>
    </row>
    <row r="760" spans="1:8" ht="15">
      <c r="A760" s="10"/>
      <c r="B760" s="22"/>
      <c r="C760" s="66"/>
      <c r="D760" s="50"/>
      <c r="E760" s="20"/>
      <c r="F760" s="20"/>
      <c r="G760" s="20"/>
      <c r="H760" s="40"/>
    </row>
    <row r="761" spans="1:8" ht="15">
      <c r="A761" s="10"/>
      <c r="B761" s="22"/>
      <c r="C761" s="66"/>
      <c r="D761" s="50"/>
      <c r="E761" s="20"/>
      <c r="F761" s="20"/>
      <c r="G761" s="20"/>
      <c r="H761" s="40"/>
    </row>
  </sheetData>
  <sheetProtection password="CE28" sheet="1" objects="1" scenarios="1"/>
  <autoFilter ref="A4:H451"/>
  <mergeCells count="98">
    <mergeCell ref="A1:M1"/>
    <mergeCell ref="A63:A87"/>
    <mergeCell ref="B63:B87"/>
    <mergeCell ref="B57:B62"/>
    <mergeCell ref="B24:B43"/>
    <mergeCell ref="A6:A23"/>
    <mergeCell ref="B6:B23"/>
    <mergeCell ref="A24:A43"/>
    <mergeCell ref="H4:H5"/>
    <mergeCell ref="L463:L464"/>
    <mergeCell ref="M463:M464"/>
    <mergeCell ref="I459:I460"/>
    <mergeCell ref="J459:J460"/>
    <mergeCell ref="A461:J461"/>
    <mergeCell ref="E463:E464"/>
    <mergeCell ref="F463:F464"/>
    <mergeCell ref="G463:G464"/>
    <mergeCell ref="A465:A546"/>
    <mergeCell ref="B465:B546"/>
    <mergeCell ref="H463:H464"/>
    <mergeCell ref="I463:I464"/>
    <mergeCell ref="J463:J464"/>
    <mergeCell ref="K463:K464"/>
    <mergeCell ref="A463:A464"/>
    <mergeCell ref="B463:B464"/>
    <mergeCell ref="C463:C464"/>
    <mergeCell ref="D463:D464"/>
    <mergeCell ref="C452:C457"/>
    <mergeCell ref="E459:E460"/>
    <mergeCell ref="F459:F460"/>
    <mergeCell ref="A416:A431"/>
    <mergeCell ref="B416:B431"/>
    <mergeCell ref="A432:A451"/>
    <mergeCell ref="B432:B451"/>
    <mergeCell ref="A452:A457"/>
    <mergeCell ref="B452:B457"/>
    <mergeCell ref="A382:A396"/>
    <mergeCell ref="B382:B396"/>
    <mergeCell ref="A397:A403"/>
    <mergeCell ref="B397:B403"/>
    <mergeCell ref="A409:A415"/>
    <mergeCell ref="B409:B415"/>
    <mergeCell ref="A404:A408"/>
    <mergeCell ref="B404:B408"/>
    <mergeCell ref="A350:A368"/>
    <mergeCell ref="B350:B368"/>
    <mergeCell ref="A369:A381"/>
    <mergeCell ref="B369:B381"/>
    <mergeCell ref="A290:A307"/>
    <mergeCell ref="B290:B307"/>
    <mergeCell ref="A335:A349"/>
    <mergeCell ref="B335:B349"/>
    <mergeCell ref="A308:A334"/>
    <mergeCell ref="B308:B334"/>
    <mergeCell ref="A225:A235"/>
    <mergeCell ref="B225:B235"/>
    <mergeCell ref="A236:A256"/>
    <mergeCell ref="B236:B256"/>
    <mergeCell ref="A265:A289"/>
    <mergeCell ref="B265:B289"/>
    <mergeCell ref="A257:A264"/>
    <mergeCell ref="B257:B264"/>
    <mergeCell ref="A188:A200"/>
    <mergeCell ref="B188:B200"/>
    <mergeCell ref="A201:A212"/>
    <mergeCell ref="B201:B212"/>
    <mergeCell ref="A213:A224"/>
    <mergeCell ref="B213:B224"/>
    <mergeCell ref="A149:A162"/>
    <mergeCell ref="B149:B162"/>
    <mergeCell ref="A163:A174"/>
    <mergeCell ref="B163:B174"/>
    <mergeCell ref="A175:A187"/>
    <mergeCell ref="B175:B187"/>
    <mergeCell ref="A137:A148"/>
    <mergeCell ref="B137:B148"/>
    <mergeCell ref="A2:M2"/>
    <mergeCell ref="A4:A5"/>
    <mergeCell ref="B4:B5"/>
    <mergeCell ref="C4:C5"/>
    <mergeCell ref="D4:D5"/>
    <mergeCell ref="M4:M5"/>
    <mergeCell ref="F4:F5"/>
    <mergeCell ref="A88:A103"/>
    <mergeCell ref="A120:A136"/>
    <mergeCell ref="B120:B136"/>
    <mergeCell ref="L4:L5"/>
    <mergeCell ref="G4:G5"/>
    <mergeCell ref="A57:A62"/>
    <mergeCell ref="A44:A56"/>
    <mergeCell ref="B44:B56"/>
    <mergeCell ref="I4:I5"/>
    <mergeCell ref="K4:K5"/>
    <mergeCell ref="J4:J5"/>
    <mergeCell ref="E4:E5"/>
    <mergeCell ref="B88:B103"/>
    <mergeCell ref="A104:A119"/>
    <mergeCell ref="B104:B119"/>
  </mergeCells>
  <printOptions/>
  <pageMargins left="0.35433070866141736" right="0.31496062992125984" top="0.31496062992125984" bottom="0.31496062992125984" header="0.1968503937007874" footer="0.1968503937007874"/>
  <pageSetup fitToHeight="0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2015-10-09T13:09:31Z</cp:lastPrinted>
  <dcterms:created xsi:type="dcterms:W3CDTF">2011-02-09T07:28:13Z</dcterms:created>
  <dcterms:modified xsi:type="dcterms:W3CDTF">2015-10-12T06:56:39Z</dcterms:modified>
  <cp:category/>
  <cp:version/>
  <cp:contentType/>
  <cp:contentStatus/>
</cp:coreProperties>
</file>