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10" windowWidth="14880" windowHeight="1170" activeTab="0"/>
  </bookViews>
  <sheets>
    <sheet name="на 01.10.2016" sheetId="1" r:id="rId1"/>
  </sheets>
  <definedNames>
    <definedName name="_xlnm.Print_Titles" localSheetId="0">'на 01.10.2016'!$4:$5</definedName>
  </definedNames>
  <calcPr fullCalcOnLoad="1"/>
</workbook>
</file>

<file path=xl/sharedStrings.xml><?xml version="1.0" encoding="utf-8"?>
<sst xmlns="http://schemas.openxmlformats.org/spreadsheetml/2006/main" count="778" uniqueCount="193">
  <si>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</si>
  <si>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</si>
  <si>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</si>
  <si>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</si>
  <si>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</si>
  <si>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</si>
  <si>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</si>
  <si>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</si>
  <si>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</si>
  <si>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</si>
  <si>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</si>
  <si>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</si>
  <si>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</si>
  <si>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</si>
  <si>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</si>
  <si>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</si>
  <si>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</si>
  <si>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</si>
  <si>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</si>
  <si>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</si>
  <si>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</si>
  <si>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</si>
  <si>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</si>
  <si>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</si>
  <si>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</si>
  <si>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</si>
  <si>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</si>
  <si>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</si>
  <si>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</si>
  <si>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</si>
  <si>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</si>
  <si>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</si>
  <si>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</si>
  <si>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</si>
  <si>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</si>
  <si>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</si>
  <si>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</si>
  <si>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</si>
  <si>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</si>
  <si>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</si>
  <si>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</si>
  <si>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</si>
  <si>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</si>
  <si>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</si>
  <si>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</si>
  <si>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</si>
  <si>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</si>
  <si>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</si>
  <si>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</si>
  <si>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</si>
  <si>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</si>
  <si>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</si>
  <si>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</si>
  <si>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</si>
  <si>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</si>
  <si>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</si>
  <si>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</si>
  <si>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</si>
  <si>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</si>
  <si>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</si>
  <si>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</si>
  <si>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</si>
  <si>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</si>
  <si>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</si>
  <si>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</si>
  <si>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</si>
  <si>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</si>
  <si>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</si>
  <si>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</si>
  <si>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</si>
  <si>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</si>
  <si>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</si>
  <si>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</si>
  <si>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</si>
  <si>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</si>
  <si>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</si>
  <si>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</si>
  <si>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</si>
  <si>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</si>
  <si>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</si>
  <si>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</si>
  <si>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</si>
  <si>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</si>
  <si>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</si>
  <si>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</si>
  <si>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</si>
  <si>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</si>
  <si>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</si>
  <si>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</si>
  <si>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</si>
  <si>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</si>
  <si>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</si>
  <si>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</si>
  <si>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</si>
  <si>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</si>
  <si>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</si>
  <si>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</si>
  <si>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</si>
  <si>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</si>
  <si>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</si>
  <si>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</si>
  <si>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</si>
  <si>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</si>
  <si>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</si>
  <si>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</si>
  <si>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</si>
  <si>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</si>
  <si>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</si>
  <si>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</si>
  <si>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</si>
  <si>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</si>
  <si>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</si>
  <si>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</si>
  <si>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</si>
  <si>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</si>
  <si>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</si>
  <si>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</si>
  <si>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</si>
  <si>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</si>
  <si>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</si>
  <si>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</si>
  <si>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</si>
  <si>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</si>
  <si>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</si>
  <si>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</si>
  <si>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</si>
  <si>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</si>
  <si>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</si>
  <si>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</si>
  <si>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</si>
  <si>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</si>
  <si>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</si>
  <si>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</si>
  <si>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</si>
  <si>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</si>
  <si>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</si>
  <si>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</si>
  <si>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</si>
  <si>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</si>
  <si>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</si>
  <si>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</si>
  <si>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</si>
  <si>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</si>
  <si>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</si>
  <si>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</si>
  <si>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</si>
  <si>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</si>
  <si>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</si>
  <si>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</si>
  <si>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</si>
  <si>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</si>
  <si>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</si>
  <si>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</si>
  <si>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</si>
  <si>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</si>
  <si>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</si>
  <si>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</si>
  <si>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</si>
  <si>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</si>
  <si>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</si>
  <si>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</si>
  <si>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</si>
  <si>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</si>
  <si>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</si>
  <si>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</si>
  <si>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</si>
  <si>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</si>
  <si>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</si>
  <si>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</si>
  <si>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</si>
  <si>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</si>
  <si>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</si>
  <si>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</si>
  <si>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</si>
  <si>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</si>
  <si>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</si>
  <si>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</si>
  <si>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</si>
  <si>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январь-сентябрь 2016 года</t>
  </si>
  <si>
    <t>План января-сентября 2016 года</t>
  </si>
  <si>
    <t xml:space="preserve">Факт на 01.10.2015г.  </t>
  </si>
  <si>
    <t xml:space="preserve">Факт на 01.10.2016г. </t>
  </si>
  <si>
    <t>Откл. факта отч.пер. от плана января-сентября 2016 года</t>
  </si>
  <si>
    <t>% исполн. плана января-сентября 2016 года</t>
  </si>
  <si>
    <t>% исполн. плана 2016 года</t>
  </si>
  <si>
    <t>Откл. факта 2016г. от факта 2015г.</t>
  </si>
  <si>
    <t>% факта 2016г. к факту 2015г.</t>
  </si>
  <si>
    <t>Оперативный анализ исполнения бюджета города Перми по доходам на 1 октября 2016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</si>
  <si>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</si>
  <si>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</si>
  <si>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</si>
  <si>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 xml:space="preserve">Прочие доходы от компенсации затрат бюджетов городских округов </t>
  </si>
  <si>
    <t>Итого по администрируемым платежам: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</si>
</sst>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1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9" fillId="0" borderId="12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top" wrapText="1"/>
    </xf>
    <xf numFmtId="173" fontId="0" fillId="0" borderId="10" xfId="0" applyNumberForma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5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3" fillId="0" borderId="0" xfId="43" applyNumberFormat="1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5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4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7" hidden="1" customWidth="1"/>
    <col min="4" max="4" width="56.00390625" style="40" customWidth="1"/>
    <col min="5" max="5" width="12.125" style="18" customWidth="1"/>
    <col min="6" max="7" width="13.00390625" style="18" customWidth="1"/>
    <col min="8" max="8" width="12.875" style="67" customWidth="1"/>
    <col min="9" max="9" width="12.25390625" style="59" customWidth="1"/>
    <col min="10" max="10" width="9.125" style="59" customWidth="1"/>
    <col min="11" max="11" width="8.875" style="59" customWidth="1"/>
    <col min="12" max="12" width="11.625" style="59" customWidth="1"/>
    <col min="13" max="13" width="11.125" style="59" customWidth="1"/>
    <col min="14" max="16384" width="15.25390625" style="9" customWidth="1"/>
  </cols>
  <sheetData>
    <row r="1" spans="1:13" ht="18.75">
      <c r="A1" s="76" t="s">
        <v>91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8"/>
    </row>
    <row r="2" spans="1:13" ht="21" customHeight="1">
      <c r="A2" s="112" t="s">
        <v>187</v>
      </c>
      <c r="B2" s="112"/>
      <c r="C2" s="113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4:13" ht="15.75">
      <c r="D3" s="35"/>
      <c r="H3" s="60"/>
      <c r="J3" s="60"/>
      <c r="L3" s="60"/>
      <c r="M3" s="60" t="s">
        <v>90</v>
      </c>
    </row>
    <row r="4" spans="1:13" ht="22.5" customHeight="1">
      <c r="A4" s="95" t="s">
        <v>0</v>
      </c>
      <c r="B4" s="97" t="s">
        <v>137</v>
      </c>
      <c r="C4" s="97" t="s">
        <v>1</v>
      </c>
      <c r="D4" s="97" t="s">
        <v>138</v>
      </c>
      <c r="E4" s="83" t="s">
        <v>180</v>
      </c>
      <c r="F4" s="85" t="s">
        <v>174</v>
      </c>
      <c r="G4" s="87" t="s">
        <v>179</v>
      </c>
      <c r="H4" s="79" t="s">
        <v>181</v>
      </c>
      <c r="I4" s="79" t="s">
        <v>182</v>
      </c>
      <c r="J4" s="79" t="s">
        <v>183</v>
      </c>
      <c r="K4" s="79" t="s">
        <v>184</v>
      </c>
      <c r="L4" s="79" t="s">
        <v>185</v>
      </c>
      <c r="M4" s="79" t="s">
        <v>186</v>
      </c>
    </row>
    <row r="5" spans="1:13" ht="87" customHeight="1">
      <c r="A5" s="96"/>
      <c r="B5" s="98"/>
      <c r="C5" s="98"/>
      <c r="D5" s="98"/>
      <c r="E5" s="84"/>
      <c r="F5" s="86"/>
      <c r="G5" s="88"/>
      <c r="H5" s="80"/>
      <c r="I5" s="80"/>
      <c r="J5" s="80"/>
      <c r="K5" s="80"/>
      <c r="L5" s="80"/>
      <c r="M5" s="80"/>
    </row>
    <row r="6" spans="1:13" ht="16.5" customHeight="1">
      <c r="A6" s="89" t="s">
        <v>2</v>
      </c>
      <c r="B6" s="89" t="s">
        <v>142</v>
      </c>
      <c r="C6" s="48" t="s">
        <v>3</v>
      </c>
      <c r="D6" s="69" t="s">
        <v>4</v>
      </c>
      <c r="E6" s="10">
        <v>2341.2</v>
      </c>
      <c r="F6" s="20">
        <v>1702.3</v>
      </c>
      <c r="G6" s="20">
        <v>1702.3</v>
      </c>
      <c r="H6" s="10">
        <v>1759.9</v>
      </c>
      <c r="I6" s="10">
        <f>H6-G6</f>
        <v>57.600000000000136</v>
      </c>
      <c r="J6" s="10">
        <f>H6/G6*100</f>
        <v>103.38365740468778</v>
      </c>
      <c r="K6" s="10">
        <f>H6/F6*100</f>
        <v>103.38365740468778</v>
      </c>
      <c r="L6" s="10">
        <f>H6-E6</f>
        <v>-581.2999999999997</v>
      </c>
      <c r="M6" s="10">
        <f>H6/E6*100</f>
        <v>75.1708525542457</v>
      </c>
    </row>
    <row r="7" spans="1:13" ht="47.25">
      <c r="A7" s="90"/>
      <c r="B7" s="90"/>
      <c r="C7" s="42" t="s">
        <v>127</v>
      </c>
      <c r="D7" s="15" t="s">
        <v>128</v>
      </c>
      <c r="E7" s="10">
        <v>99004.7</v>
      </c>
      <c r="F7" s="10">
        <v>126093.5</v>
      </c>
      <c r="G7" s="10">
        <v>85379.4</v>
      </c>
      <c r="H7" s="10">
        <v>73157.8</v>
      </c>
      <c r="I7" s="10">
        <f aca="true" t="shared" si="0" ref="I7:I70">H7-G7</f>
        <v>-12221.599999999991</v>
      </c>
      <c r="J7" s="10">
        <f aca="true" t="shared" si="1" ref="J7:J70">H7/G7*100</f>
        <v>85.68554007172692</v>
      </c>
      <c r="K7" s="10">
        <f aca="true" t="shared" si="2" ref="K7:K70">H7/F7*100</f>
        <v>58.018692478200705</v>
      </c>
      <c r="L7" s="10">
        <f aca="true" t="shared" si="3" ref="L7:L70">H7-E7</f>
        <v>-25846.899999999994</v>
      </c>
      <c r="M7" s="10">
        <f aca="true" t="shared" si="4" ref="M7:M70">H7/E7*100</f>
        <v>73.89325961292748</v>
      </c>
    </row>
    <row r="8" spans="1:13" ht="31.5">
      <c r="A8" s="90"/>
      <c r="B8" s="90"/>
      <c r="C8" s="42" t="s">
        <v>8</v>
      </c>
      <c r="D8" s="15" t="s">
        <v>9</v>
      </c>
      <c r="E8" s="10">
        <v>40203.2</v>
      </c>
      <c r="F8" s="10">
        <v>7431</v>
      </c>
      <c r="G8" s="10">
        <v>7431</v>
      </c>
      <c r="H8" s="10">
        <v>5183</v>
      </c>
      <c r="I8" s="10">
        <f t="shared" si="0"/>
        <v>-2248</v>
      </c>
      <c r="J8" s="10">
        <f t="shared" si="1"/>
        <v>69.74835150047099</v>
      </c>
      <c r="K8" s="10">
        <f t="shared" si="2"/>
        <v>69.74835150047099</v>
      </c>
      <c r="L8" s="10">
        <f t="shared" si="3"/>
        <v>-35020.2</v>
      </c>
      <c r="M8" s="10">
        <f t="shared" si="4"/>
        <v>12.892008596330642</v>
      </c>
    </row>
    <row r="9" spans="1:13" ht="31.5">
      <c r="A9" s="90"/>
      <c r="B9" s="90"/>
      <c r="C9" s="42" t="s">
        <v>10</v>
      </c>
      <c r="D9" s="15" t="s">
        <v>11</v>
      </c>
      <c r="E9" s="10">
        <v>293.1</v>
      </c>
      <c r="F9" s="10">
        <v>557</v>
      </c>
      <c r="G9" s="10">
        <v>417.7</v>
      </c>
      <c r="H9" s="10">
        <v>470.1</v>
      </c>
      <c r="I9" s="10">
        <f t="shared" si="0"/>
        <v>52.400000000000034</v>
      </c>
      <c r="J9" s="10">
        <f t="shared" si="1"/>
        <v>112.54488867608332</v>
      </c>
      <c r="K9" s="10">
        <f t="shared" si="2"/>
        <v>84.39856373429085</v>
      </c>
      <c r="L9" s="10">
        <f t="shared" si="3"/>
        <v>177</v>
      </c>
      <c r="M9" s="10">
        <f t="shared" si="4"/>
        <v>160.38894575230296</v>
      </c>
    </row>
    <row r="10" spans="1:13" ht="47.25" customHeight="1" hidden="1">
      <c r="A10" s="90"/>
      <c r="B10" s="90"/>
      <c r="C10" s="42" t="s">
        <v>115</v>
      </c>
      <c r="D10" s="15" t="s">
        <v>116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90"/>
      <c r="B11" s="90"/>
      <c r="C11" s="42" t="s">
        <v>107</v>
      </c>
      <c r="D11" s="15" t="s">
        <v>108</v>
      </c>
      <c r="E11" s="10">
        <v>214.3</v>
      </c>
      <c r="F11" s="10"/>
      <c r="G11" s="10"/>
      <c r="H11" s="10">
        <v>595</v>
      </c>
      <c r="I11" s="10">
        <f t="shared" si="0"/>
        <v>595</v>
      </c>
      <c r="J11" s="10"/>
      <c r="K11" s="10"/>
      <c r="L11" s="10">
        <f t="shared" si="3"/>
        <v>380.7</v>
      </c>
      <c r="M11" s="10">
        <f t="shared" si="4"/>
        <v>277.64815678954733</v>
      </c>
    </row>
    <row r="12" spans="1:13" ht="94.5">
      <c r="A12" s="90"/>
      <c r="B12" s="90"/>
      <c r="C12" s="45" t="s">
        <v>99</v>
      </c>
      <c r="D12" s="15" t="s">
        <v>100</v>
      </c>
      <c r="E12" s="10">
        <v>120231.7</v>
      </c>
      <c r="F12" s="10">
        <v>223539.9</v>
      </c>
      <c r="G12" s="10">
        <v>150685.5</v>
      </c>
      <c r="H12" s="10">
        <v>165135.1</v>
      </c>
      <c r="I12" s="10">
        <f t="shared" si="0"/>
        <v>14449.600000000006</v>
      </c>
      <c r="J12" s="10">
        <f t="shared" si="1"/>
        <v>109.58924382239832</v>
      </c>
      <c r="K12" s="10">
        <f t="shared" si="2"/>
        <v>73.87276275957895</v>
      </c>
      <c r="L12" s="10">
        <f t="shared" si="3"/>
        <v>44903.40000000001</v>
      </c>
      <c r="M12" s="10">
        <f t="shared" si="4"/>
        <v>137.34738841753048</v>
      </c>
    </row>
    <row r="13" spans="1:13" ht="15.75">
      <c r="A13" s="90"/>
      <c r="B13" s="90"/>
      <c r="C13" s="42" t="s">
        <v>13</v>
      </c>
      <c r="D13" s="15" t="s">
        <v>14</v>
      </c>
      <c r="E13" s="10">
        <v>228.4</v>
      </c>
      <c r="F13" s="10"/>
      <c r="G13" s="10"/>
      <c r="H13" s="10">
        <v>21.4</v>
      </c>
      <c r="I13" s="10">
        <f t="shared" si="0"/>
        <v>21.4</v>
      </c>
      <c r="J13" s="10"/>
      <c r="K13" s="10"/>
      <c r="L13" s="10">
        <f t="shared" si="3"/>
        <v>-207</v>
      </c>
      <c r="M13" s="10">
        <f t="shared" si="4"/>
        <v>9.369527145359019</v>
      </c>
    </row>
    <row r="14" spans="1:13" ht="15.75">
      <c r="A14" s="90"/>
      <c r="B14" s="90"/>
      <c r="C14" s="42" t="s">
        <v>15</v>
      </c>
      <c r="D14" s="15" t="s">
        <v>16</v>
      </c>
      <c r="E14" s="10">
        <v>-63.9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63.9</v>
      </c>
      <c r="M14" s="10">
        <f t="shared" si="4"/>
        <v>0</v>
      </c>
    </row>
    <row r="15" spans="1:13" ht="15.75">
      <c r="A15" s="90"/>
      <c r="B15" s="90"/>
      <c r="C15" s="42" t="s">
        <v>17</v>
      </c>
      <c r="D15" s="15" t="s">
        <v>18</v>
      </c>
      <c r="E15" s="10"/>
      <c r="F15" s="10"/>
      <c r="G15" s="10"/>
      <c r="H15" s="10">
        <v>21148.1</v>
      </c>
      <c r="I15" s="10">
        <f t="shared" si="0"/>
        <v>21148.1</v>
      </c>
      <c r="J15" s="10"/>
      <c r="K15" s="10"/>
      <c r="L15" s="10">
        <f t="shared" si="3"/>
        <v>21148.1</v>
      </c>
      <c r="M15" s="10"/>
    </row>
    <row r="16" spans="1:13" ht="15.75">
      <c r="A16" s="90"/>
      <c r="B16" s="90"/>
      <c r="C16" s="42" t="s">
        <v>20</v>
      </c>
      <c r="D16" s="15" t="s">
        <v>28</v>
      </c>
      <c r="E16" s="10">
        <v>78862.2</v>
      </c>
      <c r="F16" s="10">
        <v>551884.9</v>
      </c>
      <c r="G16" s="10">
        <v>551884.9</v>
      </c>
      <c r="H16" s="10">
        <v>551884.9</v>
      </c>
      <c r="I16" s="10">
        <f t="shared" si="0"/>
        <v>0</v>
      </c>
      <c r="J16" s="10">
        <f t="shared" si="1"/>
        <v>100</v>
      </c>
      <c r="K16" s="10">
        <f t="shared" si="2"/>
        <v>100</v>
      </c>
      <c r="L16" s="10">
        <f t="shared" si="3"/>
        <v>473022.7</v>
      </c>
      <c r="M16" s="10">
        <f t="shared" si="4"/>
        <v>699.8091607893263</v>
      </c>
    </row>
    <row r="17" spans="1:13" s="2" customFormat="1" ht="15.75">
      <c r="A17" s="91"/>
      <c r="B17" s="91"/>
      <c r="C17" s="44"/>
      <c r="D17" s="4" t="s">
        <v>35</v>
      </c>
      <c r="E17" s="1">
        <f>SUM(E6:E16)</f>
        <v>341314.89999999997</v>
      </c>
      <c r="F17" s="1">
        <f>SUM(F6:F16)</f>
        <v>911208.6</v>
      </c>
      <c r="G17" s="1">
        <f>SUM(G6:G16)</f>
        <v>797500.8</v>
      </c>
      <c r="H17" s="1">
        <f>SUM(H6:H16)</f>
        <v>819355.3</v>
      </c>
      <c r="I17" s="1">
        <f t="shared" si="0"/>
        <v>21854.5</v>
      </c>
      <c r="J17" s="1">
        <f t="shared" si="1"/>
        <v>102.74037342658464</v>
      </c>
      <c r="K17" s="1">
        <f t="shared" si="2"/>
        <v>89.91961884468607</v>
      </c>
      <c r="L17" s="1">
        <f t="shared" si="3"/>
        <v>478040.4000000001</v>
      </c>
      <c r="M17" s="1">
        <f t="shared" si="4"/>
        <v>240.05846214155903</v>
      </c>
    </row>
    <row r="18" spans="1:13" ht="31.5" customHeight="1" hidden="1">
      <c r="A18" s="89" t="s">
        <v>27</v>
      </c>
      <c r="B18" s="89" t="s">
        <v>143</v>
      </c>
      <c r="C18" s="42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90"/>
      <c r="B19" s="90"/>
      <c r="C19" s="42" t="s">
        <v>107</v>
      </c>
      <c r="D19" s="15" t="s">
        <v>108</v>
      </c>
      <c r="E19" s="10">
        <v>192.5</v>
      </c>
      <c r="F19" s="10"/>
      <c r="G19" s="10"/>
      <c r="H19" s="10">
        <v>234</v>
      </c>
      <c r="I19" s="10">
        <f t="shared" si="0"/>
        <v>234</v>
      </c>
      <c r="J19" s="10"/>
      <c r="K19" s="10"/>
      <c r="L19" s="10">
        <f t="shared" si="3"/>
        <v>41.5</v>
      </c>
      <c r="M19" s="10">
        <f t="shared" si="4"/>
        <v>121.55844155844156</v>
      </c>
    </row>
    <row r="20" spans="1:13" ht="15.75">
      <c r="A20" s="90"/>
      <c r="B20" s="90"/>
      <c r="C20" s="42" t="s">
        <v>13</v>
      </c>
      <c r="D20" s="15" t="s">
        <v>14</v>
      </c>
      <c r="E20" s="10">
        <v>20</v>
      </c>
      <c r="F20" s="10"/>
      <c r="G20" s="10"/>
      <c r="H20" s="10">
        <v>343.9</v>
      </c>
      <c r="I20" s="10">
        <f t="shared" si="0"/>
        <v>343.9</v>
      </c>
      <c r="J20" s="10"/>
      <c r="K20" s="10"/>
      <c r="L20" s="10">
        <f t="shared" si="3"/>
        <v>323.9</v>
      </c>
      <c r="M20" s="10">
        <f t="shared" si="4"/>
        <v>1719.5</v>
      </c>
    </row>
    <row r="21" spans="1:13" ht="15.75" hidden="1">
      <c r="A21" s="90"/>
      <c r="B21" s="90"/>
      <c r="C21" s="42" t="s">
        <v>15</v>
      </c>
      <c r="D21" s="15" t="s">
        <v>16</v>
      </c>
      <c r="E21" s="10"/>
      <c r="F21" s="10"/>
      <c r="G21" s="10"/>
      <c r="H21" s="10"/>
      <c r="I21" s="10">
        <f t="shared" si="0"/>
        <v>0</v>
      </c>
      <c r="J21" s="10" t="e">
        <f t="shared" si="1"/>
        <v>#DIV/0!</v>
      </c>
      <c r="K21" s="10" t="e">
        <f t="shared" si="2"/>
        <v>#DIV/0!</v>
      </c>
      <c r="L21" s="10">
        <f t="shared" si="3"/>
        <v>0</v>
      </c>
      <c r="M21" s="10" t="e">
        <f t="shared" si="4"/>
        <v>#DIV/0!</v>
      </c>
    </row>
    <row r="22" spans="1:13" ht="47.25">
      <c r="A22" s="90"/>
      <c r="B22" s="90"/>
      <c r="C22" s="42" t="s">
        <v>135</v>
      </c>
      <c r="D22" s="15" t="s">
        <v>136</v>
      </c>
      <c r="E22" s="10">
        <v>105635.4</v>
      </c>
      <c r="F22" s="10">
        <v>267267.6</v>
      </c>
      <c r="G22" s="10">
        <v>190224.4</v>
      </c>
      <c r="H22" s="10">
        <v>190224.4</v>
      </c>
      <c r="I22" s="10">
        <f t="shared" si="0"/>
        <v>0</v>
      </c>
      <c r="J22" s="10">
        <f t="shared" si="1"/>
        <v>100</v>
      </c>
      <c r="K22" s="10">
        <f t="shared" si="2"/>
        <v>71.17375993199325</v>
      </c>
      <c r="L22" s="10">
        <f t="shared" si="3"/>
        <v>84589</v>
      </c>
      <c r="M22" s="10">
        <f t="shared" si="4"/>
        <v>180.07637591186287</v>
      </c>
    </row>
    <row r="23" spans="1:13" ht="15.75">
      <c r="A23" s="90"/>
      <c r="B23" s="90"/>
      <c r="C23" s="42" t="s">
        <v>20</v>
      </c>
      <c r="D23" s="15" t="s">
        <v>28</v>
      </c>
      <c r="E23" s="10"/>
      <c r="F23" s="10">
        <f>24390.8-21476</f>
        <v>2914.7999999999993</v>
      </c>
      <c r="G23" s="10"/>
      <c r="H23" s="10"/>
      <c r="I23" s="10">
        <f t="shared" si="0"/>
        <v>0</v>
      </c>
      <c r="J23" s="10"/>
      <c r="K23" s="10">
        <f t="shared" si="2"/>
        <v>0</v>
      </c>
      <c r="L23" s="10">
        <f t="shared" si="3"/>
        <v>0</v>
      </c>
      <c r="M23" s="10"/>
    </row>
    <row r="24" spans="1:13" ht="15.75" customHeight="1" hidden="1">
      <c r="A24" s="90"/>
      <c r="B24" s="90"/>
      <c r="C24" s="42" t="s">
        <v>29</v>
      </c>
      <c r="D24" s="15" t="s">
        <v>30</v>
      </c>
      <c r="E24" s="10"/>
      <c r="F24" s="10"/>
      <c r="G24" s="10"/>
      <c r="H24" s="10"/>
      <c r="I24" s="10">
        <f t="shared" si="0"/>
        <v>0</v>
      </c>
      <c r="J24" s="10" t="e">
        <f t="shared" si="1"/>
        <v>#DIV/0!</v>
      </c>
      <c r="K24" s="10" t="e">
        <f t="shared" si="2"/>
        <v>#DIV/0!</v>
      </c>
      <c r="L24" s="10">
        <f t="shared" si="3"/>
        <v>0</v>
      </c>
      <c r="M24" s="10" t="e">
        <f t="shared" si="4"/>
        <v>#DIV/0!</v>
      </c>
    </row>
    <row r="25" spans="1:13" s="2" customFormat="1" ht="15.75">
      <c r="A25" s="90"/>
      <c r="B25" s="90"/>
      <c r="C25" s="46"/>
      <c r="D25" s="4" t="s">
        <v>192</v>
      </c>
      <c r="E25" s="1">
        <f>SUM(E18:E24)</f>
        <v>105847.9</v>
      </c>
      <c r="F25" s="1">
        <f>SUM(F18:F24)</f>
        <v>270182.39999999997</v>
      </c>
      <c r="G25" s="1">
        <f>SUM(G18:G24)</f>
        <v>190224.4</v>
      </c>
      <c r="H25" s="1">
        <f>SUM(H18:H24)</f>
        <v>190802.3</v>
      </c>
      <c r="I25" s="1">
        <f t="shared" si="0"/>
        <v>577.8999999999942</v>
      </c>
      <c r="J25" s="1">
        <f t="shared" si="1"/>
        <v>100.30379909201974</v>
      </c>
      <c r="K25" s="1">
        <f t="shared" si="2"/>
        <v>70.61981091292402</v>
      </c>
      <c r="L25" s="1">
        <f t="shared" si="3"/>
        <v>84954.4</v>
      </c>
      <c r="M25" s="1">
        <f t="shared" si="4"/>
        <v>180.26082709246003</v>
      </c>
    </row>
    <row r="26" spans="1:13" ht="110.25">
      <c r="A26" s="90"/>
      <c r="B26" s="90"/>
      <c r="C26" s="43" t="s">
        <v>31</v>
      </c>
      <c r="D26" s="15" t="s">
        <v>32</v>
      </c>
      <c r="E26" s="10">
        <v>489.9</v>
      </c>
      <c r="F26" s="10">
        <v>758</v>
      </c>
      <c r="G26" s="10">
        <v>567.5</v>
      </c>
      <c r="H26" s="10">
        <v>633.5</v>
      </c>
      <c r="I26" s="10">
        <f t="shared" si="0"/>
        <v>66</v>
      </c>
      <c r="J26" s="10">
        <f t="shared" si="1"/>
        <v>111.62995594713657</v>
      </c>
      <c r="K26" s="10">
        <f t="shared" si="2"/>
        <v>83.57519788918206</v>
      </c>
      <c r="L26" s="10">
        <f t="shared" si="3"/>
        <v>143.60000000000002</v>
      </c>
      <c r="M26" s="10">
        <f t="shared" si="4"/>
        <v>129.31210451112472</v>
      </c>
    </row>
    <row r="27" spans="1:13" ht="15.75">
      <c r="A27" s="90"/>
      <c r="B27" s="90"/>
      <c r="C27" s="42" t="s">
        <v>13</v>
      </c>
      <c r="D27" s="15" t="s">
        <v>14</v>
      </c>
      <c r="E27" s="10">
        <v>22801.1</v>
      </c>
      <c r="F27" s="10">
        <v>23814.7</v>
      </c>
      <c r="G27" s="10">
        <v>17697</v>
      </c>
      <c r="H27" s="10">
        <v>32016.4</v>
      </c>
      <c r="I27" s="10">
        <f t="shared" si="0"/>
        <v>14319.400000000001</v>
      </c>
      <c r="J27" s="10">
        <f t="shared" si="1"/>
        <v>180.91427925637115</v>
      </c>
      <c r="K27" s="10">
        <f t="shared" si="2"/>
        <v>134.43965281947706</v>
      </c>
      <c r="L27" s="10">
        <f t="shared" si="3"/>
        <v>9215.300000000003</v>
      </c>
      <c r="M27" s="10">
        <f t="shared" si="4"/>
        <v>140.41603255983267</v>
      </c>
    </row>
    <row r="28" spans="1:13" s="2" customFormat="1" ht="15.75">
      <c r="A28" s="90"/>
      <c r="B28" s="90"/>
      <c r="C28" s="46"/>
      <c r="D28" s="4" t="s">
        <v>26</v>
      </c>
      <c r="E28" s="3">
        <f>SUM(E26:E27)</f>
        <v>23291</v>
      </c>
      <c r="F28" s="3">
        <f>SUM(F26:F27)</f>
        <v>24572.7</v>
      </c>
      <c r="G28" s="3">
        <f>SUM(G26:G27)</f>
        <v>18264.5</v>
      </c>
      <c r="H28" s="3">
        <f>SUM(H26:H27)</f>
        <v>32649.9</v>
      </c>
      <c r="I28" s="3">
        <f t="shared" si="0"/>
        <v>14385.400000000001</v>
      </c>
      <c r="J28" s="3">
        <f t="shared" si="1"/>
        <v>178.76153193353227</v>
      </c>
      <c r="K28" s="3">
        <f t="shared" si="2"/>
        <v>132.8706247176745</v>
      </c>
      <c r="L28" s="3">
        <f t="shared" si="3"/>
        <v>9358.900000000001</v>
      </c>
      <c r="M28" s="3">
        <f t="shared" si="4"/>
        <v>140.18247391696363</v>
      </c>
    </row>
    <row r="29" spans="1:13" s="2" customFormat="1" ht="15.75">
      <c r="A29" s="91"/>
      <c r="B29" s="91"/>
      <c r="C29" s="46"/>
      <c r="D29" s="4" t="s">
        <v>35</v>
      </c>
      <c r="E29" s="1">
        <f>E25+E28</f>
        <v>129138.9</v>
      </c>
      <c r="F29" s="1">
        <f>F25+F28</f>
        <v>294755.1</v>
      </c>
      <c r="G29" s="1">
        <f>G25+G28</f>
        <v>208488.9</v>
      </c>
      <c r="H29" s="1">
        <f>H25+H28</f>
        <v>223452.19999999998</v>
      </c>
      <c r="I29" s="1">
        <f t="shared" si="0"/>
        <v>14963.299999999988</v>
      </c>
      <c r="J29" s="1">
        <f t="shared" si="1"/>
        <v>107.1770247720622</v>
      </c>
      <c r="K29" s="1">
        <f t="shared" si="2"/>
        <v>75.80944316145845</v>
      </c>
      <c r="L29" s="1">
        <f t="shared" si="3"/>
        <v>94313.29999999999</v>
      </c>
      <c r="M29" s="1">
        <f t="shared" si="4"/>
        <v>173.03244800753296</v>
      </c>
    </row>
    <row r="30" spans="1:13" ht="31.5" customHeight="1">
      <c r="A30" s="89" t="s">
        <v>98</v>
      </c>
      <c r="B30" s="89" t="s">
        <v>144</v>
      </c>
      <c r="C30" s="42" t="s">
        <v>109</v>
      </c>
      <c r="D30" s="15" t="s">
        <v>110</v>
      </c>
      <c r="E30" s="14">
        <v>993.8</v>
      </c>
      <c r="F30" s="14">
        <v>850</v>
      </c>
      <c r="G30" s="14">
        <v>669</v>
      </c>
      <c r="H30" s="14">
        <v>953.7</v>
      </c>
      <c r="I30" s="14">
        <f t="shared" si="0"/>
        <v>284.70000000000005</v>
      </c>
      <c r="J30" s="14">
        <f t="shared" si="1"/>
        <v>142.55605381165918</v>
      </c>
      <c r="K30" s="14">
        <f t="shared" si="2"/>
        <v>112.20000000000002</v>
      </c>
      <c r="L30" s="14">
        <f t="shared" si="3"/>
        <v>-40.09999999999991</v>
      </c>
      <c r="M30" s="14">
        <f t="shared" si="4"/>
        <v>95.96498289394245</v>
      </c>
    </row>
    <row r="31" spans="1:13" ht="31.5">
      <c r="A31" s="90"/>
      <c r="B31" s="90"/>
      <c r="C31" s="42" t="s">
        <v>107</v>
      </c>
      <c r="D31" s="15" t="s">
        <v>108</v>
      </c>
      <c r="E31" s="14">
        <v>58.7</v>
      </c>
      <c r="F31" s="14"/>
      <c r="G31" s="14"/>
      <c r="H31" s="32">
        <v>50.8</v>
      </c>
      <c r="I31" s="32">
        <f t="shared" si="0"/>
        <v>50.8</v>
      </c>
      <c r="J31" s="32"/>
      <c r="K31" s="32"/>
      <c r="L31" s="32">
        <f t="shared" si="3"/>
        <v>-7.900000000000006</v>
      </c>
      <c r="M31" s="32">
        <f t="shared" si="4"/>
        <v>86.54173764906302</v>
      </c>
    </row>
    <row r="32" spans="1:13" ht="94.5">
      <c r="A32" s="90"/>
      <c r="B32" s="90"/>
      <c r="C32" s="45" t="s">
        <v>105</v>
      </c>
      <c r="D32" s="22" t="s">
        <v>120</v>
      </c>
      <c r="E32" s="14"/>
      <c r="F32" s="14"/>
      <c r="G32" s="14"/>
      <c r="H32" s="32">
        <v>37.4</v>
      </c>
      <c r="I32" s="32">
        <f t="shared" si="0"/>
        <v>37.4</v>
      </c>
      <c r="J32" s="32"/>
      <c r="K32" s="32"/>
      <c r="L32" s="32">
        <f t="shared" si="3"/>
        <v>37.4</v>
      </c>
      <c r="M32" s="32"/>
    </row>
    <row r="33" spans="1:13" ht="15.75">
      <c r="A33" s="90"/>
      <c r="B33" s="90"/>
      <c r="C33" s="42" t="s">
        <v>13</v>
      </c>
      <c r="D33" s="15" t="s">
        <v>14</v>
      </c>
      <c r="E33" s="10">
        <v>2734.9</v>
      </c>
      <c r="F33" s="10"/>
      <c r="G33" s="10"/>
      <c r="H33" s="74">
        <v>101</v>
      </c>
      <c r="I33" s="74">
        <f t="shared" si="0"/>
        <v>101</v>
      </c>
      <c r="J33" s="74"/>
      <c r="K33" s="74"/>
      <c r="L33" s="74">
        <f t="shared" si="3"/>
        <v>-2633.9</v>
      </c>
      <c r="M33" s="74">
        <f t="shared" si="4"/>
        <v>3.6930052287103736</v>
      </c>
    </row>
    <row r="34" spans="1:13" ht="15.75" customHeight="1" hidden="1">
      <c r="A34" s="90"/>
      <c r="B34" s="90"/>
      <c r="C34" s="42" t="s">
        <v>15</v>
      </c>
      <c r="D34" s="15" t="s">
        <v>16</v>
      </c>
      <c r="E34" s="14"/>
      <c r="F34" s="14"/>
      <c r="G34" s="14"/>
      <c r="H34" s="14"/>
      <c r="I34" s="14">
        <f t="shared" si="0"/>
        <v>0</v>
      </c>
      <c r="J34" s="14" t="e">
        <f t="shared" si="1"/>
        <v>#DIV/0!</v>
      </c>
      <c r="K34" s="14" t="e">
        <f t="shared" si="2"/>
        <v>#DIV/0!</v>
      </c>
      <c r="L34" s="14">
        <f t="shared" si="3"/>
        <v>0</v>
      </c>
      <c r="M34" s="14" t="e">
        <f t="shared" si="4"/>
        <v>#DIV/0!</v>
      </c>
    </row>
    <row r="35" spans="1:13" s="2" customFormat="1" ht="15.75">
      <c r="A35" s="90"/>
      <c r="B35" s="90"/>
      <c r="C35" s="44"/>
      <c r="D35" s="4" t="s">
        <v>192</v>
      </c>
      <c r="E35" s="1">
        <f>SUM(E30:E34)</f>
        <v>3787.4</v>
      </c>
      <c r="F35" s="1">
        <f>SUM(F30:F34)</f>
        <v>850</v>
      </c>
      <c r="G35" s="1">
        <f>SUM(G30:G34)</f>
        <v>669</v>
      </c>
      <c r="H35" s="1">
        <f>SUM(H30:H34)</f>
        <v>1142.9</v>
      </c>
      <c r="I35" s="1">
        <f t="shared" si="0"/>
        <v>473.9000000000001</v>
      </c>
      <c r="J35" s="1">
        <f t="shared" si="1"/>
        <v>170.83707025411064</v>
      </c>
      <c r="K35" s="1">
        <f t="shared" si="2"/>
        <v>134.45882352941177</v>
      </c>
      <c r="L35" s="1">
        <f t="shared" si="3"/>
        <v>-2644.5</v>
      </c>
      <c r="M35" s="1">
        <f t="shared" si="4"/>
        <v>30.17637429371073</v>
      </c>
    </row>
    <row r="36" spans="1:13" ht="15.75">
      <c r="A36" s="90"/>
      <c r="B36" s="90"/>
      <c r="C36" s="42" t="s">
        <v>13</v>
      </c>
      <c r="D36" s="15" t="s">
        <v>14</v>
      </c>
      <c r="E36" s="10">
        <v>6248.7</v>
      </c>
      <c r="F36" s="10">
        <v>8000</v>
      </c>
      <c r="G36" s="10">
        <v>6530</v>
      </c>
      <c r="H36" s="10">
        <v>7549.6</v>
      </c>
      <c r="I36" s="10">
        <f t="shared" si="0"/>
        <v>1019.6000000000004</v>
      </c>
      <c r="J36" s="10">
        <f t="shared" si="1"/>
        <v>115.61408882082695</v>
      </c>
      <c r="K36" s="10">
        <f t="shared" si="2"/>
        <v>94.37</v>
      </c>
      <c r="L36" s="10">
        <f t="shared" si="3"/>
        <v>1300.9000000000005</v>
      </c>
      <c r="M36" s="10">
        <f t="shared" si="4"/>
        <v>120.81873029590156</v>
      </c>
    </row>
    <row r="37" spans="1:13" s="2" customFormat="1" ht="15.75">
      <c r="A37" s="90"/>
      <c r="B37" s="90"/>
      <c r="C37" s="44"/>
      <c r="D37" s="4" t="s">
        <v>26</v>
      </c>
      <c r="E37" s="1">
        <f>SUM(E36)</f>
        <v>6248.7</v>
      </c>
      <c r="F37" s="1">
        <f>SUM(F36)</f>
        <v>8000</v>
      </c>
      <c r="G37" s="1">
        <f>SUM(G36)</f>
        <v>6530</v>
      </c>
      <c r="H37" s="1">
        <f>SUM(H36)</f>
        <v>7549.6</v>
      </c>
      <c r="I37" s="1">
        <f t="shared" si="0"/>
        <v>1019.6000000000004</v>
      </c>
      <c r="J37" s="1">
        <f t="shared" si="1"/>
        <v>115.61408882082695</v>
      </c>
      <c r="K37" s="1">
        <f t="shared" si="2"/>
        <v>94.37</v>
      </c>
      <c r="L37" s="1">
        <f t="shared" si="3"/>
        <v>1300.9000000000005</v>
      </c>
      <c r="M37" s="1">
        <f t="shared" si="4"/>
        <v>120.81873029590156</v>
      </c>
    </row>
    <row r="38" spans="1:13" s="2" customFormat="1" ht="15.75">
      <c r="A38" s="91"/>
      <c r="B38" s="91"/>
      <c r="C38" s="44"/>
      <c r="D38" s="4" t="s">
        <v>35</v>
      </c>
      <c r="E38" s="1">
        <f>E35+E37</f>
        <v>10036.1</v>
      </c>
      <c r="F38" s="1">
        <f>F35+F37</f>
        <v>8850</v>
      </c>
      <c r="G38" s="1">
        <f>G35+G37</f>
        <v>7199</v>
      </c>
      <c r="H38" s="1">
        <f>H35+H37</f>
        <v>8692.5</v>
      </c>
      <c r="I38" s="1">
        <f t="shared" si="0"/>
        <v>1493.5</v>
      </c>
      <c r="J38" s="1">
        <f t="shared" si="1"/>
        <v>120.74593693568552</v>
      </c>
      <c r="K38" s="1">
        <f t="shared" si="2"/>
        <v>98.22033898305085</v>
      </c>
      <c r="L38" s="1">
        <f t="shared" si="3"/>
        <v>-1343.6000000000004</v>
      </c>
      <c r="M38" s="1">
        <f t="shared" si="4"/>
        <v>86.61232949053915</v>
      </c>
    </row>
    <row r="39" spans="1:13" s="2" customFormat="1" ht="15.75" customHeight="1" hidden="1">
      <c r="A39" s="89" t="s">
        <v>131</v>
      </c>
      <c r="B39" s="89" t="s">
        <v>132</v>
      </c>
      <c r="C39" s="42" t="s">
        <v>13</v>
      </c>
      <c r="D39" s="15" t="s">
        <v>14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s="2" customFormat="1" ht="15.75">
      <c r="A40" s="90"/>
      <c r="B40" s="90"/>
      <c r="C40" s="42" t="s">
        <v>22</v>
      </c>
      <c r="D40" s="15" t="s">
        <v>23</v>
      </c>
      <c r="E40" s="10">
        <v>24679.3</v>
      </c>
      <c r="F40" s="10">
        <v>35235</v>
      </c>
      <c r="G40" s="10">
        <v>26806.4</v>
      </c>
      <c r="H40" s="10">
        <v>26806.4</v>
      </c>
      <c r="I40" s="10">
        <f t="shared" si="0"/>
        <v>0</v>
      </c>
      <c r="J40" s="10">
        <f t="shared" si="1"/>
        <v>100</v>
      </c>
      <c r="K40" s="10">
        <f t="shared" si="2"/>
        <v>76.07889882219384</v>
      </c>
      <c r="L40" s="10">
        <f t="shared" si="3"/>
        <v>2127.100000000002</v>
      </c>
      <c r="M40" s="10">
        <f t="shared" si="4"/>
        <v>108.61896407110414</v>
      </c>
    </row>
    <row r="41" spans="1:13" s="2" customFormat="1" ht="15.75" customHeight="1" hidden="1">
      <c r="A41" s="90"/>
      <c r="B41" s="90"/>
      <c r="C41" s="42" t="s">
        <v>24</v>
      </c>
      <c r="D41" s="15" t="s">
        <v>19</v>
      </c>
      <c r="E41" s="10"/>
      <c r="F41" s="1"/>
      <c r="G41" s="1"/>
      <c r="H41" s="10"/>
      <c r="I41" s="10">
        <f t="shared" si="0"/>
        <v>0</v>
      </c>
      <c r="J41" s="10" t="e">
        <f t="shared" si="1"/>
        <v>#DIV/0!</v>
      </c>
      <c r="K41" s="10" t="e">
        <f t="shared" si="2"/>
        <v>#DIV/0!</v>
      </c>
      <c r="L41" s="10">
        <f t="shared" si="3"/>
        <v>0</v>
      </c>
      <c r="M41" s="10" t="e">
        <f t="shared" si="4"/>
        <v>#DIV/0!</v>
      </c>
    </row>
    <row r="42" spans="1:13" s="2" customFormat="1" ht="15.75">
      <c r="A42" s="91"/>
      <c r="B42" s="91"/>
      <c r="C42" s="44"/>
      <c r="D42" s="4" t="s">
        <v>35</v>
      </c>
      <c r="E42" s="1">
        <f>SUM(E39:E41)</f>
        <v>24679.3</v>
      </c>
      <c r="F42" s="1">
        <f>SUM(F39:F41)</f>
        <v>35235</v>
      </c>
      <c r="G42" s="1">
        <f>SUM(G39:G41)</f>
        <v>26806.4</v>
      </c>
      <c r="H42" s="1">
        <f>SUM(H39:H41)</f>
        <v>26806.4</v>
      </c>
      <c r="I42" s="1">
        <f t="shared" si="0"/>
        <v>0</v>
      </c>
      <c r="J42" s="1">
        <f t="shared" si="1"/>
        <v>100</v>
      </c>
      <c r="K42" s="1">
        <f t="shared" si="2"/>
        <v>76.07889882219384</v>
      </c>
      <c r="L42" s="1">
        <f t="shared" si="3"/>
        <v>2127.100000000002</v>
      </c>
      <c r="M42" s="1">
        <f t="shared" si="4"/>
        <v>108.61896407110414</v>
      </c>
    </row>
    <row r="43" spans="1:13" s="2" customFormat="1" ht="15.75" customHeight="1">
      <c r="A43" s="89" t="s">
        <v>36</v>
      </c>
      <c r="B43" s="89" t="s">
        <v>145</v>
      </c>
      <c r="C43" s="42" t="s">
        <v>6</v>
      </c>
      <c r="D43" s="15" t="s">
        <v>7</v>
      </c>
      <c r="E43" s="10">
        <v>3.1</v>
      </c>
      <c r="F43" s="1"/>
      <c r="G43" s="1"/>
      <c r="H43" s="10"/>
      <c r="I43" s="10">
        <f t="shared" si="0"/>
        <v>0</v>
      </c>
      <c r="J43" s="10"/>
      <c r="K43" s="10"/>
      <c r="L43" s="10">
        <f t="shared" si="3"/>
        <v>-3.1</v>
      </c>
      <c r="M43" s="10">
        <f t="shared" si="4"/>
        <v>0</v>
      </c>
    </row>
    <row r="44" spans="1:13" s="2" customFormat="1" ht="15.75">
      <c r="A44" s="90"/>
      <c r="B44" s="90"/>
      <c r="C44" s="42" t="s">
        <v>140</v>
      </c>
      <c r="D44" s="15" t="s">
        <v>141</v>
      </c>
      <c r="E44" s="10">
        <v>81.3</v>
      </c>
      <c r="F44" s="10">
        <v>27.5</v>
      </c>
      <c r="G44" s="10">
        <v>26.7</v>
      </c>
      <c r="H44" s="10">
        <v>75.6</v>
      </c>
      <c r="I44" s="10">
        <f t="shared" si="0"/>
        <v>48.89999999999999</v>
      </c>
      <c r="J44" s="10">
        <f t="shared" si="1"/>
        <v>283.14606741573033</v>
      </c>
      <c r="K44" s="10">
        <f t="shared" si="2"/>
        <v>274.9090909090909</v>
      </c>
      <c r="L44" s="10">
        <f t="shared" si="3"/>
        <v>-5.700000000000003</v>
      </c>
      <c r="M44" s="10">
        <f t="shared" si="4"/>
        <v>92.98892988929889</v>
      </c>
    </row>
    <row r="45" spans="1:13" ht="31.5">
      <c r="A45" s="90"/>
      <c r="B45" s="90"/>
      <c r="C45" s="42" t="s">
        <v>107</v>
      </c>
      <c r="D45" s="15" t="s">
        <v>108</v>
      </c>
      <c r="E45" s="10">
        <v>13</v>
      </c>
      <c r="F45" s="10"/>
      <c r="G45" s="10"/>
      <c r="H45" s="10">
        <v>46.7</v>
      </c>
      <c r="I45" s="10">
        <f t="shared" si="0"/>
        <v>46.7</v>
      </c>
      <c r="J45" s="10"/>
      <c r="K45" s="10"/>
      <c r="L45" s="10">
        <f t="shared" si="3"/>
        <v>33.7</v>
      </c>
      <c r="M45" s="10">
        <f t="shared" si="4"/>
        <v>359.2307692307692</v>
      </c>
    </row>
    <row r="46" spans="1:13" ht="94.5">
      <c r="A46" s="90"/>
      <c r="B46" s="90"/>
      <c r="C46" s="45" t="s">
        <v>105</v>
      </c>
      <c r="D46" s="15" t="s">
        <v>120</v>
      </c>
      <c r="E46" s="10"/>
      <c r="F46" s="10"/>
      <c r="G46" s="10"/>
      <c r="H46" s="10">
        <v>9.5</v>
      </c>
      <c r="I46" s="10">
        <f t="shared" si="0"/>
        <v>9.5</v>
      </c>
      <c r="J46" s="10"/>
      <c r="K46" s="10"/>
      <c r="L46" s="10">
        <f t="shared" si="3"/>
        <v>9.5</v>
      </c>
      <c r="M46" s="10"/>
    </row>
    <row r="47" spans="1:13" ht="15.75">
      <c r="A47" s="90"/>
      <c r="B47" s="90"/>
      <c r="C47" s="42" t="s">
        <v>13</v>
      </c>
      <c r="D47" s="15" t="s">
        <v>14</v>
      </c>
      <c r="E47" s="10">
        <v>1005.9</v>
      </c>
      <c r="F47" s="10">
        <v>455.5</v>
      </c>
      <c r="G47" s="10">
        <v>342.7</v>
      </c>
      <c r="H47" s="10">
        <v>544.4</v>
      </c>
      <c r="I47" s="10">
        <f t="shared" si="0"/>
        <v>201.7</v>
      </c>
      <c r="J47" s="10">
        <f t="shared" si="1"/>
        <v>158.85614239859936</v>
      </c>
      <c r="K47" s="10">
        <f t="shared" si="2"/>
        <v>119.51701427003292</v>
      </c>
      <c r="L47" s="10">
        <f t="shared" si="3"/>
        <v>-461.5</v>
      </c>
      <c r="M47" s="10">
        <f t="shared" si="4"/>
        <v>54.120687941147224</v>
      </c>
    </row>
    <row r="48" spans="1:13" ht="15.75" hidden="1">
      <c r="A48" s="90"/>
      <c r="B48" s="90"/>
      <c r="C48" s="42" t="s">
        <v>15</v>
      </c>
      <c r="D48" s="15" t="s">
        <v>16</v>
      </c>
      <c r="E48" s="10"/>
      <c r="F48" s="10"/>
      <c r="G48" s="10"/>
      <c r="H48" s="10"/>
      <c r="I48" s="10">
        <f t="shared" si="0"/>
        <v>0</v>
      </c>
      <c r="J48" s="10" t="e">
        <f t="shared" si="1"/>
        <v>#DIV/0!</v>
      </c>
      <c r="K48" s="10" t="e">
        <f t="shared" si="2"/>
        <v>#DIV/0!</v>
      </c>
      <c r="L48" s="10">
        <f t="shared" si="3"/>
        <v>0</v>
      </c>
      <c r="M48" s="10" t="e">
        <f t="shared" si="4"/>
        <v>#DIV/0!</v>
      </c>
    </row>
    <row r="49" spans="1:13" ht="15.75">
      <c r="A49" s="90"/>
      <c r="B49" s="90"/>
      <c r="C49" s="42" t="s">
        <v>17</v>
      </c>
      <c r="D49" s="15" t="s">
        <v>18</v>
      </c>
      <c r="E49" s="10">
        <v>4954.8</v>
      </c>
      <c r="F49" s="10">
        <v>3227.8</v>
      </c>
      <c r="G49" s="10">
        <v>2327</v>
      </c>
      <c r="H49" s="10">
        <v>6794.8</v>
      </c>
      <c r="I49" s="10">
        <f t="shared" si="0"/>
        <v>4467.8</v>
      </c>
      <c r="J49" s="10">
        <f t="shared" si="1"/>
        <v>291.9982810485604</v>
      </c>
      <c r="K49" s="10">
        <f t="shared" si="2"/>
        <v>210.5087056199269</v>
      </c>
      <c r="L49" s="10">
        <f t="shared" si="3"/>
        <v>1840</v>
      </c>
      <c r="M49" s="10">
        <f t="shared" si="4"/>
        <v>137.13570678937597</v>
      </c>
    </row>
    <row r="50" spans="1:13" ht="15.75" customHeight="1">
      <c r="A50" s="90"/>
      <c r="B50" s="90"/>
      <c r="C50" s="42" t="s">
        <v>22</v>
      </c>
      <c r="D50" s="15" t="s">
        <v>23</v>
      </c>
      <c r="E50" s="10"/>
      <c r="F50" s="10">
        <v>2276.1</v>
      </c>
      <c r="G50" s="10">
        <v>2276.1</v>
      </c>
      <c r="H50" s="10">
        <v>2276.1</v>
      </c>
      <c r="I50" s="10">
        <f t="shared" si="0"/>
        <v>0</v>
      </c>
      <c r="J50" s="10">
        <f t="shared" si="1"/>
        <v>100</v>
      </c>
      <c r="K50" s="10">
        <f t="shared" si="2"/>
        <v>100</v>
      </c>
      <c r="L50" s="10">
        <f t="shared" si="3"/>
        <v>2276.1</v>
      </c>
      <c r="M50" s="10"/>
    </row>
    <row r="51" spans="1:13" s="2" customFormat="1" ht="15.75">
      <c r="A51" s="90"/>
      <c r="B51" s="90"/>
      <c r="C51" s="46"/>
      <c r="D51" s="4" t="s">
        <v>192</v>
      </c>
      <c r="E51" s="1">
        <f>SUM(E43:E49)</f>
        <v>6058.1</v>
      </c>
      <c r="F51" s="1">
        <f>SUM(F43:F50)</f>
        <v>5986.9</v>
      </c>
      <c r="G51" s="1">
        <f>SUM(G43:G50)</f>
        <v>4972.5</v>
      </c>
      <c r="H51" s="1">
        <f>SUM(H43:H50)</f>
        <v>9747.1</v>
      </c>
      <c r="I51" s="1">
        <f t="shared" si="0"/>
        <v>4774.6</v>
      </c>
      <c r="J51" s="1">
        <f t="shared" si="1"/>
        <v>196.0201106083459</v>
      </c>
      <c r="K51" s="1">
        <f t="shared" si="2"/>
        <v>162.8071288980942</v>
      </c>
      <c r="L51" s="1">
        <f t="shared" si="3"/>
        <v>3689</v>
      </c>
      <c r="M51" s="1">
        <f t="shared" si="4"/>
        <v>160.89367953648835</v>
      </c>
    </row>
    <row r="52" spans="1:13" ht="15.75">
      <c r="A52" s="90"/>
      <c r="B52" s="90"/>
      <c r="C52" s="42" t="s">
        <v>37</v>
      </c>
      <c r="D52" s="15" t="s">
        <v>38</v>
      </c>
      <c r="E52" s="10">
        <v>17414.5</v>
      </c>
      <c r="F52" s="10">
        <v>2300</v>
      </c>
      <c r="G52" s="10">
        <v>2300</v>
      </c>
      <c r="H52" s="10">
        <v>10462.8</v>
      </c>
      <c r="I52" s="10">
        <f t="shared" si="0"/>
        <v>8162.799999999999</v>
      </c>
      <c r="J52" s="10">
        <f t="shared" si="1"/>
        <v>454.9043478260869</v>
      </c>
      <c r="K52" s="10">
        <f t="shared" si="2"/>
        <v>454.9043478260869</v>
      </c>
      <c r="L52" s="10">
        <f t="shared" si="3"/>
        <v>-6951.700000000001</v>
      </c>
      <c r="M52" s="10">
        <f t="shared" si="4"/>
        <v>60.08096701025008</v>
      </c>
    </row>
    <row r="53" spans="1:13" ht="15.75">
      <c r="A53" s="90"/>
      <c r="B53" s="90"/>
      <c r="C53" s="42" t="s">
        <v>13</v>
      </c>
      <c r="D53" s="15" t="s">
        <v>14</v>
      </c>
      <c r="E53" s="10">
        <v>28341.4</v>
      </c>
      <c r="F53" s="10">
        <v>27645.6</v>
      </c>
      <c r="G53" s="10">
        <v>20538.6</v>
      </c>
      <c r="H53" s="10">
        <v>36840.2</v>
      </c>
      <c r="I53" s="10">
        <f t="shared" si="0"/>
        <v>16301.599999999999</v>
      </c>
      <c r="J53" s="10">
        <f t="shared" si="1"/>
        <v>179.3705510599554</v>
      </c>
      <c r="K53" s="10">
        <f t="shared" si="2"/>
        <v>133.2588187632028</v>
      </c>
      <c r="L53" s="10">
        <f t="shared" si="3"/>
        <v>8498.799999999996</v>
      </c>
      <c r="M53" s="10">
        <f t="shared" si="4"/>
        <v>129.98722716591274</v>
      </c>
    </row>
    <row r="54" spans="1:13" s="2" customFormat="1" ht="15.75">
      <c r="A54" s="90"/>
      <c r="B54" s="90"/>
      <c r="C54" s="46"/>
      <c r="D54" s="4" t="s">
        <v>26</v>
      </c>
      <c r="E54" s="1">
        <f>SUM(E52:E53)</f>
        <v>45755.9</v>
      </c>
      <c r="F54" s="1">
        <f>SUM(F52:F53)</f>
        <v>29945.6</v>
      </c>
      <c r="G54" s="1">
        <f>SUM(G52:G53)</f>
        <v>22838.6</v>
      </c>
      <c r="H54" s="1">
        <f>SUM(H52:H53)</f>
        <v>47303</v>
      </c>
      <c r="I54" s="1">
        <f t="shared" si="0"/>
        <v>24464.4</v>
      </c>
      <c r="J54" s="1">
        <f t="shared" si="1"/>
        <v>207.11865000481643</v>
      </c>
      <c r="K54" s="1">
        <f t="shared" si="2"/>
        <v>157.9631064329985</v>
      </c>
      <c r="L54" s="1">
        <f t="shared" si="3"/>
        <v>1547.0999999999985</v>
      </c>
      <c r="M54" s="1">
        <f t="shared" si="4"/>
        <v>103.38120329837244</v>
      </c>
    </row>
    <row r="55" spans="1:13" s="2" customFormat="1" ht="15.75">
      <c r="A55" s="91"/>
      <c r="B55" s="91"/>
      <c r="C55" s="46"/>
      <c r="D55" s="4" t="s">
        <v>35</v>
      </c>
      <c r="E55" s="1">
        <f>E54+E51</f>
        <v>51814</v>
      </c>
      <c r="F55" s="1">
        <f>F54+F51</f>
        <v>35932.5</v>
      </c>
      <c r="G55" s="1">
        <f>G54+G51</f>
        <v>27811.1</v>
      </c>
      <c r="H55" s="1">
        <f>H54+H51</f>
        <v>57050.1</v>
      </c>
      <c r="I55" s="1">
        <f t="shared" si="0"/>
        <v>29239</v>
      </c>
      <c r="J55" s="1">
        <f t="shared" si="1"/>
        <v>205.13428091661243</v>
      </c>
      <c r="K55" s="1">
        <f t="shared" si="2"/>
        <v>158.77019411396367</v>
      </c>
      <c r="L55" s="1">
        <f t="shared" si="3"/>
        <v>5236.0999999999985</v>
      </c>
      <c r="M55" s="1">
        <f t="shared" si="4"/>
        <v>110.10556992318679</v>
      </c>
    </row>
    <row r="56" spans="1:13" s="2" customFormat="1" ht="31.5" customHeight="1">
      <c r="A56" s="89" t="s">
        <v>121</v>
      </c>
      <c r="B56" s="89" t="s">
        <v>146</v>
      </c>
      <c r="C56" s="42" t="s">
        <v>107</v>
      </c>
      <c r="D56" s="15" t="s">
        <v>108</v>
      </c>
      <c r="E56" s="10">
        <v>722.9</v>
      </c>
      <c r="F56" s="1"/>
      <c r="G56" s="1"/>
      <c r="H56" s="10">
        <v>154.7</v>
      </c>
      <c r="I56" s="10">
        <f t="shared" si="0"/>
        <v>154.7</v>
      </c>
      <c r="J56" s="10"/>
      <c r="K56" s="10"/>
      <c r="L56" s="10">
        <f t="shared" si="3"/>
        <v>-568.2</v>
      </c>
      <c r="M56" s="10">
        <f t="shared" si="4"/>
        <v>21.399917000968323</v>
      </c>
    </row>
    <row r="57" spans="1:13" ht="15.75" customHeight="1" hidden="1">
      <c r="A57" s="90"/>
      <c r="B57" s="90"/>
      <c r="C57" s="42" t="s">
        <v>13</v>
      </c>
      <c r="D57" s="15" t="s">
        <v>14</v>
      </c>
      <c r="E57" s="10"/>
      <c r="F57" s="10"/>
      <c r="G57" s="10"/>
      <c r="H57" s="10"/>
      <c r="I57" s="10">
        <f t="shared" si="0"/>
        <v>0</v>
      </c>
      <c r="J57" s="10"/>
      <c r="K57" s="10"/>
      <c r="L57" s="10">
        <f t="shared" si="3"/>
        <v>0</v>
      </c>
      <c r="M57" s="10" t="e">
        <f t="shared" si="4"/>
        <v>#DIV/0!</v>
      </c>
    </row>
    <row r="58" spans="1:13" ht="15.75" customHeight="1" hidden="1">
      <c r="A58" s="90"/>
      <c r="B58" s="90"/>
      <c r="C58" s="42" t="s">
        <v>15</v>
      </c>
      <c r="D58" s="15" t="s">
        <v>16</v>
      </c>
      <c r="E58" s="10"/>
      <c r="F58" s="10"/>
      <c r="G58" s="10"/>
      <c r="H58" s="10"/>
      <c r="I58" s="10">
        <f t="shared" si="0"/>
        <v>0</v>
      </c>
      <c r="J58" s="10"/>
      <c r="K58" s="10"/>
      <c r="L58" s="10">
        <f t="shared" si="3"/>
        <v>0</v>
      </c>
      <c r="M58" s="10" t="e">
        <f t="shared" si="4"/>
        <v>#DIV/0!</v>
      </c>
    </row>
    <row r="59" spans="1:13" ht="15.75">
      <c r="A59" s="90"/>
      <c r="B59" s="90"/>
      <c r="C59" s="42" t="s">
        <v>17</v>
      </c>
      <c r="D59" s="15" t="s">
        <v>18</v>
      </c>
      <c r="E59" s="10"/>
      <c r="F59" s="10"/>
      <c r="G59" s="10"/>
      <c r="H59" s="10">
        <v>437.5</v>
      </c>
      <c r="I59" s="10">
        <f t="shared" si="0"/>
        <v>437.5</v>
      </c>
      <c r="J59" s="10"/>
      <c r="K59" s="10"/>
      <c r="L59" s="10">
        <f t="shared" si="3"/>
        <v>437.5</v>
      </c>
      <c r="M59" s="10"/>
    </row>
    <row r="60" spans="1:13" ht="15.75">
      <c r="A60" s="90"/>
      <c r="B60" s="90"/>
      <c r="C60" s="42" t="s">
        <v>20</v>
      </c>
      <c r="D60" s="15" t="s">
        <v>21</v>
      </c>
      <c r="E60" s="10">
        <v>5499.9</v>
      </c>
      <c r="F60" s="10">
        <v>5193.3</v>
      </c>
      <c r="G60" s="10">
        <v>5193.3</v>
      </c>
      <c r="H60" s="10">
        <v>5193.3</v>
      </c>
      <c r="I60" s="10">
        <f t="shared" si="0"/>
        <v>0</v>
      </c>
      <c r="J60" s="10">
        <f t="shared" si="1"/>
        <v>100</v>
      </c>
      <c r="K60" s="10">
        <f t="shared" si="2"/>
        <v>100</v>
      </c>
      <c r="L60" s="10">
        <f t="shared" si="3"/>
        <v>-306.59999999999945</v>
      </c>
      <c r="M60" s="10">
        <f t="shared" si="4"/>
        <v>94.4253531882398</v>
      </c>
    </row>
    <row r="61" spans="1:13" ht="15.75" hidden="1">
      <c r="A61" s="90"/>
      <c r="B61" s="90"/>
      <c r="C61" s="42" t="s">
        <v>22</v>
      </c>
      <c r="D61" s="15" t="s">
        <v>39</v>
      </c>
      <c r="E61" s="10"/>
      <c r="F61" s="10"/>
      <c r="G61" s="10"/>
      <c r="H61" s="10"/>
      <c r="I61" s="10">
        <f t="shared" si="0"/>
        <v>0</v>
      </c>
      <c r="J61" s="10" t="e">
        <f t="shared" si="1"/>
        <v>#DIV/0!</v>
      </c>
      <c r="K61" s="10" t="e">
        <f t="shared" si="2"/>
        <v>#DIV/0!</v>
      </c>
      <c r="L61" s="10">
        <f t="shared" si="3"/>
        <v>0</v>
      </c>
      <c r="M61" s="10" t="e">
        <f t="shared" si="4"/>
        <v>#DIV/0!</v>
      </c>
    </row>
    <row r="62" spans="1:13" ht="15.75">
      <c r="A62" s="90"/>
      <c r="B62" s="90"/>
      <c r="C62" s="42" t="s">
        <v>29</v>
      </c>
      <c r="D62" s="15" t="s">
        <v>30</v>
      </c>
      <c r="E62" s="10">
        <v>319.3</v>
      </c>
      <c r="F62" s="10">
        <v>7332.4</v>
      </c>
      <c r="G62" s="10">
        <v>7332.4</v>
      </c>
      <c r="H62" s="10">
        <v>7020</v>
      </c>
      <c r="I62" s="10">
        <f t="shared" si="0"/>
        <v>-312.39999999999964</v>
      </c>
      <c r="J62" s="10">
        <f t="shared" si="1"/>
        <v>95.73945774916808</v>
      </c>
      <c r="K62" s="10">
        <f t="shared" si="2"/>
        <v>95.73945774916808</v>
      </c>
      <c r="L62" s="10">
        <f t="shared" si="3"/>
        <v>6700.7</v>
      </c>
      <c r="M62" s="10">
        <f t="shared" si="4"/>
        <v>2198.559348575008</v>
      </c>
    </row>
    <row r="63" spans="1:13" ht="31.5" hidden="1">
      <c r="A63" s="90"/>
      <c r="B63" s="90"/>
      <c r="C63" s="42" t="s">
        <v>102</v>
      </c>
      <c r="D63" s="15" t="s">
        <v>103</v>
      </c>
      <c r="E63" s="10"/>
      <c r="F63" s="10"/>
      <c r="G63" s="10"/>
      <c r="H63" s="10"/>
      <c r="I63" s="10">
        <f t="shared" si="0"/>
        <v>0</v>
      </c>
      <c r="J63" s="10" t="e">
        <f t="shared" si="1"/>
        <v>#DIV/0!</v>
      </c>
      <c r="K63" s="10" t="e">
        <f t="shared" si="2"/>
        <v>#DIV/0!</v>
      </c>
      <c r="L63" s="10">
        <f t="shared" si="3"/>
        <v>0</v>
      </c>
      <c r="M63" s="10" t="e">
        <f t="shared" si="4"/>
        <v>#DIV/0!</v>
      </c>
    </row>
    <row r="64" spans="1:13" ht="31.5">
      <c r="A64" s="90"/>
      <c r="B64" s="90"/>
      <c r="C64" s="42" t="s">
        <v>101</v>
      </c>
      <c r="D64" s="15" t="s">
        <v>104</v>
      </c>
      <c r="E64" s="10">
        <v>694.2</v>
      </c>
      <c r="F64" s="10"/>
      <c r="G64" s="10"/>
      <c r="H64" s="10">
        <v>170.4</v>
      </c>
      <c r="I64" s="10">
        <f t="shared" si="0"/>
        <v>170.4</v>
      </c>
      <c r="J64" s="10"/>
      <c r="K64" s="10"/>
      <c r="L64" s="10">
        <f t="shared" si="3"/>
        <v>-523.8000000000001</v>
      </c>
      <c r="M64" s="10">
        <f t="shared" si="4"/>
        <v>24.546240276577354</v>
      </c>
    </row>
    <row r="65" spans="1:13" ht="15.75">
      <c r="A65" s="90"/>
      <c r="B65" s="90"/>
      <c r="C65" s="42" t="s">
        <v>24</v>
      </c>
      <c r="D65" s="15" t="s">
        <v>19</v>
      </c>
      <c r="E65" s="10"/>
      <c r="F65" s="10"/>
      <c r="G65" s="10"/>
      <c r="H65" s="10">
        <v>-34.1</v>
      </c>
      <c r="I65" s="10">
        <f t="shared" si="0"/>
        <v>-34.1</v>
      </c>
      <c r="J65" s="10"/>
      <c r="K65" s="10"/>
      <c r="L65" s="10">
        <f t="shared" si="3"/>
        <v>-34.1</v>
      </c>
      <c r="M65" s="10"/>
    </row>
    <row r="66" spans="1:13" s="2" customFormat="1" ht="15.75">
      <c r="A66" s="90"/>
      <c r="B66" s="90"/>
      <c r="C66" s="46"/>
      <c r="D66" s="4" t="s">
        <v>192</v>
      </c>
      <c r="E66" s="1">
        <f>SUM(E56:E65)</f>
        <v>7236.299999999999</v>
      </c>
      <c r="F66" s="1">
        <f>SUM(F56:F65)</f>
        <v>12525.7</v>
      </c>
      <c r="G66" s="1">
        <f>SUM(G56:G65)</f>
        <v>12525.7</v>
      </c>
      <c r="H66" s="1">
        <f>SUM(H56:H65)</f>
        <v>12941.8</v>
      </c>
      <c r="I66" s="1">
        <f t="shared" si="0"/>
        <v>416.09999999999854</v>
      </c>
      <c r="J66" s="1">
        <f t="shared" si="1"/>
        <v>103.3219700296191</v>
      </c>
      <c r="K66" s="1">
        <f t="shared" si="2"/>
        <v>103.3219700296191</v>
      </c>
      <c r="L66" s="1">
        <f t="shared" si="3"/>
        <v>5705.5</v>
      </c>
      <c r="M66" s="1">
        <f t="shared" si="4"/>
        <v>178.84554261155563</v>
      </c>
    </row>
    <row r="67" spans="1:13" ht="15.75">
      <c r="A67" s="90"/>
      <c r="B67" s="90"/>
      <c r="C67" s="42" t="s">
        <v>13</v>
      </c>
      <c r="D67" s="15" t="s">
        <v>14</v>
      </c>
      <c r="E67" s="10">
        <v>1064.6</v>
      </c>
      <c r="F67" s="10">
        <v>1800</v>
      </c>
      <c r="G67" s="10">
        <v>1350</v>
      </c>
      <c r="H67" s="10">
        <v>1379</v>
      </c>
      <c r="I67" s="10">
        <f t="shared" si="0"/>
        <v>29</v>
      </c>
      <c r="J67" s="10">
        <f t="shared" si="1"/>
        <v>102.14814814814814</v>
      </c>
      <c r="K67" s="10">
        <f t="shared" si="2"/>
        <v>76.61111111111111</v>
      </c>
      <c r="L67" s="10">
        <f t="shared" si="3"/>
        <v>314.4000000000001</v>
      </c>
      <c r="M67" s="10">
        <f t="shared" si="4"/>
        <v>129.5322186736803</v>
      </c>
    </row>
    <row r="68" spans="1:13" s="2" customFormat="1" ht="15.75">
      <c r="A68" s="90"/>
      <c r="B68" s="90"/>
      <c r="C68" s="49"/>
      <c r="D68" s="4" t="s">
        <v>26</v>
      </c>
      <c r="E68" s="1">
        <f>SUM(E67)</f>
        <v>1064.6</v>
      </c>
      <c r="F68" s="1">
        <f>SUM(F67)</f>
        <v>1800</v>
      </c>
      <c r="G68" s="1">
        <f>SUM(G67)</f>
        <v>1350</v>
      </c>
      <c r="H68" s="1">
        <f>SUM(H67)</f>
        <v>1379</v>
      </c>
      <c r="I68" s="1">
        <f t="shared" si="0"/>
        <v>29</v>
      </c>
      <c r="J68" s="1">
        <f t="shared" si="1"/>
        <v>102.14814814814814</v>
      </c>
      <c r="K68" s="1">
        <f t="shared" si="2"/>
        <v>76.61111111111111</v>
      </c>
      <c r="L68" s="1">
        <f t="shared" si="3"/>
        <v>314.4000000000001</v>
      </c>
      <c r="M68" s="1">
        <f t="shared" si="4"/>
        <v>129.5322186736803</v>
      </c>
    </row>
    <row r="69" spans="1:13" s="2" customFormat="1" ht="15.75">
      <c r="A69" s="91"/>
      <c r="B69" s="91"/>
      <c r="C69" s="46"/>
      <c r="D69" s="4" t="s">
        <v>35</v>
      </c>
      <c r="E69" s="1">
        <f>E66+E68</f>
        <v>8300.9</v>
      </c>
      <c r="F69" s="1">
        <f>F66+F68</f>
        <v>14325.7</v>
      </c>
      <c r="G69" s="1">
        <f>G66+G68</f>
        <v>13875.7</v>
      </c>
      <c r="H69" s="1">
        <f>H66+H68</f>
        <v>14320.8</v>
      </c>
      <c r="I69" s="1">
        <f t="shared" si="0"/>
        <v>445.09999999999854</v>
      </c>
      <c r="J69" s="1">
        <f t="shared" si="1"/>
        <v>103.20776609468349</v>
      </c>
      <c r="K69" s="1">
        <f t="shared" si="2"/>
        <v>99.96579573773008</v>
      </c>
      <c r="L69" s="1">
        <f t="shared" si="3"/>
        <v>6019.9</v>
      </c>
      <c r="M69" s="1">
        <f t="shared" si="4"/>
        <v>172.52105193412763</v>
      </c>
    </row>
    <row r="70" spans="1:13" ht="15.75" customHeight="1" hidden="1">
      <c r="A70" s="89" t="s">
        <v>40</v>
      </c>
      <c r="B70" s="89" t="s">
        <v>147</v>
      </c>
      <c r="C70" s="42" t="s">
        <v>6</v>
      </c>
      <c r="D70" s="15" t="s">
        <v>7</v>
      </c>
      <c r="E70" s="14"/>
      <c r="F70" s="14"/>
      <c r="G70" s="14"/>
      <c r="H70" s="14"/>
      <c r="I70" s="14">
        <f t="shared" si="0"/>
        <v>0</v>
      </c>
      <c r="J70" s="14" t="e">
        <f t="shared" si="1"/>
        <v>#DIV/0!</v>
      </c>
      <c r="K70" s="14" t="e">
        <f t="shared" si="2"/>
        <v>#DIV/0!</v>
      </c>
      <c r="L70" s="14">
        <f t="shared" si="3"/>
        <v>0</v>
      </c>
      <c r="M70" s="14" t="e">
        <f t="shared" si="4"/>
        <v>#DIV/0!</v>
      </c>
    </row>
    <row r="71" spans="1:13" ht="94.5">
      <c r="A71" s="90"/>
      <c r="B71" s="90"/>
      <c r="C71" s="42" t="s">
        <v>173</v>
      </c>
      <c r="D71" s="21" t="s">
        <v>172</v>
      </c>
      <c r="E71" s="14"/>
      <c r="F71" s="14"/>
      <c r="G71" s="14"/>
      <c r="H71" s="14">
        <v>19.5</v>
      </c>
      <c r="I71" s="14">
        <f aca="true" t="shared" si="5" ref="I71:I134">H71-G71</f>
        <v>19.5</v>
      </c>
      <c r="J71" s="14"/>
      <c r="K71" s="14"/>
      <c r="L71" s="14">
        <f aca="true" t="shared" si="6" ref="L71:L134">H71-E71</f>
        <v>19.5</v>
      </c>
      <c r="M71" s="14"/>
    </row>
    <row r="72" spans="1:13" ht="47.25">
      <c r="A72" s="90"/>
      <c r="B72" s="90"/>
      <c r="C72" s="42" t="s">
        <v>115</v>
      </c>
      <c r="D72" s="15" t="s">
        <v>116</v>
      </c>
      <c r="E72" s="14">
        <v>22.4</v>
      </c>
      <c r="F72" s="14"/>
      <c r="G72" s="14"/>
      <c r="H72" s="14"/>
      <c r="I72" s="14">
        <f t="shared" si="5"/>
        <v>0</v>
      </c>
      <c r="J72" s="14"/>
      <c r="K72" s="14"/>
      <c r="L72" s="14">
        <f t="shared" si="6"/>
        <v>-22.4</v>
      </c>
      <c r="M72" s="14">
        <f aca="true" t="shared" si="7" ref="M72:M133">H72/E72*100</f>
        <v>0</v>
      </c>
    </row>
    <row r="73" spans="1:13" ht="31.5">
      <c r="A73" s="90"/>
      <c r="B73" s="90"/>
      <c r="C73" s="42" t="s">
        <v>107</v>
      </c>
      <c r="D73" s="15" t="s">
        <v>108</v>
      </c>
      <c r="E73" s="14">
        <v>2441.7</v>
      </c>
      <c r="F73" s="14"/>
      <c r="G73" s="14"/>
      <c r="H73" s="32">
        <v>2940.6</v>
      </c>
      <c r="I73" s="32">
        <f t="shared" si="5"/>
        <v>2940.6</v>
      </c>
      <c r="J73" s="32"/>
      <c r="K73" s="32"/>
      <c r="L73" s="32">
        <f t="shared" si="6"/>
        <v>498.9000000000001</v>
      </c>
      <c r="M73" s="32">
        <f t="shared" si="7"/>
        <v>120.43248556333704</v>
      </c>
    </row>
    <row r="74" spans="1:13" ht="94.5" customHeight="1">
      <c r="A74" s="90"/>
      <c r="B74" s="90"/>
      <c r="C74" s="45" t="s">
        <v>105</v>
      </c>
      <c r="D74" s="15" t="s">
        <v>120</v>
      </c>
      <c r="E74" s="14">
        <v>15.2</v>
      </c>
      <c r="F74" s="14"/>
      <c r="G74" s="14"/>
      <c r="H74" s="14"/>
      <c r="I74" s="14">
        <f t="shared" si="5"/>
        <v>0</v>
      </c>
      <c r="J74" s="14"/>
      <c r="K74" s="14"/>
      <c r="L74" s="14">
        <f t="shared" si="6"/>
        <v>-15.2</v>
      </c>
      <c r="M74" s="14">
        <f t="shared" si="7"/>
        <v>0</v>
      </c>
    </row>
    <row r="75" spans="1:13" ht="15.75" customHeight="1">
      <c r="A75" s="90"/>
      <c r="B75" s="90"/>
      <c r="C75" s="42" t="s">
        <v>13</v>
      </c>
      <c r="D75" s="15" t="s">
        <v>14</v>
      </c>
      <c r="E75" s="14">
        <v>1665.2</v>
      </c>
      <c r="F75" s="14"/>
      <c r="G75" s="14"/>
      <c r="H75" s="14">
        <v>31.6</v>
      </c>
      <c r="I75" s="14">
        <f t="shared" si="5"/>
        <v>31.6</v>
      </c>
      <c r="J75" s="14"/>
      <c r="K75" s="14"/>
      <c r="L75" s="14">
        <f t="shared" si="6"/>
        <v>-1633.6000000000001</v>
      </c>
      <c r="M75" s="14">
        <f t="shared" si="7"/>
        <v>1.8976699495556089</v>
      </c>
    </row>
    <row r="76" spans="1:13" ht="15.75" hidden="1">
      <c r="A76" s="90"/>
      <c r="B76" s="90"/>
      <c r="C76" s="42" t="s">
        <v>15</v>
      </c>
      <c r="D76" s="15" t="s">
        <v>16</v>
      </c>
      <c r="E76" s="14"/>
      <c r="F76" s="14"/>
      <c r="G76" s="14"/>
      <c r="H76" s="32"/>
      <c r="I76" s="32">
        <f t="shared" si="5"/>
        <v>0</v>
      </c>
      <c r="J76" s="32" t="e">
        <f aca="true" t="shared" si="8" ref="J76:J133">H76/G76*100</f>
        <v>#DIV/0!</v>
      </c>
      <c r="K76" s="32" t="e">
        <f aca="true" t="shared" si="9" ref="K76:K133">H76/F76*100</f>
        <v>#DIV/0!</v>
      </c>
      <c r="L76" s="32">
        <f t="shared" si="6"/>
        <v>0</v>
      </c>
      <c r="M76" s="32" t="e">
        <f t="shared" si="7"/>
        <v>#DIV/0!</v>
      </c>
    </row>
    <row r="77" spans="1:13" ht="15.75" customHeight="1" hidden="1">
      <c r="A77" s="90"/>
      <c r="B77" s="90"/>
      <c r="C77" s="42" t="s">
        <v>17</v>
      </c>
      <c r="D77" s="15" t="s">
        <v>18</v>
      </c>
      <c r="E77" s="14"/>
      <c r="F77" s="14"/>
      <c r="G77" s="14"/>
      <c r="H77" s="14"/>
      <c r="I77" s="14">
        <f t="shared" si="5"/>
        <v>0</v>
      </c>
      <c r="J77" s="14" t="e">
        <f t="shared" si="8"/>
        <v>#DIV/0!</v>
      </c>
      <c r="K77" s="14" t="e">
        <f t="shared" si="9"/>
        <v>#DIV/0!</v>
      </c>
      <c r="L77" s="14">
        <f t="shared" si="6"/>
        <v>0</v>
      </c>
      <c r="M77" s="14" t="e">
        <f t="shared" si="7"/>
        <v>#DIV/0!</v>
      </c>
    </row>
    <row r="78" spans="1:13" ht="15.75">
      <c r="A78" s="90"/>
      <c r="B78" s="90"/>
      <c r="C78" s="42" t="s">
        <v>20</v>
      </c>
      <c r="D78" s="15" t="s">
        <v>21</v>
      </c>
      <c r="E78" s="32">
        <v>32493.1</v>
      </c>
      <c r="F78" s="32">
        <v>77638.9</v>
      </c>
      <c r="G78" s="32">
        <v>54213.1</v>
      </c>
      <c r="H78" s="14">
        <v>54213.1</v>
      </c>
      <c r="I78" s="14">
        <f t="shared" si="5"/>
        <v>0</v>
      </c>
      <c r="J78" s="14">
        <f t="shared" si="8"/>
        <v>100</v>
      </c>
      <c r="K78" s="14">
        <f t="shared" si="9"/>
        <v>69.82723866515369</v>
      </c>
      <c r="L78" s="14">
        <f t="shared" si="6"/>
        <v>21720</v>
      </c>
      <c r="M78" s="14">
        <f t="shared" si="7"/>
        <v>166.8449609301667</v>
      </c>
    </row>
    <row r="79" spans="1:13" ht="15.75">
      <c r="A79" s="90"/>
      <c r="B79" s="90"/>
      <c r="C79" s="42" t="s">
        <v>22</v>
      </c>
      <c r="D79" s="15" t="s">
        <v>39</v>
      </c>
      <c r="E79" s="32">
        <v>5248656</v>
      </c>
      <c r="F79" s="32">
        <v>7485812.3</v>
      </c>
      <c r="G79" s="14">
        <v>6014693.3</v>
      </c>
      <c r="H79" s="14">
        <v>6014693.3</v>
      </c>
      <c r="I79" s="14">
        <f t="shared" si="5"/>
        <v>0</v>
      </c>
      <c r="J79" s="14">
        <f t="shared" si="8"/>
        <v>100</v>
      </c>
      <c r="K79" s="14">
        <f t="shared" si="9"/>
        <v>80.34790426150546</v>
      </c>
      <c r="L79" s="14">
        <f t="shared" si="6"/>
        <v>766037.2999999998</v>
      </c>
      <c r="M79" s="14">
        <f t="shared" si="7"/>
        <v>114.5949229669462</v>
      </c>
    </row>
    <row r="80" spans="1:13" ht="15.75">
      <c r="A80" s="90"/>
      <c r="B80" s="90"/>
      <c r="C80" s="42" t="s">
        <v>29</v>
      </c>
      <c r="D80" s="15" t="s">
        <v>30</v>
      </c>
      <c r="E80" s="32">
        <v>78.1</v>
      </c>
      <c r="F80" s="32">
        <v>2606.6</v>
      </c>
      <c r="G80" s="32">
        <v>2606.6</v>
      </c>
      <c r="H80" s="14">
        <v>2606.6</v>
      </c>
      <c r="I80" s="14">
        <f t="shared" si="5"/>
        <v>0</v>
      </c>
      <c r="J80" s="14">
        <f t="shared" si="8"/>
        <v>100</v>
      </c>
      <c r="K80" s="14">
        <f t="shared" si="9"/>
        <v>100</v>
      </c>
      <c r="L80" s="14">
        <f t="shared" si="6"/>
        <v>2528.5</v>
      </c>
      <c r="M80" s="14">
        <f t="shared" si="7"/>
        <v>3337.516005121639</v>
      </c>
    </row>
    <row r="81" spans="1:13" ht="31.5">
      <c r="A81" s="90"/>
      <c r="B81" s="90"/>
      <c r="C81" s="42" t="s">
        <v>102</v>
      </c>
      <c r="D81" s="15" t="s">
        <v>103</v>
      </c>
      <c r="E81" s="14">
        <v>5546.4</v>
      </c>
      <c r="F81" s="32"/>
      <c r="G81" s="14"/>
      <c r="H81" s="32">
        <v>118.4</v>
      </c>
      <c r="I81" s="32">
        <f t="shared" si="5"/>
        <v>118.4</v>
      </c>
      <c r="J81" s="32"/>
      <c r="K81" s="32"/>
      <c r="L81" s="32">
        <f t="shared" si="6"/>
        <v>-5428</v>
      </c>
      <c r="M81" s="32">
        <f t="shared" si="7"/>
        <v>2.1347180152891965</v>
      </c>
    </row>
    <row r="82" spans="1:13" ht="31.5">
      <c r="A82" s="90"/>
      <c r="B82" s="90"/>
      <c r="C82" s="42" t="s">
        <v>101</v>
      </c>
      <c r="D82" s="15" t="s">
        <v>104</v>
      </c>
      <c r="E82" s="14">
        <v>98503</v>
      </c>
      <c r="F82" s="14"/>
      <c r="G82" s="14"/>
      <c r="H82" s="32">
        <v>770.8</v>
      </c>
      <c r="I82" s="32">
        <f t="shared" si="5"/>
        <v>770.8</v>
      </c>
      <c r="J82" s="32"/>
      <c r="K82" s="32"/>
      <c r="L82" s="32">
        <f t="shared" si="6"/>
        <v>-97732.2</v>
      </c>
      <c r="M82" s="32">
        <f t="shared" si="7"/>
        <v>0.7825142381450311</v>
      </c>
    </row>
    <row r="83" spans="1:13" ht="15.75">
      <c r="A83" s="90"/>
      <c r="B83" s="90"/>
      <c r="C83" s="42" t="s">
        <v>24</v>
      </c>
      <c r="D83" s="15" t="s">
        <v>19</v>
      </c>
      <c r="E83" s="14">
        <v>-31754.1</v>
      </c>
      <c r="F83" s="14"/>
      <c r="G83" s="14"/>
      <c r="H83" s="32">
        <v>-4783.5</v>
      </c>
      <c r="I83" s="32">
        <f t="shared" si="5"/>
        <v>-4783.5</v>
      </c>
      <c r="J83" s="32"/>
      <c r="K83" s="32"/>
      <c r="L83" s="32">
        <f t="shared" si="6"/>
        <v>26970.6</v>
      </c>
      <c r="M83" s="32">
        <f t="shared" si="7"/>
        <v>15.064196434476179</v>
      </c>
    </row>
    <row r="84" spans="1:13" s="2" customFormat="1" ht="15.75">
      <c r="A84" s="91"/>
      <c r="B84" s="91"/>
      <c r="C84" s="46"/>
      <c r="D84" s="4" t="s">
        <v>35</v>
      </c>
      <c r="E84" s="1">
        <f>SUM(E70:E83)</f>
        <v>5357667</v>
      </c>
      <c r="F84" s="1">
        <f>SUM(F70:F83)</f>
        <v>7566057.8</v>
      </c>
      <c r="G84" s="1">
        <f>SUM(G70:G83)</f>
        <v>6071512.999999999</v>
      </c>
      <c r="H84" s="1">
        <f>SUM(H70:H83)</f>
        <v>6070610.399999999</v>
      </c>
      <c r="I84" s="1">
        <f t="shared" si="5"/>
        <v>-902.5999999996275</v>
      </c>
      <c r="J84" s="1">
        <f t="shared" si="8"/>
        <v>99.98513385378571</v>
      </c>
      <c r="K84" s="1">
        <f t="shared" si="9"/>
        <v>80.23478752699985</v>
      </c>
      <c r="L84" s="1">
        <f t="shared" si="6"/>
        <v>712943.3999999994</v>
      </c>
      <c r="M84" s="1">
        <f t="shared" si="7"/>
        <v>113.3069748455811</v>
      </c>
    </row>
    <row r="85" spans="1:13" s="2" customFormat="1" ht="31.5" customHeight="1">
      <c r="A85" s="109" t="s">
        <v>41</v>
      </c>
      <c r="B85" s="89" t="s">
        <v>148</v>
      </c>
      <c r="C85" s="42" t="s">
        <v>107</v>
      </c>
      <c r="D85" s="15" t="s">
        <v>108</v>
      </c>
      <c r="E85" s="10">
        <v>18.8</v>
      </c>
      <c r="F85" s="1"/>
      <c r="G85" s="1"/>
      <c r="H85" s="10">
        <v>181.3</v>
      </c>
      <c r="I85" s="10">
        <f t="shared" si="5"/>
        <v>181.3</v>
      </c>
      <c r="J85" s="10"/>
      <c r="K85" s="10"/>
      <c r="L85" s="10">
        <f t="shared" si="6"/>
        <v>162.5</v>
      </c>
      <c r="M85" s="10">
        <f t="shared" si="7"/>
        <v>964.3617021276596</v>
      </c>
    </row>
    <row r="86" spans="1:13" ht="15.75">
      <c r="A86" s="110"/>
      <c r="B86" s="90"/>
      <c r="C86" s="42" t="s">
        <v>13</v>
      </c>
      <c r="D86" s="15" t="s">
        <v>14</v>
      </c>
      <c r="E86" s="10">
        <v>464.5</v>
      </c>
      <c r="F86" s="10">
        <v>369.2</v>
      </c>
      <c r="G86" s="10">
        <v>261.3</v>
      </c>
      <c r="H86" s="10">
        <v>1124</v>
      </c>
      <c r="I86" s="10">
        <f t="shared" si="5"/>
        <v>862.7</v>
      </c>
      <c r="J86" s="10">
        <f t="shared" si="8"/>
        <v>430.15690776884804</v>
      </c>
      <c r="K86" s="10">
        <f t="shared" si="9"/>
        <v>304.4420368364031</v>
      </c>
      <c r="L86" s="10">
        <f t="shared" si="6"/>
        <v>659.5</v>
      </c>
      <c r="M86" s="10">
        <f t="shared" si="7"/>
        <v>241.98062432723358</v>
      </c>
    </row>
    <row r="87" spans="1:13" ht="15.75" customHeight="1" hidden="1">
      <c r="A87" s="110"/>
      <c r="B87" s="90"/>
      <c r="C87" s="42" t="s">
        <v>15</v>
      </c>
      <c r="D87" s="15" t="s">
        <v>16</v>
      </c>
      <c r="E87" s="10"/>
      <c r="F87" s="10"/>
      <c r="G87" s="10"/>
      <c r="H87" s="10"/>
      <c r="I87" s="10">
        <f t="shared" si="5"/>
        <v>0</v>
      </c>
      <c r="J87" s="10" t="e">
        <f t="shared" si="8"/>
        <v>#DIV/0!</v>
      </c>
      <c r="K87" s="10" t="e">
        <f t="shared" si="9"/>
        <v>#DIV/0!</v>
      </c>
      <c r="L87" s="10">
        <f t="shared" si="6"/>
        <v>0</v>
      </c>
      <c r="M87" s="10" t="e">
        <f t="shared" si="7"/>
        <v>#DIV/0!</v>
      </c>
    </row>
    <row r="88" spans="1:13" ht="15.75" customHeight="1" hidden="1">
      <c r="A88" s="110"/>
      <c r="B88" s="90"/>
      <c r="C88" s="42" t="s">
        <v>20</v>
      </c>
      <c r="D88" s="15" t="s">
        <v>21</v>
      </c>
      <c r="E88" s="15"/>
      <c r="F88" s="10"/>
      <c r="G88" s="10"/>
      <c r="H88" s="10"/>
      <c r="I88" s="10">
        <f t="shared" si="5"/>
        <v>0</v>
      </c>
      <c r="J88" s="10" t="e">
        <f t="shared" si="8"/>
        <v>#DIV/0!</v>
      </c>
      <c r="K88" s="10" t="e">
        <f t="shared" si="9"/>
        <v>#DIV/0!</v>
      </c>
      <c r="L88" s="10">
        <f t="shared" si="6"/>
        <v>0</v>
      </c>
      <c r="M88" s="10" t="e">
        <f t="shared" si="7"/>
        <v>#DIV/0!</v>
      </c>
    </row>
    <row r="89" spans="1:13" ht="15.75">
      <c r="A89" s="110"/>
      <c r="B89" s="90"/>
      <c r="C89" s="42" t="s">
        <v>22</v>
      </c>
      <c r="D89" s="15" t="s">
        <v>39</v>
      </c>
      <c r="E89" s="10">
        <v>1107.3</v>
      </c>
      <c r="F89" s="10">
        <f>1452.1+112</f>
        <v>1564.1</v>
      </c>
      <c r="G89" s="10">
        <v>1173.1</v>
      </c>
      <c r="H89" s="10">
        <v>1173.1</v>
      </c>
      <c r="I89" s="10">
        <f t="shared" si="5"/>
        <v>0</v>
      </c>
      <c r="J89" s="10">
        <f t="shared" si="8"/>
        <v>100</v>
      </c>
      <c r="K89" s="10">
        <f t="shared" si="9"/>
        <v>75.001598363276</v>
      </c>
      <c r="L89" s="10">
        <f t="shared" si="6"/>
        <v>65.79999999999995</v>
      </c>
      <c r="M89" s="10">
        <f t="shared" si="7"/>
        <v>105.94238237153435</v>
      </c>
    </row>
    <row r="90" spans="1:13" ht="15.75" customHeight="1" hidden="1">
      <c r="A90" s="110"/>
      <c r="B90" s="90"/>
      <c r="C90" s="42" t="s">
        <v>29</v>
      </c>
      <c r="D90" s="15" t="s">
        <v>30</v>
      </c>
      <c r="E90" s="10"/>
      <c r="F90" s="10"/>
      <c r="G90" s="10"/>
      <c r="H90" s="10"/>
      <c r="I90" s="10">
        <f t="shared" si="5"/>
        <v>0</v>
      </c>
      <c r="J90" s="10" t="e">
        <f t="shared" si="8"/>
        <v>#DIV/0!</v>
      </c>
      <c r="K90" s="10" t="e">
        <f t="shared" si="9"/>
        <v>#DIV/0!</v>
      </c>
      <c r="L90" s="10">
        <f t="shared" si="6"/>
        <v>0</v>
      </c>
      <c r="M90" s="10" t="e">
        <f t="shared" si="7"/>
        <v>#DIV/0!</v>
      </c>
    </row>
    <row r="91" spans="1:13" ht="15.75">
      <c r="A91" s="110"/>
      <c r="B91" s="90"/>
      <c r="C91" s="42" t="s">
        <v>24</v>
      </c>
      <c r="D91" s="15" t="s">
        <v>19</v>
      </c>
      <c r="E91" s="10"/>
      <c r="F91" s="10"/>
      <c r="G91" s="10"/>
      <c r="H91" s="10">
        <v>-7.2</v>
      </c>
      <c r="I91" s="10">
        <f t="shared" si="5"/>
        <v>-7.2</v>
      </c>
      <c r="J91" s="10"/>
      <c r="K91" s="10"/>
      <c r="L91" s="10">
        <f t="shared" si="6"/>
        <v>-7.2</v>
      </c>
      <c r="M91" s="10"/>
    </row>
    <row r="92" spans="1:13" s="2" customFormat="1" ht="15.75">
      <c r="A92" s="111"/>
      <c r="B92" s="91"/>
      <c r="C92" s="44"/>
      <c r="D92" s="4" t="s">
        <v>35</v>
      </c>
      <c r="E92" s="3">
        <f>SUM(E85:E91)</f>
        <v>1590.6</v>
      </c>
      <c r="F92" s="3">
        <f>SUM(F85:F91)</f>
        <v>1933.3</v>
      </c>
      <c r="G92" s="3">
        <f>SUM(G85:G91)</f>
        <v>1434.3999999999999</v>
      </c>
      <c r="H92" s="3">
        <f>SUM(H85:H91)</f>
        <v>2471.2</v>
      </c>
      <c r="I92" s="3">
        <f t="shared" si="5"/>
        <v>1036.8</v>
      </c>
      <c r="J92" s="3">
        <f t="shared" si="8"/>
        <v>172.28109313998885</v>
      </c>
      <c r="K92" s="3">
        <f t="shared" si="9"/>
        <v>127.82289349816377</v>
      </c>
      <c r="L92" s="3">
        <f t="shared" si="6"/>
        <v>880.5999999999999</v>
      </c>
      <c r="M92" s="3">
        <f t="shared" si="7"/>
        <v>155.3627561926317</v>
      </c>
    </row>
    <row r="93" spans="1:13" ht="31.5" customHeight="1">
      <c r="A93" s="89" t="s">
        <v>42</v>
      </c>
      <c r="B93" s="89" t="s">
        <v>149</v>
      </c>
      <c r="C93" s="42" t="s">
        <v>107</v>
      </c>
      <c r="D93" s="15" t="s">
        <v>108</v>
      </c>
      <c r="E93" s="10">
        <v>33.6</v>
      </c>
      <c r="F93" s="10"/>
      <c r="G93" s="10"/>
      <c r="H93" s="10">
        <v>444.5</v>
      </c>
      <c r="I93" s="10">
        <f t="shared" si="5"/>
        <v>444.5</v>
      </c>
      <c r="J93" s="10"/>
      <c r="K93" s="10"/>
      <c r="L93" s="10">
        <f t="shared" si="6"/>
        <v>410.9</v>
      </c>
      <c r="M93" s="10">
        <f t="shared" si="7"/>
        <v>1322.9166666666665</v>
      </c>
    </row>
    <row r="94" spans="1:13" ht="15.75">
      <c r="A94" s="90"/>
      <c r="B94" s="90"/>
      <c r="C94" s="42" t="s">
        <v>13</v>
      </c>
      <c r="D94" s="15" t="s">
        <v>14</v>
      </c>
      <c r="E94" s="10">
        <v>1246.6</v>
      </c>
      <c r="F94" s="10">
        <v>1000.2</v>
      </c>
      <c r="G94" s="10">
        <v>715.3</v>
      </c>
      <c r="H94" s="10">
        <v>1916.9</v>
      </c>
      <c r="I94" s="10">
        <f t="shared" si="5"/>
        <v>1201.6000000000001</v>
      </c>
      <c r="J94" s="10">
        <f t="shared" si="8"/>
        <v>267.9854606458829</v>
      </c>
      <c r="K94" s="10">
        <f t="shared" si="9"/>
        <v>191.6516696660668</v>
      </c>
      <c r="L94" s="10">
        <f t="shared" si="6"/>
        <v>670.3000000000002</v>
      </c>
      <c r="M94" s="10">
        <f t="shared" si="7"/>
        <v>153.77025509385533</v>
      </c>
    </row>
    <row r="95" spans="1:13" ht="15.75" customHeight="1" hidden="1">
      <c r="A95" s="90"/>
      <c r="B95" s="90"/>
      <c r="C95" s="42" t="s">
        <v>15</v>
      </c>
      <c r="D95" s="15" t="s">
        <v>16</v>
      </c>
      <c r="E95" s="10"/>
      <c r="F95" s="10"/>
      <c r="G95" s="10"/>
      <c r="H95" s="10"/>
      <c r="I95" s="10">
        <f t="shared" si="5"/>
        <v>0</v>
      </c>
      <c r="J95" s="10" t="e">
        <f t="shared" si="8"/>
        <v>#DIV/0!</v>
      </c>
      <c r="K95" s="10" t="e">
        <f t="shared" si="9"/>
        <v>#DIV/0!</v>
      </c>
      <c r="L95" s="10">
        <f t="shared" si="6"/>
        <v>0</v>
      </c>
      <c r="M95" s="10" t="e">
        <f t="shared" si="7"/>
        <v>#DIV/0!</v>
      </c>
    </row>
    <row r="96" spans="1:13" ht="15.75">
      <c r="A96" s="90"/>
      <c r="B96" s="90"/>
      <c r="C96" s="42" t="s">
        <v>17</v>
      </c>
      <c r="D96" s="15" t="s">
        <v>18</v>
      </c>
      <c r="E96" s="10">
        <v>6</v>
      </c>
      <c r="F96" s="10"/>
      <c r="G96" s="10"/>
      <c r="H96" s="10"/>
      <c r="I96" s="10">
        <f t="shared" si="5"/>
        <v>0</v>
      </c>
      <c r="J96" s="10"/>
      <c r="K96" s="10"/>
      <c r="L96" s="10">
        <f t="shared" si="6"/>
        <v>-6</v>
      </c>
      <c r="M96" s="10">
        <f t="shared" si="7"/>
        <v>0</v>
      </c>
    </row>
    <row r="97" spans="1:13" ht="15.75" customHeight="1" hidden="1">
      <c r="A97" s="90"/>
      <c r="B97" s="90"/>
      <c r="C97" s="42" t="s">
        <v>20</v>
      </c>
      <c r="D97" s="15" t="s">
        <v>21</v>
      </c>
      <c r="E97" s="10"/>
      <c r="F97" s="10"/>
      <c r="G97" s="10"/>
      <c r="H97" s="10"/>
      <c r="I97" s="10">
        <f t="shared" si="5"/>
        <v>0</v>
      </c>
      <c r="J97" s="10" t="e">
        <f t="shared" si="8"/>
        <v>#DIV/0!</v>
      </c>
      <c r="K97" s="10" t="e">
        <f t="shared" si="9"/>
        <v>#DIV/0!</v>
      </c>
      <c r="L97" s="10">
        <f t="shared" si="6"/>
        <v>0</v>
      </c>
      <c r="M97" s="10" t="e">
        <f t="shared" si="7"/>
        <v>#DIV/0!</v>
      </c>
    </row>
    <row r="98" spans="1:13" ht="15.75">
      <c r="A98" s="90"/>
      <c r="B98" s="90"/>
      <c r="C98" s="42" t="s">
        <v>22</v>
      </c>
      <c r="D98" s="15" t="s">
        <v>39</v>
      </c>
      <c r="E98" s="10">
        <v>3468.2</v>
      </c>
      <c r="F98" s="10">
        <f>4458.1+327.5</f>
        <v>4785.6</v>
      </c>
      <c r="G98" s="10">
        <v>3589.2</v>
      </c>
      <c r="H98" s="10">
        <v>3589.2</v>
      </c>
      <c r="I98" s="10">
        <f t="shared" si="5"/>
        <v>0</v>
      </c>
      <c r="J98" s="10">
        <f t="shared" si="8"/>
        <v>100</v>
      </c>
      <c r="K98" s="10">
        <f t="shared" si="9"/>
        <v>74.99999999999999</v>
      </c>
      <c r="L98" s="10">
        <f t="shared" si="6"/>
        <v>121</v>
      </c>
      <c r="M98" s="10">
        <f t="shared" si="7"/>
        <v>103.48884147396345</v>
      </c>
    </row>
    <row r="99" spans="1:13" ht="15.75" customHeight="1" hidden="1">
      <c r="A99" s="90"/>
      <c r="B99" s="90"/>
      <c r="C99" s="42" t="s">
        <v>29</v>
      </c>
      <c r="D99" s="15" t="s">
        <v>30</v>
      </c>
      <c r="E99" s="10"/>
      <c r="F99" s="10"/>
      <c r="G99" s="10"/>
      <c r="H99" s="10"/>
      <c r="I99" s="10">
        <f t="shared" si="5"/>
        <v>0</v>
      </c>
      <c r="J99" s="10" t="e">
        <f t="shared" si="8"/>
        <v>#DIV/0!</v>
      </c>
      <c r="K99" s="10" t="e">
        <f t="shared" si="9"/>
        <v>#DIV/0!</v>
      </c>
      <c r="L99" s="10">
        <f t="shared" si="6"/>
        <v>0</v>
      </c>
      <c r="M99" s="10" t="e">
        <f t="shared" si="7"/>
        <v>#DIV/0!</v>
      </c>
    </row>
    <row r="100" spans="1:13" ht="15.75">
      <c r="A100" s="90"/>
      <c r="B100" s="90"/>
      <c r="C100" s="42" t="s">
        <v>24</v>
      </c>
      <c r="D100" s="15" t="s">
        <v>19</v>
      </c>
      <c r="E100" s="10"/>
      <c r="F100" s="10"/>
      <c r="G100" s="10"/>
      <c r="H100" s="10">
        <v>-79.3</v>
      </c>
      <c r="I100" s="10">
        <f t="shared" si="5"/>
        <v>-79.3</v>
      </c>
      <c r="J100" s="10"/>
      <c r="K100" s="10"/>
      <c r="L100" s="10">
        <f t="shared" si="6"/>
        <v>-79.3</v>
      </c>
      <c r="M100" s="10"/>
    </row>
    <row r="101" spans="1:13" s="2" customFormat="1" ht="15.75">
      <c r="A101" s="91"/>
      <c r="B101" s="91"/>
      <c r="C101" s="44"/>
      <c r="D101" s="4" t="s">
        <v>35</v>
      </c>
      <c r="E101" s="3">
        <f>SUM(E93:E100)</f>
        <v>4754.4</v>
      </c>
      <c r="F101" s="3">
        <f>SUM(F93:F100)</f>
        <v>5785.8</v>
      </c>
      <c r="G101" s="3">
        <f>SUM(G93:G100)</f>
        <v>4304.5</v>
      </c>
      <c r="H101" s="3">
        <f>SUM(H93:H100)</f>
        <v>5871.3</v>
      </c>
      <c r="I101" s="3">
        <f t="shared" si="5"/>
        <v>1566.8000000000002</v>
      </c>
      <c r="J101" s="3">
        <f t="shared" si="8"/>
        <v>136.39911720292716</v>
      </c>
      <c r="K101" s="3">
        <f t="shared" si="9"/>
        <v>101.47775588509799</v>
      </c>
      <c r="L101" s="3">
        <f t="shared" si="6"/>
        <v>1116.9000000000005</v>
      </c>
      <c r="M101" s="3">
        <f t="shared" si="7"/>
        <v>123.49192327107524</v>
      </c>
    </row>
    <row r="102" spans="1:13" ht="31.5" customHeight="1">
      <c r="A102" s="89" t="s">
        <v>45</v>
      </c>
      <c r="B102" s="89" t="s">
        <v>150</v>
      </c>
      <c r="C102" s="42" t="s">
        <v>107</v>
      </c>
      <c r="D102" s="15" t="s">
        <v>108</v>
      </c>
      <c r="E102" s="10">
        <v>103.4</v>
      </c>
      <c r="F102" s="10"/>
      <c r="G102" s="10"/>
      <c r="H102" s="10">
        <v>124.7</v>
      </c>
      <c r="I102" s="10">
        <f t="shared" si="5"/>
        <v>124.7</v>
      </c>
      <c r="J102" s="10"/>
      <c r="K102" s="10"/>
      <c r="L102" s="10">
        <f t="shared" si="6"/>
        <v>21.299999999999997</v>
      </c>
      <c r="M102" s="10">
        <f t="shared" si="7"/>
        <v>120.59961315280464</v>
      </c>
    </row>
    <row r="103" spans="1:13" ht="15.75">
      <c r="A103" s="90"/>
      <c r="B103" s="90"/>
      <c r="C103" s="42" t="s">
        <v>13</v>
      </c>
      <c r="D103" s="15" t="s">
        <v>14</v>
      </c>
      <c r="E103" s="10">
        <v>2188.1</v>
      </c>
      <c r="F103" s="10">
        <v>3100.6</v>
      </c>
      <c r="G103" s="10">
        <v>2050.3</v>
      </c>
      <c r="H103" s="10">
        <v>4001.7</v>
      </c>
      <c r="I103" s="10">
        <f t="shared" si="5"/>
        <v>1951.3999999999996</v>
      </c>
      <c r="J103" s="10">
        <f t="shared" si="8"/>
        <v>195.17631566112274</v>
      </c>
      <c r="K103" s="10">
        <f t="shared" si="9"/>
        <v>129.06211700961103</v>
      </c>
      <c r="L103" s="10">
        <f t="shared" si="6"/>
        <v>1813.6</v>
      </c>
      <c r="M103" s="10">
        <f t="shared" si="7"/>
        <v>182.88469448379874</v>
      </c>
    </row>
    <row r="104" spans="1:13" ht="15.75" customHeight="1" hidden="1">
      <c r="A104" s="90"/>
      <c r="B104" s="90"/>
      <c r="C104" s="42" t="s">
        <v>15</v>
      </c>
      <c r="D104" s="15" t="s">
        <v>16</v>
      </c>
      <c r="E104" s="10"/>
      <c r="F104" s="10"/>
      <c r="G104" s="10"/>
      <c r="H104" s="10"/>
      <c r="I104" s="10">
        <f t="shared" si="5"/>
        <v>0</v>
      </c>
      <c r="J104" s="10" t="e">
        <f t="shared" si="8"/>
        <v>#DIV/0!</v>
      </c>
      <c r="K104" s="10" t="e">
        <f t="shared" si="9"/>
        <v>#DIV/0!</v>
      </c>
      <c r="L104" s="10">
        <f t="shared" si="6"/>
        <v>0</v>
      </c>
      <c r="M104" s="10" t="e">
        <f t="shared" si="7"/>
        <v>#DIV/0!</v>
      </c>
    </row>
    <row r="105" spans="1:13" ht="15.75" customHeight="1" hidden="1">
      <c r="A105" s="90"/>
      <c r="B105" s="90"/>
      <c r="C105" s="42" t="s">
        <v>20</v>
      </c>
      <c r="D105" s="15" t="s">
        <v>21</v>
      </c>
      <c r="E105" s="10"/>
      <c r="F105" s="10"/>
      <c r="G105" s="10"/>
      <c r="H105" s="10"/>
      <c r="I105" s="10">
        <f t="shared" si="5"/>
        <v>0</v>
      </c>
      <c r="J105" s="10" t="e">
        <f t="shared" si="8"/>
        <v>#DIV/0!</v>
      </c>
      <c r="K105" s="10" t="e">
        <f t="shared" si="9"/>
        <v>#DIV/0!</v>
      </c>
      <c r="L105" s="10">
        <f t="shared" si="6"/>
        <v>0</v>
      </c>
      <c r="M105" s="10" t="e">
        <f t="shared" si="7"/>
        <v>#DIV/0!</v>
      </c>
    </row>
    <row r="106" spans="1:13" ht="15.75">
      <c r="A106" s="90"/>
      <c r="B106" s="90"/>
      <c r="C106" s="42" t="s">
        <v>22</v>
      </c>
      <c r="D106" s="15" t="s">
        <v>39</v>
      </c>
      <c r="E106" s="10">
        <v>3822.9</v>
      </c>
      <c r="F106" s="10">
        <v>5423.4</v>
      </c>
      <c r="G106" s="10">
        <v>3984.9</v>
      </c>
      <c r="H106" s="10">
        <v>3912.1</v>
      </c>
      <c r="I106" s="10">
        <f t="shared" si="5"/>
        <v>-72.80000000000018</v>
      </c>
      <c r="J106" s="10">
        <f t="shared" si="8"/>
        <v>98.17310346558257</v>
      </c>
      <c r="K106" s="10">
        <f t="shared" si="9"/>
        <v>72.13371685658443</v>
      </c>
      <c r="L106" s="10">
        <f t="shared" si="6"/>
        <v>89.19999999999982</v>
      </c>
      <c r="M106" s="10">
        <f t="shared" si="7"/>
        <v>102.33330717518115</v>
      </c>
    </row>
    <row r="107" spans="1:13" ht="15.75" customHeight="1" hidden="1">
      <c r="A107" s="90"/>
      <c r="B107" s="90"/>
      <c r="C107" s="42" t="s">
        <v>29</v>
      </c>
      <c r="D107" s="15" t="s">
        <v>30</v>
      </c>
      <c r="E107" s="10"/>
      <c r="F107" s="10"/>
      <c r="G107" s="10"/>
      <c r="H107" s="10"/>
      <c r="I107" s="10">
        <f t="shared" si="5"/>
        <v>0</v>
      </c>
      <c r="J107" s="10" t="e">
        <f t="shared" si="8"/>
        <v>#DIV/0!</v>
      </c>
      <c r="K107" s="10" t="e">
        <f t="shared" si="9"/>
        <v>#DIV/0!</v>
      </c>
      <c r="L107" s="10">
        <f t="shared" si="6"/>
        <v>0</v>
      </c>
      <c r="M107" s="10" t="e">
        <f t="shared" si="7"/>
        <v>#DIV/0!</v>
      </c>
    </row>
    <row r="108" spans="1:13" ht="15.75" customHeight="1" hidden="1">
      <c r="A108" s="90"/>
      <c r="B108" s="90"/>
      <c r="C108" s="42" t="s">
        <v>24</v>
      </c>
      <c r="D108" s="15" t="s">
        <v>19</v>
      </c>
      <c r="E108" s="10"/>
      <c r="F108" s="10"/>
      <c r="G108" s="10"/>
      <c r="H108" s="10"/>
      <c r="I108" s="10">
        <f t="shared" si="5"/>
        <v>0</v>
      </c>
      <c r="J108" s="10" t="e">
        <f t="shared" si="8"/>
        <v>#DIV/0!</v>
      </c>
      <c r="K108" s="10" t="e">
        <f t="shared" si="9"/>
        <v>#DIV/0!</v>
      </c>
      <c r="L108" s="10">
        <f t="shared" si="6"/>
        <v>0</v>
      </c>
      <c r="M108" s="10" t="e">
        <f t="shared" si="7"/>
        <v>#DIV/0!</v>
      </c>
    </row>
    <row r="109" spans="1:13" s="2" customFormat="1" ht="15.75">
      <c r="A109" s="91"/>
      <c r="B109" s="91"/>
      <c r="C109" s="44"/>
      <c r="D109" s="4" t="s">
        <v>35</v>
      </c>
      <c r="E109" s="3">
        <f>SUM(E102:E108)</f>
        <v>6114.4</v>
      </c>
      <c r="F109" s="3">
        <f>SUM(F102:F108)</f>
        <v>8524</v>
      </c>
      <c r="G109" s="3">
        <f>SUM(G102:G108)</f>
        <v>6035.200000000001</v>
      </c>
      <c r="H109" s="3">
        <f>SUM(H102:H108)</f>
        <v>8038.5</v>
      </c>
      <c r="I109" s="3">
        <f t="shared" si="5"/>
        <v>2003.2999999999993</v>
      </c>
      <c r="J109" s="3">
        <f t="shared" si="8"/>
        <v>133.1935975609756</v>
      </c>
      <c r="K109" s="3">
        <f t="shared" si="9"/>
        <v>94.30431722196153</v>
      </c>
      <c r="L109" s="3">
        <f t="shared" si="6"/>
        <v>1924.1000000000004</v>
      </c>
      <c r="M109" s="3">
        <f t="shared" si="7"/>
        <v>131.46833704042916</v>
      </c>
    </row>
    <row r="110" spans="1:13" ht="31.5" customHeight="1">
      <c r="A110" s="89" t="s">
        <v>46</v>
      </c>
      <c r="B110" s="89" t="s">
        <v>151</v>
      </c>
      <c r="C110" s="42" t="s">
        <v>107</v>
      </c>
      <c r="D110" s="15" t="s">
        <v>108</v>
      </c>
      <c r="E110" s="10">
        <v>67.2</v>
      </c>
      <c r="F110" s="10"/>
      <c r="G110" s="10"/>
      <c r="H110" s="10">
        <v>294.1</v>
      </c>
      <c r="I110" s="10">
        <f t="shared" si="5"/>
        <v>294.1</v>
      </c>
      <c r="J110" s="10"/>
      <c r="K110" s="10"/>
      <c r="L110" s="10">
        <f t="shared" si="6"/>
        <v>226.90000000000003</v>
      </c>
      <c r="M110" s="10">
        <f t="shared" si="7"/>
        <v>437.6488095238096</v>
      </c>
    </row>
    <row r="111" spans="1:13" ht="15.75">
      <c r="A111" s="90"/>
      <c r="B111" s="90"/>
      <c r="C111" s="42" t="s">
        <v>13</v>
      </c>
      <c r="D111" s="15" t="s">
        <v>14</v>
      </c>
      <c r="E111" s="10">
        <v>577.8</v>
      </c>
      <c r="F111" s="10">
        <v>479</v>
      </c>
      <c r="G111" s="10">
        <v>273</v>
      </c>
      <c r="H111" s="10">
        <v>862.6</v>
      </c>
      <c r="I111" s="10">
        <f t="shared" si="5"/>
        <v>589.6</v>
      </c>
      <c r="J111" s="10">
        <f t="shared" si="8"/>
        <v>315.97069597069594</v>
      </c>
      <c r="K111" s="10">
        <f t="shared" si="9"/>
        <v>180.08350730688935</v>
      </c>
      <c r="L111" s="10">
        <f t="shared" si="6"/>
        <v>284.80000000000007</v>
      </c>
      <c r="M111" s="10">
        <f t="shared" si="7"/>
        <v>149.29041190723436</v>
      </c>
    </row>
    <row r="112" spans="1:13" ht="15.75" customHeight="1" hidden="1">
      <c r="A112" s="90"/>
      <c r="B112" s="90"/>
      <c r="C112" s="42" t="s">
        <v>15</v>
      </c>
      <c r="D112" s="15" t="s">
        <v>16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15.75" customHeight="1" hidden="1">
      <c r="A113" s="90"/>
      <c r="B113" s="90"/>
      <c r="C113" s="42" t="s">
        <v>20</v>
      </c>
      <c r="D113" s="15" t="s">
        <v>21</v>
      </c>
      <c r="E113" s="10"/>
      <c r="F113" s="10"/>
      <c r="G113" s="10"/>
      <c r="H113" s="10"/>
      <c r="I113" s="10">
        <f t="shared" si="5"/>
        <v>0</v>
      </c>
      <c r="J113" s="10" t="e">
        <f t="shared" si="8"/>
        <v>#DIV/0!</v>
      </c>
      <c r="K113" s="10" t="e">
        <f t="shared" si="9"/>
        <v>#DIV/0!</v>
      </c>
      <c r="L113" s="10">
        <f t="shared" si="6"/>
        <v>0</v>
      </c>
      <c r="M113" s="10" t="e">
        <f t="shared" si="7"/>
        <v>#DIV/0!</v>
      </c>
    </row>
    <row r="114" spans="1:13" ht="15.75">
      <c r="A114" s="90"/>
      <c r="B114" s="90"/>
      <c r="C114" s="42" t="s">
        <v>22</v>
      </c>
      <c r="D114" s="15" t="s">
        <v>39</v>
      </c>
      <c r="E114" s="10">
        <v>3224.4</v>
      </c>
      <c r="F114" s="10">
        <f>4373.1-154.9</f>
        <v>4218.200000000001</v>
      </c>
      <c r="G114" s="10">
        <v>3163.6</v>
      </c>
      <c r="H114" s="10">
        <v>3163.6</v>
      </c>
      <c r="I114" s="10">
        <f t="shared" si="5"/>
        <v>0</v>
      </c>
      <c r="J114" s="10">
        <f t="shared" si="8"/>
        <v>100</v>
      </c>
      <c r="K114" s="10">
        <f t="shared" si="9"/>
        <v>74.99881466028162</v>
      </c>
      <c r="L114" s="10">
        <f t="shared" si="6"/>
        <v>-60.80000000000018</v>
      </c>
      <c r="M114" s="10">
        <f t="shared" si="7"/>
        <v>98.11437786875076</v>
      </c>
    </row>
    <row r="115" spans="1:13" ht="15.75" customHeight="1" hidden="1">
      <c r="A115" s="90"/>
      <c r="B115" s="90"/>
      <c r="C115" s="42" t="s">
        <v>29</v>
      </c>
      <c r="D115" s="15" t="s">
        <v>30</v>
      </c>
      <c r="E115" s="10"/>
      <c r="F115" s="10"/>
      <c r="G115" s="10"/>
      <c r="H115" s="10"/>
      <c r="I115" s="10">
        <f t="shared" si="5"/>
        <v>0</v>
      </c>
      <c r="J115" s="10" t="e">
        <f t="shared" si="8"/>
        <v>#DIV/0!</v>
      </c>
      <c r="K115" s="10" t="e">
        <f t="shared" si="9"/>
        <v>#DIV/0!</v>
      </c>
      <c r="L115" s="10">
        <f t="shared" si="6"/>
        <v>0</v>
      </c>
      <c r="M115" s="10" t="e">
        <f t="shared" si="7"/>
        <v>#DIV/0!</v>
      </c>
    </row>
    <row r="116" spans="1:13" ht="15.75" customHeight="1" hidden="1">
      <c r="A116" s="90"/>
      <c r="B116" s="90"/>
      <c r="C116" s="42" t="s">
        <v>24</v>
      </c>
      <c r="D116" s="15" t="s">
        <v>19</v>
      </c>
      <c r="E116" s="10"/>
      <c r="F116" s="10"/>
      <c r="G116" s="10"/>
      <c r="H116" s="10"/>
      <c r="I116" s="10">
        <f t="shared" si="5"/>
        <v>0</v>
      </c>
      <c r="J116" s="10" t="e">
        <f t="shared" si="8"/>
        <v>#DIV/0!</v>
      </c>
      <c r="K116" s="10" t="e">
        <f t="shared" si="9"/>
        <v>#DIV/0!</v>
      </c>
      <c r="L116" s="10">
        <f t="shared" si="6"/>
        <v>0</v>
      </c>
      <c r="M116" s="10" t="e">
        <f t="shared" si="7"/>
        <v>#DIV/0!</v>
      </c>
    </row>
    <row r="117" spans="1:13" s="2" customFormat="1" ht="15.75">
      <c r="A117" s="91"/>
      <c r="B117" s="91"/>
      <c r="C117" s="44"/>
      <c r="D117" s="4" t="s">
        <v>35</v>
      </c>
      <c r="E117" s="3">
        <f>SUM(E110:E116)</f>
        <v>3869.4</v>
      </c>
      <c r="F117" s="3">
        <f>SUM(F110:F116)</f>
        <v>4697.200000000001</v>
      </c>
      <c r="G117" s="3">
        <f>SUM(G110:G116)</f>
        <v>3436.6</v>
      </c>
      <c r="H117" s="3">
        <f>SUM(H110:H116)</f>
        <v>4320.3</v>
      </c>
      <c r="I117" s="3">
        <f t="shared" si="5"/>
        <v>883.7000000000003</v>
      </c>
      <c r="J117" s="3">
        <f t="shared" si="8"/>
        <v>125.71436885293605</v>
      </c>
      <c r="K117" s="3">
        <f t="shared" si="9"/>
        <v>91.97607085071957</v>
      </c>
      <c r="L117" s="3">
        <f t="shared" si="6"/>
        <v>450.9000000000001</v>
      </c>
      <c r="M117" s="3">
        <f t="shared" si="7"/>
        <v>111.65296945262833</v>
      </c>
    </row>
    <row r="118" spans="1:13" s="2" customFormat="1" ht="15.75" customHeight="1" hidden="1">
      <c r="A118" s="89" t="s">
        <v>47</v>
      </c>
      <c r="B118" s="89" t="s">
        <v>152</v>
      </c>
      <c r="C118" s="42" t="s">
        <v>6</v>
      </c>
      <c r="D118" s="15" t="s">
        <v>7</v>
      </c>
      <c r="E118" s="14"/>
      <c r="F118" s="3"/>
      <c r="G118" s="3"/>
      <c r="H118" s="14"/>
      <c r="I118" s="14">
        <f t="shared" si="5"/>
        <v>0</v>
      </c>
      <c r="J118" s="14" t="e">
        <f t="shared" si="8"/>
        <v>#DIV/0!</v>
      </c>
      <c r="K118" s="14" t="e">
        <f t="shared" si="9"/>
        <v>#DIV/0!</v>
      </c>
      <c r="L118" s="14">
        <f t="shared" si="6"/>
        <v>0</v>
      </c>
      <c r="M118" s="14" t="e">
        <f t="shared" si="7"/>
        <v>#DIV/0!</v>
      </c>
    </row>
    <row r="119" spans="1:13" ht="31.5">
      <c r="A119" s="90"/>
      <c r="B119" s="90"/>
      <c r="C119" s="42" t="s">
        <v>107</v>
      </c>
      <c r="D119" s="15" t="s">
        <v>108</v>
      </c>
      <c r="E119" s="10">
        <v>224.1</v>
      </c>
      <c r="F119" s="10"/>
      <c r="G119" s="10"/>
      <c r="H119" s="10">
        <v>264.2</v>
      </c>
      <c r="I119" s="10">
        <f t="shared" si="5"/>
        <v>264.2</v>
      </c>
      <c r="J119" s="10"/>
      <c r="K119" s="10"/>
      <c r="L119" s="10">
        <f t="shared" si="6"/>
        <v>40.099999999999994</v>
      </c>
      <c r="M119" s="10">
        <f t="shared" si="7"/>
        <v>117.8937974118697</v>
      </c>
    </row>
    <row r="120" spans="1:13" ht="15.75">
      <c r="A120" s="90"/>
      <c r="B120" s="90"/>
      <c r="C120" s="42" t="s">
        <v>13</v>
      </c>
      <c r="D120" s="15" t="s">
        <v>14</v>
      </c>
      <c r="E120" s="10">
        <v>579.5</v>
      </c>
      <c r="F120" s="10">
        <v>231.4</v>
      </c>
      <c r="G120" s="10">
        <v>94.2</v>
      </c>
      <c r="H120" s="10">
        <v>1187.5</v>
      </c>
      <c r="I120" s="10">
        <f t="shared" si="5"/>
        <v>1093.3</v>
      </c>
      <c r="J120" s="10">
        <f t="shared" si="8"/>
        <v>1260.615711252654</v>
      </c>
      <c r="K120" s="10">
        <f t="shared" si="9"/>
        <v>513.1806395851339</v>
      </c>
      <c r="L120" s="10">
        <f t="shared" si="6"/>
        <v>608</v>
      </c>
      <c r="M120" s="10">
        <f t="shared" si="7"/>
        <v>204.91803278688522</v>
      </c>
    </row>
    <row r="121" spans="1:13" ht="15.75" customHeight="1" hidden="1">
      <c r="A121" s="90"/>
      <c r="B121" s="90"/>
      <c r="C121" s="42" t="s">
        <v>15</v>
      </c>
      <c r="D121" s="15" t="s">
        <v>16</v>
      </c>
      <c r="E121" s="10"/>
      <c r="F121" s="10"/>
      <c r="G121" s="10"/>
      <c r="H121" s="10"/>
      <c r="I121" s="10">
        <f t="shared" si="5"/>
        <v>0</v>
      </c>
      <c r="J121" s="10" t="e">
        <f t="shared" si="8"/>
        <v>#DIV/0!</v>
      </c>
      <c r="K121" s="10" t="e">
        <f t="shared" si="9"/>
        <v>#DIV/0!</v>
      </c>
      <c r="L121" s="10">
        <f t="shared" si="6"/>
        <v>0</v>
      </c>
      <c r="M121" s="10" t="e">
        <f t="shared" si="7"/>
        <v>#DIV/0!</v>
      </c>
    </row>
    <row r="122" spans="1:13" ht="15.75" customHeight="1" hidden="1">
      <c r="A122" s="90"/>
      <c r="B122" s="90"/>
      <c r="C122" s="42" t="s">
        <v>20</v>
      </c>
      <c r="D122" s="15" t="s">
        <v>21</v>
      </c>
      <c r="E122" s="10"/>
      <c r="F122" s="10"/>
      <c r="G122" s="10"/>
      <c r="H122" s="10"/>
      <c r="I122" s="10">
        <f t="shared" si="5"/>
        <v>0</v>
      </c>
      <c r="J122" s="10" t="e">
        <f t="shared" si="8"/>
        <v>#DIV/0!</v>
      </c>
      <c r="K122" s="10" t="e">
        <f t="shared" si="9"/>
        <v>#DIV/0!</v>
      </c>
      <c r="L122" s="10">
        <f t="shared" si="6"/>
        <v>0</v>
      </c>
      <c r="M122" s="10" t="e">
        <f t="shared" si="7"/>
        <v>#DIV/0!</v>
      </c>
    </row>
    <row r="123" spans="1:13" ht="15.75">
      <c r="A123" s="90"/>
      <c r="B123" s="90"/>
      <c r="C123" s="42" t="s">
        <v>22</v>
      </c>
      <c r="D123" s="15" t="s">
        <v>39</v>
      </c>
      <c r="E123" s="10">
        <v>3406.9</v>
      </c>
      <c r="F123" s="10">
        <v>4905.3</v>
      </c>
      <c r="G123" s="10">
        <v>3530.5</v>
      </c>
      <c r="H123" s="10">
        <v>3430.3</v>
      </c>
      <c r="I123" s="10">
        <f t="shared" si="5"/>
        <v>-100.19999999999982</v>
      </c>
      <c r="J123" s="10">
        <f t="shared" si="8"/>
        <v>97.16187508851438</v>
      </c>
      <c r="K123" s="10">
        <f t="shared" si="9"/>
        <v>69.93048335473875</v>
      </c>
      <c r="L123" s="10">
        <f t="shared" si="6"/>
        <v>23.40000000000009</v>
      </c>
      <c r="M123" s="10">
        <f t="shared" si="7"/>
        <v>100.68684141007955</v>
      </c>
    </row>
    <row r="124" spans="1:13" ht="15.75" customHeight="1" hidden="1">
      <c r="A124" s="90"/>
      <c r="B124" s="90"/>
      <c r="C124" s="42" t="s">
        <v>29</v>
      </c>
      <c r="D124" s="15" t="s">
        <v>30</v>
      </c>
      <c r="E124" s="10"/>
      <c r="F124" s="10"/>
      <c r="G124" s="10"/>
      <c r="H124" s="10"/>
      <c r="I124" s="10">
        <f t="shared" si="5"/>
        <v>0</v>
      </c>
      <c r="J124" s="10" t="e">
        <f t="shared" si="8"/>
        <v>#DIV/0!</v>
      </c>
      <c r="K124" s="10" t="e">
        <f t="shared" si="9"/>
        <v>#DIV/0!</v>
      </c>
      <c r="L124" s="10">
        <f t="shared" si="6"/>
        <v>0</v>
      </c>
      <c r="M124" s="10" t="e">
        <f t="shared" si="7"/>
        <v>#DIV/0!</v>
      </c>
    </row>
    <row r="125" spans="1:13" ht="15.75">
      <c r="A125" s="90"/>
      <c r="B125" s="90"/>
      <c r="C125" s="42" t="s">
        <v>24</v>
      </c>
      <c r="D125" s="15" t="s">
        <v>19</v>
      </c>
      <c r="E125" s="10"/>
      <c r="F125" s="10"/>
      <c r="G125" s="10"/>
      <c r="H125" s="10">
        <v>-0.5</v>
      </c>
      <c r="I125" s="10">
        <f t="shared" si="5"/>
        <v>-0.5</v>
      </c>
      <c r="J125" s="10"/>
      <c r="K125" s="10"/>
      <c r="L125" s="10">
        <f t="shared" si="6"/>
        <v>-0.5</v>
      </c>
      <c r="M125" s="10"/>
    </row>
    <row r="126" spans="1:13" s="2" customFormat="1" ht="15.75">
      <c r="A126" s="91"/>
      <c r="B126" s="91"/>
      <c r="C126" s="44"/>
      <c r="D126" s="4" t="s">
        <v>35</v>
      </c>
      <c r="E126" s="3">
        <f>SUM(E118:E125)</f>
        <v>4210.5</v>
      </c>
      <c r="F126" s="3">
        <f>SUM(F118:F125)</f>
        <v>5136.7</v>
      </c>
      <c r="G126" s="3">
        <f>SUM(G118:G125)</f>
        <v>3624.7</v>
      </c>
      <c r="H126" s="3">
        <f>SUM(H118:H125)</f>
        <v>4881.5</v>
      </c>
      <c r="I126" s="3">
        <f t="shared" si="5"/>
        <v>1256.8000000000002</v>
      </c>
      <c r="J126" s="3">
        <f t="shared" si="8"/>
        <v>134.67321433497946</v>
      </c>
      <c r="K126" s="3">
        <f t="shared" si="9"/>
        <v>95.03182977397941</v>
      </c>
      <c r="L126" s="3">
        <f t="shared" si="6"/>
        <v>671</v>
      </c>
      <c r="M126" s="3">
        <f t="shared" si="7"/>
        <v>115.93634960218502</v>
      </c>
    </row>
    <row r="127" spans="1:13" ht="31.5" customHeight="1">
      <c r="A127" s="92">
        <v>936</v>
      </c>
      <c r="B127" s="89" t="s">
        <v>153</v>
      </c>
      <c r="C127" s="42" t="s">
        <v>107</v>
      </c>
      <c r="D127" s="15" t="s">
        <v>108</v>
      </c>
      <c r="E127" s="11">
        <v>52.9</v>
      </c>
      <c r="F127" s="11"/>
      <c r="G127" s="11"/>
      <c r="H127" s="11">
        <v>104.2</v>
      </c>
      <c r="I127" s="11">
        <f t="shared" si="5"/>
        <v>104.2</v>
      </c>
      <c r="J127" s="11"/>
      <c r="K127" s="11"/>
      <c r="L127" s="11">
        <f t="shared" si="6"/>
        <v>51.300000000000004</v>
      </c>
      <c r="M127" s="11">
        <f t="shared" si="7"/>
        <v>196.97542533081287</v>
      </c>
    </row>
    <row r="128" spans="1:13" s="2" customFormat="1" ht="15.75">
      <c r="A128" s="93"/>
      <c r="B128" s="90"/>
      <c r="C128" s="42" t="s">
        <v>13</v>
      </c>
      <c r="D128" s="15" t="s">
        <v>14</v>
      </c>
      <c r="E128" s="10">
        <v>790.9</v>
      </c>
      <c r="F128" s="10">
        <v>359.1</v>
      </c>
      <c r="G128" s="10">
        <v>234</v>
      </c>
      <c r="H128" s="10">
        <v>931.2</v>
      </c>
      <c r="I128" s="10">
        <f t="shared" si="5"/>
        <v>697.2</v>
      </c>
      <c r="J128" s="10">
        <f t="shared" si="8"/>
        <v>397.94871794871796</v>
      </c>
      <c r="K128" s="10">
        <f t="shared" si="9"/>
        <v>259.3149540517961</v>
      </c>
      <c r="L128" s="10">
        <f t="shared" si="6"/>
        <v>140.30000000000007</v>
      </c>
      <c r="M128" s="10">
        <f t="shared" si="7"/>
        <v>117.73928435959036</v>
      </c>
    </row>
    <row r="129" spans="1:13" ht="15.75" customHeight="1" hidden="1">
      <c r="A129" s="93"/>
      <c r="B129" s="90"/>
      <c r="C129" s="42" t="s">
        <v>15</v>
      </c>
      <c r="D129" s="15" t="s">
        <v>16</v>
      </c>
      <c r="E129" s="10"/>
      <c r="F129" s="10"/>
      <c r="G129" s="10"/>
      <c r="H129" s="10"/>
      <c r="I129" s="10">
        <f t="shared" si="5"/>
        <v>0</v>
      </c>
      <c r="J129" s="10" t="e">
        <f t="shared" si="8"/>
        <v>#DIV/0!</v>
      </c>
      <c r="K129" s="10" t="e">
        <f t="shared" si="9"/>
        <v>#DIV/0!</v>
      </c>
      <c r="L129" s="10">
        <f t="shared" si="6"/>
        <v>0</v>
      </c>
      <c r="M129" s="10" t="e">
        <f t="shared" si="7"/>
        <v>#DIV/0!</v>
      </c>
    </row>
    <row r="130" spans="1:13" ht="15.75">
      <c r="A130" s="93"/>
      <c r="B130" s="90"/>
      <c r="C130" s="42" t="s">
        <v>17</v>
      </c>
      <c r="D130" s="15" t="s">
        <v>18</v>
      </c>
      <c r="E130" s="10"/>
      <c r="F130" s="10"/>
      <c r="G130" s="10"/>
      <c r="H130" s="10">
        <v>5.4</v>
      </c>
      <c r="I130" s="10">
        <f t="shared" si="5"/>
        <v>5.4</v>
      </c>
      <c r="J130" s="10"/>
      <c r="K130" s="10"/>
      <c r="L130" s="10">
        <f t="shared" si="6"/>
        <v>5.4</v>
      </c>
      <c r="M130" s="10"/>
    </row>
    <row r="131" spans="1:13" ht="15.75" customHeight="1" hidden="1">
      <c r="A131" s="93"/>
      <c r="B131" s="90"/>
      <c r="C131" s="42" t="s">
        <v>20</v>
      </c>
      <c r="D131" s="15" t="s">
        <v>21</v>
      </c>
      <c r="E131" s="10"/>
      <c r="F131" s="10"/>
      <c r="G131" s="10"/>
      <c r="H131" s="10"/>
      <c r="I131" s="10">
        <f t="shared" si="5"/>
        <v>0</v>
      </c>
      <c r="J131" s="10" t="e">
        <f t="shared" si="8"/>
        <v>#DIV/0!</v>
      </c>
      <c r="K131" s="10" t="e">
        <f t="shared" si="9"/>
        <v>#DIV/0!</v>
      </c>
      <c r="L131" s="10">
        <f t="shared" si="6"/>
        <v>0</v>
      </c>
      <c r="M131" s="10" t="e">
        <f t="shared" si="7"/>
        <v>#DIV/0!</v>
      </c>
    </row>
    <row r="132" spans="1:13" ht="15.75">
      <c r="A132" s="93"/>
      <c r="B132" s="90"/>
      <c r="C132" s="42" t="s">
        <v>22</v>
      </c>
      <c r="D132" s="15" t="s">
        <v>39</v>
      </c>
      <c r="E132" s="10">
        <v>3057.5</v>
      </c>
      <c r="F132" s="10">
        <f>3986.7+156.2</f>
        <v>4142.9</v>
      </c>
      <c r="G132" s="10">
        <v>3107.2</v>
      </c>
      <c r="H132" s="10">
        <v>3107.2</v>
      </c>
      <c r="I132" s="10">
        <f t="shared" si="5"/>
        <v>0</v>
      </c>
      <c r="J132" s="10">
        <f t="shared" si="8"/>
        <v>100</v>
      </c>
      <c r="K132" s="10">
        <f t="shared" si="9"/>
        <v>75.00060344203337</v>
      </c>
      <c r="L132" s="10">
        <f t="shared" si="6"/>
        <v>49.69999999999982</v>
      </c>
      <c r="M132" s="10">
        <f t="shared" si="7"/>
        <v>101.62551103843009</v>
      </c>
    </row>
    <row r="133" spans="1:13" ht="15.75" customHeight="1" hidden="1">
      <c r="A133" s="93"/>
      <c r="B133" s="90"/>
      <c r="C133" s="42" t="s">
        <v>29</v>
      </c>
      <c r="D133" s="15" t="s">
        <v>30</v>
      </c>
      <c r="E133" s="10"/>
      <c r="F133" s="10"/>
      <c r="G133" s="10"/>
      <c r="H133" s="10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15.75">
      <c r="A134" s="93"/>
      <c r="B134" s="90"/>
      <c r="C134" s="42" t="s">
        <v>24</v>
      </c>
      <c r="D134" s="15" t="s">
        <v>19</v>
      </c>
      <c r="E134" s="10"/>
      <c r="F134" s="10"/>
      <c r="G134" s="10"/>
      <c r="H134" s="10">
        <v>-6.1</v>
      </c>
      <c r="I134" s="10">
        <f t="shared" si="5"/>
        <v>-6.1</v>
      </c>
      <c r="J134" s="10"/>
      <c r="K134" s="10"/>
      <c r="L134" s="10">
        <f t="shared" si="6"/>
        <v>-6.1</v>
      </c>
      <c r="M134" s="10"/>
    </row>
    <row r="135" spans="1:13" s="2" customFormat="1" ht="15.75">
      <c r="A135" s="94"/>
      <c r="B135" s="91"/>
      <c r="C135" s="44"/>
      <c r="D135" s="4" t="s">
        <v>35</v>
      </c>
      <c r="E135" s="3">
        <f>SUM(E127:E134)</f>
        <v>3901.3</v>
      </c>
      <c r="F135" s="3">
        <f>SUM(F127:F134)</f>
        <v>4502</v>
      </c>
      <c r="G135" s="3">
        <f>SUM(G127:G134)</f>
        <v>3341.2</v>
      </c>
      <c r="H135" s="3">
        <f>SUM(H127:H134)</f>
        <v>4141.9</v>
      </c>
      <c r="I135" s="3">
        <f aca="true" t="shared" si="10" ref="I135:I198">H135-G135</f>
        <v>800.6999999999998</v>
      </c>
      <c r="J135" s="3">
        <f aca="true" t="shared" si="11" ref="J135:J197">H135/G135*100</f>
        <v>123.9644439123668</v>
      </c>
      <c r="K135" s="3">
        <f aca="true" t="shared" si="12" ref="K135:K197">H135/F135*100</f>
        <v>92.00133274100399</v>
      </c>
      <c r="L135" s="3">
        <f aca="true" t="shared" si="13" ref="L135:L198">H135-E135</f>
        <v>240.59999999999945</v>
      </c>
      <c r="M135" s="3">
        <f aca="true" t="shared" si="14" ref="M135:M196">H135/E135*100</f>
        <v>106.16717504421602</v>
      </c>
    </row>
    <row r="136" spans="1:13" ht="15.75" customHeight="1" hidden="1">
      <c r="A136" s="89" t="s">
        <v>48</v>
      </c>
      <c r="B136" s="89" t="s">
        <v>154</v>
      </c>
      <c r="C136" s="42" t="s">
        <v>6</v>
      </c>
      <c r="D136" s="15" t="s">
        <v>7</v>
      </c>
      <c r="E136" s="10"/>
      <c r="F136" s="10"/>
      <c r="G136" s="10"/>
      <c r="H136" s="10"/>
      <c r="I136" s="10">
        <f t="shared" si="10"/>
        <v>0</v>
      </c>
      <c r="J136" s="10" t="e">
        <f t="shared" si="11"/>
        <v>#DIV/0!</v>
      </c>
      <c r="K136" s="10" t="e">
        <f t="shared" si="12"/>
        <v>#DIV/0!</v>
      </c>
      <c r="L136" s="10">
        <f t="shared" si="13"/>
        <v>0</v>
      </c>
      <c r="M136" s="10" t="e">
        <f t="shared" si="14"/>
        <v>#DIV/0!</v>
      </c>
    </row>
    <row r="137" spans="1:13" ht="47.25" customHeight="1" hidden="1">
      <c r="A137" s="90"/>
      <c r="B137" s="90"/>
      <c r="C137" s="42" t="s">
        <v>115</v>
      </c>
      <c r="D137" s="15" t="s">
        <v>116</v>
      </c>
      <c r="E137" s="10"/>
      <c r="F137" s="10"/>
      <c r="G137" s="10"/>
      <c r="H137" s="10"/>
      <c r="I137" s="10">
        <f t="shared" si="10"/>
        <v>0</v>
      </c>
      <c r="J137" s="10" t="e">
        <f t="shared" si="11"/>
        <v>#DIV/0!</v>
      </c>
      <c r="K137" s="10" t="e">
        <f t="shared" si="12"/>
        <v>#DIV/0!</v>
      </c>
      <c r="L137" s="10">
        <f t="shared" si="13"/>
        <v>0</v>
      </c>
      <c r="M137" s="10" t="e">
        <f t="shared" si="14"/>
        <v>#DIV/0!</v>
      </c>
    </row>
    <row r="138" spans="1:13" ht="31.5">
      <c r="A138" s="90"/>
      <c r="B138" s="90"/>
      <c r="C138" s="42" t="s">
        <v>107</v>
      </c>
      <c r="D138" s="15" t="s">
        <v>108</v>
      </c>
      <c r="E138" s="10">
        <v>160.5</v>
      </c>
      <c r="F138" s="10"/>
      <c r="G138" s="10"/>
      <c r="H138" s="10">
        <v>197</v>
      </c>
      <c r="I138" s="10">
        <f t="shared" si="10"/>
        <v>197</v>
      </c>
      <c r="J138" s="10"/>
      <c r="K138" s="10"/>
      <c r="L138" s="10">
        <f t="shared" si="13"/>
        <v>36.5</v>
      </c>
      <c r="M138" s="10">
        <f t="shared" si="14"/>
        <v>122.74143302180684</v>
      </c>
    </row>
    <row r="139" spans="1:13" ht="15.75">
      <c r="A139" s="90"/>
      <c r="B139" s="90"/>
      <c r="C139" s="42" t="s">
        <v>13</v>
      </c>
      <c r="D139" s="15" t="s">
        <v>14</v>
      </c>
      <c r="E139" s="10">
        <v>592.7</v>
      </c>
      <c r="F139" s="10">
        <v>798.2</v>
      </c>
      <c r="G139" s="10">
        <v>347.6</v>
      </c>
      <c r="H139" s="10">
        <v>1239.2</v>
      </c>
      <c r="I139" s="10">
        <f t="shared" si="10"/>
        <v>891.6</v>
      </c>
      <c r="J139" s="10">
        <f t="shared" si="11"/>
        <v>356.50172612197923</v>
      </c>
      <c r="K139" s="10">
        <f t="shared" si="12"/>
        <v>155.24931094963668</v>
      </c>
      <c r="L139" s="10">
        <f t="shared" si="13"/>
        <v>646.5</v>
      </c>
      <c r="M139" s="10">
        <f t="shared" si="14"/>
        <v>209.0771047747596</v>
      </c>
    </row>
    <row r="140" spans="1:13" ht="15.75" customHeight="1" hidden="1">
      <c r="A140" s="90"/>
      <c r="B140" s="90"/>
      <c r="C140" s="42" t="s">
        <v>15</v>
      </c>
      <c r="D140" s="15" t="s">
        <v>16</v>
      </c>
      <c r="E140" s="10"/>
      <c r="F140" s="10"/>
      <c r="G140" s="10"/>
      <c r="H140" s="10"/>
      <c r="I140" s="10">
        <f t="shared" si="10"/>
        <v>0</v>
      </c>
      <c r="J140" s="10" t="e">
        <f t="shared" si="11"/>
        <v>#DIV/0!</v>
      </c>
      <c r="K140" s="10" t="e">
        <f t="shared" si="12"/>
        <v>#DIV/0!</v>
      </c>
      <c r="L140" s="10">
        <f t="shared" si="13"/>
        <v>0</v>
      </c>
      <c r="M140" s="10" t="e">
        <f t="shared" si="14"/>
        <v>#DIV/0!</v>
      </c>
    </row>
    <row r="141" spans="1:13" ht="15.75" customHeight="1" hidden="1">
      <c r="A141" s="90"/>
      <c r="B141" s="90"/>
      <c r="C141" s="42" t="s">
        <v>20</v>
      </c>
      <c r="D141" s="15" t="s">
        <v>21</v>
      </c>
      <c r="E141" s="10"/>
      <c r="F141" s="10"/>
      <c r="G141" s="10"/>
      <c r="H141" s="10"/>
      <c r="I141" s="10">
        <f t="shared" si="10"/>
        <v>0</v>
      </c>
      <c r="J141" s="10" t="e">
        <f t="shared" si="11"/>
        <v>#DIV/0!</v>
      </c>
      <c r="K141" s="10" t="e">
        <f t="shared" si="12"/>
        <v>#DIV/0!</v>
      </c>
      <c r="L141" s="10">
        <f t="shared" si="13"/>
        <v>0</v>
      </c>
      <c r="M141" s="10" t="e">
        <f t="shared" si="14"/>
        <v>#DIV/0!</v>
      </c>
    </row>
    <row r="142" spans="1:13" ht="15.75">
      <c r="A142" s="90"/>
      <c r="B142" s="90"/>
      <c r="C142" s="42" t="s">
        <v>22</v>
      </c>
      <c r="D142" s="15" t="s">
        <v>39</v>
      </c>
      <c r="E142" s="10">
        <v>2226.9</v>
      </c>
      <c r="F142" s="10">
        <v>3353.8</v>
      </c>
      <c r="G142" s="10">
        <v>2548.5</v>
      </c>
      <c r="H142" s="10">
        <v>2266.7</v>
      </c>
      <c r="I142" s="10">
        <f t="shared" si="10"/>
        <v>-281.8000000000002</v>
      </c>
      <c r="J142" s="10">
        <f t="shared" si="11"/>
        <v>88.94251520502256</v>
      </c>
      <c r="K142" s="10">
        <f t="shared" si="12"/>
        <v>67.58602182598842</v>
      </c>
      <c r="L142" s="10">
        <f t="shared" si="13"/>
        <v>39.79999999999973</v>
      </c>
      <c r="M142" s="10">
        <f t="shared" si="14"/>
        <v>101.78723786429565</v>
      </c>
    </row>
    <row r="143" spans="1:13" ht="15.75" customHeight="1" hidden="1">
      <c r="A143" s="90"/>
      <c r="B143" s="90"/>
      <c r="C143" s="42" t="s">
        <v>29</v>
      </c>
      <c r="D143" s="15" t="s">
        <v>30</v>
      </c>
      <c r="E143" s="10"/>
      <c r="F143" s="10"/>
      <c r="G143" s="10"/>
      <c r="H143" s="10"/>
      <c r="I143" s="10">
        <f t="shared" si="10"/>
        <v>0</v>
      </c>
      <c r="J143" s="10" t="e">
        <f t="shared" si="11"/>
        <v>#DIV/0!</v>
      </c>
      <c r="K143" s="10" t="e">
        <f t="shared" si="12"/>
        <v>#DIV/0!</v>
      </c>
      <c r="L143" s="10">
        <f t="shared" si="13"/>
        <v>0</v>
      </c>
      <c r="M143" s="10" t="e">
        <f t="shared" si="14"/>
        <v>#DIV/0!</v>
      </c>
    </row>
    <row r="144" spans="1:13" ht="15.75">
      <c r="A144" s="90"/>
      <c r="B144" s="90"/>
      <c r="C144" s="42" t="s">
        <v>24</v>
      </c>
      <c r="D144" s="15" t="s">
        <v>19</v>
      </c>
      <c r="E144" s="10"/>
      <c r="F144" s="10"/>
      <c r="G144" s="10"/>
      <c r="H144" s="10">
        <v>-16.2</v>
      </c>
      <c r="I144" s="10">
        <f t="shared" si="10"/>
        <v>-16.2</v>
      </c>
      <c r="J144" s="10"/>
      <c r="K144" s="10"/>
      <c r="L144" s="10">
        <f t="shared" si="13"/>
        <v>-16.2</v>
      </c>
      <c r="M144" s="10"/>
    </row>
    <row r="145" spans="1:13" s="2" customFormat="1" ht="15.75">
      <c r="A145" s="91"/>
      <c r="B145" s="91"/>
      <c r="C145" s="46"/>
      <c r="D145" s="4" t="s">
        <v>35</v>
      </c>
      <c r="E145" s="3">
        <f>SUM(E136:E144)</f>
        <v>2980.1000000000004</v>
      </c>
      <c r="F145" s="3">
        <f>SUM(F136:F144)</f>
        <v>4152</v>
      </c>
      <c r="G145" s="3">
        <f>SUM(G136:G144)</f>
        <v>2896.1</v>
      </c>
      <c r="H145" s="3">
        <f>SUM(H136:H144)</f>
        <v>3686.7</v>
      </c>
      <c r="I145" s="3">
        <f t="shared" si="10"/>
        <v>790.5999999999999</v>
      </c>
      <c r="J145" s="3">
        <f t="shared" si="11"/>
        <v>127.29878111943648</v>
      </c>
      <c r="K145" s="3">
        <f t="shared" si="12"/>
        <v>88.79335260115606</v>
      </c>
      <c r="L145" s="3">
        <f t="shared" si="13"/>
        <v>706.5999999999995</v>
      </c>
      <c r="M145" s="3">
        <f t="shared" si="14"/>
        <v>123.71061373779402</v>
      </c>
    </row>
    <row r="146" spans="1:13" ht="31.5" customHeight="1">
      <c r="A146" s="89" t="s">
        <v>49</v>
      </c>
      <c r="B146" s="89" t="s">
        <v>155</v>
      </c>
      <c r="C146" s="42" t="s">
        <v>107</v>
      </c>
      <c r="D146" s="15" t="s">
        <v>108</v>
      </c>
      <c r="E146" s="10">
        <v>88.3</v>
      </c>
      <c r="F146" s="10"/>
      <c r="G146" s="10"/>
      <c r="H146" s="10">
        <v>58</v>
      </c>
      <c r="I146" s="10">
        <f t="shared" si="10"/>
        <v>58</v>
      </c>
      <c r="J146" s="10"/>
      <c r="K146" s="10"/>
      <c r="L146" s="10">
        <f t="shared" si="13"/>
        <v>-30.299999999999997</v>
      </c>
      <c r="M146" s="10">
        <f t="shared" si="14"/>
        <v>65.68516421291054</v>
      </c>
    </row>
    <row r="147" spans="1:13" ht="15.75">
      <c r="A147" s="90"/>
      <c r="B147" s="90"/>
      <c r="C147" s="42" t="s">
        <v>13</v>
      </c>
      <c r="D147" s="15" t="s">
        <v>14</v>
      </c>
      <c r="E147" s="10">
        <v>64.3</v>
      </c>
      <c r="F147" s="10">
        <v>53</v>
      </c>
      <c r="G147" s="10">
        <v>35.2</v>
      </c>
      <c r="H147" s="10">
        <v>155.2</v>
      </c>
      <c r="I147" s="10">
        <f t="shared" si="10"/>
        <v>119.99999999999999</v>
      </c>
      <c r="J147" s="10">
        <f t="shared" si="11"/>
        <v>440.9090909090908</v>
      </c>
      <c r="K147" s="10">
        <f t="shared" si="12"/>
        <v>292.8301886792453</v>
      </c>
      <c r="L147" s="10">
        <f t="shared" si="13"/>
        <v>90.89999999999999</v>
      </c>
      <c r="M147" s="10">
        <f t="shared" si="14"/>
        <v>241.36858475894246</v>
      </c>
    </row>
    <row r="148" spans="1:13" ht="15.75" customHeight="1" hidden="1">
      <c r="A148" s="90"/>
      <c r="B148" s="90"/>
      <c r="C148" s="42" t="s">
        <v>15</v>
      </c>
      <c r="D148" s="15" t="s">
        <v>16</v>
      </c>
      <c r="E148" s="24"/>
      <c r="F148" s="10"/>
      <c r="G148" s="10"/>
      <c r="H148" s="10"/>
      <c r="I148" s="10">
        <f t="shared" si="10"/>
        <v>0</v>
      </c>
      <c r="J148" s="10" t="e">
        <f t="shared" si="11"/>
        <v>#DIV/0!</v>
      </c>
      <c r="K148" s="10" t="e">
        <f t="shared" si="12"/>
        <v>#DIV/0!</v>
      </c>
      <c r="L148" s="10">
        <f t="shared" si="13"/>
        <v>0</v>
      </c>
      <c r="M148" s="10" t="e">
        <f t="shared" si="14"/>
        <v>#DIV/0!</v>
      </c>
    </row>
    <row r="149" spans="1:13" ht="15.75" customHeight="1" hidden="1">
      <c r="A149" s="90"/>
      <c r="B149" s="90"/>
      <c r="C149" s="42" t="s">
        <v>20</v>
      </c>
      <c r="D149" s="15" t="s">
        <v>21</v>
      </c>
      <c r="E149" s="10"/>
      <c r="F149" s="10"/>
      <c r="G149" s="10"/>
      <c r="H149" s="10"/>
      <c r="I149" s="10">
        <f t="shared" si="10"/>
        <v>0</v>
      </c>
      <c r="J149" s="10" t="e">
        <f t="shared" si="11"/>
        <v>#DIV/0!</v>
      </c>
      <c r="K149" s="10" t="e">
        <f t="shared" si="12"/>
        <v>#DIV/0!</v>
      </c>
      <c r="L149" s="10">
        <f t="shared" si="13"/>
        <v>0</v>
      </c>
      <c r="M149" s="10" t="e">
        <f t="shared" si="14"/>
        <v>#DIV/0!</v>
      </c>
    </row>
    <row r="150" spans="1:13" ht="15.75">
      <c r="A150" s="90"/>
      <c r="B150" s="90"/>
      <c r="C150" s="42" t="s">
        <v>22</v>
      </c>
      <c r="D150" s="15" t="s">
        <v>39</v>
      </c>
      <c r="E150" s="10">
        <v>435.9</v>
      </c>
      <c r="F150" s="10">
        <f>550.9+51.6</f>
        <v>602.5</v>
      </c>
      <c r="G150" s="10">
        <v>451.9</v>
      </c>
      <c r="H150" s="10">
        <v>451.9</v>
      </c>
      <c r="I150" s="10">
        <f t="shared" si="10"/>
        <v>0</v>
      </c>
      <c r="J150" s="10">
        <f t="shared" si="11"/>
        <v>100</v>
      </c>
      <c r="K150" s="10">
        <f t="shared" si="12"/>
        <v>75.00414937759335</v>
      </c>
      <c r="L150" s="10">
        <f t="shared" si="13"/>
        <v>16</v>
      </c>
      <c r="M150" s="10">
        <f t="shared" si="14"/>
        <v>103.67056664372562</v>
      </c>
    </row>
    <row r="151" spans="1:13" ht="15.75" customHeight="1" hidden="1">
      <c r="A151" s="90"/>
      <c r="B151" s="90"/>
      <c r="C151" s="42" t="s">
        <v>29</v>
      </c>
      <c r="D151" s="15" t="s">
        <v>30</v>
      </c>
      <c r="E151" s="10"/>
      <c r="F151" s="10"/>
      <c r="G151" s="10"/>
      <c r="H151" s="10"/>
      <c r="I151" s="10">
        <f t="shared" si="10"/>
        <v>0</v>
      </c>
      <c r="J151" s="10" t="e">
        <f t="shared" si="11"/>
        <v>#DIV/0!</v>
      </c>
      <c r="K151" s="10" t="e">
        <f t="shared" si="12"/>
        <v>#DIV/0!</v>
      </c>
      <c r="L151" s="10">
        <f t="shared" si="13"/>
        <v>0</v>
      </c>
      <c r="M151" s="10" t="e">
        <f t="shared" si="14"/>
        <v>#DIV/0!</v>
      </c>
    </row>
    <row r="152" spans="1:13" ht="15.75" customHeight="1">
      <c r="A152" s="90"/>
      <c r="B152" s="90"/>
      <c r="C152" s="42" t="s">
        <v>24</v>
      </c>
      <c r="D152" s="15" t="s">
        <v>19</v>
      </c>
      <c r="E152" s="10">
        <v>-1.2</v>
      </c>
      <c r="F152" s="10"/>
      <c r="G152" s="10"/>
      <c r="H152" s="10"/>
      <c r="I152" s="10">
        <f t="shared" si="10"/>
        <v>0</v>
      </c>
      <c r="J152" s="10"/>
      <c r="K152" s="10"/>
      <c r="L152" s="10">
        <f t="shared" si="13"/>
        <v>1.2</v>
      </c>
      <c r="M152" s="10">
        <f t="shared" si="14"/>
        <v>0</v>
      </c>
    </row>
    <row r="153" spans="1:13" s="2" customFormat="1" ht="15.75">
      <c r="A153" s="91"/>
      <c r="B153" s="91"/>
      <c r="C153" s="46"/>
      <c r="D153" s="4" t="s">
        <v>35</v>
      </c>
      <c r="E153" s="3">
        <f>SUM(E146:E152)</f>
        <v>587.3</v>
      </c>
      <c r="F153" s="3">
        <f>SUM(F146:F152)</f>
        <v>655.5</v>
      </c>
      <c r="G153" s="3">
        <f>SUM(G146:G152)</f>
        <v>487.09999999999997</v>
      </c>
      <c r="H153" s="3">
        <f>SUM(H146:H152)</f>
        <v>665.0999999999999</v>
      </c>
      <c r="I153" s="3">
        <f t="shared" si="10"/>
        <v>177.99999999999994</v>
      </c>
      <c r="J153" s="3">
        <f t="shared" si="11"/>
        <v>136.54280435228904</v>
      </c>
      <c r="K153" s="3">
        <f t="shared" si="12"/>
        <v>101.4645308924485</v>
      </c>
      <c r="L153" s="3">
        <f t="shared" si="13"/>
        <v>77.79999999999995</v>
      </c>
      <c r="M153" s="3">
        <f t="shared" si="14"/>
        <v>113.24706282989953</v>
      </c>
    </row>
    <row r="154" spans="1:13" s="2" customFormat="1" ht="48" customHeight="1">
      <c r="A154" s="89" t="s">
        <v>122</v>
      </c>
      <c r="B154" s="89" t="s">
        <v>123</v>
      </c>
      <c r="C154" s="45" t="s">
        <v>8</v>
      </c>
      <c r="D154" s="15" t="s">
        <v>175</v>
      </c>
      <c r="E154" s="3"/>
      <c r="F154" s="32">
        <v>4677.5</v>
      </c>
      <c r="G154" s="32">
        <v>4677.5</v>
      </c>
      <c r="H154" s="32">
        <v>17572.5</v>
      </c>
      <c r="I154" s="32">
        <f t="shared" si="10"/>
        <v>12895</v>
      </c>
      <c r="J154" s="32">
        <f t="shared" si="11"/>
        <v>375.6814537680385</v>
      </c>
      <c r="K154" s="32">
        <f t="shared" si="12"/>
        <v>375.6814537680385</v>
      </c>
      <c r="L154" s="32">
        <f t="shared" si="13"/>
        <v>17572.5</v>
      </c>
      <c r="M154" s="32"/>
    </row>
    <row r="155" spans="1:13" ht="78.75">
      <c r="A155" s="90"/>
      <c r="B155" s="90"/>
      <c r="C155" s="45" t="s">
        <v>10</v>
      </c>
      <c r="D155" s="15" t="s">
        <v>50</v>
      </c>
      <c r="E155" s="10">
        <v>550.8</v>
      </c>
      <c r="F155" s="10"/>
      <c r="G155" s="10"/>
      <c r="H155" s="10">
        <v>310.8</v>
      </c>
      <c r="I155" s="10">
        <f t="shared" si="10"/>
        <v>310.8</v>
      </c>
      <c r="J155" s="10"/>
      <c r="K155" s="10"/>
      <c r="L155" s="10">
        <f t="shared" si="13"/>
        <v>-239.99999999999994</v>
      </c>
      <c r="M155" s="10">
        <f t="shared" si="14"/>
        <v>56.42701525054466</v>
      </c>
    </row>
    <row r="156" spans="1:13" ht="31.5">
      <c r="A156" s="90"/>
      <c r="B156" s="90"/>
      <c r="C156" s="42" t="s">
        <v>109</v>
      </c>
      <c r="D156" s="15" t="s">
        <v>110</v>
      </c>
      <c r="E156" s="14">
        <v>3162.2</v>
      </c>
      <c r="F156" s="10">
        <v>3246.3</v>
      </c>
      <c r="G156" s="10">
        <v>2158.7</v>
      </c>
      <c r="H156" s="32">
        <v>2604.5</v>
      </c>
      <c r="I156" s="32">
        <f t="shared" si="10"/>
        <v>445.8000000000002</v>
      </c>
      <c r="J156" s="32">
        <f t="shared" si="11"/>
        <v>120.65131792282394</v>
      </c>
      <c r="K156" s="32">
        <f t="shared" si="12"/>
        <v>80.22980008009117</v>
      </c>
      <c r="L156" s="32">
        <f t="shared" si="13"/>
        <v>-557.6999999999998</v>
      </c>
      <c r="M156" s="32">
        <f t="shared" si="14"/>
        <v>82.36354436784518</v>
      </c>
    </row>
    <row r="157" spans="1:13" ht="31.5">
      <c r="A157" s="90"/>
      <c r="B157" s="90"/>
      <c r="C157" s="42" t="s">
        <v>107</v>
      </c>
      <c r="D157" s="15" t="s">
        <v>108</v>
      </c>
      <c r="E157" s="14">
        <v>12553</v>
      </c>
      <c r="F157" s="10"/>
      <c r="G157" s="10"/>
      <c r="H157" s="32">
        <v>3882.9</v>
      </c>
      <c r="I157" s="32">
        <f t="shared" si="10"/>
        <v>3882.9</v>
      </c>
      <c r="J157" s="32"/>
      <c r="K157" s="32"/>
      <c r="L157" s="32">
        <f t="shared" si="13"/>
        <v>-8670.1</v>
      </c>
      <c r="M157" s="32">
        <f t="shared" si="14"/>
        <v>30.93204811598821</v>
      </c>
    </row>
    <row r="158" spans="1:13" ht="94.5" customHeight="1" hidden="1">
      <c r="A158" s="90"/>
      <c r="B158" s="90"/>
      <c r="C158" s="45" t="s">
        <v>105</v>
      </c>
      <c r="D158" s="15" t="s">
        <v>120</v>
      </c>
      <c r="E158" s="14"/>
      <c r="F158" s="10"/>
      <c r="G158" s="10"/>
      <c r="H158" s="14"/>
      <c r="I158" s="14">
        <f t="shared" si="10"/>
        <v>0</v>
      </c>
      <c r="J158" s="14"/>
      <c r="K158" s="14"/>
      <c r="L158" s="14">
        <f t="shared" si="13"/>
        <v>0</v>
      </c>
      <c r="M158" s="14" t="e">
        <f t="shared" si="14"/>
        <v>#DIV/0!</v>
      </c>
    </row>
    <row r="159" spans="1:13" ht="15.75">
      <c r="A159" s="90"/>
      <c r="B159" s="90"/>
      <c r="C159" s="42" t="s">
        <v>13</v>
      </c>
      <c r="D159" s="15" t="s">
        <v>14</v>
      </c>
      <c r="E159" s="10">
        <v>246.5</v>
      </c>
      <c r="F159" s="10"/>
      <c r="G159" s="10"/>
      <c r="H159" s="10">
        <v>16.7</v>
      </c>
      <c r="I159" s="10">
        <f t="shared" si="10"/>
        <v>16.7</v>
      </c>
      <c r="J159" s="10"/>
      <c r="K159" s="10"/>
      <c r="L159" s="10">
        <f t="shared" si="13"/>
        <v>-229.8</v>
      </c>
      <c r="M159" s="10">
        <f t="shared" si="14"/>
        <v>6.774847870182556</v>
      </c>
    </row>
    <row r="160" spans="1:13" ht="15.75" hidden="1">
      <c r="A160" s="90"/>
      <c r="B160" s="90"/>
      <c r="C160" s="42" t="s">
        <v>15</v>
      </c>
      <c r="D160" s="15" t="s">
        <v>16</v>
      </c>
      <c r="E160" s="10"/>
      <c r="F160" s="10"/>
      <c r="G160" s="10"/>
      <c r="H160" s="10"/>
      <c r="I160" s="10">
        <f t="shared" si="10"/>
        <v>0</v>
      </c>
      <c r="J160" s="10"/>
      <c r="K160" s="10"/>
      <c r="L160" s="10">
        <f t="shared" si="13"/>
        <v>0</v>
      </c>
      <c r="M160" s="10" t="e">
        <f t="shared" si="14"/>
        <v>#DIV/0!</v>
      </c>
    </row>
    <row r="161" spans="1:13" ht="15.75" customHeight="1" hidden="1">
      <c r="A161" s="90"/>
      <c r="B161" s="90"/>
      <c r="C161" s="42" t="s">
        <v>17</v>
      </c>
      <c r="D161" s="15" t="s">
        <v>106</v>
      </c>
      <c r="E161" s="10"/>
      <c r="F161" s="10"/>
      <c r="G161" s="10"/>
      <c r="H161" s="10"/>
      <c r="I161" s="10">
        <f t="shared" si="10"/>
        <v>0</v>
      </c>
      <c r="J161" s="10"/>
      <c r="K161" s="10"/>
      <c r="L161" s="10">
        <f t="shared" si="13"/>
        <v>0</v>
      </c>
      <c r="M161" s="10" t="e">
        <f t="shared" si="14"/>
        <v>#DIV/0!</v>
      </c>
    </row>
    <row r="162" spans="1:13" ht="15.75">
      <c r="A162" s="90"/>
      <c r="B162" s="90"/>
      <c r="C162" s="42" t="s">
        <v>20</v>
      </c>
      <c r="D162" s="15" t="s">
        <v>21</v>
      </c>
      <c r="E162" s="10">
        <v>1578.2</v>
      </c>
      <c r="F162" s="32"/>
      <c r="G162" s="32"/>
      <c r="H162" s="10"/>
      <c r="I162" s="10">
        <f t="shared" si="10"/>
        <v>0</v>
      </c>
      <c r="J162" s="10"/>
      <c r="K162" s="10"/>
      <c r="L162" s="10">
        <f t="shared" si="13"/>
        <v>-1578.2</v>
      </c>
      <c r="M162" s="10">
        <f t="shared" si="14"/>
        <v>0</v>
      </c>
    </row>
    <row r="163" spans="1:13" ht="15.75" hidden="1">
      <c r="A163" s="90"/>
      <c r="B163" s="90"/>
      <c r="C163" s="42" t="s">
        <v>22</v>
      </c>
      <c r="D163" s="15" t="s">
        <v>39</v>
      </c>
      <c r="E163" s="10"/>
      <c r="F163" s="32"/>
      <c r="G163" s="32"/>
      <c r="H163" s="10"/>
      <c r="I163" s="10">
        <f t="shared" si="10"/>
        <v>0</v>
      </c>
      <c r="J163" s="10" t="e">
        <f t="shared" si="11"/>
        <v>#DIV/0!</v>
      </c>
      <c r="K163" s="10" t="e">
        <f t="shared" si="12"/>
        <v>#DIV/0!</v>
      </c>
      <c r="L163" s="10">
        <f t="shared" si="13"/>
        <v>0</v>
      </c>
      <c r="M163" s="10" t="e">
        <f t="shared" si="14"/>
        <v>#DIV/0!</v>
      </c>
    </row>
    <row r="164" spans="1:13" ht="15.75">
      <c r="A164" s="90"/>
      <c r="B164" s="90"/>
      <c r="C164" s="42" t="s">
        <v>29</v>
      </c>
      <c r="D164" s="15" t="s">
        <v>30</v>
      </c>
      <c r="E164" s="10">
        <v>102</v>
      </c>
      <c r="F164" s="32">
        <v>102</v>
      </c>
      <c r="G164" s="32">
        <v>102</v>
      </c>
      <c r="H164" s="10">
        <v>102</v>
      </c>
      <c r="I164" s="10">
        <f t="shared" si="10"/>
        <v>0</v>
      </c>
      <c r="J164" s="10">
        <f t="shared" si="11"/>
        <v>100</v>
      </c>
      <c r="K164" s="10">
        <f t="shared" si="12"/>
        <v>100</v>
      </c>
      <c r="L164" s="10">
        <f t="shared" si="13"/>
        <v>0</v>
      </c>
      <c r="M164" s="10">
        <f t="shared" si="14"/>
        <v>100</v>
      </c>
    </row>
    <row r="165" spans="1:13" ht="15.75">
      <c r="A165" s="90"/>
      <c r="B165" s="90"/>
      <c r="C165" s="42" t="s">
        <v>24</v>
      </c>
      <c r="D165" s="15" t="s">
        <v>19</v>
      </c>
      <c r="E165" s="10">
        <v>-30051.7</v>
      </c>
      <c r="F165" s="14"/>
      <c r="G165" s="14"/>
      <c r="H165" s="10">
        <v>-32252</v>
      </c>
      <c r="I165" s="10">
        <f t="shared" si="10"/>
        <v>-32252</v>
      </c>
      <c r="J165" s="10"/>
      <c r="K165" s="10"/>
      <c r="L165" s="10">
        <f t="shared" si="13"/>
        <v>-2200.2999999999993</v>
      </c>
      <c r="M165" s="10">
        <f t="shared" si="14"/>
        <v>107.3217155768226</v>
      </c>
    </row>
    <row r="166" spans="1:13" s="2" customFormat="1" ht="15.75">
      <c r="A166" s="90"/>
      <c r="B166" s="90"/>
      <c r="C166" s="44"/>
      <c r="D166" s="4" t="s">
        <v>192</v>
      </c>
      <c r="E166" s="3">
        <f>SUM(E154:E165)</f>
        <v>-11859</v>
      </c>
      <c r="F166" s="3">
        <f>SUM(F154:F165)</f>
        <v>8025.8</v>
      </c>
      <c r="G166" s="3">
        <f>SUM(G154:G165)</f>
        <v>6938.2</v>
      </c>
      <c r="H166" s="3">
        <f>SUM(H154:H165)</f>
        <v>-7762.5999999999985</v>
      </c>
      <c r="I166" s="3">
        <f t="shared" si="10"/>
        <v>-14700.8</v>
      </c>
      <c r="J166" s="3">
        <f t="shared" si="11"/>
        <v>-111.88204433426536</v>
      </c>
      <c r="K166" s="3">
        <f t="shared" si="12"/>
        <v>-96.72057614194222</v>
      </c>
      <c r="L166" s="3">
        <f t="shared" si="13"/>
        <v>4096.4000000000015</v>
      </c>
      <c r="M166" s="3">
        <f t="shared" si="14"/>
        <v>65.45745847036005</v>
      </c>
    </row>
    <row r="167" spans="1:13" ht="15.75">
      <c r="A167" s="90"/>
      <c r="B167" s="90"/>
      <c r="C167" s="42" t="s">
        <v>13</v>
      </c>
      <c r="D167" s="15" t="s">
        <v>14</v>
      </c>
      <c r="E167" s="10">
        <v>19432.9</v>
      </c>
      <c r="F167" s="10">
        <v>13000</v>
      </c>
      <c r="G167" s="10">
        <v>8779.7</v>
      </c>
      <c r="H167" s="10">
        <v>79226.8</v>
      </c>
      <c r="I167" s="10">
        <f t="shared" si="10"/>
        <v>70447.1</v>
      </c>
      <c r="J167" s="10">
        <f t="shared" si="11"/>
        <v>902.3861863161611</v>
      </c>
      <c r="K167" s="10">
        <f t="shared" si="12"/>
        <v>609.4369230769231</v>
      </c>
      <c r="L167" s="10">
        <f t="shared" si="13"/>
        <v>59793.9</v>
      </c>
      <c r="M167" s="10">
        <f t="shared" si="14"/>
        <v>407.6941681375399</v>
      </c>
    </row>
    <row r="168" spans="1:13" s="2" customFormat="1" ht="15.75">
      <c r="A168" s="90"/>
      <c r="B168" s="90"/>
      <c r="C168" s="44"/>
      <c r="D168" s="4" t="s">
        <v>26</v>
      </c>
      <c r="E168" s="3">
        <f>SUM(E167)</f>
        <v>19432.9</v>
      </c>
      <c r="F168" s="3">
        <f>SUM(F167)</f>
        <v>13000</v>
      </c>
      <c r="G168" s="3">
        <f>SUM(G167)</f>
        <v>8779.7</v>
      </c>
      <c r="H168" s="3">
        <f>SUM(H167)</f>
        <v>79226.8</v>
      </c>
      <c r="I168" s="3">
        <f t="shared" si="10"/>
        <v>70447.1</v>
      </c>
      <c r="J168" s="3">
        <f t="shared" si="11"/>
        <v>902.3861863161611</v>
      </c>
      <c r="K168" s="3">
        <f t="shared" si="12"/>
        <v>609.4369230769231</v>
      </c>
      <c r="L168" s="3">
        <f t="shared" si="13"/>
        <v>59793.9</v>
      </c>
      <c r="M168" s="3">
        <f t="shared" si="14"/>
        <v>407.6941681375399</v>
      </c>
    </row>
    <row r="169" spans="1:13" s="2" customFormat="1" ht="15.75">
      <c r="A169" s="91"/>
      <c r="B169" s="91"/>
      <c r="C169" s="44"/>
      <c r="D169" s="4" t="s">
        <v>35</v>
      </c>
      <c r="E169" s="3">
        <f>E166+E168</f>
        <v>7573.9000000000015</v>
      </c>
      <c r="F169" s="3">
        <f>F166+F168</f>
        <v>21025.8</v>
      </c>
      <c r="G169" s="3">
        <f>G166+G168</f>
        <v>15717.900000000001</v>
      </c>
      <c r="H169" s="3">
        <f>H166+H168</f>
        <v>71464.20000000001</v>
      </c>
      <c r="I169" s="3">
        <f t="shared" si="10"/>
        <v>55746.30000000001</v>
      </c>
      <c r="J169" s="3">
        <f t="shared" si="11"/>
        <v>454.66760826828016</v>
      </c>
      <c r="K169" s="3">
        <f t="shared" si="12"/>
        <v>339.88813743115605</v>
      </c>
      <c r="L169" s="3">
        <f t="shared" si="13"/>
        <v>63890.30000000001</v>
      </c>
      <c r="M169" s="3">
        <f t="shared" si="14"/>
        <v>943.5588006179115</v>
      </c>
    </row>
    <row r="170" spans="1:13" s="2" customFormat="1" ht="31.5" customHeight="1">
      <c r="A170" s="106">
        <v>942</v>
      </c>
      <c r="B170" s="89" t="s">
        <v>157</v>
      </c>
      <c r="C170" s="42" t="s">
        <v>109</v>
      </c>
      <c r="D170" s="15" t="s">
        <v>110</v>
      </c>
      <c r="E170" s="32">
        <v>89.9</v>
      </c>
      <c r="F170" s="3"/>
      <c r="G170" s="3"/>
      <c r="H170" s="32"/>
      <c r="I170" s="32">
        <f t="shared" si="10"/>
        <v>0</v>
      </c>
      <c r="J170" s="32"/>
      <c r="K170" s="32"/>
      <c r="L170" s="32">
        <f t="shared" si="13"/>
        <v>-89.9</v>
      </c>
      <c r="M170" s="32">
        <f t="shared" si="14"/>
        <v>0</v>
      </c>
    </row>
    <row r="171" spans="1:13" s="2" customFormat="1" ht="31.5">
      <c r="A171" s="107"/>
      <c r="B171" s="90"/>
      <c r="C171" s="42" t="s">
        <v>107</v>
      </c>
      <c r="D171" s="15" t="s">
        <v>108</v>
      </c>
      <c r="E171" s="32">
        <v>196.5</v>
      </c>
      <c r="F171" s="3"/>
      <c r="G171" s="3"/>
      <c r="H171" s="32">
        <v>952.1</v>
      </c>
      <c r="I171" s="32">
        <f t="shared" si="10"/>
        <v>952.1</v>
      </c>
      <c r="J171" s="32"/>
      <c r="K171" s="32"/>
      <c r="L171" s="32">
        <f t="shared" si="13"/>
        <v>755.6</v>
      </c>
      <c r="M171" s="32">
        <f t="shared" si="14"/>
        <v>484.52926208651405</v>
      </c>
    </row>
    <row r="172" spans="1:13" s="2" customFormat="1" ht="15.75">
      <c r="A172" s="107"/>
      <c r="B172" s="90"/>
      <c r="C172" s="42" t="s">
        <v>13</v>
      </c>
      <c r="D172" s="15" t="s">
        <v>14</v>
      </c>
      <c r="E172" s="32">
        <v>591.6</v>
      </c>
      <c r="F172" s="32"/>
      <c r="G172" s="32"/>
      <c r="H172" s="32">
        <v>512</v>
      </c>
      <c r="I172" s="32">
        <f t="shared" si="10"/>
        <v>512</v>
      </c>
      <c r="J172" s="32"/>
      <c r="K172" s="32"/>
      <c r="L172" s="32">
        <f t="shared" si="13"/>
        <v>-79.60000000000002</v>
      </c>
      <c r="M172" s="32">
        <f t="shared" si="14"/>
        <v>86.54496281271129</v>
      </c>
    </row>
    <row r="173" spans="1:13" s="2" customFormat="1" ht="15.75" hidden="1">
      <c r="A173" s="107"/>
      <c r="B173" s="90"/>
      <c r="C173" s="42" t="s">
        <v>15</v>
      </c>
      <c r="D173" s="15" t="s">
        <v>16</v>
      </c>
      <c r="E173" s="32"/>
      <c r="F173" s="3"/>
      <c r="G173" s="3"/>
      <c r="H173" s="32"/>
      <c r="I173" s="32">
        <f t="shared" si="10"/>
        <v>0</v>
      </c>
      <c r="J173" s="32" t="e">
        <f t="shared" si="11"/>
        <v>#DIV/0!</v>
      </c>
      <c r="K173" s="32" t="e">
        <f t="shared" si="12"/>
        <v>#DIV/0!</v>
      </c>
      <c r="L173" s="32">
        <f t="shared" si="13"/>
        <v>0</v>
      </c>
      <c r="M173" s="32" t="e">
        <f t="shared" si="14"/>
        <v>#DIV/0!</v>
      </c>
    </row>
    <row r="174" spans="1:13" s="2" customFormat="1" ht="15.75">
      <c r="A174" s="107"/>
      <c r="B174" s="90"/>
      <c r="C174" s="42" t="s">
        <v>20</v>
      </c>
      <c r="D174" s="15" t="s">
        <v>21</v>
      </c>
      <c r="E174" s="32"/>
      <c r="F174" s="32">
        <v>50000</v>
      </c>
      <c r="G174" s="32">
        <v>5000</v>
      </c>
      <c r="H174" s="32">
        <v>5000</v>
      </c>
      <c r="I174" s="32">
        <f t="shared" si="10"/>
        <v>0</v>
      </c>
      <c r="J174" s="32">
        <f t="shared" si="11"/>
        <v>100</v>
      </c>
      <c r="K174" s="32">
        <f t="shared" si="12"/>
        <v>10</v>
      </c>
      <c r="L174" s="32">
        <f t="shared" si="13"/>
        <v>5000</v>
      </c>
      <c r="M174" s="32"/>
    </row>
    <row r="175" spans="1:13" s="2" customFormat="1" ht="15.75" hidden="1">
      <c r="A175" s="107"/>
      <c r="B175" s="90"/>
      <c r="C175" s="42" t="s">
        <v>24</v>
      </c>
      <c r="D175" s="15" t="s">
        <v>19</v>
      </c>
      <c r="E175" s="32"/>
      <c r="F175" s="3"/>
      <c r="G175" s="3"/>
      <c r="H175" s="3"/>
      <c r="I175" s="3">
        <f t="shared" si="10"/>
        <v>0</v>
      </c>
      <c r="J175" s="3" t="e">
        <f t="shared" si="11"/>
        <v>#DIV/0!</v>
      </c>
      <c r="K175" s="3" t="e">
        <f t="shared" si="12"/>
        <v>#DIV/0!</v>
      </c>
      <c r="L175" s="3">
        <f t="shared" si="13"/>
        <v>0</v>
      </c>
      <c r="M175" s="3" t="e">
        <f t="shared" si="14"/>
        <v>#DIV/0!</v>
      </c>
    </row>
    <row r="176" spans="1:13" s="2" customFormat="1" ht="15.75">
      <c r="A176" s="108"/>
      <c r="B176" s="91"/>
      <c r="C176" s="44"/>
      <c r="D176" s="4" t="s">
        <v>35</v>
      </c>
      <c r="E176" s="3">
        <f>SUM(E170:E175)</f>
        <v>878</v>
      </c>
      <c r="F176" s="3">
        <f>SUM(F170:F175)</f>
        <v>50000</v>
      </c>
      <c r="G176" s="3">
        <f>SUM(G170:G175)</f>
        <v>5000</v>
      </c>
      <c r="H176" s="3">
        <f>SUM(H170:H175)</f>
        <v>6464.1</v>
      </c>
      <c r="I176" s="3">
        <f t="shared" si="10"/>
        <v>1464.1000000000004</v>
      </c>
      <c r="J176" s="3">
        <f t="shared" si="11"/>
        <v>129.282</v>
      </c>
      <c r="K176" s="3">
        <f t="shared" si="12"/>
        <v>12.9282</v>
      </c>
      <c r="L176" s="3">
        <f t="shared" si="13"/>
        <v>5586.1</v>
      </c>
      <c r="M176" s="3">
        <f t="shared" si="14"/>
        <v>736.2300683371299</v>
      </c>
    </row>
    <row r="177" spans="1:13" s="2" customFormat="1" ht="94.5">
      <c r="A177" s="89" t="s">
        <v>51</v>
      </c>
      <c r="B177" s="89" t="s">
        <v>156</v>
      </c>
      <c r="C177" s="42" t="s">
        <v>129</v>
      </c>
      <c r="D177" s="15" t="s">
        <v>130</v>
      </c>
      <c r="E177" s="10">
        <v>1232.9</v>
      </c>
      <c r="F177" s="10">
        <v>1634.9</v>
      </c>
      <c r="G177" s="10">
        <v>1291</v>
      </c>
      <c r="H177" s="10">
        <v>1198.4</v>
      </c>
      <c r="I177" s="10">
        <f t="shared" si="10"/>
        <v>-92.59999999999991</v>
      </c>
      <c r="J177" s="10">
        <f t="shared" si="11"/>
        <v>92.82726568551512</v>
      </c>
      <c r="K177" s="10">
        <f t="shared" si="12"/>
        <v>73.30111933451587</v>
      </c>
      <c r="L177" s="10">
        <f t="shared" si="13"/>
        <v>-34.5</v>
      </c>
      <c r="M177" s="10">
        <f t="shared" si="14"/>
        <v>97.20171952307568</v>
      </c>
    </row>
    <row r="178" spans="1:13" s="2" customFormat="1" ht="16.5" customHeight="1">
      <c r="A178" s="90"/>
      <c r="B178" s="90"/>
      <c r="C178" s="42" t="s">
        <v>6</v>
      </c>
      <c r="D178" s="15" t="s">
        <v>7</v>
      </c>
      <c r="E178" s="10">
        <v>1040.1</v>
      </c>
      <c r="F178" s="10">
        <v>1522.8</v>
      </c>
      <c r="G178" s="10">
        <v>1142.1</v>
      </c>
      <c r="H178" s="10">
        <v>1040.1</v>
      </c>
      <c r="I178" s="10">
        <f t="shared" si="10"/>
        <v>-102</v>
      </c>
      <c r="J178" s="10">
        <f t="shared" si="11"/>
        <v>91.06908326766484</v>
      </c>
      <c r="K178" s="10">
        <f t="shared" si="12"/>
        <v>68.30181245074863</v>
      </c>
      <c r="L178" s="10">
        <f t="shared" si="13"/>
        <v>0</v>
      </c>
      <c r="M178" s="10">
        <f t="shared" si="14"/>
        <v>100</v>
      </c>
    </row>
    <row r="179" spans="1:13" s="2" customFormat="1" ht="94.5">
      <c r="A179" s="90"/>
      <c r="B179" s="90"/>
      <c r="C179" s="42" t="s">
        <v>173</v>
      </c>
      <c r="D179" s="21" t="s">
        <v>172</v>
      </c>
      <c r="E179" s="10"/>
      <c r="F179" s="10"/>
      <c r="G179" s="10"/>
      <c r="H179" s="10">
        <v>41.1</v>
      </c>
      <c r="I179" s="10">
        <f t="shared" si="10"/>
        <v>41.1</v>
      </c>
      <c r="J179" s="10"/>
      <c r="K179" s="10"/>
      <c r="L179" s="10">
        <f t="shared" si="13"/>
        <v>41.1</v>
      </c>
      <c r="M179" s="10"/>
    </row>
    <row r="180" spans="1:13" s="2" customFormat="1" ht="47.25" customHeight="1">
      <c r="A180" s="90"/>
      <c r="B180" s="90"/>
      <c r="C180" s="45" t="s">
        <v>8</v>
      </c>
      <c r="D180" s="15" t="s">
        <v>175</v>
      </c>
      <c r="E180" s="10"/>
      <c r="F180" s="10">
        <v>4479.5</v>
      </c>
      <c r="G180" s="10">
        <v>4479.5</v>
      </c>
      <c r="H180" s="10">
        <v>11758.4</v>
      </c>
      <c r="I180" s="10">
        <f t="shared" si="10"/>
        <v>7278.9</v>
      </c>
      <c r="J180" s="10">
        <f t="shared" si="11"/>
        <v>262.49358187297685</v>
      </c>
      <c r="K180" s="10">
        <f t="shared" si="12"/>
        <v>262.49358187297685</v>
      </c>
      <c r="L180" s="10">
        <f t="shared" si="13"/>
        <v>11758.4</v>
      </c>
      <c r="M180" s="10"/>
    </row>
    <row r="181" spans="1:13" s="2" customFormat="1" ht="60.75" customHeight="1">
      <c r="A181" s="90"/>
      <c r="B181" s="90"/>
      <c r="C181" s="42" t="s">
        <v>166</v>
      </c>
      <c r="D181" s="15" t="s">
        <v>167</v>
      </c>
      <c r="E181" s="10">
        <v>2</v>
      </c>
      <c r="F181" s="10">
        <v>350.5</v>
      </c>
      <c r="G181" s="10">
        <v>280.4</v>
      </c>
      <c r="H181" s="10"/>
      <c r="I181" s="10">
        <f t="shared" si="10"/>
        <v>-280.4</v>
      </c>
      <c r="J181" s="10">
        <f t="shared" si="11"/>
        <v>0</v>
      </c>
      <c r="K181" s="10">
        <f t="shared" si="12"/>
        <v>0</v>
      </c>
      <c r="L181" s="10">
        <f t="shared" si="13"/>
        <v>-2</v>
      </c>
      <c r="M181" s="10">
        <f t="shared" si="14"/>
        <v>0</v>
      </c>
    </row>
    <row r="182" spans="1:13" s="2" customFormat="1" ht="31.5" hidden="1">
      <c r="A182" s="90"/>
      <c r="B182" s="90"/>
      <c r="C182" s="42" t="s">
        <v>109</v>
      </c>
      <c r="D182" s="15" t="s">
        <v>110</v>
      </c>
      <c r="E182" s="10"/>
      <c r="F182" s="10"/>
      <c r="G182" s="10"/>
      <c r="H182" s="10"/>
      <c r="I182" s="10">
        <f t="shared" si="10"/>
        <v>0</v>
      </c>
      <c r="J182" s="10" t="e">
        <f t="shared" si="11"/>
        <v>#DIV/0!</v>
      </c>
      <c r="K182" s="10" t="e">
        <f t="shared" si="12"/>
        <v>#DIV/0!</v>
      </c>
      <c r="L182" s="10">
        <f t="shared" si="13"/>
        <v>0</v>
      </c>
      <c r="M182" s="10" t="e">
        <f t="shared" si="14"/>
        <v>#DIV/0!</v>
      </c>
    </row>
    <row r="183" spans="1:13" ht="31.5">
      <c r="A183" s="90"/>
      <c r="B183" s="90"/>
      <c r="C183" s="42" t="s">
        <v>107</v>
      </c>
      <c r="D183" s="15" t="s">
        <v>108</v>
      </c>
      <c r="E183" s="10">
        <v>759.9</v>
      </c>
      <c r="F183" s="10"/>
      <c r="G183" s="10"/>
      <c r="H183" s="10">
        <v>4116.3</v>
      </c>
      <c r="I183" s="10">
        <f t="shared" si="10"/>
        <v>4116.3</v>
      </c>
      <c r="J183" s="10"/>
      <c r="K183" s="10"/>
      <c r="L183" s="10">
        <f t="shared" si="13"/>
        <v>3356.4</v>
      </c>
      <c r="M183" s="10">
        <f t="shared" si="14"/>
        <v>541.6896960126332</v>
      </c>
    </row>
    <row r="184" spans="1:13" ht="94.5" customHeight="1" hidden="1">
      <c r="A184" s="90"/>
      <c r="B184" s="90"/>
      <c r="C184" s="45" t="s">
        <v>117</v>
      </c>
      <c r="D184" s="15" t="s">
        <v>119</v>
      </c>
      <c r="E184" s="10"/>
      <c r="F184" s="10"/>
      <c r="G184" s="10"/>
      <c r="H184" s="10"/>
      <c r="I184" s="10">
        <f t="shared" si="10"/>
        <v>0</v>
      </c>
      <c r="J184" s="10" t="e">
        <f t="shared" si="11"/>
        <v>#DIV/0!</v>
      </c>
      <c r="K184" s="10" t="e">
        <f t="shared" si="12"/>
        <v>#DIV/0!</v>
      </c>
      <c r="L184" s="10">
        <f t="shared" si="13"/>
        <v>0</v>
      </c>
      <c r="M184" s="10" t="e">
        <f t="shared" si="14"/>
        <v>#DIV/0!</v>
      </c>
    </row>
    <row r="185" spans="1:13" ht="15.75">
      <c r="A185" s="90"/>
      <c r="B185" s="90"/>
      <c r="C185" s="42" t="s">
        <v>13</v>
      </c>
      <c r="D185" s="15" t="s">
        <v>14</v>
      </c>
      <c r="E185" s="10">
        <v>1203.3</v>
      </c>
      <c r="F185" s="10">
        <v>1570.6</v>
      </c>
      <c r="G185" s="10">
        <v>1112.2</v>
      </c>
      <c r="H185" s="10">
        <v>3702.2</v>
      </c>
      <c r="I185" s="10">
        <f t="shared" si="10"/>
        <v>2590</v>
      </c>
      <c r="J185" s="10">
        <f t="shared" si="11"/>
        <v>332.8717856500629</v>
      </c>
      <c r="K185" s="10">
        <f t="shared" si="12"/>
        <v>235.71883356678978</v>
      </c>
      <c r="L185" s="10">
        <f t="shared" si="13"/>
        <v>2498.8999999999996</v>
      </c>
      <c r="M185" s="10">
        <f t="shared" si="14"/>
        <v>307.6705725920386</v>
      </c>
    </row>
    <row r="186" spans="1:13" ht="15.75" customHeight="1" hidden="1">
      <c r="A186" s="90"/>
      <c r="B186" s="90"/>
      <c r="C186" s="42" t="s">
        <v>15</v>
      </c>
      <c r="D186" s="15" t="s">
        <v>16</v>
      </c>
      <c r="E186" s="10"/>
      <c r="F186" s="10"/>
      <c r="G186" s="10"/>
      <c r="H186" s="10"/>
      <c r="I186" s="10">
        <f t="shared" si="10"/>
        <v>0</v>
      </c>
      <c r="J186" s="10" t="e">
        <f t="shared" si="11"/>
        <v>#DIV/0!</v>
      </c>
      <c r="K186" s="10" t="e">
        <f t="shared" si="12"/>
        <v>#DIV/0!</v>
      </c>
      <c r="L186" s="10">
        <f t="shared" si="13"/>
        <v>0</v>
      </c>
      <c r="M186" s="10" t="e">
        <f t="shared" si="14"/>
        <v>#DIV/0!</v>
      </c>
    </row>
    <row r="187" spans="1:13" ht="15.75" customHeight="1" hidden="1">
      <c r="A187" s="90"/>
      <c r="B187" s="90"/>
      <c r="C187" s="42" t="s">
        <v>17</v>
      </c>
      <c r="D187" s="15" t="s">
        <v>18</v>
      </c>
      <c r="E187" s="10"/>
      <c r="F187" s="10"/>
      <c r="G187" s="10"/>
      <c r="H187" s="10"/>
      <c r="I187" s="10">
        <f t="shared" si="10"/>
        <v>0</v>
      </c>
      <c r="J187" s="10" t="e">
        <f t="shared" si="11"/>
        <v>#DIV/0!</v>
      </c>
      <c r="K187" s="10" t="e">
        <f t="shared" si="12"/>
        <v>#DIV/0!</v>
      </c>
      <c r="L187" s="10">
        <f t="shared" si="13"/>
        <v>0</v>
      </c>
      <c r="M187" s="10" t="e">
        <f t="shared" si="14"/>
        <v>#DIV/0!</v>
      </c>
    </row>
    <row r="188" spans="1:13" ht="15.75">
      <c r="A188" s="90"/>
      <c r="B188" s="90"/>
      <c r="C188" s="42" t="s">
        <v>20</v>
      </c>
      <c r="D188" s="15" t="s">
        <v>52</v>
      </c>
      <c r="E188" s="10">
        <v>164121</v>
      </c>
      <c r="F188" s="10">
        <f>478673.2</f>
        <v>478673.2</v>
      </c>
      <c r="G188" s="10">
        <v>141375.2</v>
      </c>
      <c r="H188" s="10">
        <v>141375.2</v>
      </c>
      <c r="I188" s="10">
        <f t="shared" si="10"/>
        <v>0</v>
      </c>
      <c r="J188" s="10">
        <f t="shared" si="11"/>
        <v>100</v>
      </c>
      <c r="K188" s="10">
        <f t="shared" si="12"/>
        <v>29.534805792344336</v>
      </c>
      <c r="L188" s="10">
        <f t="shared" si="13"/>
        <v>-22745.79999999999</v>
      </c>
      <c r="M188" s="10">
        <f t="shared" si="14"/>
        <v>86.14083511555499</v>
      </c>
    </row>
    <row r="189" spans="1:13" ht="15.75" customHeight="1" hidden="1">
      <c r="A189" s="90"/>
      <c r="B189" s="90"/>
      <c r="C189" s="42" t="s">
        <v>22</v>
      </c>
      <c r="D189" s="15" t="s">
        <v>39</v>
      </c>
      <c r="E189" s="10"/>
      <c r="F189" s="10"/>
      <c r="G189" s="10"/>
      <c r="H189" s="10"/>
      <c r="I189" s="10">
        <f t="shared" si="10"/>
        <v>0</v>
      </c>
      <c r="J189" s="10" t="e">
        <f t="shared" si="11"/>
        <v>#DIV/0!</v>
      </c>
      <c r="K189" s="10" t="e">
        <f t="shared" si="12"/>
        <v>#DIV/0!</v>
      </c>
      <c r="L189" s="10">
        <f t="shared" si="13"/>
        <v>0</v>
      </c>
      <c r="M189" s="10" t="e">
        <f t="shared" si="14"/>
        <v>#DIV/0!</v>
      </c>
    </row>
    <row r="190" spans="1:13" ht="15.75" customHeight="1">
      <c r="A190" s="90"/>
      <c r="B190" s="90"/>
      <c r="C190" s="42" t="s">
        <v>29</v>
      </c>
      <c r="D190" s="15" t="s">
        <v>30</v>
      </c>
      <c r="E190" s="10">
        <v>1876.4</v>
      </c>
      <c r="F190" s="10">
        <v>350000</v>
      </c>
      <c r="G190" s="10">
        <v>156621.1</v>
      </c>
      <c r="H190" s="10">
        <v>156621.1</v>
      </c>
      <c r="I190" s="10">
        <f t="shared" si="10"/>
        <v>0</v>
      </c>
      <c r="J190" s="10">
        <f t="shared" si="11"/>
        <v>100</v>
      </c>
      <c r="K190" s="10">
        <f t="shared" si="12"/>
        <v>44.74888571428571</v>
      </c>
      <c r="L190" s="10">
        <f t="shared" si="13"/>
        <v>154744.7</v>
      </c>
      <c r="M190" s="10">
        <f t="shared" si="14"/>
        <v>8346.892986570028</v>
      </c>
    </row>
    <row r="191" spans="1:13" ht="15.75" customHeight="1" hidden="1">
      <c r="A191" s="90"/>
      <c r="B191" s="90"/>
      <c r="C191" s="42" t="s">
        <v>24</v>
      </c>
      <c r="D191" s="15" t="s">
        <v>19</v>
      </c>
      <c r="E191" s="10"/>
      <c r="F191" s="10"/>
      <c r="G191" s="10"/>
      <c r="H191" s="10"/>
      <c r="I191" s="10">
        <f t="shared" si="10"/>
        <v>0</v>
      </c>
      <c r="J191" s="10" t="e">
        <f t="shared" si="11"/>
        <v>#DIV/0!</v>
      </c>
      <c r="K191" s="10" t="e">
        <f t="shared" si="12"/>
        <v>#DIV/0!</v>
      </c>
      <c r="L191" s="10">
        <f t="shared" si="13"/>
        <v>0</v>
      </c>
      <c r="M191" s="10" t="e">
        <f t="shared" si="14"/>
        <v>#DIV/0!</v>
      </c>
    </row>
    <row r="192" spans="1:13" ht="15.75">
      <c r="A192" s="90"/>
      <c r="B192" s="90"/>
      <c r="C192" s="42"/>
      <c r="D192" s="4" t="s">
        <v>192</v>
      </c>
      <c r="E192" s="1">
        <f>SUM(E177:E191)</f>
        <v>170235.6</v>
      </c>
      <c r="F192" s="1">
        <f>SUM(F177:F191)</f>
        <v>838231.5</v>
      </c>
      <c r="G192" s="1">
        <f>SUM(G177:G191)</f>
        <v>306301.5</v>
      </c>
      <c r="H192" s="1">
        <f>SUM(H177:H191)</f>
        <v>319852.80000000005</v>
      </c>
      <c r="I192" s="1">
        <f t="shared" si="10"/>
        <v>13551.300000000047</v>
      </c>
      <c r="J192" s="1">
        <f t="shared" si="11"/>
        <v>104.42417030278992</v>
      </c>
      <c r="K192" s="1">
        <f t="shared" si="12"/>
        <v>38.158050610123816</v>
      </c>
      <c r="L192" s="1">
        <f t="shared" si="13"/>
        <v>149617.20000000004</v>
      </c>
      <c r="M192" s="1">
        <f t="shared" si="14"/>
        <v>187.88831478257194</v>
      </c>
    </row>
    <row r="193" spans="1:13" ht="31.5">
      <c r="A193" s="90"/>
      <c r="B193" s="90"/>
      <c r="C193" s="42" t="s">
        <v>133</v>
      </c>
      <c r="D193" s="15" t="s">
        <v>134</v>
      </c>
      <c r="E193" s="10">
        <v>18940.9</v>
      </c>
      <c r="F193" s="10">
        <v>33019.2</v>
      </c>
      <c r="G193" s="10">
        <v>25564.7</v>
      </c>
      <c r="H193" s="10">
        <v>25053.6</v>
      </c>
      <c r="I193" s="10">
        <f t="shared" si="10"/>
        <v>-511.1000000000022</v>
      </c>
      <c r="J193" s="10">
        <f t="shared" si="11"/>
        <v>98.00075885889527</v>
      </c>
      <c r="K193" s="10">
        <f t="shared" si="12"/>
        <v>75.87585404855358</v>
      </c>
      <c r="L193" s="10">
        <f t="shared" si="13"/>
        <v>6112.699999999997</v>
      </c>
      <c r="M193" s="10">
        <f t="shared" si="14"/>
        <v>132.2724896916197</v>
      </c>
    </row>
    <row r="194" spans="1:13" ht="15.75">
      <c r="A194" s="90"/>
      <c r="B194" s="90"/>
      <c r="C194" s="42" t="s">
        <v>13</v>
      </c>
      <c r="D194" s="15" t="s">
        <v>14</v>
      </c>
      <c r="E194" s="10">
        <v>759</v>
      </c>
      <c r="F194" s="10">
        <v>1486</v>
      </c>
      <c r="G194" s="10">
        <v>1114.2</v>
      </c>
      <c r="H194" s="10">
        <v>9281.5</v>
      </c>
      <c r="I194" s="10">
        <f t="shared" si="10"/>
        <v>8167.3</v>
      </c>
      <c r="J194" s="10">
        <f t="shared" si="11"/>
        <v>833.0192066056362</v>
      </c>
      <c r="K194" s="10">
        <f t="shared" si="12"/>
        <v>624.5962314939435</v>
      </c>
      <c r="L194" s="10">
        <f t="shared" si="13"/>
        <v>8522.5</v>
      </c>
      <c r="M194" s="10">
        <f t="shared" si="14"/>
        <v>1222.859025032938</v>
      </c>
    </row>
    <row r="195" spans="1:13" ht="15.75">
      <c r="A195" s="90"/>
      <c r="B195" s="90"/>
      <c r="C195" s="49"/>
      <c r="D195" s="4" t="s">
        <v>26</v>
      </c>
      <c r="E195" s="1">
        <f>SUM(E193:E194)</f>
        <v>19699.9</v>
      </c>
      <c r="F195" s="1">
        <f>SUM(F193:F194)</f>
        <v>34505.2</v>
      </c>
      <c r="G195" s="1">
        <f>SUM(G193:G194)</f>
        <v>26678.9</v>
      </c>
      <c r="H195" s="1">
        <f>SUM(H193:H194)</f>
        <v>34335.1</v>
      </c>
      <c r="I195" s="1">
        <f t="shared" si="10"/>
        <v>7656.199999999997</v>
      </c>
      <c r="J195" s="1">
        <f t="shared" si="11"/>
        <v>128.69758498288908</v>
      </c>
      <c r="K195" s="1">
        <f t="shared" si="12"/>
        <v>99.50703082433952</v>
      </c>
      <c r="L195" s="1">
        <f t="shared" si="13"/>
        <v>14635.199999999997</v>
      </c>
      <c r="M195" s="1">
        <f t="shared" si="14"/>
        <v>174.2907324402662</v>
      </c>
    </row>
    <row r="196" spans="1:13" s="2" customFormat="1" ht="15.75">
      <c r="A196" s="91"/>
      <c r="B196" s="91"/>
      <c r="C196" s="46"/>
      <c r="D196" s="4" t="s">
        <v>35</v>
      </c>
      <c r="E196" s="1">
        <f>E192+E195</f>
        <v>189935.5</v>
      </c>
      <c r="F196" s="1">
        <f>F192+F195</f>
        <v>872736.7</v>
      </c>
      <c r="G196" s="1">
        <f>G192+G195</f>
        <v>332980.4</v>
      </c>
      <c r="H196" s="1">
        <f>H192+H195</f>
        <v>354187.9</v>
      </c>
      <c r="I196" s="1">
        <f t="shared" si="10"/>
        <v>21207.5</v>
      </c>
      <c r="J196" s="1">
        <f t="shared" si="11"/>
        <v>106.36899349030753</v>
      </c>
      <c r="K196" s="1">
        <f t="shared" si="12"/>
        <v>40.583591820992524</v>
      </c>
      <c r="L196" s="1">
        <f t="shared" si="13"/>
        <v>164252.40000000002</v>
      </c>
      <c r="M196" s="1">
        <f t="shared" si="14"/>
        <v>186.47798858033386</v>
      </c>
    </row>
    <row r="197" spans="1:13" s="2" customFormat="1" ht="79.5" customHeight="1">
      <c r="A197" s="89" t="s">
        <v>53</v>
      </c>
      <c r="B197" s="89" t="s">
        <v>158</v>
      </c>
      <c r="C197" s="42" t="s">
        <v>177</v>
      </c>
      <c r="D197" s="15" t="s">
        <v>176</v>
      </c>
      <c r="E197" s="10"/>
      <c r="F197" s="10">
        <v>14710</v>
      </c>
      <c r="G197" s="10">
        <v>4837.3</v>
      </c>
      <c r="H197" s="10">
        <v>2606.6</v>
      </c>
      <c r="I197" s="10">
        <f t="shared" si="10"/>
        <v>-2230.7000000000003</v>
      </c>
      <c r="J197" s="10">
        <f t="shared" si="11"/>
        <v>53.88543195584313</v>
      </c>
      <c r="K197" s="10">
        <f t="shared" si="12"/>
        <v>17.719918422841605</v>
      </c>
      <c r="L197" s="10">
        <f t="shared" si="13"/>
        <v>2606.6</v>
      </c>
      <c r="M197" s="10"/>
    </row>
    <row r="198" spans="1:13" s="2" customFormat="1" ht="31.5">
      <c r="A198" s="90"/>
      <c r="B198" s="90"/>
      <c r="C198" s="42" t="s">
        <v>109</v>
      </c>
      <c r="D198" s="15" t="s">
        <v>110</v>
      </c>
      <c r="E198" s="10"/>
      <c r="F198" s="10"/>
      <c r="G198" s="10"/>
      <c r="H198" s="10">
        <v>11.3</v>
      </c>
      <c r="I198" s="10">
        <f t="shared" si="10"/>
        <v>11.3</v>
      </c>
      <c r="J198" s="10"/>
      <c r="K198" s="10"/>
      <c r="L198" s="10">
        <f t="shared" si="13"/>
        <v>11.3</v>
      </c>
      <c r="M198" s="10"/>
    </row>
    <row r="199" spans="1:13" s="2" customFormat="1" ht="31.5">
      <c r="A199" s="90"/>
      <c r="B199" s="90"/>
      <c r="C199" s="42" t="s">
        <v>107</v>
      </c>
      <c r="D199" s="15" t="s">
        <v>191</v>
      </c>
      <c r="E199" s="10">
        <v>0.3</v>
      </c>
      <c r="F199" s="10">
        <v>212352.6</v>
      </c>
      <c r="G199" s="10">
        <v>212352.6</v>
      </c>
      <c r="H199" s="10">
        <v>291503</v>
      </c>
      <c r="I199" s="10">
        <f aca="true" t="shared" si="15" ref="I199:I262">H199-G199</f>
        <v>79150.4</v>
      </c>
      <c r="J199" s="10">
        <f aca="true" t="shared" si="16" ref="J199:J262">H199/G199*100</f>
        <v>137.27310143600783</v>
      </c>
      <c r="K199" s="10">
        <f aca="true" t="shared" si="17" ref="K199:K262">H199/F199*100</f>
        <v>137.27310143600783</v>
      </c>
      <c r="L199" s="10">
        <f aca="true" t="shared" si="18" ref="L199:L262">H199-E199</f>
        <v>291502.7</v>
      </c>
      <c r="M199" s="75">
        <f>H199/E199*100</f>
        <v>97167666.66666667</v>
      </c>
    </row>
    <row r="200" spans="1:13" s="2" customFormat="1" ht="15.75">
      <c r="A200" s="90"/>
      <c r="B200" s="90"/>
      <c r="C200" s="42" t="s">
        <v>13</v>
      </c>
      <c r="D200" s="15" t="s">
        <v>14</v>
      </c>
      <c r="E200" s="10">
        <v>991.4</v>
      </c>
      <c r="F200" s="10">
        <v>38574.8</v>
      </c>
      <c r="G200" s="10">
        <v>13899.5</v>
      </c>
      <c r="H200" s="10">
        <v>1709.2</v>
      </c>
      <c r="I200" s="10">
        <f t="shared" si="15"/>
        <v>-12190.3</v>
      </c>
      <c r="J200" s="10">
        <f t="shared" si="16"/>
        <v>12.296845210259361</v>
      </c>
      <c r="K200" s="10">
        <f t="shared" si="17"/>
        <v>4.430871968227962</v>
      </c>
      <c r="L200" s="10">
        <f t="shared" si="18"/>
        <v>717.8000000000001</v>
      </c>
      <c r="M200" s="10">
        <f aca="true" t="shared" si="19" ref="M200:M261">H200/E200*100</f>
        <v>172.40266290094817</v>
      </c>
    </row>
    <row r="201" spans="1:13" s="2" customFormat="1" ht="15.75" hidden="1">
      <c r="A201" s="90"/>
      <c r="B201" s="90"/>
      <c r="C201" s="42" t="s">
        <v>15</v>
      </c>
      <c r="D201" s="15" t="s">
        <v>16</v>
      </c>
      <c r="E201" s="10"/>
      <c r="F201" s="10"/>
      <c r="G201" s="10"/>
      <c r="H201" s="10"/>
      <c r="I201" s="10">
        <f t="shared" si="15"/>
        <v>0</v>
      </c>
      <c r="J201" s="10" t="e">
        <f t="shared" si="16"/>
        <v>#DIV/0!</v>
      </c>
      <c r="K201" s="10" t="e">
        <f t="shared" si="17"/>
        <v>#DIV/0!</v>
      </c>
      <c r="L201" s="10">
        <f t="shared" si="18"/>
        <v>0</v>
      </c>
      <c r="M201" s="10" t="e">
        <f t="shared" si="19"/>
        <v>#DIV/0!</v>
      </c>
    </row>
    <row r="202" spans="1:13" s="2" customFormat="1" ht="78.75" customHeight="1" hidden="1">
      <c r="A202" s="90"/>
      <c r="B202" s="90"/>
      <c r="C202" s="42" t="s">
        <v>17</v>
      </c>
      <c r="D202" s="15" t="s">
        <v>54</v>
      </c>
      <c r="E202" s="10"/>
      <c r="F202" s="10"/>
      <c r="G202" s="10"/>
      <c r="H202" s="10"/>
      <c r="I202" s="10">
        <f t="shared" si="15"/>
        <v>0</v>
      </c>
      <c r="J202" s="10" t="e">
        <f t="shared" si="16"/>
        <v>#DIV/0!</v>
      </c>
      <c r="K202" s="10" t="e">
        <f t="shared" si="17"/>
        <v>#DIV/0!</v>
      </c>
      <c r="L202" s="10">
        <f t="shared" si="18"/>
        <v>0</v>
      </c>
      <c r="M202" s="10" t="e">
        <f t="shared" si="19"/>
        <v>#DIV/0!</v>
      </c>
    </row>
    <row r="203" spans="1:13" s="2" customFormat="1" ht="15.75" customHeight="1">
      <c r="A203" s="90"/>
      <c r="B203" s="90"/>
      <c r="C203" s="42" t="s">
        <v>20</v>
      </c>
      <c r="D203" s="15" t="s">
        <v>52</v>
      </c>
      <c r="E203" s="10">
        <v>1105.1</v>
      </c>
      <c r="F203" s="10">
        <v>510.5</v>
      </c>
      <c r="G203" s="10">
        <v>510.5</v>
      </c>
      <c r="H203" s="10">
        <v>510.5</v>
      </c>
      <c r="I203" s="10">
        <f t="shared" si="15"/>
        <v>0</v>
      </c>
      <c r="J203" s="10">
        <f t="shared" si="16"/>
        <v>100</v>
      </c>
      <c r="K203" s="10">
        <f t="shared" si="17"/>
        <v>100</v>
      </c>
      <c r="L203" s="10">
        <f t="shared" si="18"/>
        <v>-594.5999999999999</v>
      </c>
      <c r="M203" s="10">
        <f t="shared" si="19"/>
        <v>46.19491448737671</v>
      </c>
    </row>
    <row r="204" spans="1:13" s="2" customFormat="1" ht="15.75">
      <c r="A204" s="90"/>
      <c r="B204" s="90"/>
      <c r="C204" s="42" t="s">
        <v>22</v>
      </c>
      <c r="D204" s="15" t="s">
        <v>39</v>
      </c>
      <c r="E204" s="10">
        <v>35.4</v>
      </c>
      <c r="F204" s="10">
        <v>35.7</v>
      </c>
      <c r="G204" s="10">
        <v>35.7</v>
      </c>
      <c r="H204" s="10">
        <v>35.7</v>
      </c>
      <c r="I204" s="10">
        <f t="shared" si="15"/>
        <v>0</v>
      </c>
      <c r="J204" s="10">
        <f t="shared" si="16"/>
        <v>100</v>
      </c>
      <c r="K204" s="10">
        <f t="shared" si="17"/>
        <v>100</v>
      </c>
      <c r="L204" s="10">
        <f t="shared" si="18"/>
        <v>0.30000000000000426</v>
      </c>
      <c r="M204" s="10">
        <f t="shared" si="19"/>
        <v>100.84745762711866</v>
      </c>
    </row>
    <row r="205" spans="1:13" s="2" customFormat="1" ht="15.75">
      <c r="A205" s="90"/>
      <c r="B205" s="90"/>
      <c r="C205" s="42" t="s">
        <v>29</v>
      </c>
      <c r="D205" s="15" t="s">
        <v>30</v>
      </c>
      <c r="E205" s="10">
        <v>52387.2</v>
      </c>
      <c r="F205" s="10">
        <v>51697.8</v>
      </c>
      <c r="G205" s="10">
        <v>51697.8</v>
      </c>
      <c r="H205" s="10">
        <v>51697.8</v>
      </c>
      <c r="I205" s="10">
        <f t="shared" si="15"/>
        <v>0</v>
      </c>
      <c r="J205" s="10">
        <f t="shared" si="16"/>
        <v>100</v>
      </c>
      <c r="K205" s="10">
        <f t="shared" si="17"/>
        <v>100</v>
      </c>
      <c r="L205" s="10">
        <f t="shared" si="18"/>
        <v>-689.3999999999942</v>
      </c>
      <c r="M205" s="10">
        <f t="shared" si="19"/>
        <v>98.68402968664101</v>
      </c>
    </row>
    <row r="206" spans="1:13" s="2" customFormat="1" ht="31.5">
      <c r="A206" s="90"/>
      <c r="B206" s="90"/>
      <c r="C206" s="42" t="s">
        <v>102</v>
      </c>
      <c r="D206" s="15" t="s">
        <v>103</v>
      </c>
      <c r="E206" s="10">
        <v>1504.1</v>
      </c>
      <c r="F206" s="10"/>
      <c r="G206" s="10"/>
      <c r="H206" s="10">
        <v>4055.7</v>
      </c>
      <c r="I206" s="10">
        <f t="shared" si="15"/>
        <v>4055.7</v>
      </c>
      <c r="J206" s="10"/>
      <c r="K206" s="10"/>
      <c r="L206" s="10">
        <f t="shared" si="18"/>
        <v>2551.6</v>
      </c>
      <c r="M206" s="10">
        <f t="shared" si="19"/>
        <v>269.6429758659664</v>
      </c>
    </row>
    <row r="207" spans="1:13" s="2" customFormat="1" ht="15.75">
      <c r="A207" s="90"/>
      <c r="B207" s="90"/>
      <c r="C207" s="42" t="s">
        <v>24</v>
      </c>
      <c r="D207" s="15" t="s">
        <v>19</v>
      </c>
      <c r="E207" s="10">
        <v>-465.3</v>
      </c>
      <c r="F207" s="10"/>
      <c r="G207" s="10"/>
      <c r="H207" s="10">
        <v>-4434.1</v>
      </c>
      <c r="I207" s="10">
        <f t="shared" si="15"/>
        <v>-4434.1</v>
      </c>
      <c r="J207" s="10"/>
      <c r="K207" s="10"/>
      <c r="L207" s="10">
        <f t="shared" si="18"/>
        <v>-3968.8</v>
      </c>
      <c r="M207" s="10">
        <f t="shared" si="19"/>
        <v>952.9550827423169</v>
      </c>
    </row>
    <row r="208" spans="1:13" s="2" customFormat="1" ht="15.75">
      <c r="A208" s="90"/>
      <c r="B208" s="90"/>
      <c r="C208" s="46"/>
      <c r="D208" s="4" t="s">
        <v>192</v>
      </c>
      <c r="E208" s="1">
        <f>SUM(E197:E207)</f>
        <v>55558.19999999999</v>
      </c>
      <c r="F208" s="1">
        <f>SUM(F197:F207)</f>
        <v>317881.4</v>
      </c>
      <c r="G208" s="1">
        <f>SUM(G197:G207)</f>
        <v>283333.4</v>
      </c>
      <c r="H208" s="1">
        <f>SUM(H197:H207)</f>
        <v>347695.70000000007</v>
      </c>
      <c r="I208" s="1">
        <f t="shared" si="15"/>
        <v>64362.30000000005</v>
      </c>
      <c r="J208" s="1">
        <f t="shared" si="16"/>
        <v>122.71610053738813</v>
      </c>
      <c r="K208" s="1">
        <f t="shared" si="17"/>
        <v>109.37906401569894</v>
      </c>
      <c r="L208" s="1">
        <f t="shared" si="18"/>
        <v>292137.50000000006</v>
      </c>
      <c r="M208" s="1">
        <f t="shared" si="19"/>
        <v>625.8224708503878</v>
      </c>
    </row>
    <row r="209" spans="1:13" ht="15.75">
      <c r="A209" s="90"/>
      <c r="B209" s="90"/>
      <c r="C209" s="42" t="s">
        <v>55</v>
      </c>
      <c r="D209" s="15" t="s">
        <v>56</v>
      </c>
      <c r="E209" s="10">
        <v>755013.1</v>
      </c>
      <c r="F209" s="73">
        <v>1280707</v>
      </c>
      <c r="G209" s="73">
        <v>390087.8</v>
      </c>
      <c r="H209" s="10">
        <v>316236.6</v>
      </c>
      <c r="I209" s="10">
        <f t="shared" si="15"/>
        <v>-73851.20000000001</v>
      </c>
      <c r="J209" s="10">
        <f t="shared" si="16"/>
        <v>81.06805698614517</v>
      </c>
      <c r="K209" s="10">
        <f t="shared" si="17"/>
        <v>24.69234571217304</v>
      </c>
      <c r="L209" s="10">
        <f t="shared" si="18"/>
        <v>-438776.5</v>
      </c>
      <c r="M209" s="10">
        <f t="shared" si="19"/>
        <v>41.88491563921208</v>
      </c>
    </row>
    <row r="210" spans="1:13" ht="15.75">
      <c r="A210" s="90"/>
      <c r="B210" s="90"/>
      <c r="C210" s="42" t="s">
        <v>13</v>
      </c>
      <c r="D210" s="15" t="s">
        <v>14</v>
      </c>
      <c r="E210" s="10">
        <v>7553.4</v>
      </c>
      <c r="F210" s="10">
        <v>6596.1</v>
      </c>
      <c r="G210" s="10">
        <v>4946.8</v>
      </c>
      <c r="H210" s="10">
        <v>13568.9</v>
      </c>
      <c r="I210" s="10">
        <f t="shared" si="15"/>
        <v>8622.099999999999</v>
      </c>
      <c r="J210" s="10">
        <f t="shared" si="16"/>
        <v>274.29651491873534</v>
      </c>
      <c r="K210" s="10">
        <f t="shared" si="17"/>
        <v>205.7109504100908</v>
      </c>
      <c r="L210" s="10">
        <f t="shared" si="18"/>
        <v>6015.5</v>
      </c>
      <c r="M210" s="10">
        <f t="shared" si="19"/>
        <v>179.63963248338496</v>
      </c>
    </row>
    <row r="211" spans="1:13" s="2" customFormat="1" ht="15.75">
      <c r="A211" s="90"/>
      <c r="B211" s="90"/>
      <c r="C211" s="46"/>
      <c r="D211" s="4" t="s">
        <v>26</v>
      </c>
      <c r="E211" s="1">
        <f>SUM(E209:E210)</f>
        <v>762566.5</v>
      </c>
      <c r="F211" s="1">
        <f>SUM(F209:F210)</f>
        <v>1287303.1</v>
      </c>
      <c r="G211" s="1">
        <f>SUM(G209:G210)</f>
        <v>395034.6</v>
      </c>
      <c r="H211" s="1">
        <f>SUM(H209:H210)</f>
        <v>329805.5</v>
      </c>
      <c r="I211" s="1">
        <f t="shared" si="15"/>
        <v>-65229.09999999998</v>
      </c>
      <c r="J211" s="1">
        <f t="shared" si="16"/>
        <v>83.48775018694565</v>
      </c>
      <c r="K211" s="1">
        <f t="shared" si="17"/>
        <v>25.61987926541931</v>
      </c>
      <c r="L211" s="1">
        <f t="shared" si="18"/>
        <v>-432761</v>
      </c>
      <c r="M211" s="1">
        <f t="shared" si="19"/>
        <v>43.24940841224995</v>
      </c>
    </row>
    <row r="212" spans="1:13" s="2" customFormat="1" ht="15.75">
      <c r="A212" s="91"/>
      <c r="B212" s="91"/>
      <c r="C212" s="46"/>
      <c r="D212" s="4" t="s">
        <v>35</v>
      </c>
      <c r="E212" s="1">
        <f>E208+E211</f>
        <v>818124.7</v>
      </c>
      <c r="F212" s="1">
        <f>F208+F211</f>
        <v>1605184.5</v>
      </c>
      <c r="G212" s="1">
        <f>G208+G211</f>
        <v>678368</v>
      </c>
      <c r="H212" s="1">
        <f>H208+H211</f>
        <v>677501.2000000001</v>
      </c>
      <c r="I212" s="1">
        <f t="shared" si="15"/>
        <v>-866.7999999999302</v>
      </c>
      <c r="J212" s="1">
        <f t="shared" si="16"/>
        <v>99.87222274635596</v>
      </c>
      <c r="K212" s="1">
        <f t="shared" si="17"/>
        <v>42.20706093287096</v>
      </c>
      <c r="L212" s="1">
        <f t="shared" si="18"/>
        <v>-140623.49999999988</v>
      </c>
      <c r="M212" s="1">
        <f t="shared" si="19"/>
        <v>82.81148338389002</v>
      </c>
    </row>
    <row r="213" spans="1:13" s="2" customFormat="1" ht="31.5" customHeight="1">
      <c r="A213" s="89" t="s">
        <v>57</v>
      </c>
      <c r="B213" s="89" t="s">
        <v>159</v>
      </c>
      <c r="C213" s="42" t="s">
        <v>63</v>
      </c>
      <c r="D213" s="15" t="s">
        <v>64</v>
      </c>
      <c r="E213" s="10">
        <v>119</v>
      </c>
      <c r="F213" s="10">
        <v>275</v>
      </c>
      <c r="G213" s="10">
        <v>190</v>
      </c>
      <c r="H213" s="10">
        <v>70</v>
      </c>
      <c r="I213" s="10">
        <f t="shared" si="15"/>
        <v>-120</v>
      </c>
      <c r="J213" s="10">
        <f t="shared" si="16"/>
        <v>36.84210526315789</v>
      </c>
      <c r="K213" s="10">
        <f t="shared" si="17"/>
        <v>25.454545454545453</v>
      </c>
      <c r="L213" s="10">
        <f t="shared" si="18"/>
        <v>-49</v>
      </c>
      <c r="M213" s="10">
        <f t="shared" si="19"/>
        <v>58.82352941176471</v>
      </c>
    </row>
    <row r="214" spans="1:13" s="2" customFormat="1" ht="47.25">
      <c r="A214" s="90"/>
      <c r="B214" s="90"/>
      <c r="C214" s="45" t="s">
        <v>10</v>
      </c>
      <c r="D214" s="15" t="s">
        <v>66</v>
      </c>
      <c r="E214" s="10">
        <v>61276.3</v>
      </c>
      <c r="F214" s="10">
        <v>74213.3</v>
      </c>
      <c r="G214" s="10">
        <v>55000</v>
      </c>
      <c r="H214" s="10">
        <v>75167.3</v>
      </c>
      <c r="I214" s="10">
        <f t="shared" si="15"/>
        <v>20167.300000000003</v>
      </c>
      <c r="J214" s="10">
        <f t="shared" si="16"/>
        <v>136.66781818181818</v>
      </c>
      <c r="K214" s="10">
        <f t="shared" si="17"/>
        <v>101.28548386879442</v>
      </c>
      <c r="L214" s="10">
        <f t="shared" si="18"/>
        <v>13891</v>
      </c>
      <c r="M214" s="10">
        <f t="shared" si="19"/>
        <v>122.66944968935786</v>
      </c>
    </row>
    <row r="215" spans="1:13" s="2" customFormat="1" ht="31.5">
      <c r="A215" s="90"/>
      <c r="B215" s="90"/>
      <c r="C215" s="42" t="s">
        <v>107</v>
      </c>
      <c r="D215" s="15" t="s">
        <v>108</v>
      </c>
      <c r="E215" s="10">
        <v>51.4</v>
      </c>
      <c r="F215" s="1"/>
      <c r="G215" s="1"/>
      <c r="H215" s="10">
        <v>645.8</v>
      </c>
      <c r="I215" s="10">
        <f t="shared" si="15"/>
        <v>645.8</v>
      </c>
      <c r="J215" s="10"/>
      <c r="K215" s="10"/>
      <c r="L215" s="10">
        <f t="shared" si="18"/>
        <v>594.4</v>
      </c>
      <c r="M215" s="10">
        <f t="shared" si="19"/>
        <v>1256.420233463035</v>
      </c>
    </row>
    <row r="216" spans="1:13" s="2" customFormat="1" ht="15.75">
      <c r="A216" s="90"/>
      <c r="B216" s="90"/>
      <c r="C216" s="42" t="s">
        <v>13</v>
      </c>
      <c r="D216" s="15" t="s">
        <v>14</v>
      </c>
      <c r="E216" s="10">
        <v>176.3</v>
      </c>
      <c r="F216" s="10"/>
      <c r="G216" s="10"/>
      <c r="H216" s="10">
        <v>373.3</v>
      </c>
      <c r="I216" s="10">
        <f t="shared" si="15"/>
        <v>373.3</v>
      </c>
      <c r="J216" s="10"/>
      <c r="K216" s="10"/>
      <c r="L216" s="10">
        <f t="shared" si="18"/>
        <v>197</v>
      </c>
      <c r="M216" s="10">
        <f t="shared" si="19"/>
        <v>211.74134997163924</v>
      </c>
    </row>
    <row r="217" spans="1:13" s="2" customFormat="1" ht="15.75" hidden="1">
      <c r="A217" s="90"/>
      <c r="B217" s="90"/>
      <c r="C217" s="42" t="s">
        <v>15</v>
      </c>
      <c r="D217" s="15" t="s">
        <v>16</v>
      </c>
      <c r="E217" s="10"/>
      <c r="F217" s="1"/>
      <c r="G217" s="1"/>
      <c r="H217" s="10"/>
      <c r="I217" s="10">
        <f t="shared" si="15"/>
        <v>0</v>
      </c>
      <c r="J217" s="10" t="e">
        <f t="shared" si="16"/>
        <v>#DIV/0!</v>
      </c>
      <c r="K217" s="10" t="e">
        <f t="shared" si="17"/>
        <v>#DIV/0!</v>
      </c>
      <c r="L217" s="10">
        <f t="shared" si="18"/>
        <v>0</v>
      </c>
      <c r="M217" s="10" t="e">
        <f t="shared" si="19"/>
        <v>#DIV/0!</v>
      </c>
    </row>
    <row r="218" spans="1:13" s="2" customFormat="1" ht="15.75">
      <c r="A218" s="90"/>
      <c r="B218" s="90"/>
      <c r="C218" s="42" t="s">
        <v>17</v>
      </c>
      <c r="D218" s="15" t="s">
        <v>18</v>
      </c>
      <c r="E218" s="10">
        <v>15369.6</v>
      </c>
      <c r="F218" s="10">
        <v>36998.4</v>
      </c>
      <c r="G218" s="10">
        <v>26220</v>
      </c>
      <c r="H218" s="10">
        <v>34209.1</v>
      </c>
      <c r="I218" s="10">
        <f t="shared" si="15"/>
        <v>7989.0999999999985</v>
      </c>
      <c r="J218" s="10">
        <f t="shared" si="16"/>
        <v>130.46948893974064</v>
      </c>
      <c r="K218" s="10">
        <f t="shared" si="17"/>
        <v>92.46102534163639</v>
      </c>
      <c r="L218" s="10">
        <f t="shared" si="18"/>
        <v>18839.5</v>
      </c>
      <c r="M218" s="10">
        <f t="shared" si="19"/>
        <v>222.5763845513221</v>
      </c>
    </row>
    <row r="219" spans="1:13" s="2" customFormat="1" ht="15.75">
      <c r="A219" s="90"/>
      <c r="B219" s="90"/>
      <c r="C219" s="42" t="s">
        <v>20</v>
      </c>
      <c r="D219" s="15" t="s">
        <v>52</v>
      </c>
      <c r="E219" s="10">
        <v>11673.3</v>
      </c>
      <c r="F219" s="10"/>
      <c r="G219" s="10"/>
      <c r="H219" s="10"/>
      <c r="I219" s="10">
        <f t="shared" si="15"/>
        <v>0</v>
      </c>
      <c r="J219" s="10"/>
      <c r="K219" s="10"/>
      <c r="L219" s="10">
        <f t="shared" si="18"/>
        <v>-11673.3</v>
      </c>
      <c r="M219" s="10">
        <f t="shared" si="19"/>
        <v>0</v>
      </c>
    </row>
    <row r="220" spans="1:13" s="2" customFormat="1" ht="15.75" customHeight="1">
      <c r="A220" s="90"/>
      <c r="B220" s="90"/>
      <c r="C220" s="42" t="s">
        <v>22</v>
      </c>
      <c r="D220" s="15" t="s">
        <v>39</v>
      </c>
      <c r="E220" s="10"/>
      <c r="F220" s="10"/>
      <c r="G220" s="10"/>
      <c r="H220" s="10">
        <v>454.7</v>
      </c>
      <c r="I220" s="10">
        <f t="shared" si="15"/>
        <v>454.7</v>
      </c>
      <c r="J220" s="10"/>
      <c r="K220" s="10"/>
      <c r="L220" s="10">
        <f t="shared" si="18"/>
        <v>454.7</v>
      </c>
      <c r="M220" s="10"/>
    </row>
    <row r="221" spans="1:13" s="2" customFormat="1" ht="15.75" customHeight="1">
      <c r="A221" s="90"/>
      <c r="B221" s="90"/>
      <c r="C221" s="42" t="s">
        <v>24</v>
      </c>
      <c r="D221" s="15" t="s">
        <v>19</v>
      </c>
      <c r="E221" s="10"/>
      <c r="F221" s="10"/>
      <c r="G221" s="10"/>
      <c r="H221" s="10">
        <v>-591.8</v>
      </c>
      <c r="I221" s="10">
        <f t="shared" si="15"/>
        <v>-591.8</v>
      </c>
      <c r="J221" s="10"/>
      <c r="K221" s="10"/>
      <c r="L221" s="10">
        <f t="shared" si="18"/>
        <v>-591.8</v>
      </c>
      <c r="M221" s="10"/>
    </row>
    <row r="222" spans="1:13" s="2" customFormat="1" ht="15.75">
      <c r="A222" s="90"/>
      <c r="B222" s="90"/>
      <c r="C222" s="46"/>
      <c r="D222" s="4" t="s">
        <v>192</v>
      </c>
      <c r="E222" s="1">
        <f>SUM(E213:E221)</f>
        <v>88665.90000000001</v>
      </c>
      <c r="F222" s="1">
        <f>SUM(F213:F221)</f>
        <v>111486.70000000001</v>
      </c>
      <c r="G222" s="1">
        <f>SUM(G213:G221)</f>
        <v>81410</v>
      </c>
      <c r="H222" s="1">
        <f>SUM(H213:H221)</f>
        <v>110328.4</v>
      </c>
      <c r="I222" s="1">
        <f t="shared" si="15"/>
        <v>28918.399999999994</v>
      </c>
      <c r="J222" s="1">
        <f t="shared" si="16"/>
        <v>135.52192605331038</v>
      </c>
      <c r="K222" s="1">
        <f t="shared" si="17"/>
        <v>98.961041989762</v>
      </c>
      <c r="L222" s="1">
        <f t="shared" si="18"/>
        <v>21662.499999999985</v>
      </c>
      <c r="M222" s="1">
        <f t="shared" si="19"/>
        <v>124.43160222813954</v>
      </c>
    </row>
    <row r="223" spans="1:13" ht="15.75">
      <c r="A223" s="90"/>
      <c r="B223" s="90"/>
      <c r="C223" s="42" t="s">
        <v>58</v>
      </c>
      <c r="D223" s="15" t="s">
        <v>59</v>
      </c>
      <c r="E223" s="10">
        <v>4792015.8</v>
      </c>
      <c r="F223" s="15">
        <v>6773120.9</v>
      </c>
      <c r="G223" s="15">
        <v>4716248.3</v>
      </c>
      <c r="H223" s="10">
        <v>4974748.3</v>
      </c>
      <c r="I223" s="10">
        <f t="shared" si="15"/>
        <v>258500</v>
      </c>
      <c r="J223" s="10">
        <f t="shared" si="16"/>
        <v>105.48105153835942</v>
      </c>
      <c r="K223" s="10">
        <f t="shared" si="17"/>
        <v>73.44839068205617</v>
      </c>
      <c r="L223" s="10">
        <f t="shared" si="18"/>
        <v>182732.5</v>
      </c>
      <c r="M223" s="10">
        <f t="shared" si="19"/>
        <v>103.81326998128846</v>
      </c>
    </row>
    <row r="224" spans="1:13" ht="15.75">
      <c r="A224" s="90"/>
      <c r="B224" s="90"/>
      <c r="C224" s="42" t="s">
        <v>95</v>
      </c>
      <c r="D224" s="15" t="s">
        <v>94</v>
      </c>
      <c r="E224" s="10">
        <v>420503.5</v>
      </c>
      <c r="F224" s="10">
        <v>616593.7</v>
      </c>
      <c r="G224" s="10">
        <v>456499.2</v>
      </c>
      <c r="H224" s="10">
        <v>407576.7</v>
      </c>
      <c r="I224" s="10">
        <f t="shared" si="15"/>
        <v>-48922.5</v>
      </c>
      <c r="J224" s="10">
        <f t="shared" si="16"/>
        <v>89.28311374915882</v>
      </c>
      <c r="K224" s="10">
        <f t="shared" si="17"/>
        <v>66.10134031534866</v>
      </c>
      <c r="L224" s="10">
        <f t="shared" si="18"/>
        <v>-12926.799999999988</v>
      </c>
      <c r="M224" s="10">
        <f t="shared" si="19"/>
        <v>96.92587576560005</v>
      </c>
    </row>
    <row r="225" spans="1:13" ht="15.75">
      <c r="A225" s="90"/>
      <c r="B225" s="90"/>
      <c r="C225" s="42" t="s">
        <v>96</v>
      </c>
      <c r="D225" s="15" t="s">
        <v>67</v>
      </c>
      <c r="E225" s="10">
        <v>1540.5</v>
      </c>
      <c r="F225" s="10">
        <v>1358.9</v>
      </c>
      <c r="G225" s="10">
        <v>1251.3</v>
      </c>
      <c r="H225" s="10">
        <v>1529.8</v>
      </c>
      <c r="I225" s="10">
        <f t="shared" si="15"/>
        <v>278.5</v>
      </c>
      <c r="J225" s="10">
        <f t="shared" si="16"/>
        <v>122.25685287301206</v>
      </c>
      <c r="K225" s="10">
        <f t="shared" si="17"/>
        <v>112.576348517183</v>
      </c>
      <c r="L225" s="10">
        <f t="shared" si="18"/>
        <v>-10.700000000000045</v>
      </c>
      <c r="M225" s="10">
        <f t="shared" si="19"/>
        <v>99.30542031807855</v>
      </c>
    </row>
    <row r="226" spans="1:13" ht="31.5">
      <c r="A226" s="90"/>
      <c r="B226" s="90"/>
      <c r="C226" s="42" t="s">
        <v>125</v>
      </c>
      <c r="D226" s="15" t="s">
        <v>126</v>
      </c>
      <c r="E226" s="10">
        <v>11879.3</v>
      </c>
      <c r="F226" s="10">
        <v>21125.8</v>
      </c>
      <c r="G226" s="10">
        <v>12475</v>
      </c>
      <c r="H226" s="10">
        <v>15766.9</v>
      </c>
      <c r="I226" s="10">
        <f t="shared" si="15"/>
        <v>3291.8999999999996</v>
      </c>
      <c r="J226" s="10">
        <f t="shared" si="16"/>
        <v>126.38797595190381</v>
      </c>
      <c r="K226" s="10">
        <f t="shared" si="17"/>
        <v>74.63338666464702</v>
      </c>
      <c r="L226" s="10">
        <f t="shared" si="18"/>
        <v>3887.6000000000004</v>
      </c>
      <c r="M226" s="10">
        <f t="shared" si="19"/>
        <v>132.7258340137887</v>
      </c>
    </row>
    <row r="227" spans="1:13" ht="15.75">
      <c r="A227" s="90"/>
      <c r="B227" s="90"/>
      <c r="C227" s="42" t="s">
        <v>13</v>
      </c>
      <c r="D227" s="15" t="s">
        <v>14</v>
      </c>
      <c r="E227" s="10">
        <v>20740.3</v>
      </c>
      <c r="F227" s="10">
        <v>24713.1</v>
      </c>
      <c r="G227" s="10">
        <v>17781.5</v>
      </c>
      <c r="H227" s="10">
        <v>20608.1</v>
      </c>
      <c r="I227" s="10">
        <f t="shared" si="15"/>
        <v>2826.5999999999985</v>
      </c>
      <c r="J227" s="10">
        <f t="shared" si="16"/>
        <v>115.89629671287574</v>
      </c>
      <c r="K227" s="10">
        <f t="shared" si="17"/>
        <v>83.38937648453654</v>
      </c>
      <c r="L227" s="10">
        <f t="shared" si="18"/>
        <v>-132.20000000000073</v>
      </c>
      <c r="M227" s="10">
        <f t="shared" si="19"/>
        <v>99.3625935979711</v>
      </c>
    </row>
    <row r="228" spans="1:13" s="2" customFormat="1" ht="15.75">
      <c r="A228" s="90"/>
      <c r="B228" s="90"/>
      <c r="C228" s="49"/>
      <c r="D228" s="4" t="s">
        <v>26</v>
      </c>
      <c r="E228" s="1">
        <f>SUM(E223:E227)</f>
        <v>5246679.399999999</v>
      </c>
      <c r="F228" s="1">
        <f>SUM(F223:F227)</f>
        <v>7436912.4</v>
      </c>
      <c r="G228" s="1">
        <f>SUM(G223:G227)</f>
        <v>5204255.3</v>
      </c>
      <c r="H228" s="1">
        <f>SUM(H223:H227)</f>
        <v>5420229.8</v>
      </c>
      <c r="I228" s="1">
        <f t="shared" si="15"/>
        <v>215974.5</v>
      </c>
      <c r="J228" s="1">
        <f t="shared" si="16"/>
        <v>104.1499597454414</v>
      </c>
      <c r="K228" s="1">
        <f t="shared" si="17"/>
        <v>72.88279743620484</v>
      </c>
      <c r="L228" s="1">
        <f t="shared" si="18"/>
        <v>173550.40000000037</v>
      </c>
      <c r="M228" s="1">
        <f t="shared" si="19"/>
        <v>103.30781408141692</v>
      </c>
    </row>
    <row r="229" spans="1:13" s="2" customFormat="1" ht="15.75">
      <c r="A229" s="91"/>
      <c r="B229" s="91"/>
      <c r="C229" s="46"/>
      <c r="D229" s="4" t="s">
        <v>35</v>
      </c>
      <c r="E229" s="1">
        <f>E222+E228</f>
        <v>5335345.3</v>
      </c>
      <c r="F229" s="1">
        <f>F222+F228</f>
        <v>7548399.100000001</v>
      </c>
      <c r="G229" s="1">
        <f>G222+G228</f>
        <v>5285665.3</v>
      </c>
      <c r="H229" s="1">
        <f>H222+H228</f>
        <v>5530558.2</v>
      </c>
      <c r="I229" s="1">
        <f t="shared" si="15"/>
        <v>244892.90000000037</v>
      </c>
      <c r="J229" s="1">
        <f t="shared" si="16"/>
        <v>104.63315185696682</v>
      </c>
      <c r="K229" s="1">
        <f t="shared" si="17"/>
        <v>73.26796220936437</v>
      </c>
      <c r="L229" s="1">
        <f t="shared" si="18"/>
        <v>195212.90000000037</v>
      </c>
      <c r="M229" s="1">
        <f t="shared" si="19"/>
        <v>103.65886159233217</v>
      </c>
    </row>
    <row r="230" spans="1:13" s="2" customFormat="1" ht="31.5" customHeight="1">
      <c r="A230" s="106">
        <v>955</v>
      </c>
      <c r="B230" s="89" t="s">
        <v>160</v>
      </c>
      <c r="C230" s="42" t="s">
        <v>107</v>
      </c>
      <c r="D230" s="15" t="s">
        <v>108</v>
      </c>
      <c r="E230" s="10">
        <v>263.9</v>
      </c>
      <c r="F230" s="1"/>
      <c r="G230" s="1"/>
      <c r="H230" s="10">
        <v>237.1</v>
      </c>
      <c r="I230" s="10">
        <f t="shared" si="15"/>
        <v>237.1</v>
      </c>
      <c r="J230" s="10"/>
      <c r="K230" s="10"/>
      <c r="L230" s="10">
        <f t="shared" si="18"/>
        <v>-26.799999999999983</v>
      </c>
      <c r="M230" s="10">
        <f t="shared" si="19"/>
        <v>89.84463812050019</v>
      </c>
    </row>
    <row r="231" spans="1:13" s="2" customFormat="1" ht="15.75">
      <c r="A231" s="107"/>
      <c r="B231" s="90"/>
      <c r="C231" s="42" t="s">
        <v>13</v>
      </c>
      <c r="D231" s="15" t="s">
        <v>14</v>
      </c>
      <c r="E231" s="10">
        <v>4</v>
      </c>
      <c r="F231" s="10"/>
      <c r="G231" s="10"/>
      <c r="H231" s="10"/>
      <c r="I231" s="10">
        <f t="shared" si="15"/>
        <v>0</v>
      </c>
      <c r="J231" s="10"/>
      <c r="K231" s="10"/>
      <c r="L231" s="10">
        <f t="shared" si="18"/>
        <v>-4</v>
      </c>
      <c r="M231" s="10">
        <f t="shared" si="19"/>
        <v>0</v>
      </c>
    </row>
    <row r="232" spans="1:13" s="2" customFormat="1" ht="15.75">
      <c r="A232" s="107"/>
      <c r="B232" s="90"/>
      <c r="C232" s="42" t="s">
        <v>15</v>
      </c>
      <c r="D232" s="15" t="s">
        <v>16</v>
      </c>
      <c r="E232" s="10"/>
      <c r="F232" s="1"/>
      <c r="G232" s="1"/>
      <c r="H232" s="10">
        <v>0.1</v>
      </c>
      <c r="I232" s="10">
        <f t="shared" si="15"/>
        <v>0.1</v>
      </c>
      <c r="J232" s="10"/>
      <c r="K232" s="10"/>
      <c r="L232" s="10">
        <f t="shared" si="18"/>
        <v>0.1</v>
      </c>
      <c r="M232" s="10"/>
    </row>
    <row r="233" spans="1:13" s="2" customFormat="1" ht="15.75" hidden="1">
      <c r="A233" s="107"/>
      <c r="B233" s="90"/>
      <c r="C233" s="42" t="s">
        <v>17</v>
      </c>
      <c r="D233" s="15" t="s">
        <v>18</v>
      </c>
      <c r="E233" s="10"/>
      <c r="F233" s="10"/>
      <c r="G233" s="10"/>
      <c r="H233" s="10"/>
      <c r="I233" s="10">
        <f t="shared" si="15"/>
        <v>0</v>
      </c>
      <c r="J233" s="10" t="e">
        <f t="shared" si="16"/>
        <v>#DIV/0!</v>
      </c>
      <c r="K233" s="10" t="e">
        <f t="shared" si="17"/>
        <v>#DIV/0!</v>
      </c>
      <c r="L233" s="10">
        <f t="shared" si="18"/>
        <v>0</v>
      </c>
      <c r="M233" s="10" t="e">
        <f t="shared" si="19"/>
        <v>#DIV/0!</v>
      </c>
    </row>
    <row r="234" spans="1:13" ht="15.75">
      <c r="A234" s="107"/>
      <c r="B234" s="90"/>
      <c r="C234" s="42" t="s">
        <v>20</v>
      </c>
      <c r="D234" s="15" t="s">
        <v>52</v>
      </c>
      <c r="E234" s="14">
        <v>285</v>
      </c>
      <c r="F234" s="14">
        <v>500</v>
      </c>
      <c r="G234" s="14">
        <v>500</v>
      </c>
      <c r="H234" s="14">
        <v>500</v>
      </c>
      <c r="I234" s="14">
        <f t="shared" si="15"/>
        <v>0</v>
      </c>
      <c r="J234" s="14">
        <f t="shared" si="16"/>
        <v>100</v>
      </c>
      <c r="K234" s="14">
        <f t="shared" si="17"/>
        <v>100</v>
      </c>
      <c r="L234" s="14">
        <f t="shared" si="18"/>
        <v>215</v>
      </c>
      <c r="M234" s="14">
        <f t="shared" si="19"/>
        <v>175.43859649122805</v>
      </c>
    </row>
    <row r="235" spans="1:13" ht="15.75">
      <c r="A235" s="107"/>
      <c r="B235" s="90"/>
      <c r="C235" s="42" t="s">
        <v>22</v>
      </c>
      <c r="D235" s="15" t="s">
        <v>39</v>
      </c>
      <c r="E235" s="10">
        <v>129064.7</v>
      </c>
      <c r="F235" s="10">
        <v>147866.3</v>
      </c>
      <c r="G235" s="14">
        <v>132219.6</v>
      </c>
      <c r="H235" s="14">
        <v>132219.6</v>
      </c>
      <c r="I235" s="14">
        <f t="shared" si="15"/>
        <v>0</v>
      </c>
      <c r="J235" s="14">
        <f t="shared" si="16"/>
        <v>100</v>
      </c>
      <c r="K235" s="14">
        <f t="shared" si="17"/>
        <v>89.41834616812622</v>
      </c>
      <c r="L235" s="14">
        <f t="shared" si="18"/>
        <v>3154.9000000000087</v>
      </c>
      <c r="M235" s="14">
        <f t="shared" si="19"/>
        <v>102.444432908456</v>
      </c>
    </row>
    <row r="236" spans="1:13" ht="15.75" customHeight="1" hidden="1">
      <c r="A236" s="107"/>
      <c r="B236" s="90"/>
      <c r="C236" s="42" t="s">
        <v>29</v>
      </c>
      <c r="D236" s="15" t="s">
        <v>30</v>
      </c>
      <c r="E236" s="14"/>
      <c r="F236" s="32"/>
      <c r="G236" s="32"/>
      <c r="H236" s="14"/>
      <c r="I236" s="14">
        <f t="shared" si="15"/>
        <v>0</v>
      </c>
      <c r="J236" s="14" t="e">
        <f t="shared" si="16"/>
        <v>#DIV/0!</v>
      </c>
      <c r="K236" s="14" t="e">
        <f t="shared" si="17"/>
        <v>#DIV/0!</v>
      </c>
      <c r="L236" s="14">
        <f t="shared" si="18"/>
        <v>0</v>
      </c>
      <c r="M236" s="14" t="e">
        <f t="shared" si="19"/>
        <v>#DIV/0!</v>
      </c>
    </row>
    <row r="237" spans="1:13" ht="15.75" customHeight="1" hidden="1">
      <c r="A237" s="107"/>
      <c r="B237" s="90"/>
      <c r="C237" s="42" t="s">
        <v>24</v>
      </c>
      <c r="D237" s="15" t="s">
        <v>19</v>
      </c>
      <c r="E237" s="14"/>
      <c r="F237" s="14"/>
      <c r="G237" s="14"/>
      <c r="H237" s="14"/>
      <c r="I237" s="14">
        <f t="shared" si="15"/>
        <v>0</v>
      </c>
      <c r="J237" s="14" t="e">
        <f t="shared" si="16"/>
        <v>#DIV/0!</v>
      </c>
      <c r="K237" s="14" t="e">
        <f t="shared" si="17"/>
        <v>#DIV/0!</v>
      </c>
      <c r="L237" s="14">
        <f t="shared" si="18"/>
        <v>0</v>
      </c>
      <c r="M237" s="14" t="e">
        <f t="shared" si="19"/>
        <v>#DIV/0!</v>
      </c>
    </row>
    <row r="238" spans="1:13" s="2" customFormat="1" ht="15.75">
      <c r="A238" s="107"/>
      <c r="B238" s="90"/>
      <c r="C238" s="46"/>
      <c r="D238" s="4" t="s">
        <v>192</v>
      </c>
      <c r="E238" s="3">
        <f>SUM(E230:E237)</f>
        <v>129617.59999999999</v>
      </c>
      <c r="F238" s="3">
        <f>SUM(F230:F237)</f>
        <v>148366.3</v>
      </c>
      <c r="G238" s="3">
        <f>SUM(G230:G237)</f>
        <v>132719.6</v>
      </c>
      <c r="H238" s="3">
        <f>SUM(H230:H237)</f>
        <v>132956.80000000002</v>
      </c>
      <c r="I238" s="3">
        <f t="shared" si="15"/>
        <v>237.20000000001164</v>
      </c>
      <c r="J238" s="3">
        <f t="shared" si="16"/>
        <v>100.17872266040587</v>
      </c>
      <c r="K238" s="3">
        <f t="shared" si="17"/>
        <v>89.61388131941015</v>
      </c>
      <c r="L238" s="3">
        <f t="shared" si="18"/>
        <v>3339.200000000026</v>
      </c>
      <c r="M238" s="3">
        <f t="shared" si="19"/>
        <v>102.57619335645778</v>
      </c>
    </row>
    <row r="239" spans="1:13" ht="15.75" customHeight="1" hidden="1">
      <c r="A239" s="107"/>
      <c r="B239" s="90"/>
      <c r="C239" s="42" t="s">
        <v>13</v>
      </c>
      <c r="D239" s="15" t="s">
        <v>14</v>
      </c>
      <c r="E239" s="14"/>
      <c r="F239" s="14"/>
      <c r="G239" s="14"/>
      <c r="H239" s="14"/>
      <c r="I239" s="14">
        <f t="shared" si="15"/>
        <v>0</v>
      </c>
      <c r="J239" s="14" t="e">
        <f t="shared" si="16"/>
        <v>#DIV/0!</v>
      </c>
      <c r="K239" s="14" t="e">
        <f t="shared" si="17"/>
        <v>#DIV/0!</v>
      </c>
      <c r="L239" s="14">
        <f t="shared" si="18"/>
        <v>0</v>
      </c>
      <c r="M239" s="14" t="e">
        <f t="shared" si="19"/>
        <v>#DIV/0!</v>
      </c>
    </row>
    <row r="240" spans="1:13" ht="15.75" customHeight="1">
      <c r="A240" s="107"/>
      <c r="B240" s="90"/>
      <c r="C240" s="42"/>
      <c r="D240" s="4" t="s">
        <v>26</v>
      </c>
      <c r="E240" s="3">
        <f>SUM(E239)</f>
        <v>0</v>
      </c>
      <c r="F240" s="3">
        <f>SUM(F239)</f>
        <v>0</v>
      </c>
      <c r="G240" s="3">
        <f>SUM(G239)</f>
        <v>0</v>
      </c>
      <c r="H240" s="3">
        <f>SUM(H239)</f>
        <v>0</v>
      </c>
      <c r="I240" s="3">
        <f t="shared" si="15"/>
        <v>0</v>
      </c>
      <c r="J240" s="3"/>
      <c r="K240" s="3"/>
      <c r="L240" s="3">
        <f t="shared" si="18"/>
        <v>0</v>
      </c>
      <c r="M240" s="3"/>
    </row>
    <row r="241" spans="1:13" s="2" customFormat="1" ht="15.75">
      <c r="A241" s="108"/>
      <c r="B241" s="91"/>
      <c r="C241" s="44"/>
      <c r="D241" s="4" t="s">
        <v>35</v>
      </c>
      <c r="E241" s="3">
        <f>E238+E240</f>
        <v>129617.59999999999</v>
      </c>
      <c r="F241" s="3">
        <f>F238+F240</f>
        <v>148366.3</v>
      </c>
      <c r="G241" s="3">
        <f>G238+G240</f>
        <v>132719.6</v>
      </c>
      <c r="H241" s="3">
        <f>H238+H240</f>
        <v>132956.80000000002</v>
      </c>
      <c r="I241" s="3">
        <f t="shared" si="15"/>
        <v>237.20000000001164</v>
      </c>
      <c r="J241" s="3">
        <f t="shared" si="16"/>
        <v>100.17872266040587</v>
      </c>
      <c r="K241" s="3">
        <f t="shared" si="17"/>
        <v>89.61388131941015</v>
      </c>
      <c r="L241" s="3">
        <f t="shared" si="18"/>
        <v>3339.200000000026</v>
      </c>
      <c r="M241" s="3">
        <f t="shared" si="19"/>
        <v>102.57619335645778</v>
      </c>
    </row>
    <row r="242" spans="1:13" s="2" customFormat="1" ht="31.5" customHeight="1">
      <c r="A242" s="89" t="s">
        <v>60</v>
      </c>
      <c r="B242" s="89" t="s">
        <v>161</v>
      </c>
      <c r="C242" s="42" t="s">
        <v>109</v>
      </c>
      <c r="D242" s="15" t="s">
        <v>110</v>
      </c>
      <c r="E242" s="14">
        <v>245</v>
      </c>
      <c r="F242" s="14">
        <v>200</v>
      </c>
      <c r="G242" s="14">
        <v>150</v>
      </c>
      <c r="H242" s="14">
        <v>220</v>
      </c>
      <c r="I242" s="14">
        <f t="shared" si="15"/>
        <v>70</v>
      </c>
      <c r="J242" s="14">
        <f t="shared" si="16"/>
        <v>146.66666666666666</v>
      </c>
      <c r="K242" s="14">
        <f t="shared" si="17"/>
        <v>110.00000000000001</v>
      </c>
      <c r="L242" s="14">
        <f t="shared" si="18"/>
        <v>-25</v>
      </c>
      <c r="M242" s="14">
        <f t="shared" si="19"/>
        <v>89.79591836734694</v>
      </c>
    </row>
    <row r="243" spans="1:13" s="2" customFormat="1" ht="31.5">
      <c r="A243" s="90"/>
      <c r="B243" s="90"/>
      <c r="C243" s="42" t="s">
        <v>107</v>
      </c>
      <c r="D243" s="15" t="s">
        <v>108</v>
      </c>
      <c r="E243" s="14">
        <v>222</v>
      </c>
      <c r="F243" s="14"/>
      <c r="G243" s="14"/>
      <c r="H243" s="32">
        <v>23.2</v>
      </c>
      <c r="I243" s="32">
        <f t="shared" si="15"/>
        <v>23.2</v>
      </c>
      <c r="J243" s="32"/>
      <c r="K243" s="32"/>
      <c r="L243" s="32">
        <f t="shared" si="18"/>
        <v>-198.8</v>
      </c>
      <c r="M243" s="32">
        <f t="shared" si="19"/>
        <v>10.45045045045045</v>
      </c>
    </row>
    <row r="244" spans="1:13" s="2" customFormat="1" ht="94.5">
      <c r="A244" s="90"/>
      <c r="B244" s="90"/>
      <c r="C244" s="45" t="s">
        <v>105</v>
      </c>
      <c r="D244" s="15" t="s">
        <v>120</v>
      </c>
      <c r="E244" s="14"/>
      <c r="F244" s="14"/>
      <c r="G244" s="14"/>
      <c r="H244" s="32">
        <v>8.2</v>
      </c>
      <c r="I244" s="32">
        <f t="shared" si="15"/>
        <v>8.2</v>
      </c>
      <c r="J244" s="32"/>
      <c r="K244" s="32"/>
      <c r="L244" s="32">
        <f t="shared" si="18"/>
        <v>8.2</v>
      </c>
      <c r="M244" s="32"/>
    </row>
    <row r="245" spans="1:13" ht="15.75">
      <c r="A245" s="90"/>
      <c r="B245" s="90"/>
      <c r="C245" s="42" t="s">
        <v>13</v>
      </c>
      <c r="D245" s="15" t="s">
        <v>14</v>
      </c>
      <c r="E245" s="10"/>
      <c r="F245" s="10"/>
      <c r="G245" s="10"/>
      <c r="H245" s="10">
        <v>13.6</v>
      </c>
      <c r="I245" s="10">
        <f t="shared" si="15"/>
        <v>13.6</v>
      </c>
      <c r="J245" s="10"/>
      <c r="K245" s="10"/>
      <c r="L245" s="10">
        <f t="shared" si="18"/>
        <v>13.6</v>
      </c>
      <c r="M245" s="10"/>
    </row>
    <row r="246" spans="1:13" ht="15.75" customHeight="1" hidden="1">
      <c r="A246" s="90"/>
      <c r="B246" s="90"/>
      <c r="C246" s="42" t="s">
        <v>15</v>
      </c>
      <c r="D246" s="15" t="s">
        <v>16</v>
      </c>
      <c r="E246" s="10"/>
      <c r="F246" s="10"/>
      <c r="G246" s="10"/>
      <c r="H246" s="10"/>
      <c r="I246" s="10">
        <f t="shared" si="15"/>
        <v>0</v>
      </c>
      <c r="J246" s="10" t="e">
        <f t="shared" si="16"/>
        <v>#DIV/0!</v>
      </c>
      <c r="K246" s="10" t="e">
        <f t="shared" si="17"/>
        <v>#DIV/0!</v>
      </c>
      <c r="L246" s="10">
        <f t="shared" si="18"/>
        <v>0</v>
      </c>
      <c r="M246" s="10" t="e">
        <f t="shared" si="19"/>
        <v>#DIV/0!</v>
      </c>
    </row>
    <row r="247" spans="1:13" ht="15.75" customHeight="1" hidden="1">
      <c r="A247" s="90"/>
      <c r="B247" s="90"/>
      <c r="C247" s="42" t="s">
        <v>17</v>
      </c>
      <c r="D247" s="15" t="s">
        <v>18</v>
      </c>
      <c r="E247" s="10"/>
      <c r="F247" s="10"/>
      <c r="G247" s="10"/>
      <c r="H247" s="10"/>
      <c r="I247" s="10">
        <f t="shared" si="15"/>
        <v>0</v>
      </c>
      <c r="J247" s="10" t="e">
        <f t="shared" si="16"/>
        <v>#DIV/0!</v>
      </c>
      <c r="K247" s="10" t="e">
        <f t="shared" si="17"/>
        <v>#DIV/0!</v>
      </c>
      <c r="L247" s="10">
        <f t="shared" si="18"/>
        <v>0</v>
      </c>
      <c r="M247" s="10" t="e">
        <f t="shared" si="19"/>
        <v>#DIV/0!</v>
      </c>
    </row>
    <row r="248" spans="1:13" ht="15.75">
      <c r="A248" s="90"/>
      <c r="B248" s="90"/>
      <c r="C248" s="42" t="s">
        <v>22</v>
      </c>
      <c r="D248" s="15" t="s">
        <v>39</v>
      </c>
      <c r="E248" s="10">
        <v>61.4</v>
      </c>
      <c r="F248" s="10">
        <v>396.4</v>
      </c>
      <c r="G248" s="10">
        <v>396.4</v>
      </c>
      <c r="H248" s="10">
        <v>396.4</v>
      </c>
      <c r="I248" s="10">
        <f t="shared" si="15"/>
        <v>0</v>
      </c>
      <c r="J248" s="10">
        <f t="shared" si="16"/>
        <v>100</v>
      </c>
      <c r="K248" s="10">
        <f t="shared" si="17"/>
        <v>100</v>
      </c>
      <c r="L248" s="10">
        <f t="shared" si="18"/>
        <v>335</v>
      </c>
      <c r="M248" s="10">
        <f t="shared" si="19"/>
        <v>645.6026058631923</v>
      </c>
    </row>
    <row r="249" spans="1:13" ht="15.75" customHeight="1" hidden="1">
      <c r="A249" s="90"/>
      <c r="B249" s="90"/>
      <c r="C249" s="42" t="s">
        <v>29</v>
      </c>
      <c r="D249" s="15" t="s">
        <v>30</v>
      </c>
      <c r="E249" s="10"/>
      <c r="F249" s="10"/>
      <c r="G249" s="10"/>
      <c r="H249" s="10"/>
      <c r="I249" s="10">
        <f t="shared" si="15"/>
        <v>0</v>
      </c>
      <c r="J249" s="10" t="e">
        <f t="shared" si="16"/>
        <v>#DIV/0!</v>
      </c>
      <c r="K249" s="10" t="e">
        <f t="shared" si="17"/>
        <v>#DIV/0!</v>
      </c>
      <c r="L249" s="10">
        <f t="shared" si="18"/>
        <v>0</v>
      </c>
      <c r="M249" s="10" t="e">
        <f t="shared" si="19"/>
        <v>#DIV/0!</v>
      </c>
    </row>
    <row r="250" spans="1:13" ht="15.75">
      <c r="A250" s="90"/>
      <c r="B250" s="90"/>
      <c r="C250" s="42" t="s">
        <v>24</v>
      </c>
      <c r="D250" s="15" t="s">
        <v>19</v>
      </c>
      <c r="E250" s="10">
        <v>-905.9</v>
      </c>
      <c r="F250" s="10"/>
      <c r="G250" s="10"/>
      <c r="H250" s="10">
        <v>-95.3</v>
      </c>
      <c r="I250" s="10">
        <f t="shared" si="15"/>
        <v>-95.3</v>
      </c>
      <c r="J250" s="10"/>
      <c r="K250" s="10"/>
      <c r="L250" s="10">
        <f t="shared" si="18"/>
        <v>810.6</v>
      </c>
      <c r="M250" s="10">
        <f t="shared" si="19"/>
        <v>10.51992493652721</v>
      </c>
    </row>
    <row r="251" spans="1:13" s="2" customFormat="1" ht="15.75">
      <c r="A251" s="90"/>
      <c r="B251" s="90"/>
      <c r="C251" s="46"/>
      <c r="D251" s="4" t="s">
        <v>192</v>
      </c>
      <c r="E251" s="3">
        <f>SUM(E242:E250)</f>
        <v>-377.5</v>
      </c>
      <c r="F251" s="3">
        <f>SUM(F242:F250)</f>
        <v>596.4</v>
      </c>
      <c r="G251" s="3">
        <f>SUM(G242:G250)</f>
        <v>546.4</v>
      </c>
      <c r="H251" s="3">
        <f>SUM(H242:H250)</f>
        <v>566.1</v>
      </c>
      <c r="I251" s="3">
        <f t="shared" si="15"/>
        <v>19.700000000000045</v>
      </c>
      <c r="J251" s="3">
        <f t="shared" si="16"/>
        <v>103.60541727672037</v>
      </c>
      <c r="K251" s="3">
        <f t="shared" si="17"/>
        <v>94.9195171026157</v>
      </c>
      <c r="L251" s="3">
        <f t="shared" si="18"/>
        <v>943.6</v>
      </c>
      <c r="M251" s="3">
        <f t="shared" si="19"/>
        <v>-149.96026490066225</v>
      </c>
    </row>
    <row r="252" spans="1:13" ht="15.75">
      <c r="A252" s="90"/>
      <c r="B252" s="90"/>
      <c r="C252" s="42" t="s">
        <v>61</v>
      </c>
      <c r="D252" s="15" t="s">
        <v>62</v>
      </c>
      <c r="E252" s="10">
        <v>155466.1</v>
      </c>
      <c r="F252" s="10">
        <v>190482.5</v>
      </c>
      <c r="G252" s="10">
        <v>137147.4</v>
      </c>
      <c r="H252" s="10">
        <v>140045.5</v>
      </c>
      <c r="I252" s="10">
        <f t="shared" si="15"/>
        <v>2898.100000000006</v>
      </c>
      <c r="J252" s="10">
        <f t="shared" si="16"/>
        <v>102.11312791930433</v>
      </c>
      <c r="K252" s="10">
        <f t="shared" si="17"/>
        <v>73.52145210189911</v>
      </c>
      <c r="L252" s="10">
        <f t="shared" si="18"/>
        <v>-15420.600000000006</v>
      </c>
      <c r="M252" s="10">
        <f t="shared" si="19"/>
        <v>90.08105303985884</v>
      </c>
    </row>
    <row r="253" spans="1:13" ht="15.75">
      <c r="A253" s="90"/>
      <c r="B253" s="90"/>
      <c r="C253" s="42" t="s">
        <v>13</v>
      </c>
      <c r="D253" s="15" t="s">
        <v>14</v>
      </c>
      <c r="E253" s="10">
        <v>11837.2</v>
      </c>
      <c r="F253" s="10">
        <v>15700</v>
      </c>
      <c r="G253" s="10">
        <v>11221.9</v>
      </c>
      <c r="H253" s="10">
        <v>17825.6</v>
      </c>
      <c r="I253" s="10">
        <f t="shared" si="15"/>
        <v>6603.699999999999</v>
      </c>
      <c r="J253" s="10">
        <f t="shared" si="16"/>
        <v>158.8465411383099</v>
      </c>
      <c r="K253" s="10">
        <f t="shared" si="17"/>
        <v>113.53885350318471</v>
      </c>
      <c r="L253" s="10">
        <f t="shared" si="18"/>
        <v>5988.399999999998</v>
      </c>
      <c r="M253" s="10">
        <f t="shared" si="19"/>
        <v>150.58966647517994</v>
      </c>
    </row>
    <row r="254" spans="1:13" s="2" customFormat="1" ht="15.75">
      <c r="A254" s="90"/>
      <c r="B254" s="90"/>
      <c r="C254" s="46"/>
      <c r="D254" s="4" t="s">
        <v>26</v>
      </c>
      <c r="E254" s="3">
        <f>SUM(E252:E253)</f>
        <v>167303.30000000002</v>
      </c>
      <c r="F254" s="3">
        <f>SUM(F252:F253)</f>
        <v>206182.5</v>
      </c>
      <c r="G254" s="3">
        <f>SUM(G252:G253)</f>
        <v>148369.3</v>
      </c>
      <c r="H254" s="3">
        <f>SUM(H252:H253)</f>
        <v>157871.1</v>
      </c>
      <c r="I254" s="3">
        <f t="shared" si="15"/>
        <v>9501.800000000017</v>
      </c>
      <c r="J254" s="3">
        <f t="shared" si="16"/>
        <v>106.40415503746397</v>
      </c>
      <c r="K254" s="3">
        <f t="shared" si="17"/>
        <v>76.56862245825907</v>
      </c>
      <c r="L254" s="3">
        <f t="shared" si="18"/>
        <v>-9432.200000000012</v>
      </c>
      <c r="M254" s="3">
        <f t="shared" si="19"/>
        <v>94.36221521033954</v>
      </c>
    </row>
    <row r="255" spans="1:13" s="2" customFormat="1" ht="15.75">
      <c r="A255" s="91"/>
      <c r="B255" s="91"/>
      <c r="C255" s="46"/>
      <c r="D255" s="4" t="s">
        <v>35</v>
      </c>
      <c r="E255" s="3">
        <f>E251+E254</f>
        <v>166925.80000000002</v>
      </c>
      <c r="F255" s="3">
        <f>F251+F254</f>
        <v>206778.9</v>
      </c>
      <c r="G255" s="3">
        <f>G251+G254</f>
        <v>148915.69999999998</v>
      </c>
      <c r="H255" s="3">
        <f>H251+H254</f>
        <v>158437.2</v>
      </c>
      <c r="I255" s="3">
        <f t="shared" si="15"/>
        <v>9521.50000000003</v>
      </c>
      <c r="J255" s="3">
        <f t="shared" si="16"/>
        <v>106.39388593680856</v>
      </c>
      <c r="K255" s="3">
        <f t="shared" si="17"/>
        <v>76.62155084488795</v>
      </c>
      <c r="L255" s="3">
        <f t="shared" si="18"/>
        <v>-8488.600000000006</v>
      </c>
      <c r="M255" s="3">
        <f t="shared" si="19"/>
        <v>94.91474655206086</v>
      </c>
    </row>
    <row r="256" spans="1:13" s="2" customFormat="1" ht="15.75" customHeight="1">
      <c r="A256" s="89" t="s">
        <v>68</v>
      </c>
      <c r="B256" s="89" t="s">
        <v>162</v>
      </c>
      <c r="C256" s="42" t="s">
        <v>6</v>
      </c>
      <c r="D256" s="15" t="s">
        <v>65</v>
      </c>
      <c r="E256" s="14">
        <v>1194.6</v>
      </c>
      <c r="F256" s="32">
        <v>575.4</v>
      </c>
      <c r="G256" s="32">
        <v>455.7</v>
      </c>
      <c r="H256" s="32">
        <v>1018.1</v>
      </c>
      <c r="I256" s="32">
        <f t="shared" si="15"/>
        <v>562.4000000000001</v>
      </c>
      <c r="J256" s="32">
        <f t="shared" si="16"/>
        <v>223.41452710116306</v>
      </c>
      <c r="K256" s="32">
        <f t="shared" si="17"/>
        <v>176.93778241223498</v>
      </c>
      <c r="L256" s="32">
        <f t="shared" si="18"/>
        <v>-176.4999999999999</v>
      </c>
      <c r="M256" s="32">
        <f t="shared" si="19"/>
        <v>85.22517997656121</v>
      </c>
    </row>
    <row r="257" spans="1:13" ht="47.25">
      <c r="A257" s="90"/>
      <c r="B257" s="90"/>
      <c r="C257" s="42" t="s">
        <v>115</v>
      </c>
      <c r="D257" s="15" t="s">
        <v>116</v>
      </c>
      <c r="E257" s="10">
        <v>3462.9</v>
      </c>
      <c r="F257" s="10"/>
      <c r="G257" s="10"/>
      <c r="H257" s="10">
        <v>3661.6</v>
      </c>
      <c r="I257" s="10">
        <f t="shared" si="15"/>
        <v>3661.6</v>
      </c>
      <c r="J257" s="10"/>
      <c r="K257" s="10"/>
      <c r="L257" s="10">
        <f t="shared" si="18"/>
        <v>198.69999999999982</v>
      </c>
      <c r="M257" s="10">
        <f t="shared" si="19"/>
        <v>105.73796528920847</v>
      </c>
    </row>
    <row r="258" spans="1:13" ht="31.5">
      <c r="A258" s="90"/>
      <c r="B258" s="90"/>
      <c r="C258" s="42" t="s">
        <v>107</v>
      </c>
      <c r="D258" s="15" t="s">
        <v>108</v>
      </c>
      <c r="E258" s="10">
        <v>138.4</v>
      </c>
      <c r="F258" s="10"/>
      <c r="G258" s="10"/>
      <c r="H258" s="10">
        <v>114.4</v>
      </c>
      <c r="I258" s="10">
        <f t="shared" si="15"/>
        <v>114.4</v>
      </c>
      <c r="J258" s="10"/>
      <c r="K258" s="10"/>
      <c r="L258" s="10">
        <f t="shared" si="18"/>
        <v>-24</v>
      </c>
      <c r="M258" s="10">
        <f t="shared" si="19"/>
        <v>82.65895953757226</v>
      </c>
    </row>
    <row r="259" spans="1:13" ht="15.75">
      <c r="A259" s="90"/>
      <c r="B259" s="90"/>
      <c r="C259" s="42" t="s">
        <v>13</v>
      </c>
      <c r="D259" s="15" t="s">
        <v>14</v>
      </c>
      <c r="E259" s="10">
        <v>546.4</v>
      </c>
      <c r="F259" s="10"/>
      <c r="G259" s="10"/>
      <c r="H259" s="10">
        <v>170.3</v>
      </c>
      <c r="I259" s="10">
        <f t="shared" si="15"/>
        <v>170.3</v>
      </c>
      <c r="J259" s="10"/>
      <c r="K259" s="10"/>
      <c r="L259" s="10">
        <f t="shared" si="18"/>
        <v>-376.09999999999997</v>
      </c>
      <c r="M259" s="10">
        <f t="shared" si="19"/>
        <v>31.16764275256223</v>
      </c>
    </row>
    <row r="260" spans="1:13" ht="15.75">
      <c r="A260" s="90"/>
      <c r="B260" s="90"/>
      <c r="C260" s="42" t="s">
        <v>15</v>
      </c>
      <c r="D260" s="15" t="s">
        <v>16</v>
      </c>
      <c r="E260" s="10">
        <v>-18.7</v>
      </c>
      <c r="F260" s="10"/>
      <c r="G260" s="10"/>
      <c r="H260" s="10"/>
      <c r="I260" s="10">
        <f t="shared" si="15"/>
        <v>0</v>
      </c>
      <c r="J260" s="10"/>
      <c r="K260" s="10"/>
      <c r="L260" s="10">
        <f t="shared" si="18"/>
        <v>18.7</v>
      </c>
      <c r="M260" s="10">
        <f t="shared" si="19"/>
        <v>0</v>
      </c>
    </row>
    <row r="261" spans="1:13" ht="15.75" customHeight="1" hidden="1">
      <c r="A261" s="90"/>
      <c r="B261" s="90"/>
      <c r="C261" s="42" t="s">
        <v>20</v>
      </c>
      <c r="D261" s="15" t="s">
        <v>52</v>
      </c>
      <c r="E261" s="10"/>
      <c r="F261" s="10"/>
      <c r="G261" s="10"/>
      <c r="H261" s="10"/>
      <c r="I261" s="10">
        <f t="shared" si="15"/>
        <v>0</v>
      </c>
      <c r="J261" s="10" t="e">
        <f t="shared" si="16"/>
        <v>#DIV/0!</v>
      </c>
      <c r="K261" s="10" t="e">
        <f t="shared" si="17"/>
        <v>#DIV/0!</v>
      </c>
      <c r="L261" s="10">
        <f t="shared" si="18"/>
        <v>0</v>
      </c>
      <c r="M261" s="10" t="e">
        <f t="shared" si="19"/>
        <v>#DIV/0!</v>
      </c>
    </row>
    <row r="262" spans="1:13" ht="15.75">
      <c r="A262" s="90"/>
      <c r="B262" s="90"/>
      <c r="C262" s="42" t="s">
        <v>22</v>
      </c>
      <c r="D262" s="15" t="s">
        <v>23</v>
      </c>
      <c r="E262" s="10"/>
      <c r="F262" s="10">
        <v>3070.1</v>
      </c>
      <c r="G262" s="10">
        <v>1690.5</v>
      </c>
      <c r="H262" s="10">
        <v>1690.5</v>
      </c>
      <c r="I262" s="10">
        <f t="shared" si="15"/>
        <v>0</v>
      </c>
      <c r="J262" s="10">
        <f t="shared" si="16"/>
        <v>100</v>
      </c>
      <c r="K262" s="10">
        <f t="shared" si="17"/>
        <v>55.063352985244784</v>
      </c>
      <c r="L262" s="10">
        <f t="shared" si="18"/>
        <v>1690.5</v>
      </c>
      <c r="M262" s="10"/>
    </row>
    <row r="263" spans="1:13" ht="15.75" customHeight="1" hidden="1">
      <c r="A263" s="90"/>
      <c r="B263" s="90"/>
      <c r="C263" s="42" t="s">
        <v>29</v>
      </c>
      <c r="D263" s="15" t="s">
        <v>30</v>
      </c>
      <c r="E263" s="10"/>
      <c r="F263" s="10"/>
      <c r="G263" s="10"/>
      <c r="H263" s="10"/>
      <c r="I263" s="10">
        <f aca="true" t="shared" si="20" ref="I263:I325">H263-G263</f>
        <v>0</v>
      </c>
      <c r="J263" s="10" t="e">
        <f>H263/G263*100</f>
        <v>#DIV/0!</v>
      </c>
      <c r="K263" s="10" t="e">
        <f>H263/F263*100</f>
        <v>#DIV/0!</v>
      </c>
      <c r="L263" s="10">
        <f aca="true" t="shared" si="21" ref="L263:L325">H263-E263</f>
        <v>0</v>
      </c>
      <c r="M263" s="10" t="e">
        <f aca="true" t="shared" si="22" ref="M263:M325">H263/E263*100</f>
        <v>#DIV/0!</v>
      </c>
    </row>
    <row r="264" spans="1:13" ht="31.5" customHeight="1">
      <c r="A264" s="90"/>
      <c r="B264" s="90"/>
      <c r="C264" s="42" t="s">
        <v>102</v>
      </c>
      <c r="D264" s="15" t="s">
        <v>103</v>
      </c>
      <c r="E264" s="10">
        <v>59.6</v>
      </c>
      <c r="F264" s="10"/>
      <c r="G264" s="10"/>
      <c r="H264" s="10"/>
      <c r="I264" s="10">
        <f t="shared" si="20"/>
        <v>0</v>
      </c>
      <c r="J264" s="10"/>
      <c r="K264" s="10"/>
      <c r="L264" s="10">
        <f t="shared" si="21"/>
        <v>-59.6</v>
      </c>
      <c r="M264" s="10">
        <f t="shared" si="22"/>
        <v>0</v>
      </c>
    </row>
    <row r="265" spans="1:13" ht="15.75" customHeight="1" hidden="1">
      <c r="A265" s="90"/>
      <c r="B265" s="90"/>
      <c r="C265" s="42" t="s">
        <v>24</v>
      </c>
      <c r="D265" s="15" t="s">
        <v>19</v>
      </c>
      <c r="E265" s="10"/>
      <c r="F265" s="10"/>
      <c r="G265" s="10"/>
      <c r="H265" s="10"/>
      <c r="I265" s="10">
        <f t="shared" si="20"/>
        <v>0</v>
      </c>
      <c r="J265" s="10" t="e">
        <f>H265/G265*100</f>
        <v>#DIV/0!</v>
      </c>
      <c r="K265" s="10" t="e">
        <f>H265/F265*100</f>
        <v>#DIV/0!</v>
      </c>
      <c r="L265" s="10">
        <f t="shared" si="21"/>
        <v>0</v>
      </c>
      <c r="M265" s="10" t="e">
        <f t="shared" si="22"/>
        <v>#DIV/0!</v>
      </c>
    </row>
    <row r="266" spans="1:13" s="2" customFormat="1" ht="15.75">
      <c r="A266" s="91"/>
      <c r="B266" s="91"/>
      <c r="C266" s="46"/>
      <c r="D266" s="4" t="s">
        <v>35</v>
      </c>
      <c r="E266" s="3">
        <f>SUM(E256:E265)</f>
        <v>5383.2</v>
      </c>
      <c r="F266" s="3">
        <f>SUM(F256:F265)</f>
        <v>3645.5</v>
      </c>
      <c r="G266" s="3">
        <f>SUM(G256:G265)</f>
        <v>2146.2</v>
      </c>
      <c r="H266" s="3">
        <f>SUM(H256:H265)</f>
        <v>6654.9</v>
      </c>
      <c r="I266" s="3">
        <f t="shared" si="20"/>
        <v>4508.7</v>
      </c>
      <c r="J266" s="3">
        <f>H266/G266*100</f>
        <v>310.07827788649706</v>
      </c>
      <c r="K266" s="3">
        <f>H266/F266*100</f>
        <v>182.55109038540664</v>
      </c>
      <c r="L266" s="3">
        <f t="shared" si="21"/>
        <v>1271.6999999999998</v>
      </c>
      <c r="M266" s="3">
        <f t="shared" si="22"/>
        <v>123.6234953187695</v>
      </c>
    </row>
    <row r="267" spans="1:13" s="2" customFormat="1" ht="15.75" customHeight="1">
      <c r="A267" s="89" t="s">
        <v>69</v>
      </c>
      <c r="B267" s="89" t="s">
        <v>163</v>
      </c>
      <c r="C267" s="42" t="s">
        <v>6</v>
      </c>
      <c r="D267" s="15" t="s">
        <v>65</v>
      </c>
      <c r="E267" s="14">
        <v>404.5</v>
      </c>
      <c r="F267" s="3"/>
      <c r="G267" s="3"/>
      <c r="H267" s="14"/>
      <c r="I267" s="14">
        <f t="shared" si="20"/>
        <v>0</v>
      </c>
      <c r="J267" s="14"/>
      <c r="K267" s="14"/>
      <c r="L267" s="14">
        <f t="shared" si="21"/>
        <v>-404.5</v>
      </c>
      <c r="M267" s="14">
        <f t="shared" si="22"/>
        <v>0</v>
      </c>
    </row>
    <row r="268" spans="1:13" s="2" customFormat="1" ht="31.5">
      <c r="A268" s="90"/>
      <c r="B268" s="90"/>
      <c r="C268" s="42" t="s">
        <v>107</v>
      </c>
      <c r="D268" s="15" t="s">
        <v>108</v>
      </c>
      <c r="E268" s="14">
        <v>578.3</v>
      </c>
      <c r="F268" s="14"/>
      <c r="G268" s="14"/>
      <c r="H268" s="32">
        <v>882.8</v>
      </c>
      <c r="I268" s="32">
        <f t="shared" si="20"/>
        <v>882.8</v>
      </c>
      <c r="J268" s="32"/>
      <c r="K268" s="32"/>
      <c r="L268" s="32">
        <f t="shared" si="21"/>
        <v>304.5</v>
      </c>
      <c r="M268" s="32">
        <f t="shared" si="22"/>
        <v>152.65433166176726</v>
      </c>
    </row>
    <row r="269" spans="1:13" s="2" customFormat="1" ht="94.5">
      <c r="A269" s="90"/>
      <c r="B269" s="90"/>
      <c r="C269" s="45" t="s">
        <v>105</v>
      </c>
      <c r="D269" s="15" t="s">
        <v>120</v>
      </c>
      <c r="E269" s="14">
        <v>29.7</v>
      </c>
      <c r="F269" s="3"/>
      <c r="G269" s="3"/>
      <c r="H269" s="32">
        <v>22.8</v>
      </c>
      <c r="I269" s="32">
        <f t="shared" si="20"/>
        <v>22.8</v>
      </c>
      <c r="J269" s="32"/>
      <c r="K269" s="32"/>
      <c r="L269" s="32">
        <f t="shared" si="21"/>
        <v>-6.899999999999999</v>
      </c>
      <c r="M269" s="32">
        <f t="shared" si="22"/>
        <v>76.76767676767678</v>
      </c>
    </row>
    <row r="270" spans="1:13" s="2" customFormat="1" ht="15.75">
      <c r="A270" s="90"/>
      <c r="B270" s="90"/>
      <c r="C270" s="42" t="s">
        <v>13</v>
      </c>
      <c r="D270" s="15" t="s">
        <v>14</v>
      </c>
      <c r="E270" s="14">
        <v>449.6</v>
      </c>
      <c r="F270" s="14"/>
      <c r="G270" s="14"/>
      <c r="H270" s="14"/>
      <c r="I270" s="14">
        <f t="shared" si="20"/>
        <v>0</v>
      </c>
      <c r="J270" s="14"/>
      <c r="K270" s="14"/>
      <c r="L270" s="14">
        <f t="shared" si="21"/>
        <v>-449.6</v>
      </c>
      <c r="M270" s="14">
        <f t="shared" si="22"/>
        <v>0</v>
      </c>
    </row>
    <row r="271" spans="1:13" s="2" customFormat="1" ht="15.75" customHeight="1" hidden="1">
      <c r="A271" s="90"/>
      <c r="B271" s="90"/>
      <c r="C271" s="42" t="s">
        <v>15</v>
      </c>
      <c r="D271" s="15" t="s">
        <v>16</v>
      </c>
      <c r="E271" s="14"/>
      <c r="F271" s="3"/>
      <c r="G271" s="3"/>
      <c r="H271" s="14"/>
      <c r="I271" s="14">
        <f t="shared" si="20"/>
        <v>0</v>
      </c>
      <c r="J271" s="14" t="e">
        <f>H271/G271*100</f>
        <v>#DIV/0!</v>
      </c>
      <c r="K271" s="14" t="e">
        <f>H271/F271*100</f>
        <v>#DIV/0!</v>
      </c>
      <c r="L271" s="14">
        <f t="shared" si="21"/>
        <v>0</v>
      </c>
      <c r="M271" s="14" t="e">
        <f t="shared" si="22"/>
        <v>#DIV/0!</v>
      </c>
    </row>
    <row r="272" spans="1:13" s="2" customFormat="1" ht="15.75" customHeight="1" hidden="1">
      <c r="A272" s="90"/>
      <c r="B272" s="90"/>
      <c r="C272" s="42" t="s">
        <v>17</v>
      </c>
      <c r="D272" s="15" t="s">
        <v>18</v>
      </c>
      <c r="E272" s="14"/>
      <c r="F272" s="3"/>
      <c r="G272" s="3"/>
      <c r="H272" s="14"/>
      <c r="I272" s="14">
        <f t="shared" si="20"/>
        <v>0</v>
      </c>
      <c r="J272" s="14" t="e">
        <f>H272/G272*100</f>
        <v>#DIV/0!</v>
      </c>
      <c r="K272" s="14" t="e">
        <f>H272/F272*100</f>
        <v>#DIV/0!</v>
      </c>
      <c r="L272" s="14">
        <f t="shared" si="21"/>
        <v>0</v>
      </c>
      <c r="M272" s="14" t="e">
        <f t="shared" si="22"/>
        <v>#DIV/0!</v>
      </c>
    </row>
    <row r="273" spans="1:13" ht="15.75">
      <c r="A273" s="90"/>
      <c r="B273" s="90"/>
      <c r="C273" s="42" t="s">
        <v>20</v>
      </c>
      <c r="D273" s="15" t="s">
        <v>52</v>
      </c>
      <c r="E273" s="14">
        <v>19280.2</v>
      </c>
      <c r="F273" s="32">
        <v>194.2</v>
      </c>
      <c r="G273" s="32">
        <v>194.2</v>
      </c>
      <c r="H273" s="14">
        <v>194.2</v>
      </c>
      <c r="I273" s="14">
        <f t="shared" si="20"/>
        <v>0</v>
      </c>
      <c r="J273" s="14">
        <f>H273/G273*100</f>
        <v>100</v>
      </c>
      <c r="K273" s="14">
        <f>H273/F273*100</f>
        <v>100</v>
      </c>
      <c r="L273" s="14">
        <f t="shared" si="21"/>
        <v>-19086</v>
      </c>
      <c r="M273" s="14">
        <f t="shared" si="22"/>
        <v>1.0072509621269488</v>
      </c>
    </row>
    <row r="274" spans="1:13" ht="15.75" customHeight="1" hidden="1">
      <c r="A274" s="90"/>
      <c r="B274" s="90"/>
      <c r="C274" s="42" t="s">
        <v>22</v>
      </c>
      <c r="D274" s="15" t="s">
        <v>23</v>
      </c>
      <c r="E274" s="14"/>
      <c r="F274" s="14"/>
      <c r="G274" s="14"/>
      <c r="H274" s="14"/>
      <c r="I274" s="14">
        <f t="shared" si="20"/>
        <v>0</v>
      </c>
      <c r="J274" s="14" t="e">
        <f>H274/G274*100</f>
        <v>#DIV/0!</v>
      </c>
      <c r="K274" s="14" t="e">
        <f>H274/F274*100</f>
        <v>#DIV/0!</v>
      </c>
      <c r="L274" s="14">
        <f t="shared" si="21"/>
        <v>0</v>
      </c>
      <c r="M274" s="14" t="e">
        <f t="shared" si="22"/>
        <v>#DIV/0!</v>
      </c>
    </row>
    <row r="275" spans="1:13" ht="15.75" customHeight="1" hidden="1">
      <c r="A275" s="90"/>
      <c r="B275" s="90"/>
      <c r="C275" s="42" t="s">
        <v>29</v>
      </c>
      <c r="D275" s="15" t="s">
        <v>30</v>
      </c>
      <c r="E275" s="14"/>
      <c r="F275" s="32"/>
      <c r="G275" s="14"/>
      <c r="H275" s="14"/>
      <c r="I275" s="14">
        <f t="shared" si="20"/>
        <v>0</v>
      </c>
      <c r="J275" s="14" t="e">
        <f>H275/G275*100</f>
        <v>#DIV/0!</v>
      </c>
      <c r="K275" s="14" t="e">
        <f>H275/F275*100</f>
        <v>#DIV/0!</v>
      </c>
      <c r="L275" s="14">
        <f t="shared" si="21"/>
        <v>0</v>
      </c>
      <c r="M275" s="14" t="e">
        <f t="shared" si="22"/>
        <v>#DIV/0!</v>
      </c>
    </row>
    <row r="276" spans="1:13" ht="31.5">
      <c r="A276" s="90"/>
      <c r="B276" s="90"/>
      <c r="C276" s="42" t="s">
        <v>102</v>
      </c>
      <c r="D276" s="15" t="s">
        <v>103</v>
      </c>
      <c r="E276" s="14">
        <v>136.9</v>
      </c>
      <c r="F276" s="14"/>
      <c r="G276" s="14"/>
      <c r="H276" s="14">
        <v>263.1</v>
      </c>
      <c r="I276" s="14">
        <f t="shared" si="20"/>
        <v>263.1</v>
      </c>
      <c r="J276" s="14"/>
      <c r="K276" s="14"/>
      <c r="L276" s="14">
        <f t="shared" si="21"/>
        <v>126.20000000000002</v>
      </c>
      <c r="M276" s="14">
        <f t="shared" si="22"/>
        <v>192.18407596785977</v>
      </c>
    </row>
    <row r="277" spans="1:13" ht="31.5">
      <c r="A277" s="90"/>
      <c r="B277" s="90"/>
      <c r="C277" s="42" t="s">
        <v>101</v>
      </c>
      <c r="D277" s="15" t="s">
        <v>104</v>
      </c>
      <c r="E277" s="14">
        <v>1564.7</v>
      </c>
      <c r="F277" s="14"/>
      <c r="G277" s="14"/>
      <c r="H277" s="14">
        <v>51.2</v>
      </c>
      <c r="I277" s="14">
        <f t="shared" si="20"/>
        <v>51.2</v>
      </c>
      <c r="J277" s="14"/>
      <c r="K277" s="14"/>
      <c r="L277" s="14">
        <f t="shared" si="21"/>
        <v>-1513.5</v>
      </c>
      <c r="M277" s="14">
        <f t="shared" si="22"/>
        <v>3.272192752604333</v>
      </c>
    </row>
    <row r="278" spans="1:13" ht="15.75">
      <c r="A278" s="90"/>
      <c r="B278" s="90"/>
      <c r="C278" s="42" t="s">
        <v>24</v>
      </c>
      <c r="D278" s="15" t="s">
        <v>19</v>
      </c>
      <c r="E278" s="14">
        <v>-513.4</v>
      </c>
      <c r="F278" s="14"/>
      <c r="G278" s="14"/>
      <c r="H278" s="14">
        <v>-80.2</v>
      </c>
      <c r="I278" s="14">
        <f t="shared" si="20"/>
        <v>-80.2</v>
      </c>
      <c r="J278" s="14"/>
      <c r="K278" s="14"/>
      <c r="L278" s="14">
        <f t="shared" si="21"/>
        <v>433.2</v>
      </c>
      <c r="M278" s="14">
        <f t="shared" si="22"/>
        <v>15.621347876899105</v>
      </c>
    </row>
    <row r="279" spans="1:13" s="2" customFormat="1" ht="15.75">
      <c r="A279" s="91"/>
      <c r="B279" s="91"/>
      <c r="C279" s="46"/>
      <c r="D279" s="4" t="s">
        <v>35</v>
      </c>
      <c r="E279" s="3">
        <f>SUM(E267:E278)</f>
        <v>21930.5</v>
      </c>
      <c r="F279" s="3">
        <f>SUM(F267:F278)</f>
        <v>194.2</v>
      </c>
      <c r="G279" s="3">
        <f>SUM(G267:G278)</f>
        <v>194.2</v>
      </c>
      <c r="H279" s="3">
        <f>SUM(H267:H278)</f>
        <v>1333.9</v>
      </c>
      <c r="I279" s="3">
        <f t="shared" si="20"/>
        <v>1139.7</v>
      </c>
      <c r="J279" s="3">
        <f>H279/G279*100</f>
        <v>686.8692070030897</v>
      </c>
      <c r="K279" s="3">
        <f>H279/F279*100</f>
        <v>686.8692070030897</v>
      </c>
      <c r="L279" s="3">
        <f t="shared" si="21"/>
        <v>-20596.6</v>
      </c>
      <c r="M279" s="3">
        <f t="shared" si="22"/>
        <v>6.082396662182806</v>
      </c>
    </row>
    <row r="280" spans="1:13" s="2" customFormat="1" ht="31.5" customHeight="1">
      <c r="A280" s="92">
        <v>977</v>
      </c>
      <c r="B280" s="89" t="s">
        <v>70</v>
      </c>
      <c r="C280" s="42" t="s">
        <v>107</v>
      </c>
      <c r="D280" s="15" t="s">
        <v>108</v>
      </c>
      <c r="E280" s="14">
        <v>3.5</v>
      </c>
      <c r="F280" s="14"/>
      <c r="G280" s="14"/>
      <c r="H280" s="14">
        <v>40.9</v>
      </c>
      <c r="I280" s="14">
        <f t="shared" si="20"/>
        <v>40.9</v>
      </c>
      <c r="J280" s="14"/>
      <c r="K280" s="14"/>
      <c r="L280" s="14">
        <f t="shared" si="21"/>
        <v>37.4</v>
      </c>
      <c r="M280" s="14">
        <f t="shared" si="22"/>
        <v>1168.5714285714284</v>
      </c>
    </row>
    <row r="281" spans="1:13" s="2" customFormat="1" ht="15.75" customHeight="1" hidden="1">
      <c r="A281" s="93"/>
      <c r="B281" s="90"/>
      <c r="C281" s="42" t="s">
        <v>13</v>
      </c>
      <c r="D281" s="15" t="s">
        <v>14</v>
      </c>
      <c r="E281" s="14"/>
      <c r="F281" s="14"/>
      <c r="G281" s="14"/>
      <c r="H281" s="14"/>
      <c r="I281" s="14">
        <f t="shared" si="20"/>
        <v>0</v>
      </c>
      <c r="J281" s="14"/>
      <c r="K281" s="14"/>
      <c r="L281" s="14">
        <f t="shared" si="21"/>
        <v>0</v>
      </c>
      <c r="M281" s="14" t="e">
        <f t="shared" si="22"/>
        <v>#DIV/0!</v>
      </c>
    </row>
    <row r="282" spans="1:13" s="2" customFormat="1" ht="15.75" customHeight="1" hidden="1">
      <c r="A282" s="93"/>
      <c r="B282" s="90"/>
      <c r="C282" s="42" t="s">
        <v>15</v>
      </c>
      <c r="D282" s="15" t="s">
        <v>16</v>
      </c>
      <c r="E282" s="14"/>
      <c r="F282" s="14"/>
      <c r="G282" s="14"/>
      <c r="H282" s="14"/>
      <c r="I282" s="14">
        <f t="shared" si="20"/>
        <v>0</v>
      </c>
      <c r="J282" s="14"/>
      <c r="K282" s="14"/>
      <c r="L282" s="14">
        <f t="shared" si="21"/>
        <v>0</v>
      </c>
      <c r="M282" s="14" t="e">
        <f t="shared" si="22"/>
        <v>#DIV/0!</v>
      </c>
    </row>
    <row r="283" spans="1:13" s="2" customFormat="1" ht="15.75" customHeight="1" hidden="1">
      <c r="A283" s="93"/>
      <c r="B283" s="90"/>
      <c r="C283" s="42" t="s">
        <v>29</v>
      </c>
      <c r="D283" s="15" t="s">
        <v>30</v>
      </c>
      <c r="E283" s="14"/>
      <c r="F283" s="32"/>
      <c r="G283" s="32"/>
      <c r="H283" s="14"/>
      <c r="I283" s="14">
        <f t="shared" si="20"/>
        <v>0</v>
      </c>
      <c r="J283" s="14"/>
      <c r="K283" s="14"/>
      <c r="L283" s="14">
        <f t="shared" si="21"/>
        <v>0</v>
      </c>
      <c r="M283" s="14" t="e">
        <f t="shared" si="22"/>
        <v>#DIV/0!</v>
      </c>
    </row>
    <row r="284" spans="1:13" s="2" customFormat="1" ht="15.75">
      <c r="A284" s="94"/>
      <c r="B284" s="91"/>
      <c r="C284" s="44"/>
      <c r="D284" s="4" t="s">
        <v>35</v>
      </c>
      <c r="E284" s="3">
        <f>SUM(E280:E283)</f>
        <v>3.5</v>
      </c>
      <c r="F284" s="3">
        <f>SUM(F280:F283)</f>
        <v>0</v>
      </c>
      <c r="G284" s="3">
        <f>SUM(G280:G283)</f>
        <v>0</v>
      </c>
      <c r="H284" s="3">
        <f>SUM(H280:H283)</f>
        <v>40.9</v>
      </c>
      <c r="I284" s="3">
        <f t="shared" si="20"/>
        <v>40.9</v>
      </c>
      <c r="J284" s="3"/>
      <c r="K284" s="3"/>
      <c r="L284" s="3">
        <f t="shared" si="21"/>
        <v>37.4</v>
      </c>
      <c r="M284" s="3">
        <f t="shared" si="22"/>
        <v>1168.5714285714284</v>
      </c>
    </row>
    <row r="285" spans="1:13" s="2" customFormat="1" ht="47.25" customHeight="1" hidden="1">
      <c r="A285" s="92">
        <v>978</v>
      </c>
      <c r="B285" s="89" t="s">
        <v>139</v>
      </c>
      <c r="C285" s="42" t="s">
        <v>17</v>
      </c>
      <c r="D285" s="15" t="s">
        <v>97</v>
      </c>
      <c r="E285" s="14"/>
      <c r="F285" s="14"/>
      <c r="G285" s="14"/>
      <c r="H285" s="14"/>
      <c r="I285" s="14">
        <f t="shared" si="20"/>
        <v>0</v>
      </c>
      <c r="J285" s="14"/>
      <c r="K285" s="14"/>
      <c r="L285" s="14">
        <f t="shared" si="21"/>
        <v>0</v>
      </c>
      <c r="M285" s="14" t="e">
        <f t="shared" si="22"/>
        <v>#DIV/0!</v>
      </c>
    </row>
    <row r="286" spans="1:13" s="2" customFormat="1" ht="15.75" customHeight="1" hidden="1">
      <c r="A286" s="93"/>
      <c r="B286" s="90"/>
      <c r="C286" s="42"/>
      <c r="D286" s="4" t="s">
        <v>25</v>
      </c>
      <c r="E286" s="3">
        <f>SUM(E285)</f>
        <v>0</v>
      </c>
      <c r="F286" s="3">
        <f>SUM(F285)</f>
        <v>0</v>
      </c>
      <c r="G286" s="3">
        <f>SUM(G285)</f>
        <v>0</v>
      </c>
      <c r="H286" s="3">
        <f>SUM(H285)</f>
        <v>0</v>
      </c>
      <c r="I286" s="3">
        <f t="shared" si="20"/>
        <v>0</v>
      </c>
      <c r="J286" s="3"/>
      <c r="K286" s="3"/>
      <c r="L286" s="3">
        <f t="shared" si="21"/>
        <v>0</v>
      </c>
      <c r="M286" s="3" t="e">
        <f t="shared" si="22"/>
        <v>#DIV/0!</v>
      </c>
    </row>
    <row r="287" spans="1:13" s="2" customFormat="1" ht="15.75" customHeight="1">
      <c r="A287" s="93"/>
      <c r="B287" s="90"/>
      <c r="C287" s="42" t="s">
        <v>17</v>
      </c>
      <c r="D287" s="21" t="s">
        <v>97</v>
      </c>
      <c r="E287" s="14">
        <v>1</v>
      </c>
      <c r="F287" s="14"/>
      <c r="G287" s="3"/>
      <c r="H287" s="3"/>
      <c r="I287" s="3">
        <f t="shared" si="20"/>
        <v>0</v>
      </c>
      <c r="J287" s="3"/>
      <c r="K287" s="3"/>
      <c r="L287" s="3">
        <f t="shared" si="21"/>
        <v>-1</v>
      </c>
      <c r="M287" s="3">
        <f t="shared" si="22"/>
        <v>0</v>
      </c>
    </row>
    <row r="288" spans="1:13" s="2" customFormat="1" ht="15.75" customHeight="1">
      <c r="A288" s="93"/>
      <c r="B288" s="90"/>
      <c r="C288" s="42"/>
      <c r="D288" s="33" t="s">
        <v>192</v>
      </c>
      <c r="E288" s="32">
        <f>SUM(E287)</f>
        <v>1</v>
      </c>
      <c r="F288" s="14">
        <f>SUM(F287)</f>
        <v>0</v>
      </c>
      <c r="G288" s="14">
        <f>SUM(G287)</f>
        <v>0</v>
      </c>
      <c r="H288" s="3">
        <f>SUM(H287)</f>
        <v>0</v>
      </c>
      <c r="I288" s="3">
        <f t="shared" si="20"/>
        <v>0</v>
      </c>
      <c r="J288" s="3"/>
      <c r="K288" s="3"/>
      <c r="L288" s="3">
        <f t="shared" si="21"/>
        <v>-1</v>
      </c>
      <c r="M288" s="3">
        <f t="shared" si="22"/>
        <v>0</v>
      </c>
    </row>
    <row r="289" spans="1:13" s="2" customFormat="1" ht="15.75" customHeight="1">
      <c r="A289" s="93"/>
      <c r="B289" s="90"/>
      <c r="C289" s="42" t="s">
        <v>13</v>
      </c>
      <c r="D289" s="21" t="s">
        <v>14</v>
      </c>
      <c r="E289" s="14">
        <v>-2</v>
      </c>
      <c r="F289" s="14"/>
      <c r="G289" s="3"/>
      <c r="H289" s="3"/>
      <c r="I289" s="3">
        <f t="shared" si="20"/>
        <v>0</v>
      </c>
      <c r="J289" s="3"/>
      <c r="K289" s="3"/>
      <c r="L289" s="3">
        <f t="shared" si="21"/>
        <v>2</v>
      </c>
      <c r="M289" s="3">
        <f t="shared" si="22"/>
        <v>0</v>
      </c>
    </row>
    <row r="290" spans="1:13" s="2" customFormat="1" ht="15.75">
      <c r="A290" s="93"/>
      <c r="B290" s="90"/>
      <c r="C290" s="44"/>
      <c r="D290" s="33" t="s">
        <v>26</v>
      </c>
      <c r="E290" s="3">
        <f>SUM(E289)</f>
        <v>-2</v>
      </c>
      <c r="F290" s="32">
        <f>SUM(F289)</f>
        <v>0</v>
      </c>
      <c r="G290" s="32">
        <f>SUM(G289)</f>
        <v>0</v>
      </c>
      <c r="H290" s="3">
        <f>SUM(H289)</f>
        <v>0</v>
      </c>
      <c r="I290" s="3">
        <f t="shared" si="20"/>
        <v>0</v>
      </c>
      <c r="J290" s="3"/>
      <c r="K290" s="3"/>
      <c r="L290" s="3">
        <f t="shared" si="21"/>
        <v>2</v>
      </c>
      <c r="M290" s="3">
        <f t="shared" si="22"/>
        <v>0</v>
      </c>
    </row>
    <row r="291" spans="1:13" s="2" customFormat="1" ht="15.75">
      <c r="A291" s="94"/>
      <c r="B291" s="91"/>
      <c r="C291" s="44"/>
      <c r="D291" s="4" t="s">
        <v>35</v>
      </c>
      <c r="E291" s="3">
        <f>E288+E290</f>
        <v>-1</v>
      </c>
      <c r="F291" s="32">
        <f>F288+F290</f>
        <v>0</v>
      </c>
      <c r="G291" s="32">
        <f>G288+G290</f>
        <v>0</v>
      </c>
      <c r="H291" s="3">
        <f>H288+H290</f>
        <v>0</v>
      </c>
      <c r="I291" s="3">
        <f t="shared" si="20"/>
        <v>0</v>
      </c>
      <c r="J291" s="3"/>
      <c r="K291" s="3"/>
      <c r="L291" s="3">
        <f t="shared" si="21"/>
        <v>1</v>
      </c>
      <c r="M291" s="3">
        <f t="shared" si="22"/>
        <v>0</v>
      </c>
    </row>
    <row r="292" spans="1:13" s="2" customFormat="1" ht="31.5">
      <c r="A292" s="92">
        <v>985</v>
      </c>
      <c r="B292" s="89" t="s">
        <v>72</v>
      </c>
      <c r="C292" s="42" t="s">
        <v>107</v>
      </c>
      <c r="D292" s="15" t="s">
        <v>108</v>
      </c>
      <c r="E292" s="14">
        <v>47.1</v>
      </c>
      <c r="F292" s="32"/>
      <c r="G292" s="32"/>
      <c r="H292" s="32"/>
      <c r="I292" s="32">
        <f t="shared" si="20"/>
        <v>0</v>
      </c>
      <c r="J292" s="32"/>
      <c r="K292" s="32"/>
      <c r="L292" s="32">
        <f t="shared" si="21"/>
        <v>-47.1</v>
      </c>
      <c r="M292" s="32">
        <f t="shared" si="22"/>
        <v>0</v>
      </c>
    </row>
    <row r="293" spans="1:13" s="2" customFormat="1" ht="15.75">
      <c r="A293" s="93"/>
      <c r="B293" s="90"/>
      <c r="C293" s="42" t="s">
        <v>13</v>
      </c>
      <c r="D293" s="15" t="s">
        <v>14</v>
      </c>
      <c r="E293" s="14">
        <v>7</v>
      </c>
      <c r="F293" s="14"/>
      <c r="G293" s="14"/>
      <c r="H293" s="14"/>
      <c r="I293" s="14">
        <f t="shared" si="20"/>
        <v>0</v>
      </c>
      <c r="J293" s="14"/>
      <c r="K293" s="14"/>
      <c r="L293" s="14">
        <f t="shared" si="21"/>
        <v>-7</v>
      </c>
      <c r="M293" s="14">
        <f t="shared" si="22"/>
        <v>0</v>
      </c>
    </row>
    <row r="294" spans="1:13" s="2" customFormat="1" ht="15.75" customHeight="1" hidden="1">
      <c r="A294" s="93"/>
      <c r="B294" s="90"/>
      <c r="C294" s="42" t="s">
        <v>15</v>
      </c>
      <c r="D294" s="15" t="s">
        <v>16</v>
      </c>
      <c r="E294" s="14"/>
      <c r="F294" s="14"/>
      <c r="G294" s="14"/>
      <c r="H294" s="14"/>
      <c r="I294" s="14">
        <f t="shared" si="20"/>
        <v>0</v>
      </c>
      <c r="J294" s="14"/>
      <c r="K294" s="14"/>
      <c r="L294" s="14">
        <f t="shared" si="21"/>
        <v>0</v>
      </c>
      <c r="M294" s="14" t="e">
        <f t="shared" si="22"/>
        <v>#DIV/0!</v>
      </c>
    </row>
    <row r="295" spans="1:13" s="2" customFormat="1" ht="15.75" customHeight="1" hidden="1">
      <c r="A295" s="93"/>
      <c r="B295" s="90"/>
      <c r="C295" s="42" t="s">
        <v>22</v>
      </c>
      <c r="D295" s="15" t="s">
        <v>23</v>
      </c>
      <c r="E295" s="14"/>
      <c r="F295" s="14"/>
      <c r="G295" s="14"/>
      <c r="H295" s="14"/>
      <c r="I295" s="14">
        <f t="shared" si="20"/>
        <v>0</v>
      </c>
      <c r="J295" s="14"/>
      <c r="K295" s="14"/>
      <c r="L295" s="14">
        <f t="shared" si="21"/>
        <v>0</v>
      </c>
      <c r="M295" s="14" t="e">
        <f t="shared" si="22"/>
        <v>#DIV/0!</v>
      </c>
    </row>
    <row r="296" spans="1:13" s="2" customFormat="1" ht="15.75" customHeight="1" hidden="1">
      <c r="A296" s="93"/>
      <c r="B296" s="90"/>
      <c r="C296" s="42" t="s">
        <v>29</v>
      </c>
      <c r="D296" s="15" t="s">
        <v>30</v>
      </c>
      <c r="E296" s="14"/>
      <c r="F296" s="32"/>
      <c r="G296" s="32"/>
      <c r="H296" s="14"/>
      <c r="I296" s="14">
        <f t="shared" si="20"/>
        <v>0</v>
      </c>
      <c r="J296" s="14"/>
      <c r="K296" s="14"/>
      <c r="L296" s="14">
        <f t="shared" si="21"/>
        <v>0</v>
      </c>
      <c r="M296" s="14" t="e">
        <f t="shared" si="22"/>
        <v>#DIV/0!</v>
      </c>
    </row>
    <row r="297" spans="1:13" s="2" customFormat="1" ht="15.75">
      <c r="A297" s="94"/>
      <c r="B297" s="91"/>
      <c r="C297" s="46"/>
      <c r="D297" s="4" t="s">
        <v>35</v>
      </c>
      <c r="E297" s="3">
        <f>SUM(E292:E296)</f>
        <v>54.1</v>
      </c>
      <c r="F297" s="3">
        <f>SUM(F292:F296)</f>
        <v>0</v>
      </c>
      <c r="G297" s="3">
        <f>SUM(G292:G296)</f>
        <v>0</v>
      </c>
      <c r="H297" s="3">
        <f>SUM(H292:H296)</f>
        <v>0</v>
      </c>
      <c r="I297" s="3">
        <f t="shared" si="20"/>
        <v>0</v>
      </c>
      <c r="J297" s="3"/>
      <c r="K297" s="3"/>
      <c r="L297" s="3">
        <f t="shared" si="21"/>
        <v>-54.1</v>
      </c>
      <c r="M297" s="3">
        <f t="shared" si="22"/>
        <v>0</v>
      </c>
    </row>
    <row r="298" spans="1:13" s="2" customFormat="1" ht="78.75">
      <c r="A298" s="89" t="s">
        <v>73</v>
      </c>
      <c r="B298" s="89" t="s">
        <v>164</v>
      </c>
      <c r="C298" s="45" t="s">
        <v>10</v>
      </c>
      <c r="D298" s="15" t="s">
        <v>50</v>
      </c>
      <c r="E298" s="14">
        <v>23457.8</v>
      </c>
      <c r="F298" s="14">
        <v>31518.8</v>
      </c>
      <c r="G298" s="14">
        <v>22380</v>
      </c>
      <c r="H298" s="14">
        <v>23586.1</v>
      </c>
      <c r="I298" s="14">
        <f t="shared" si="20"/>
        <v>1206.0999999999985</v>
      </c>
      <c r="J298" s="14">
        <f>H298/G298*100</f>
        <v>105.38918677390528</v>
      </c>
      <c r="K298" s="14">
        <f>H298/F298*100</f>
        <v>74.83184639009099</v>
      </c>
      <c r="L298" s="14">
        <f t="shared" si="21"/>
        <v>128.29999999999927</v>
      </c>
      <c r="M298" s="14">
        <f t="shared" si="22"/>
        <v>100.54693961070518</v>
      </c>
    </row>
    <row r="299" spans="1:13" s="2" customFormat="1" ht="31.5" customHeight="1" hidden="1">
      <c r="A299" s="90"/>
      <c r="B299" s="90"/>
      <c r="C299" s="42" t="s">
        <v>109</v>
      </c>
      <c r="D299" s="15" t="s">
        <v>110</v>
      </c>
      <c r="E299" s="14"/>
      <c r="F299" s="14"/>
      <c r="G299" s="14"/>
      <c r="H299" s="14"/>
      <c r="I299" s="14">
        <f t="shared" si="20"/>
        <v>0</v>
      </c>
      <c r="J299" s="14" t="e">
        <f>H299/G299*100</f>
        <v>#DIV/0!</v>
      </c>
      <c r="K299" s="14" t="e">
        <f>H299/F299*100</f>
        <v>#DIV/0!</v>
      </c>
      <c r="L299" s="14">
        <f t="shared" si="21"/>
        <v>0</v>
      </c>
      <c r="M299" s="14" t="e">
        <f t="shared" si="22"/>
        <v>#DIV/0!</v>
      </c>
    </row>
    <row r="300" spans="1:13" s="2" customFormat="1" ht="31.5">
      <c r="A300" s="90"/>
      <c r="B300" s="90"/>
      <c r="C300" s="42" t="s">
        <v>107</v>
      </c>
      <c r="D300" s="15" t="s">
        <v>108</v>
      </c>
      <c r="E300" s="14">
        <v>51680.3</v>
      </c>
      <c r="F300" s="14">
        <v>39194.5</v>
      </c>
      <c r="G300" s="14">
        <v>39194.5</v>
      </c>
      <c r="H300" s="14">
        <v>81511.7</v>
      </c>
      <c r="I300" s="14">
        <f t="shared" si="20"/>
        <v>42317.2</v>
      </c>
      <c r="J300" s="14">
        <f>H300/G300*100</f>
        <v>207.96718927400528</v>
      </c>
      <c r="K300" s="14">
        <f>H300/F300*100</f>
        <v>207.96718927400528</v>
      </c>
      <c r="L300" s="14">
        <f t="shared" si="21"/>
        <v>29831.399999999994</v>
      </c>
      <c r="M300" s="14">
        <f t="shared" si="22"/>
        <v>157.72296213450772</v>
      </c>
    </row>
    <row r="301" spans="1:13" s="2" customFormat="1" ht="15.75">
      <c r="A301" s="90"/>
      <c r="B301" s="90"/>
      <c r="C301" s="42" t="s">
        <v>43</v>
      </c>
      <c r="D301" s="15" t="s">
        <v>44</v>
      </c>
      <c r="E301" s="14"/>
      <c r="F301" s="14"/>
      <c r="G301" s="14"/>
      <c r="H301" s="14">
        <v>1370.5</v>
      </c>
      <c r="I301" s="14">
        <f t="shared" si="20"/>
        <v>1370.5</v>
      </c>
      <c r="J301" s="14"/>
      <c r="K301" s="14"/>
      <c r="L301" s="14">
        <f t="shared" si="21"/>
        <v>1370.5</v>
      </c>
      <c r="M301" s="14"/>
    </row>
    <row r="302" spans="1:13" s="2" customFormat="1" ht="15.75">
      <c r="A302" s="90"/>
      <c r="B302" s="90"/>
      <c r="C302" s="42" t="s">
        <v>13</v>
      </c>
      <c r="D302" s="15" t="s">
        <v>14</v>
      </c>
      <c r="E302" s="14">
        <v>289.6</v>
      </c>
      <c r="F302" s="14"/>
      <c r="G302" s="14"/>
      <c r="H302" s="14">
        <v>1248.8</v>
      </c>
      <c r="I302" s="14">
        <f t="shared" si="20"/>
        <v>1248.8</v>
      </c>
      <c r="J302" s="14"/>
      <c r="K302" s="14"/>
      <c r="L302" s="14">
        <f t="shared" si="21"/>
        <v>959.1999999999999</v>
      </c>
      <c r="M302" s="14">
        <f t="shared" si="22"/>
        <v>431.21546961325964</v>
      </c>
    </row>
    <row r="303" spans="1:13" s="2" customFormat="1" ht="15.75" customHeight="1" hidden="1">
      <c r="A303" s="90"/>
      <c r="B303" s="90"/>
      <c r="C303" s="42" t="s">
        <v>15</v>
      </c>
      <c r="D303" s="15" t="s">
        <v>16</v>
      </c>
      <c r="E303" s="14"/>
      <c r="F303" s="14"/>
      <c r="G303" s="14"/>
      <c r="H303" s="32"/>
      <c r="I303" s="32">
        <f t="shared" si="20"/>
        <v>0</v>
      </c>
      <c r="J303" s="32" t="e">
        <f>H303/G303*100</f>
        <v>#DIV/0!</v>
      </c>
      <c r="K303" s="32" t="e">
        <f>H303/F303*100</f>
        <v>#DIV/0!</v>
      </c>
      <c r="L303" s="32">
        <f t="shared" si="21"/>
        <v>0</v>
      </c>
      <c r="M303" s="32" t="e">
        <f t="shared" si="22"/>
        <v>#DIV/0!</v>
      </c>
    </row>
    <row r="304" spans="1:13" s="2" customFormat="1" ht="47.25">
      <c r="A304" s="90"/>
      <c r="B304" s="90"/>
      <c r="C304" s="42" t="s">
        <v>17</v>
      </c>
      <c r="D304" s="15" t="s">
        <v>97</v>
      </c>
      <c r="E304" s="14">
        <v>5843</v>
      </c>
      <c r="F304" s="14">
        <v>14763</v>
      </c>
      <c r="G304" s="14">
        <v>14763</v>
      </c>
      <c r="H304" s="14">
        <v>12821.1</v>
      </c>
      <c r="I304" s="14">
        <f t="shared" si="20"/>
        <v>-1941.8999999999996</v>
      </c>
      <c r="J304" s="14">
        <f>H304/G304*100</f>
        <v>86.84616947774842</v>
      </c>
      <c r="K304" s="14">
        <f>H304/F304*100</f>
        <v>86.84616947774842</v>
      </c>
      <c r="L304" s="14">
        <f t="shared" si="21"/>
        <v>6978.1</v>
      </c>
      <c r="M304" s="14">
        <f t="shared" si="22"/>
        <v>219.4266643847339</v>
      </c>
    </row>
    <row r="305" spans="1:13" s="2" customFormat="1" ht="15.75">
      <c r="A305" s="90"/>
      <c r="B305" s="90"/>
      <c r="C305" s="42" t="s">
        <v>20</v>
      </c>
      <c r="D305" s="15" t="s">
        <v>21</v>
      </c>
      <c r="E305" s="10">
        <v>170932</v>
      </c>
      <c r="F305" s="10">
        <v>298107.1</v>
      </c>
      <c r="G305" s="10">
        <v>124274.7</v>
      </c>
      <c r="H305" s="10">
        <v>124274.7</v>
      </c>
      <c r="I305" s="10">
        <f t="shared" si="20"/>
        <v>0</v>
      </c>
      <c r="J305" s="10">
        <f>H305/G305*100</f>
        <v>100</v>
      </c>
      <c r="K305" s="10">
        <f>H305/F305*100</f>
        <v>41.68793698640522</v>
      </c>
      <c r="L305" s="10">
        <f t="shared" si="21"/>
        <v>-46657.3</v>
      </c>
      <c r="M305" s="10">
        <f t="shared" si="22"/>
        <v>72.70417475955351</v>
      </c>
    </row>
    <row r="306" spans="1:13" s="2" customFormat="1" ht="15.75">
      <c r="A306" s="90"/>
      <c r="B306" s="90"/>
      <c r="C306" s="42" t="s">
        <v>22</v>
      </c>
      <c r="D306" s="15" t="s">
        <v>23</v>
      </c>
      <c r="E306" s="14">
        <v>83118.5</v>
      </c>
      <c r="F306" s="32">
        <f>96293-1926.6</f>
        <v>94366.4</v>
      </c>
      <c r="G306" s="32">
        <v>92677.5</v>
      </c>
      <c r="H306" s="14">
        <v>92677.5</v>
      </c>
      <c r="I306" s="14">
        <f t="shared" si="20"/>
        <v>0</v>
      </c>
      <c r="J306" s="14">
        <f>H306/G306*100</f>
        <v>100</v>
      </c>
      <c r="K306" s="14">
        <f>H306/F306*100</f>
        <v>98.21027399582903</v>
      </c>
      <c r="L306" s="14">
        <f t="shared" si="21"/>
        <v>9559</v>
      </c>
      <c r="M306" s="14">
        <f t="shared" si="22"/>
        <v>111.50044815534447</v>
      </c>
    </row>
    <row r="307" spans="1:13" s="2" customFormat="1" ht="15.75">
      <c r="A307" s="90"/>
      <c r="B307" s="90"/>
      <c r="C307" s="42" t="s">
        <v>29</v>
      </c>
      <c r="D307" s="15" t="s">
        <v>30</v>
      </c>
      <c r="E307" s="14">
        <v>9070.8</v>
      </c>
      <c r="F307" s="32">
        <f>8600.7+1564.8</f>
        <v>10165.5</v>
      </c>
      <c r="G307" s="32">
        <v>6810.5</v>
      </c>
      <c r="H307" s="32">
        <v>6810.5</v>
      </c>
      <c r="I307" s="32">
        <f t="shared" si="20"/>
        <v>0</v>
      </c>
      <c r="J307" s="32">
        <f>H307/G307*100</f>
        <v>100</v>
      </c>
      <c r="K307" s="32">
        <f>H307/F307*100</f>
        <v>66.99621268014361</v>
      </c>
      <c r="L307" s="32">
        <f t="shared" si="21"/>
        <v>-2260.2999999999993</v>
      </c>
      <c r="M307" s="32">
        <f t="shared" si="22"/>
        <v>75.0815804559686</v>
      </c>
    </row>
    <row r="308" spans="1:13" s="2" customFormat="1" ht="15.75">
      <c r="A308" s="90"/>
      <c r="B308" s="90"/>
      <c r="C308" s="42" t="s">
        <v>24</v>
      </c>
      <c r="D308" s="15" t="s">
        <v>19</v>
      </c>
      <c r="E308" s="14">
        <v>-5931.8</v>
      </c>
      <c r="F308" s="14"/>
      <c r="G308" s="14"/>
      <c r="H308" s="32">
        <v>-15911.9</v>
      </c>
      <c r="I308" s="32">
        <f t="shared" si="20"/>
        <v>-15911.9</v>
      </c>
      <c r="J308" s="32"/>
      <c r="K308" s="32"/>
      <c r="L308" s="32">
        <f t="shared" si="21"/>
        <v>-9980.099999999999</v>
      </c>
      <c r="M308" s="32">
        <f t="shared" si="22"/>
        <v>268.2474122526046</v>
      </c>
    </row>
    <row r="309" spans="1:13" s="2" customFormat="1" ht="15.75">
      <c r="A309" s="91"/>
      <c r="B309" s="91"/>
      <c r="C309" s="46"/>
      <c r="D309" s="4" t="s">
        <v>35</v>
      </c>
      <c r="E309" s="3">
        <f>SUM(E298:E308)</f>
        <v>338460.2</v>
      </c>
      <c r="F309" s="3">
        <f>SUM(F298:F308)</f>
        <v>488115.29999999993</v>
      </c>
      <c r="G309" s="3">
        <f>SUM(G298:G308)</f>
        <v>300100.2</v>
      </c>
      <c r="H309" s="3">
        <f>SUM(H298:H308)</f>
        <v>328389</v>
      </c>
      <c r="I309" s="3">
        <f t="shared" si="20"/>
        <v>28288.79999999999</v>
      </c>
      <c r="J309" s="3">
        <f>H309/G309*100</f>
        <v>109.42645156517723</v>
      </c>
      <c r="K309" s="3">
        <f>H309/F309*100</f>
        <v>67.2769323149674</v>
      </c>
      <c r="L309" s="3">
        <f t="shared" si="21"/>
        <v>-10071.200000000012</v>
      </c>
      <c r="M309" s="3">
        <f t="shared" si="22"/>
        <v>97.02440641469809</v>
      </c>
    </row>
    <row r="310" spans="1:13" ht="63" customHeight="1">
      <c r="A310" s="89" t="s">
        <v>74</v>
      </c>
      <c r="B310" s="89" t="s">
        <v>165</v>
      </c>
      <c r="C310" s="45" t="s">
        <v>114</v>
      </c>
      <c r="D310" s="15" t="s">
        <v>5</v>
      </c>
      <c r="E310" s="10">
        <v>334535.9</v>
      </c>
      <c r="F310" s="10">
        <v>698874.7</v>
      </c>
      <c r="G310" s="10">
        <v>466065.6</v>
      </c>
      <c r="H310" s="10">
        <v>317330</v>
      </c>
      <c r="I310" s="10">
        <f t="shared" si="20"/>
        <v>-148735.59999999998</v>
      </c>
      <c r="J310" s="10">
        <f>H310/G310*100</f>
        <v>68.08698174677556</v>
      </c>
      <c r="K310" s="10">
        <f>H310/F310*100</f>
        <v>45.405850290474106</v>
      </c>
      <c r="L310" s="10">
        <f t="shared" si="21"/>
        <v>-17205.900000000023</v>
      </c>
      <c r="M310" s="10">
        <f t="shared" si="22"/>
        <v>94.85678517612011</v>
      </c>
    </row>
    <row r="311" spans="1:13" ht="31.5">
      <c r="A311" s="90"/>
      <c r="B311" s="90"/>
      <c r="C311" s="42" t="s">
        <v>75</v>
      </c>
      <c r="D311" s="15" t="s">
        <v>76</v>
      </c>
      <c r="E311" s="10">
        <v>49879.1</v>
      </c>
      <c r="F311" s="10">
        <v>60916.6</v>
      </c>
      <c r="G311" s="10">
        <v>41034</v>
      </c>
      <c r="H311" s="10">
        <v>38227.4</v>
      </c>
      <c r="I311" s="10">
        <f t="shared" si="20"/>
        <v>-2806.5999999999985</v>
      </c>
      <c r="J311" s="10">
        <f>H311/G311*100</f>
        <v>93.16030608763465</v>
      </c>
      <c r="K311" s="10">
        <f>H311/F311*100</f>
        <v>62.7536664882807</v>
      </c>
      <c r="L311" s="10">
        <f t="shared" si="21"/>
        <v>-11651.699999999997</v>
      </c>
      <c r="M311" s="10">
        <f t="shared" si="22"/>
        <v>76.64011580000441</v>
      </c>
    </row>
    <row r="312" spans="1:13" ht="111.75" customHeight="1">
      <c r="A312" s="90"/>
      <c r="B312" s="90"/>
      <c r="C312" s="42" t="s">
        <v>169</v>
      </c>
      <c r="D312" s="15" t="s">
        <v>168</v>
      </c>
      <c r="E312" s="10"/>
      <c r="F312" s="10">
        <v>627.9</v>
      </c>
      <c r="G312" s="10">
        <v>470.9</v>
      </c>
      <c r="H312" s="10">
        <v>1257.6</v>
      </c>
      <c r="I312" s="10">
        <f t="shared" si="20"/>
        <v>786.6999999999999</v>
      </c>
      <c r="J312" s="10">
        <f>H312/G312*100</f>
        <v>267.0630707156509</v>
      </c>
      <c r="K312" s="10">
        <f>H312/F312*100</f>
        <v>200.28666985188727</v>
      </c>
      <c r="L312" s="10">
        <f t="shared" si="21"/>
        <v>1257.6</v>
      </c>
      <c r="M312" s="10"/>
    </row>
    <row r="313" spans="1:13" ht="94.5">
      <c r="A313" s="90"/>
      <c r="B313" s="90"/>
      <c r="C313" s="42" t="s">
        <v>173</v>
      </c>
      <c r="D313" s="72" t="s">
        <v>172</v>
      </c>
      <c r="E313" s="10"/>
      <c r="F313" s="10"/>
      <c r="G313" s="10"/>
      <c r="H313" s="10">
        <v>144.5</v>
      </c>
      <c r="I313" s="10">
        <f t="shared" si="20"/>
        <v>144.5</v>
      </c>
      <c r="J313" s="10"/>
      <c r="K313" s="10"/>
      <c r="L313" s="10">
        <f t="shared" si="21"/>
        <v>144.5</v>
      </c>
      <c r="M313" s="10"/>
    </row>
    <row r="314" spans="1:13" ht="31.5">
      <c r="A314" s="90"/>
      <c r="B314" s="90"/>
      <c r="C314" s="42" t="s">
        <v>107</v>
      </c>
      <c r="D314" s="15" t="s">
        <v>108</v>
      </c>
      <c r="E314" s="10">
        <v>32.3</v>
      </c>
      <c r="F314" s="10"/>
      <c r="G314" s="10"/>
      <c r="H314" s="10">
        <v>56</v>
      </c>
      <c r="I314" s="10">
        <f t="shared" si="20"/>
        <v>56</v>
      </c>
      <c r="J314" s="10"/>
      <c r="K314" s="10"/>
      <c r="L314" s="10">
        <f t="shared" si="21"/>
        <v>23.700000000000003</v>
      </c>
      <c r="M314" s="10">
        <f t="shared" si="22"/>
        <v>173.374613003096</v>
      </c>
    </row>
    <row r="315" spans="1:13" ht="47.25">
      <c r="A315" s="90"/>
      <c r="B315" s="90"/>
      <c r="C315" s="45" t="s">
        <v>118</v>
      </c>
      <c r="D315" s="15" t="s">
        <v>12</v>
      </c>
      <c r="E315" s="10">
        <v>195035.5</v>
      </c>
      <c r="F315" s="10">
        <v>287082.8</v>
      </c>
      <c r="G315" s="10">
        <v>214053.8</v>
      </c>
      <c r="H315" s="10">
        <v>119552.1</v>
      </c>
      <c r="I315" s="10">
        <f t="shared" si="20"/>
        <v>-94501.69999999998</v>
      </c>
      <c r="J315" s="10">
        <f>H315/G315*100</f>
        <v>55.851426136793656</v>
      </c>
      <c r="K315" s="10">
        <f>H315/F315*100</f>
        <v>41.64376967202494</v>
      </c>
      <c r="L315" s="10">
        <f t="shared" si="21"/>
        <v>-75483.4</v>
      </c>
      <c r="M315" s="10">
        <f t="shared" si="22"/>
        <v>61.2976099222962</v>
      </c>
    </row>
    <row r="316" spans="1:13" ht="63">
      <c r="A316" s="90"/>
      <c r="B316" s="90"/>
      <c r="C316" s="45" t="s">
        <v>111</v>
      </c>
      <c r="D316" s="15" t="s">
        <v>112</v>
      </c>
      <c r="E316" s="10">
        <v>15469.2</v>
      </c>
      <c r="F316" s="10"/>
      <c r="G316" s="10"/>
      <c r="H316" s="10">
        <v>614.4</v>
      </c>
      <c r="I316" s="10">
        <f t="shared" si="20"/>
        <v>614.4</v>
      </c>
      <c r="J316" s="10"/>
      <c r="K316" s="10"/>
      <c r="L316" s="10">
        <f t="shared" si="21"/>
        <v>-14854.800000000001</v>
      </c>
      <c r="M316" s="10">
        <f t="shared" si="22"/>
        <v>3.971763245675277</v>
      </c>
    </row>
    <row r="317" spans="1:13" ht="94.5">
      <c r="A317" s="90"/>
      <c r="B317" s="90"/>
      <c r="C317" s="45" t="s">
        <v>170</v>
      </c>
      <c r="D317" s="15" t="s">
        <v>171</v>
      </c>
      <c r="E317" s="10"/>
      <c r="F317" s="10">
        <v>192.4</v>
      </c>
      <c r="G317" s="10">
        <v>144.3</v>
      </c>
      <c r="H317" s="10">
        <v>41444.9</v>
      </c>
      <c r="I317" s="10">
        <f t="shared" si="20"/>
        <v>41300.6</v>
      </c>
      <c r="J317" s="10">
        <f>H317/G317*100</f>
        <v>28721.344421344416</v>
      </c>
      <c r="K317" s="10">
        <f>H317/F317*100</f>
        <v>21541.008316008316</v>
      </c>
      <c r="L317" s="10">
        <f t="shared" si="21"/>
        <v>41444.9</v>
      </c>
      <c r="M317" s="10"/>
    </row>
    <row r="318" spans="1:13" ht="15.75">
      <c r="A318" s="90"/>
      <c r="B318" s="90"/>
      <c r="C318" s="42" t="s">
        <v>13</v>
      </c>
      <c r="D318" s="15" t="s">
        <v>14</v>
      </c>
      <c r="E318" s="10">
        <v>24.5</v>
      </c>
      <c r="F318" s="10"/>
      <c r="G318" s="10"/>
      <c r="H318" s="10">
        <v>91.6</v>
      </c>
      <c r="I318" s="10">
        <f t="shared" si="20"/>
        <v>91.6</v>
      </c>
      <c r="J318" s="10"/>
      <c r="K318" s="10"/>
      <c r="L318" s="10">
        <f t="shared" si="21"/>
        <v>67.1</v>
      </c>
      <c r="M318" s="10">
        <f t="shared" si="22"/>
        <v>373.87755102040813</v>
      </c>
    </row>
    <row r="319" spans="1:13" ht="15.75" hidden="1">
      <c r="A319" s="90"/>
      <c r="B319" s="90"/>
      <c r="C319" s="42" t="s">
        <v>15</v>
      </c>
      <c r="D319" s="15" t="s">
        <v>16</v>
      </c>
      <c r="E319" s="10"/>
      <c r="F319" s="10"/>
      <c r="G319" s="10"/>
      <c r="H319" s="10"/>
      <c r="I319" s="10">
        <f t="shared" si="20"/>
        <v>0</v>
      </c>
      <c r="J319" s="10"/>
      <c r="K319" s="10"/>
      <c r="L319" s="10">
        <f t="shared" si="21"/>
        <v>0</v>
      </c>
      <c r="M319" s="10" t="e">
        <f t="shared" si="22"/>
        <v>#DIV/0!</v>
      </c>
    </row>
    <row r="320" spans="1:13" ht="15.75">
      <c r="A320" s="90"/>
      <c r="B320" s="90"/>
      <c r="C320" s="42" t="s">
        <v>17</v>
      </c>
      <c r="D320" s="15" t="s">
        <v>71</v>
      </c>
      <c r="E320" s="10">
        <v>1055</v>
      </c>
      <c r="F320" s="10"/>
      <c r="G320" s="10"/>
      <c r="H320" s="10">
        <v>-566</v>
      </c>
      <c r="I320" s="10">
        <f t="shared" si="20"/>
        <v>-566</v>
      </c>
      <c r="J320" s="10"/>
      <c r="K320" s="10"/>
      <c r="L320" s="10">
        <f t="shared" si="21"/>
        <v>-1621</v>
      </c>
      <c r="M320" s="10">
        <f t="shared" si="22"/>
        <v>-53.649289099526065</v>
      </c>
    </row>
    <row r="321" spans="1:13" s="2" customFormat="1" ht="15.75">
      <c r="A321" s="90"/>
      <c r="B321" s="90"/>
      <c r="C321" s="44"/>
      <c r="D321" s="4" t="s">
        <v>192</v>
      </c>
      <c r="E321" s="3">
        <f>SUM(E310:E320)</f>
        <v>596031.5</v>
      </c>
      <c r="F321" s="3">
        <f>SUM(F310:F320)</f>
        <v>1047694.4</v>
      </c>
      <c r="G321" s="3">
        <f>SUM(G310:G320)</f>
        <v>721768.6000000001</v>
      </c>
      <c r="H321" s="3">
        <f>SUM(H310:H320)</f>
        <v>518152.5</v>
      </c>
      <c r="I321" s="3">
        <f t="shared" si="20"/>
        <v>-203616.1000000001</v>
      </c>
      <c r="J321" s="3">
        <f>H321/G321*100</f>
        <v>71.78928260387055</v>
      </c>
      <c r="K321" s="3">
        <f>H321/F321*100</f>
        <v>49.4564540957745</v>
      </c>
      <c r="L321" s="3">
        <f t="shared" si="21"/>
        <v>-77879</v>
      </c>
      <c r="M321" s="3">
        <f t="shared" si="22"/>
        <v>86.93374427358286</v>
      </c>
    </row>
    <row r="322" spans="1:13" ht="15.75">
      <c r="A322" s="90"/>
      <c r="B322" s="90"/>
      <c r="C322" s="42" t="s">
        <v>77</v>
      </c>
      <c r="D322" s="15" t="s">
        <v>78</v>
      </c>
      <c r="E322" s="10">
        <v>150804.7</v>
      </c>
      <c r="F322" s="10">
        <v>293508.1</v>
      </c>
      <c r="G322" s="10">
        <v>54685.6</v>
      </c>
      <c r="H322" s="10">
        <v>37338.2</v>
      </c>
      <c r="I322" s="10">
        <f t="shared" si="20"/>
        <v>-17347.4</v>
      </c>
      <c r="J322" s="10">
        <f>H322/G322*100</f>
        <v>68.27793788492765</v>
      </c>
      <c r="K322" s="10">
        <f>H322/F322*100</f>
        <v>12.721352494190107</v>
      </c>
      <c r="L322" s="10">
        <f t="shared" si="21"/>
        <v>-113466.50000000001</v>
      </c>
      <c r="M322" s="10">
        <f t="shared" si="22"/>
        <v>24.759307899554848</v>
      </c>
    </row>
    <row r="323" spans="1:13" ht="15.75">
      <c r="A323" s="90"/>
      <c r="B323" s="90"/>
      <c r="C323" s="42" t="s">
        <v>79</v>
      </c>
      <c r="D323" s="15" t="s">
        <v>80</v>
      </c>
      <c r="E323" s="10">
        <v>1982836.3</v>
      </c>
      <c r="F323" s="10">
        <v>2999713</v>
      </c>
      <c r="G323" s="10">
        <v>2108359.7</v>
      </c>
      <c r="H323" s="10">
        <v>1879442.6</v>
      </c>
      <c r="I323" s="10">
        <f t="shared" si="20"/>
        <v>-228917.1000000001</v>
      </c>
      <c r="J323" s="10">
        <f>H323/G323*100</f>
        <v>89.14240772103545</v>
      </c>
      <c r="K323" s="10">
        <f>H323/F323*100</f>
        <v>62.65408057370823</v>
      </c>
      <c r="L323" s="10">
        <f t="shared" si="21"/>
        <v>-103393.69999999995</v>
      </c>
      <c r="M323" s="10">
        <f t="shared" si="22"/>
        <v>94.78556550533193</v>
      </c>
    </row>
    <row r="324" spans="1:13" ht="15.75">
      <c r="A324" s="90"/>
      <c r="B324" s="90"/>
      <c r="C324" s="42" t="s">
        <v>33</v>
      </c>
      <c r="D324" s="15" t="s">
        <v>34</v>
      </c>
      <c r="E324" s="14">
        <v>-0.2</v>
      </c>
      <c r="F324" s="10"/>
      <c r="G324" s="10"/>
      <c r="H324" s="10">
        <v>111.9</v>
      </c>
      <c r="I324" s="10">
        <f t="shared" si="20"/>
        <v>111.9</v>
      </c>
      <c r="J324" s="10"/>
      <c r="K324" s="10"/>
      <c r="L324" s="10">
        <f t="shared" si="21"/>
        <v>112.10000000000001</v>
      </c>
      <c r="M324" s="10">
        <f t="shared" si="22"/>
        <v>-55950</v>
      </c>
    </row>
    <row r="325" spans="1:13" ht="15.75">
      <c r="A325" s="90"/>
      <c r="B325" s="90"/>
      <c r="C325" s="42" t="s">
        <v>13</v>
      </c>
      <c r="D325" s="15" t="s">
        <v>14</v>
      </c>
      <c r="E325" s="10">
        <v>382.8</v>
      </c>
      <c r="F325" s="10">
        <v>615</v>
      </c>
      <c r="G325" s="10">
        <v>435.4</v>
      </c>
      <c r="H325" s="10">
        <v>2167.6</v>
      </c>
      <c r="I325" s="10">
        <f t="shared" si="20"/>
        <v>1732.1999999999998</v>
      </c>
      <c r="J325" s="10">
        <f>H325/G325*100</f>
        <v>497.8410656867249</v>
      </c>
      <c r="K325" s="10">
        <f>H325/F325*100</f>
        <v>352.4552845528455</v>
      </c>
      <c r="L325" s="10">
        <f t="shared" si="21"/>
        <v>1784.8</v>
      </c>
      <c r="M325" s="10">
        <f t="shared" si="22"/>
        <v>566.2486938349007</v>
      </c>
    </row>
    <row r="326" spans="1:13" s="2" customFormat="1" ht="15.75">
      <c r="A326" s="90"/>
      <c r="B326" s="90"/>
      <c r="C326" s="44"/>
      <c r="D326" s="33" t="s">
        <v>26</v>
      </c>
      <c r="E326" s="3">
        <f>SUM(E322:E325)</f>
        <v>2134023.5999999996</v>
      </c>
      <c r="F326" s="3">
        <f>SUM(F322:F325)</f>
        <v>3293836.1</v>
      </c>
      <c r="G326" s="3">
        <f>SUM(G322:G325)</f>
        <v>2163480.7</v>
      </c>
      <c r="H326" s="3">
        <f>SUM(H322:H325)</f>
        <v>1919060.3</v>
      </c>
      <c r="I326" s="3">
        <f>H326-G326</f>
        <v>-244420.40000000014</v>
      </c>
      <c r="J326" s="3">
        <f>H326/G326*100</f>
        <v>88.70244601673589</v>
      </c>
      <c r="K326" s="3">
        <f>H326/F326*100</f>
        <v>58.26216732520479</v>
      </c>
      <c r="L326" s="3">
        <f>H326-E326</f>
        <v>-214963.29999999958</v>
      </c>
      <c r="M326" s="3">
        <f>H326/E326*100</f>
        <v>89.92685460460702</v>
      </c>
    </row>
    <row r="327" spans="1:13" s="2" customFormat="1" ht="15.75">
      <c r="A327" s="91"/>
      <c r="B327" s="91"/>
      <c r="C327" s="44"/>
      <c r="D327" s="33" t="s">
        <v>35</v>
      </c>
      <c r="E327" s="3">
        <f>E321+E326</f>
        <v>2730055.0999999996</v>
      </c>
      <c r="F327" s="3">
        <f>F321+F326</f>
        <v>4341530.5</v>
      </c>
      <c r="G327" s="3">
        <f>G321+G326</f>
        <v>2885249.3000000003</v>
      </c>
      <c r="H327" s="3">
        <f>H321+H326</f>
        <v>2437212.8</v>
      </c>
      <c r="I327" s="3">
        <f>H327-G327</f>
        <v>-448036.50000000047</v>
      </c>
      <c r="J327" s="3">
        <f>H327/G327*100</f>
        <v>84.4714805060346</v>
      </c>
      <c r="K327" s="3">
        <f>H327/F327*100</f>
        <v>56.137180194864456</v>
      </c>
      <c r="L327" s="3">
        <f>H327-E327</f>
        <v>-292842.2999999998</v>
      </c>
      <c r="M327" s="3">
        <f>H327/E327*100</f>
        <v>89.27339232090958</v>
      </c>
    </row>
    <row r="328" spans="1:13" s="2" customFormat="1" ht="8.25" customHeight="1">
      <c r="A328" s="103"/>
      <c r="B328" s="103"/>
      <c r="C328" s="99"/>
      <c r="D328" s="3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s="2" customFormat="1" ht="18" customHeight="1">
      <c r="A329" s="104"/>
      <c r="B329" s="104"/>
      <c r="C329" s="100"/>
      <c r="D329" s="33" t="s">
        <v>81</v>
      </c>
      <c r="E329" s="3">
        <f>E341+E356</f>
        <v>9495195.5</v>
      </c>
      <c r="F329" s="3">
        <f>F341+F356</f>
        <v>14234885.100000001</v>
      </c>
      <c r="G329" s="3">
        <f>G341+G356</f>
        <v>9374926.4</v>
      </c>
      <c r="H329" s="3">
        <f>H341+H356</f>
        <v>9421855.3</v>
      </c>
      <c r="I329" s="3">
        <f>H329-G329</f>
        <v>46928.90000000037</v>
      </c>
      <c r="J329" s="3">
        <f>H329/G329*100</f>
        <v>100.50057886321113</v>
      </c>
      <c r="K329" s="3">
        <f>H329/F329*100</f>
        <v>66.1884885885029</v>
      </c>
      <c r="L329" s="3">
        <f>H329-E329</f>
        <v>-73340.19999999925</v>
      </c>
      <c r="M329" s="3">
        <f>H329/E329*100</f>
        <v>99.22760726727535</v>
      </c>
    </row>
    <row r="330" spans="1:13" s="2" customFormat="1" ht="8.25" customHeight="1">
      <c r="A330" s="104"/>
      <c r="B330" s="104"/>
      <c r="C330" s="100"/>
      <c r="D330" s="3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s="2" customFormat="1" ht="31.5">
      <c r="A331" s="104"/>
      <c r="B331" s="104"/>
      <c r="C331" s="100"/>
      <c r="D331" s="33" t="s">
        <v>82</v>
      </c>
      <c r="E331" s="3">
        <f>E333-E391</f>
        <v>15764868.899999999</v>
      </c>
      <c r="F331" s="3">
        <f>F333-F391</f>
        <v>24187728</v>
      </c>
      <c r="G331" s="3">
        <f>G333-G391</f>
        <v>16965811.499999996</v>
      </c>
      <c r="H331" s="3">
        <f>H333-H391</f>
        <v>17017857.5</v>
      </c>
      <c r="I331" s="3">
        <f>H331-G331</f>
        <v>52046.000000003725</v>
      </c>
      <c r="J331" s="3">
        <f>H331/G331*100</f>
        <v>100.30676988247808</v>
      </c>
      <c r="K331" s="3">
        <f>H331/F331*100</f>
        <v>70.35740396948404</v>
      </c>
      <c r="L331" s="3">
        <f>H331-E331</f>
        <v>1252988.6000000015</v>
      </c>
      <c r="M331" s="3">
        <f>H331/E331*100</f>
        <v>107.94797982747578</v>
      </c>
    </row>
    <row r="332" spans="1:13" s="2" customFormat="1" ht="8.25" customHeight="1">
      <c r="A332" s="104"/>
      <c r="B332" s="104"/>
      <c r="C332" s="100"/>
      <c r="D332" s="3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s="2" customFormat="1" ht="20.25" customHeight="1">
      <c r="A333" s="105"/>
      <c r="B333" s="105"/>
      <c r="C333" s="101"/>
      <c r="D333" s="33" t="s">
        <v>92</v>
      </c>
      <c r="E333" s="4">
        <f>E17+E29+E38+E42+E55+E69+E84+E92+E101+E109+E117+E126+E135+E145+E153+E169+E176+E196+E212+E229+E241+E255+E266+E279+E284+E291+E297+E309+E327</f>
        <v>15695245.499999998</v>
      </c>
      <c r="F333" s="4">
        <f>F17+F29+F38+F42+F55+F69+F84+F92+F101+F109+F117+F126+F135+F145+F153+F169+F176+F196+F212+F229+F241+F255+F266+F279+F284+F291+F297+F309+F327</f>
        <v>24187728</v>
      </c>
      <c r="G333" s="4">
        <f>G17+G29+G38+G42+G55+G69+G84+G92+G101+G109+G117+G126+G135+G145+G153+G169+G176+G196+G212+G229+G241+G255+G266+G279+G284+G291+G297+G309+G327</f>
        <v>16965811.499999996</v>
      </c>
      <c r="H333" s="4">
        <f>H17+H29+H38+H42+H55+H69+H84+H92+H101+H109+H117+H126+H135+H145+H153+H169+H176+H196+H212+H229+H241+H255+H266+H279+H284+H291+H297+H309+H327</f>
        <v>16959565.3</v>
      </c>
      <c r="I333" s="4">
        <f>H333-G333</f>
        <v>-6246.19999999553</v>
      </c>
      <c r="J333" s="4">
        <f>H333/G333*100</f>
        <v>99.9631836060421</v>
      </c>
      <c r="K333" s="4">
        <f>H333/F333*100</f>
        <v>70.11640489755797</v>
      </c>
      <c r="L333" s="4">
        <f>H333-E333</f>
        <v>1264319.8000000026</v>
      </c>
      <c r="M333" s="4">
        <f>H333/E333*100</f>
        <v>108.05543181850837</v>
      </c>
    </row>
    <row r="334" spans="1:10" ht="15.75">
      <c r="A334" s="25"/>
      <c r="B334" s="25"/>
      <c r="C334" s="50"/>
      <c r="D334" s="41"/>
      <c r="E334" s="41"/>
      <c r="F334" s="26"/>
      <c r="G334" s="26"/>
      <c r="H334" s="68"/>
      <c r="I334" s="61"/>
      <c r="J334" s="61"/>
    </row>
    <row r="335" spans="1:10" ht="15.75">
      <c r="A335" s="25"/>
      <c r="B335" s="25"/>
      <c r="C335" s="50"/>
      <c r="D335" s="36" t="s">
        <v>83</v>
      </c>
      <c r="E335" s="102"/>
      <c r="F335" s="71"/>
      <c r="G335" s="31"/>
      <c r="H335" s="68"/>
      <c r="I335" s="81"/>
      <c r="J335" s="81"/>
    </row>
    <row r="336" spans="1:10" ht="15.75" hidden="1">
      <c r="A336" s="25"/>
      <c r="B336" s="25"/>
      <c r="C336" s="50"/>
      <c r="D336" s="36"/>
      <c r="E336" s="102"/>
      <c r="F336" s="71"/>
      <c r="G336" s="71"/>
      <c r="H336" s="70"/>
      <c r="I336" s="81"/>
      <c r="J336" s="81"/>
    </row>
    <row r="337" spans="1:10" ht="15.75" customHeight="1" hidden="1">
      <c r="A337" s="82" t="s">
        <v>178</v>
      </c>
      <c r="B337" s="82"/>
      <c r="C337" s="82"/>
      <c r="D337" s="82"/>
      <c r="E337" s="82"/>
      <c r="F337" s="82"/>
      <c r="G337" s="82"/>
      <c r="H337" s="82"/>
      <c r="I337" s="82"/>
      <c r="J337" s="82"/>
    </row>
    <row r="338" spans="1:13" ht="15.75">
      <c r="A338" s="28"/>
      <c r="B338" s="27"/>
      <c r="C338" s="51"/>
      <c r="D338" s="37"/>
      <c r="E338" s="27"/>
      <c r="F338" s="27"/>
      <c r="G338" s="27"/>
      <c r="H338" s="63"/>
      <c r="J338" s="60"/>
      <c r="M338" s="60" t="s">
        <v>90</v>
      </c>
    </row>
    <row r="339" spans="1:13" ht="22.5" customHeight="1">
      <c r="A339" s="95" t="s">
        <v>0</v>
      </c>
      <c r="B339" s="97" t="s">
        <v>137</v>
      </c>
      <c r="C339" s="97" t="s">
        <v>1</v>
      </c>
      <c r="D339" s="97" t="s">
        <v>138</v>
      </c>
      <c r="E339" s="83" t="s">
        <v>180</v>
      </c>
      <c r="F339" s="85" t="s">
        <v>174</v>
      </c>
      <c r="G339" s="87" t="s">
        <v>179</v>
      </c>
      <c r="H339" s="79" t="s">
        <v>181</v>
      </c>
      <c r="I339" s="79" t="s">
        <v>182</v>
      </c>
      <c r="J339" s="79" t="s">
        <v>183</v>
      </c>
      <c r="K339" s="79" t="s">
        <v>184</v>
      </c>
      <c r="L339" s="79" t="s">
        <v>185</v>
      </c>
      <c r="M339" s="79" t="s">
        <v>186</v>
      </c>
    </row>
    <row r="340" spans="1:13" ht="87" customHeight="1">
      <c r="A340" s="96"/>
      <c r="B340" s="98"/>
      <c r="C340" s="98"/>
      <c r="D340" s="98"/>
      <c r="E340" s="84"/>
      <c r="F340" s="86"/>
      <c r="G340" s="88"/>
      <c r="H340" s="80"/>
      <c r="I340" s="80"/>
      <c r="J340" s="80"/>
      <c r="K340" s="80"/>
      <c r="L340" s="80"/>
      <c r="M340" s="80"/>
    </row>
    <row r="341" spans="1:13" s="2" customFormat="1" ht="21" customHeight="1">
      <c r="A341" s="89"/>
      <c r="B341" s="89"/>
      <c r="C341" s="44"/>
      <c r="D341" s="33" t="s">
        <v>84</v>
      </c>
      <c r="E341" s="3">
        <f>SUM(E355,E342:E350)</f>
        <v>8290841.8</v>
      </c>
      <c r="F341" s="3">
        <f>SUM(F355,F342:F350)</f>
        <v>12212297.000000002</v>
      </c>
      <c r="G341" s="3">
        <f>SUM(G355,G342:G350)</f>
        <v>7904367.5</v>
      </c>
      <c r="H341" s="3">
        <f>SUM(H355,H342:H350)</f>
        <v>7799752</v>
      </c>
      <c r="I341" s="3">
        <f>H341-G341</f>
        <v>-104615.5</v>
      </c>
      <c r="J341" s="3">
        <f>H341/G341*100</f>
        <v>98.67648486738503</v>
      </c>
      <c r="K341" s="3">
        <f>H341/F341*100</f>
        <v>63.8680176219101</v>
      </c>
      <c r="L341" s="3">
        <f>H341-E341</f>
        <v>-491089.7999999998</v>
      </c>
      <c r="M341" s="3">
        <f>H341/E341*100</f>
        <v>94.07671968846397</v>
      </c>
    </row>
    <row r="342" spans="1:13" ht="18.75" customHeight="1">
      <c r="A342" s="90"/>
      <c r="B342" s="90"/>
      <c r="C342" s="42" t="s">
        <v>58</v>
      </c>
      <c r="D342" s="21" t="s">
        <v>59</v>
      </c>
      <c r="E342" s="14">
        <f aca="true" t="shared" si="23" ref="E342:H349">SUMIF($C$6:$C$333,$C342,E$6:E$333)</f>
        <v>4792015.8</v>
      </c>
      <c r="F342" s="14">
        <f t="shared" si="23"/>
        <v>6773120.9</v>
      </c>
      <c r="G342" s="14">
        <f t="shared" si="23"/>
        <v>4716248.3</v>
      </c>
      <c r="H342" s="14">
        <f t="shared" si="23"/>
        <v>4974748.3</v>
      </c>
      <c r="I342" s="14">
        <f aca="true" t="shared" si="24" ref="I342:I355">H342-G342</f>
        <v>258500</v>
      </c>
      <c r="J342" s="14">
        <f aca="true" t="shared" si="25" ref="J342:J350">H342/G342*100</f>
        <v>105.48105153835942</v>
      </c>
      <c r="K342" s="14">
        <f aca="true" t="shared" si="26" ref="K342:K350">H342/F342*100</f>
        <v>73.44839068205617</v>
      </c>
      <c r="L342" s="14">
        <f aca="true" t="shared" si="27" ref="L342:L350">H342-E342</f>
        <v>182732.5</v>
      </c>
      <c r="M342" s="14">
        <f aca="true" t="shared" si="28" ref="M342:M350">H342/E342*100</f>
        <v>103.81326998128846</v>
      </c>
    </row>
    <row r="343" spans="1:13" ht="34.5" customHeight="1">
      <c r="A343" s="90"/>
      <c r="B343" s="90"/>
      <c r="C343" s="42" t="s">
        <v>133</v>
      </c>
      <c r="D343" s="23" t="s">
        <v>134</v>
      </c>
      <c r="E343" s="14">
        <f t="shared" si="23"/>
        <v>18940.9</v>
      </c>
      <c r="F343" s="14">
        <f t="shared" si="23"/>
        <v>33019.2</v>
      </c>
      <c r="G343" s="14">
        <f t="shared" si="23"/>
        <v>25564.7</v>
      </c>
      <c r="H343" s="14">
        <f t="shared" si="23"/>
        <v>25053.6</v>
      </c>
      <c r="I343" s="14">
        <f t="shared" si="24"/>
        <v>-511.1000000000022</v>
      </c>
      <c r="J343" s="14">
        <f t="shared" si="25"/>
        <v>98.00075885889527</v>
      </c>
      <c r="K343" s="14">
        <f t="shared" si="26"/>
        <v>75.87585404855358</v>
      </c>
      <c r="L343" s="14">
        <f t="shared" si="27"/>
        <v>6112.699999999997</v>
      </c>
      <c r="M343" s="14">
        <f t="shared" si="28"/>
        <v>132.2724896916197</v>
      </c>
    </row>
    <row r="344" spans="1:13" ht="18.75" customHeight="1">
      <c r="A344" s="90"/>
      <c r="B344" s="90"/>
      <c r="C344" s="42" t="s">
        <v>95</v>
      </c>
      <c r="D344" s="21" t="s">
        <v>94</v>
      </c>
      <c r="E344" s="14">
        <f t="shared" si="23"/>
        <v>420503.5</v>
      </c>
      <c r="F344" s="14">
        <f t="shared" si="23"/>
        <v>616593.7</v>
      </c>
      <c r="G344" s="14">
        <f t="shared" si="23"/>
        <v>456499.2</v>
      </c>
      <c r="H344" s="32">
        <f t="shared" si="23"/>
        <v>407576.7</v>
      </c>
      <c r="I344" s="14">
        <f t="shared" si="24"/>
        <v>-48922.5</v>
      </c>
      <c r="J344" s="14">
        <f t="shared" si="25"/>
        <v>89.28311374915882</v>
      </c>
      <c r="K344" s="14">
        <f t="shared" si="26"/>
        <v>66.10134031534866</v>
      </c>
      <c r="L344" s="14">
        <f t="shared" si="27"/>
        <v>-12926.799999999988</v>
      </c>
      <c r="M344" s="14">
        <f t="shared" si="28"/>
        <v>96.92587576560005</v>
      </c>
    </row>
    <row r="345" spans="1:13" ht="18.75" customHeight="1">
      <c r="A345" s="90"/>
      <c r="B345" s="90"/>
      <c r="C345" s="42" t="s">
        <v>96</v>
      </c>
      <c r="D345" s="21" t="s">
        <v>67</v>
      </c>
      <c r="E345" s="14">
        <f t="shared" si="23"/>
        <v>1540.5</v>
      </c>
      <c r="F345" s="14">
        <f t="shared" si="23"/>
        <v>1358.9</v>
      </c>
      <c r="G345" s="14">
        <f t="shared" si="23"/>
        <v>1251.3</v>
      </c>
      <c r="H345" s="14">
        <f t="shared" si="23"/>
        <v>1529.8</v>
      </c>
      <c r="I345" s="14">
        <f t="shared" si="24"/>
        <v>278.5</v>
      </c>
      <c r="J345" s="14">
        <f t="shared" si="25"/>
        <v>122.25685287301206</v>
      </c>
      <c r="K345" s="14">
        <f t="shared" si="26"/>
        <v>112.576348517183</v>
      </c>
      <c r="L345" s="14">
        <f t="shared" si="27"/>
        <v>-10.700000000000045</v>
      </c>
      <c r="M345" s="14">
        <f t="shared" si="28"/>
        <v>99.30542031807855</v>
      </c>
    </row>
    <row r="346" spans="1:13" ht="33.75" customHeight="1">
      <c r="A346" s="90"/>
      <c r="B346" s="90"/>
      <c r="C346" s="42" t="s">
        <v>125</v>
      </c>
      <c r="D346" s="23" t="s">
        <v>126</v>
      </c>
      <c r="E346" s="14">
        <f t="shared" si="23"/>
        <v>11879.3</v>
      </c>
      <c r="F346" s="14">
        <f t="shared" si="23"/>
        <v>21125.8</v>
      </c>
      <c r="G346" s="14">
        <f t="shared" si="23"/>
        <v>12475</v>
      </c>
      <c r="H346" s="14">
        <f t="shared" si="23"/>
        <v>15766.9</v>
      </c>
      <c r="I346" s="14">
        <f t="shared" si="24"/>
        <v>3291.8999999999996</v>
      </c>
      <c r="J346" s="14">
        <f t="shared" si="25"/>
        <v>126.38797595190381</v>
      </c>
      <c r="K346" s="14">
        <f t="shared" si="26"/>
        <v>74.63338666464702</v>
      </c>
      <c r="L346" s="14">
        <f t="shared" si="27"/>
        <v>3887.6000000000004</v>
      </c>
      <c r="M346" s="14">
        <f t="shared" si="28"/>
        <v>132.7258340137887</v>
      </c>
    </row>
    <row r="347" spans="1:13" ht="18.75" customHeight="1">
      <c r="A347" s="90"/>
      <c r="B347" s="90"/>
      <c r="C347" s="42" t="s">
        <v>77</v>
      </c>
      <c r="D347" s="21" t="s">
        <v>78</v>
      </c>
      <c r="E347" s="14">
        <f t="shared" si="23"/>
        <v>150804.7</v>
      </c>
      <c r="F347" s="14">
        <f t="shared" si="23"/>
        <v>293508.1</v>
      </c>
      <c r="G347" s="14">
        <f t="shared" si="23"/>
        <v>54685.6</v>
      </c>
      <c r="H347" s="14">
        <f t="shared" si="23"/>
        <v>37338.2</v>
      </c>
      <c r="I347" s="14">
        <f t="shared" si="24"/>
        <v>-17347.4</v>
      </c>
      <c r="J347" s="14">
        <f t="shared" si="25"/>
        <v>68.27793788492765</v>
      </c>
      <c r="K347" s="14">
        <f t="shared" si="26"/>
        <v>12.721352494190107</v>
      </c>
      <c r="L347" s="14">
        <f t="shared" si="27"/>
        <v>-113466.50000000001</v>
      </c>
      <c r="M347" s="14">
        <f t="shared" si="28"/>
        <v>24.759307899554848</v>
      </c>
    </row>
    <row r="348" spans="1:13" ht="18.75" customHeight="1">
      <c r="A348" s="90"/>
      <c r="B348" s="90"/>
      <c r="C348" s="42" t="s">
        <v>55</v>
      </c>
      <c r="D348" s="21" t="s">
        <v>56</v>
      </c>
      <c r="E348" s="14">
        <f t="shared" si="23"/>
        <v>755013.1</v>
      </c>
      <c r="F348" s="14">
        <f t="shared" si="23"/>
        <v>1280707</v>
      </c>
      <c r="G348" s="14">
        <f t="shared" si="23"/>
        <v>390087.8</v>
      </c>
      <c r="H348" s="14">
        <f t="shared" si="23"/>
        <v>316236.6</v>
      </c>
      <c r="I348" s="14">
        <f t="shared" si="24"/>
        <v>-73851.20000000001</v>
      </c>
      <c r="J348" s="14">
        <f t="shared" si="25"/>
        <v>81.06805698614517</v>
      </c>
      <c r="K348" s="14">
        <f t="shared" si="26"/>
        <v>24.69234571217304</v>
      </c>
      <c r="L348" s="14">
        <f t="shared" si="27"/>
        <v>-438776.5</v>
      </c>
      <c r="M348" s="14">
        <f t="shared" si="28"/>
        <v>41.88491563921208</v>
      </c>
    </row>
    <row r="349" spans="1:13" ht="18.75" customHeight="1">
      <c r="A349" s="90"/>
      <c r="B349" s="90"/>
      <c r="C349" s="42" t="s">
        <v>79</v>
      </c>
      <c r="D349" s="21" t="s">
        <v>80</v>
      </c>
      <c r="E349" s="14">
        <f t="shared" si="23"/>
        <v>1982836.3</v>
      </c>
      <c r="F349" s="14">
        <f t="shared" si="23"/>
        <v>2999713</v>
      </c>
      <c r="G349" s="14">
        <f t="shared" si="23"/>
        <v>2108359.7</v>
      </c>
      <c r="H349" s="14">
        <f t="shared" si="23"/>
        <v>1879442.6</v>
      </c>
      <c r="I349" s="14">
        <f t="shared" si="24"/>
        <v>-228917.1000000001</v>
      </c>
      <c r="J349" s="14">
        <f t="shared" si="25"/>
        <v>89.14240772103545</v>
      </c>
      <c r="K349" s="14">
        <f t="shared" si="26"/>
        <v>62.65408057370823</v>
      </c>
      <c r="L349" s="14">
        <f t="shared" si="27"/>
        <v>-103393.69999999995</v>
      </c>
      <c r="M349" s="14">
        <f t="shared" si="28"/>
        <v>94.78556550533193</v>
      </c>
    </row>
    <row r="350" spans="1:13" ht="18.75" customHeight="1">
      <c r="A350" s="90"/>
      <c r="B350" s="90"/>
      <c r="C350" s="42" t="s">
        <v>85</v>
      </c>
      <c r="D350" s="21" t="s">
        <v>86</v>
      </c>
      <c r="E350" s="14">
        <f>SUM(E351:E354)</f>
        <v>157307.9</v>
      </c>
      <c r="F350" s="14">
        <f>SUM(F351:F354)</f>
        <v>193150.4</v>
      </c>
      <c r="G350" s="14">
        <f>SUM(G351:G354)</f>
        <v>139195.9</v>
      </c>
      <c r="H350" s="32">
        <f>SUM(H351:H354)</f>
        <v>141947.4</v>
      </c>
      <c r="I350" s="14">
        <f t="shared" si="24"/>
        <v>2751.5</v>
      </c>
      <c r="J350" s="14">
        <f t="shared" si="25"/>
        <v>101.9767105209277</v>
      </c>
      <c r="K350" s="14">
        <f t="shared" si="26"/>
        <v>73.49060628401494</v>
      </c>
      <c r="L350" s="14">
        <f t="shared" si="27"/>
        <v>-15360.5</v>
      </c>
      <c r="M350" s="14">
        <f t="shared" si="28"/>
        <v>90.2353918652528</v>
      </c>
    </row>
    <row r="351" spans="1:13" ht="15.75" hidden="1">
      <c r="A351" s="90"/>
      <c r="B351" s="90"/>
      <c r="C351" s="42" t="s">
        <v>61</v>
      </c>
      <c r="D351" s="21" t="s">
        <v>62</v>
      </c>
      <c r="E351" s="14">
        <f aca="true" t="shared" si="29" ref="E351:H355">SUMIF($C$6:$C$333,$C351,E$6:E$333)</f>
        <v>155466.1</v>
      </c>
      <c r="F351" s="14">
        <f t="shared" si="29"/>
        <v>190482.5</v>
      </c>
      <c r="G351" s="14">
        <f t="shared" si="29"/>
        <v>137147.4</v>
      </c>
      <c r="H351" s="14">
        <f t="shared" si="29"/>
        <v>140045.5</v>
      </c>
      <c r="I351" s="14">
        <f t="shared" si="24"/>
        <v>2898.100000000006</v>
      </c>
      <c r="J351" s="14">
        <f aca="true" t="shared" si="30" ref="J351:J358">H351/G351*100</f>
        <v>102.11312791930433</v>
      </c>
      <c r="K351" s="14">
        <f aca="true" t="shared" si="31" ref="K351:K358">H351/F351*100</f>
        <v>73.52145210189911</v>
      </c>
      <c r="L351" s="14">
        <f aca="true" t="shared" si="32" ref="L351:L357">H351-E351</f>
        <v>-15420.600000000006</v>
      </c>
      <c r="M351" s="14">
        <f aca="true" t="shared" si="33" ref="M351:M357">H351/E351*100</f>
        <v>90.08105303985884</v>
      </c>
    </row>
    <row r="352" spans="1:13" ht="110.25" hidden="1">
      <c r="A352" s="90"/>
      <c r="B352" s="90"/>
      <c r="C352" s="43" t="s">
        <v>31</v>
      </c>
      <c r="D352" s="22" t="s">
        <v>32</v>
      </c>
      <c r="E352" s="14">
        <f t="shared" si="29"/>
        <v>489.9</v>
      </c>
      <c r="F352" s="14">
        <f t="shared" si="29"/>
        <v>758</v>
      </c>
      <c r="G352" s="14">
        <f t="shared" si="29"/>
        <v>567.5</v>
      </c>
      <c r="H352" s="32">
        <f t="shared" si="29"/>
        <v>633.5</v>
      </c>
      <c r="I352" s="14">
        <f t="shared" si="24"/>
        <v>66</v>
      </c>
      <c r="J352" s="14">
        <f t="shared" si="30"/>
        <v>111.62995594713657</v>
      </c>
      <c r="K352" s="14">
        <f t="shared" si="31"/>
        <v>83.57519788918206</v>
      </c>
      <c r="L352" s="14">
        <f t="shared" si="32"/>
        <v>143.60000000000002</v>
      </c>
      <c r="M352" s="14">
        <f t="shared" si="33"/>
        <v>129.31210451112472</v>
      </c>
    </row>
    <row r="353" spans="1:13" ht="31.5" hidden="1">
      <c r="A353" s="90"/>
      <c r="B353" s="90"/>
      <c r="C353" s="42" t="s">
        <v>63</v>
      </c>
      <c r="D353" s="21" t="s">
        <v>64</v>
      </c>
      <c r="E353" s="14">
        <f t="shared" si="29"/>
        <v>119</v>
      </c>
      <c r="F353" s="14">
        <f t="shared" si="29"/>
        <v>275</v>
      </c>
      <c r="G353" s="14">
        <f t="shared" si="29"/>
        <v>190</v>
      </c>
      <c r="H353" s="14">
        <f t="shared" si="29"/>
        <v>70</v>
      </c>
      <c r="I353" s="14">
        <f t="shared" si="24"/>
        <v>-120</v>
      </c>
      <c r="J353" s="14">
        <f t="shared" si="30"/>
        <v>36.84210526315789</v>
      </c>
      <c r="K353" s="14">
        <f t="shared" si="31"/>
        <v>25.454545454545453</v>
      </c>
      <c r="L353" s="14">
        <f t="shared" si="32"/>
        <v>-49</v>
      </c>
      <c r="M353" s="14">
        <f t="shared" si="33"/>
        <v>58.82352941176471</v>
      </c>
    </row>
    <row r="354" spans="1:13" ht="94.5" hidden="1">
      <c r="A354" s="90"/>
      <c r="B354" s="90"/>
      <c r="C354" s="42" t="s">
        <v>129</v>
      </c>
      <c r="D354" s="22" t="s">
        <v>130</v>
      </c>
      <c r="E354" s="14">
        <f t="shared" si="29"/>
        <v>1232.9</v>
      </c>
      <c r="F354" s="14">
        <f t="shared" si="29"/>
        <v>1634.9</v>
      </c>
      <c r="G354" s="14">
        <f t="shared" si="29"/>
        <v>1291</v>
      </c>
      <c r="H354" s="14">
        <f t="shared" si="29"/>
        <v>1198.4</v>
      </c>
      <c r="I354" s="14">
        <f t="shared" si="24"/>
        <v>-92.59999999999991</v>
      </c>
      <c r="J354" s="14">
        <f t="shared" si="30"/>
        <v>92.82726568551512</v>
      </c>
      <c r="K354" s="14">
        <f t="shared" si="31"/>
        <v>73.30111933451587</v>
      </c>
      <c r="L354" s="14">
        <f t="shared" si="32"/>
        <v>-34.5</v>
      </c>
      <c r="M354" s="14">
        <f t="shared" si="33"/>
        <v>97.20171952307568</v>
      </c>
    </row>
    <row r="355" spans="1:13" ht="18.75" customHeight="1">
      <c r="A355" s="90"/>
      <c r="B355" s="90"/>
      <c r="C355" s="42" t="s">
        <v>33</v>
      </c>
      <c r="D355" s="21" t="s">
        <v>34</v>
      </c>
      <c r="E355" s="14">
        <f t="shared" si="29"/>
        <v>-0.2</v>
      </c>
      <c r="F355" s="14">
        <f t="shared" si="29"/>
        <v>0</v>
      </c>
      <c r="G355" s="14">
        <f t="shared" si="29"/>
        <v>0</v>
      </c>
      <c r="H355" s="32">
        <f t="shared" si="29"/>
        <v>111.9</v>
      </c>
      <c r="I355" s="14">
        <f t="shared" si="24"/>
        <v>111.9</v>
      </c>
      <c r="J355" s="14"/>
      <c r="K355" s="14"/>
      <c r="L355" s="14">
        <f t="shared" si="32"/>
        <v>112.10000000000001</v>
      </c>
      <c r="M355" s="14">
        <f t="shared" si="33"/>
        <v>-55950</v>
      </c>
    </row>
    <row r="356" spans="1:13" s="2" customFormat="1" ht="21" customHeight="1">
      <c r="A356" s="90"/>
      <c r="B356" s="90"/>
      <c r="C356" s="44"/>
      <c r="D356" s="33" t="s">
        <v>87</v>
      </c>
      <c r="E356" s="3">
        <f>SUM(E357:E381)</f>
        <v>1204353.7</v>
      </c>
      <c r="F356" s="3">
        <f>SUM(F357:F381)</f>
        <v>2022588.0999999999</v>
      </c>
      <c r="G356" s="3">
        <f>SUM(G357:G381)</f>
        <v>1470558.9</v>
      </c>
      <c r="H356" s="3">
        <f>SUM(H357:H381)</f>
        <v>1622103.3</v>
      </c>
      <c r="I356" s="3">
        <f>H356-G356</f>
        <v>151544.40000000014</v>
      </c>
      <c r="J356" s="3">
        <f t="shared" si="30"/>
        <v>110.3052247686237</v>
      </c>
      <c r="K356" s="3">
        <f t="shared" si="31"/>
        <v>80.19938908965203</v>
      </c>
      <c r="L356" s="3">
        <f t="shared" si="32"/>
        <v>417749.6000000001</v>
      </c>
      <c r="M356" s="3">
        <f t="shared" si="33"/>
        <v>134.68662071615674</v>
      </c>
    </row>
    <row r="357" spans="1:13" ht="18" customHeight="1">
      <c r="A357" s="90"/>
      <c r="B357" s="90"/>
      <c r="C357" s="42" t="s">
        <v>3</v>
      </c>
      <c r="D357" s="21" t="s">
        <v>4</v>
      </c>
      <c r="E357" s="14">
        <f aca="true" t="shared" si="34" ref="E357:H363">SUMIF($C$6:$C$333,$C357,E$6:E$333)</f>
        <v>2341.2</v>
      </c>
      <c r="F357" s="14">
        <f t="shared" si="34"/>
        <v>1702.3</v>
      </c>
      <c r="G357" s="14">
        <f t="shared" si="34"/>
        <v>1702.3</v>
      </c>
      <c r="H357" s="14">
        <f t="shared" si="34"/>
        <v>1759.9</v>
      </c>
      <c r="I357" s="14">
        <f>H357-G357</f>
        <v>57.600000000000136</v>
      </c>
      <c r="J357" s="14">
        <f t="shared" si="30"/>
        <v>103.38365740468778</v>
      </c>
      <c r="K357" s="14">
        <f t="shared" si="31"/>
        <v>103.38365740468778</v>
      </c>
      <c r="L357" s="14">
        <f t="shared" si="32"/>
        <v>-581.2999999999997</v>
      </c>
      <c r="M357" s="14">
        <f t="shared" si="33"/>
        <v>75.1708525542457</v>
      </c>
    </row>
    <row r="358" spans="1:13" ht="63">
      <c r="A358" s="90"/>
      <c r="B358" s="90"/>
      <c r="C358" s="45" t="s">
        <v>114</v>
      </c>
      <c r="D358" s="21" t="s">
        <v>5</v>
      </c>
      <c r="E358" s="14">
        <f t="shared" si="34"/>
        <v>334535.9</v>
      </c>
      <c r="F358" s="14">
        <f t="shared" si="34"/>
        <v>698874.7</v>
      </c>
      <c r="G358" s="14">
        <f t="shared" si="34"/>
        <v>466065.6</v>
      </c>
      <c r="H358" s="14">
        <f t="shared" si="34"/>
        <v>317330</v>
      </c>
      <c r="I358" s="14">
        <f>H358-G358</f>
        <v>-148735.59999999998</v>
      </c>
      <c r="J358" s="14">
        <f t="shared" si="30"/>
        <v>68.08698174677556</v>
      </c>
      <c r="K358" s="14">
        <f t="shared" si="31"/>
        <v>45.405850290474106</v>
      </c>
      <c r="L358" s="14">
        <f>H358-E358</f>
        <v>-17205.900000000023</v>
      </c>
      <c r="M358" s="14">
        <f>H358/E358*100</f>
        <v>94.85678517612011</v>
      </c>
    </row>
    <row r="359" spans="1:13" ht="33.75" customHeight="1">
      <c r="A359" s="90"/>
      <c r="B359" s="90"/>
      <c r="C359" s="42" t="s">
        <v>75</v>
      </c>
      <c r="D359" s="21" t="s">
        <v>76</v>
      </c>
      <c r="E359" s="14">
        <f t="shared" si="34"/>
        <v>49879.1</v>
      </c>
      <c r="F359" s="14">
        <f t="shared" si="34"/>
        <v>60916.6</v>
      </c>
      <c r="G359" s="14">
        <f t="shared" si="34"/>
        <v>41034</v>
      </c>
      <c r="H359" s="32">
        <f t="shared" si="34"/>
        <v>38227.4</v>
      </c>
      <c r="I359" s="14">
        <f aca="true" t="shared" si="35" ref="I359:I364">H359-G359</f>
        <v>-2806.5999999999985</v>
      </c>
      <c r="J359" s="14">
        <f>H359/G359*100</f>
        <v>93.16030608763465</v>
      </c>
      <c r="K359" s="14">
        <f>H359/F359*100</f>
        <v>62.7536664882807</v>
      </c>
      <c r="L359" s="14">
        <f aca="true" t="shared" si="36" ref="L359:L364">H359-E359</f>
        <v>-11651.699999999997</v>
      </c>
      <c r="M359" s="14">
        <f>H359/E359*100</f>
        <v>76.64011580000441</v>
      </c>
    </row>
    <row r="360" spans="1:13" ht="18.75" customHeight="1">
      <c r="A360" s="90"/>
      <c r="B360" s="90"/>
      <c r="C360" s="42" t="s">
        <v>6</v>
      </c>
      <c r="D360" s="21" t="s">
        <v>65</v>
      </c>
      <c r="E360" s="14">
        <f t="shared" si="34"/>
        <v>2642.2999999999997</v>
      </c>
      <c r="F360" s="14">
        <f t="shared" si="34"/>
        <v>2098.2</v>
      </c>
      <c r="G360" s="14">
        <f t="shared" si="34"/>
        <v>1597.8</v>
      </c>
      <c r="H360" s="32">
        <f t="shared" si="34"/>
        <v>2058.2</v>
      </c>
      <c r="I360" s="14">
        <f t="shared" si="35"/>
        <v>460.39999999999986</v>
      </c>
      <c r="J360" s="14">
        <f>H360/G360*100</f>
        <v>128.81462010264113</v>
      </c>
      <c r="K360" s="14">
        <f>H360/F360*100</f>
        <v>98.09360404155943</v>
      </c>
      <c r="L360" s="14">
        <f t="shared" si="36"/>
        <v>-584.0999999999999</v>
      </c>
      <c r="M360" s="14">
        <f>H360/E360*100</f>
        <v>77.8942587896908</v>
      </c>
    </row>
    <row r="361" spans="1:13" ht="47.25">
      <c r="A361" s="90"/>
      <c r="B361" s="90"/>
      <c r="C361" s="42" t="s">
        <v>127</v>
      </c>
      <c r="D361" s="22" t="s">
        <v>128</v>
      </c>
      <c r="E361" s="14">
        <f t="shared" si="34"/>
        <v>99004.7</v>
      </c>
      <c r="F361" s="14">
        <f t="shared" si="34"/>
        <v>126093.5</v>
      </c>
      <c r="G361" s="14">
        <f t="shared" si="34"/>
        <v>85379.4</v>
      </c>
      <c r="H361" s="14">
        <f t="shared" si="34"/>
        <v>73157.8</v>
      </c>
      <c r="I361" s="14">
        <f t="shared" si="35"/>
        <v>-12221.599999999991</v>
      </c>
      <c r="J361" s="14">
        <f>H361/G361*100</f>
        <v>85.68554007172692</v>
      </c>
      <c r="K361" s="14">
        <f>H361/F361*100</f>
        <v>58.018692478200705</v>
      </c>
      <c r="L361" s="14">
        <f t="shared" si="36"/>
        <v>-25846.899999999994</v>
      </c>
      <c r="M361" s="14">
        <f>H361/E361*100</f>
        <v>73.89325961292748</v>
      </c>
    </row>
    <row r="362" spans="1:13" ht="78.75">
      <c r="A362" s="90"/>
      <c r="B362" s="90"/>
      <c r="C362" s="42" t="s">
        <v>177</v>
      </c>
      <c r="D362" s="15" t="s">
        <v>176</v>
      </c>
      <c r="E362" s="14">
        <f t="shared" si="34"/>
        <v>0</v>
      </c>
      <c r="F362" s="14">
        <f t="shared" si="34"/>
        <v>14710</v>
      </c>
      <c r="G362" s="14">
        <f t="shared" si="34"/>
        <v>4837.3</v>
      </c>
      <c r="H362" s="32">
        <f t="shared" si="34"/>
        <v>2606.6</v>
      </c>
      <c r="I362" s="14">
        <f t="shared" si="35"/>
        <v>-2230.7000000000003</v>
      </c>
      <c r="J362" s="14">
        <f>H362/G362*100</f>
        <v>53.88543195584313</v>
      </c>
      <c r="K362" s="14">
        <f>H362/F362*100</f>
        <v>17.719918422841605</v>
      </c>
      <c r="L362" s="14">
        <f t="shared" si="36"/>
        <v>2606.6</v>
      </c>
      <c r="M362" s="14"/>
    </row>
    <row r="363" spans="1:13" ht="111.75" customHeight="1">
      <c r="A363" s="90"/>
      <c r="B363" s="90"/>
      <c r="C363" s="42" t="s">
        <v>169</v>
      </c>
      <c r="D363" s="21" t="s">
        <v>168</v>
      </c>
      <c r="E363" s="14">
        <f t="shared" si="34"/>
        <v>0</v>
      </c>
      <c r="F363" s="14">
        <f t="shared" si="34"/>
        <v>627.9</v>
      </c>
      <c r="G363" s="14">
        <f t="shared" si="34"/>
        <v>470.9</v>
      </c>
      <c r="H363" s="32">
        <f t="shared" si="34"/>
        <v>1257.6</v>
      </c>
      <c r="I363" s="14">
        <f t="shared" si="35"/>
        <v>786.6999999999999</v>
      </c>
      <c r="J363" s="14">
        <f>H363/G363*100</f>
        <v>267.0630707156509</v>
      </c>
      <c r="K363" s="14">
        <f>H363/F363*100</f>
        <v>200.28666985188727</v>
      </c>
      <c r="L363" s="14">
        <f t="shared" si="36"/>
        <v>1257.6</v>
      </c>
      <c r="M363" s="14"/>
    </row>
    <row r="364" spans="1:13" ht="94.5">
      <c r="A364" s="90"/>
      <c r="B364" s="90"/>
      <c r="C364" s="42" t="s">
        <v>173</v>
      </c>
      <c r="D364" s="21" t="s">
        <v>172</v>
      </c>
      <c r="E364" s="14"/>
      <c r="F364" s="14"/>
      <c r="G364" s="14"/>
      <c r="H364" s="14">
        <f aca="true" t="shared" si="37" ref="H364:H381">SUMIF($C$6:$C$333,$C364,H$6:H$333)</f>
        <v>205.1</v>
      </c>
      <c r="I364" s="14">
        <f t="shared" si="35"/>
        <v>205.1</v>
      </c>
      <c r="J364" s="14"/>
      <c r="K364" s="14"/>
      <c r="L364" s="14">
        <f t="shared" si="36"/>
        <v>205.1</v>
      </c>
      <c r="M364" s="14"/>
    </row>
    <row r="365" spans="1:13" ht="31.5">
      <c r="A365" s="90"/>
      <c r="B365" s="90"/>
      <c r="C365" s="42" t="s">
        <v>8</v>
      </c>
      <c r="D365" s="21" t="s">
        <v>9</v>
      </c>
      <c r="E365" s="14">
        <f aca="true" t="shared" si="38" ref="E365:G381">SUMIF($C$6:$C$333,$C365,E$6:E$333)</f>
        <v>40203.2</v>
      </c>
      <c r="F365" s="14">
        <f t="shared" si="38"/>
        <v>16588</v>
      </c>
      <c r="G365" s="14">
        <f t="shared" si="38"/>
        <v>16588</v>
      </c>
      <c r="H365" s="32">
        <f t="shared" si="37"/>
        <v>34513.9</v>
      </c>
      <c r="I365" s="14">
        <f aca="true" t="shared" si="39" ref="I365:I381">H365-G365</f>
        <v>17925.9</v>
      </c>
      <c r="J365" s="14">
        <f aca="true" t="shared" si="40" ref="J365:J381">H365/G365*100</f>
        <v>208.0654690137449</v>
      </c>
      <c r="K365" s="14">
        <f aca="true" t="shared" si="41" ref="K365:K381">H365/F365*100</f>
        <v>208.0654690137449</v>
      </c>
      <c r="L365" s="14">
        <f aca="true" t="shared" si="42" ref="L365:L381">H365-E365</f>
        <v>-5689.299999999996</v>
      </c>
      <c r="M365" s="14">
        <f aca="true" t="shared" si="43" ref="M365:M381">H365/E365*100</f>
        <v>85.84863891431529</v>
      </c>
    </row>
    <row r="366" spans="1:13" ht="78.75">
      <c r="A366" s="90"/>
      <c r="B366" s="90"/>
      <c r="C366" s="45" t="s">
        <v>10</v>
      </c>
      <c r="D366" s="22" t="s">
        <v>88</v>
      </c>
      <c r="E366" s="14">
        <f t="shared" si="38"/>
        <v>85578</v>
      </c>
      <c r="F366" s="14">
        <f t="shared" si="38"/>
        <v>106289.1</v>
      </c>
      <c r="G366" s="14">
        <f t="shared" si="38"/>
        <v>77797.7</v>
      </c>
      <c r="H366" s="14">
        <f t="shared" si="37"/>
        <v>99534.29999999999</v>
      </c>
      <c r="I366" s="14">
        <f t="shared" si="39"/>
        <v>21736.59999999999</v>
      </c>
      <c r="J366" s="14">
        <f t="shared" si="40"/>
        <v>127.93990053690531</v>
      </c>
      <c r="K366" s="14">
        <f t="shared" si="41"/>
        <v>93.64487986068184</v>
      </c>
      <c r="L366" s="14">
        <f t="shared" si="42"/>
        <v>13956.299999999988</v>
      </c>
      <c r="M366" s="14">
        <f t="shared" si="43"/>
        <v>116.30828016546306</v>
      </c>
    </row>
    <row r="367" spans="1:13" ht="18.75" customHeight="1">
      <c r="A367" s="90"/>
      <c r="B367" s="90"/>
      <c r="C367" s="42" t="s">
        <v>37</v>
      </c>
      <c r="D367" s="21" t="s">
        <v>38</v>
      </c>
      <c r="E367" s="14">
        <f t="shared" si="38"/>
        <v>17414.5</v>
      </c>
      <c r="F367" s="14">
        <f t="shared" si="38"/>
        <v>2300</v>
      </c>
      <c r="G367" s="14">
        <f t="shared" si="38"/>
        <v>2300</v>
      </c>
      <c r="H367" s="32">
        <f t="shared" si="37"/>
        <v>10462.8</v>
      </c>
      <c r="I367" s="14">
        <f t="shared" si="39"/>
        <v>8162.799999999999</v>
      </c>
      <c r="J367" s="14">
        <f t="shared" si="40"/>
        <v>454.9043478260869</v>
      </c>
      <c r="K367" s="14">
        <f t="shared" si="41"/>
        <v>454.9043478260869</v>
      </c>
      <c r="L367" s="14">
        <f t="shared" si="42"/>
        <v>-6951.700000000001</v>
      </c>
      <c r="M367" s="14">
        <f t="shared" si="43"/>
        <v>60.08096701025008</v>
      </c>
    </row>
    <row r="368" spans="1:13" ht="18.75" customHeight="1">
      <c r="A368" s="90"/>
      <c r="B368" s="90"/>
      <c r="C368" s="42" t="s">
        <v>140</v>
      </c>
      <c r="D368" s="21" t="s">
        <v>141</v>
      </c>
      <c r="E368" s="14">
        <f t="shared" si="38"/>
        <v>81.3</v>
      </c>
      <c r="F368" s="14">
        <f t="shared" si="38"/>
        <v>27.5</v>
      </c>
      <c r="G368" s="14">
        <f t="shared" si="38"/>
        <v>26.7</v>
      </c>
      <c r="H368" s="14">
        <f t="shared" si="37"/>
        <v>75.6</v>
      </c>
      <c r="I368" s="14">
        <f t="shared" si="39"/>
        <v>48.89999999999999</v>
      </c>
      <c r="J368" s="14">
        <f t="shared" si="40"/>
        <v>283.14606741573033</v>
      </c>
      <c r="K368" s="14">
        <f t="shared" si="41"/>
        <v>274.9090909090909</v>
      </c>
      <c r="L368" s="14">
        <f t="shared" si="42"/>
        <v>-5.700000000000003</v>
      </c>
      <c r="M368" s="14">
        <f t="shared" si="43"/>
        <v>92.98892988929889</v>
      </c>
    </row>
    <row r="369" spans="1:13" ht="63">
      <c r="A369" s="90"/>
      <c r="B369" s="90"/>
      <c r="C369" s="42" t="s">
        <v>166</v>
      </c>
      <c r="D369" s="21" t="s">
        <v>167</v>
      </c>
      <c r="E369" s="14">
        <f t="shared" si="38"/>
        <v>2</v>
      </c>
      <c r="F369" s="14">
        <f t="shared" si="38"/>
        <v>350.5</v>
      </c>
      <c r="G369" s="14">
        <f t="shared" si="38"/>
        <v>280.4</v>
      </c>
      <c r="H369" s="32">
        <f t="shared" si="37"/>
        <v>0</v>
      </c>
      <c r="I369" s="14">
        <f t="shared" si="39"/>
        <v>-280.4</v>
      </c>
      <c r="J369" s="14">
        <f t="shared" si="40"/>
        <v>0</v>
      </c>
      <c r="K369" s="14">
        <f t="shared" si="41"/>
        <v>0</v>
      </c>
      <c r="L369" s="14">
        <f t="shared" si="42"/>
        <v>-2</v>
      </c>
      <c r="M369" s="14">
        <f t="shared" si="43"/>
        <v>0</v>
      </c>
    </row>
    <row r="370" spans="1:13" ht="31.5">
      <c r="A370" s="90"/>
      <c r="B370" s="90"/>
      <c r="C370" s="42" t="s">
        <v>109</v>
      </c>
      <c r="D370" s="22" t="s">
        <v>110</v>
      </c>
      <c r="E370" s="14">
        <f t="shared" si="38"/>
        <v>4490.9</v>
      </c>
      <c r="F370" s="14">
        <f t="shared" si="38"/>
        <v>4296.3</v>
      </c>
      <c r="G370" s="14">
        <f t="shared" si="38"/>
        <v>2977.7</v>
      </c>
      <c r="H370" s="32">
        <f t="shared" si="37"/>
        <v>3789.5</v>
      </c>
      <c r="I370" s="32">
        <f t="shared" si="39"/>
        <v>811.8000000000002</v>
      </c>
      <c r="J370" s="32">
        <f t="shared" si="40"/>
        <v>127.26265238271151</v>
      </c>
      <c r="K370" s="32">
        <f t="shared" si="41"/>
        <v>88.20380327258339</v>
      </c>
      <c r="L370" s="32">
        <f t="shared" si="42"/>
        <v>-701.3999999999996</v>
      </c>
      <c r="M370" s="32">
        <f t="shared" si="43"/>
        <v>84.38174976062706</v>
      </c>
    </row>
    <row r="371" spans="1:13" ht="47.25">
      <c r="A371" s="90"/>
      <c r="B371" s="90"/>
      <c r="C371" s="42" t="s">
        <v>115</v>
      </c>
      <c r="D371" s="21" t="s">
        <v>116</v>
      </c>
      <c r="E371" s="14">
        <f t="shared" si="38"/>
        <v>3485.3</v>
      </c>
      <c r="F371" s="14">
        <f t="shared" si="38"/>
        <v>0</v>
      </c>
      <c r="G371" s="14">
        <f t="shared" si="38"/>
        <v>0</v>
      </c>
      <c r="H371" s="32">
        <f t="shared" si="37"/>
        <v>3661.6</v>
      </c>
      <c r="I371" s="32">
        <f t="shared" si="39"/>
        <v>3661.6</v>
      </c>
      <c r="J371" s="32"/>
      <c r="K371" s="32"/>
      <c r="L371" s="32">
        <f t="shared" si="42"/>
        <v>176.29999999999973</v>
      </c>
      <c r="M371" s="32">
        <f t="shared" si="43"/>
        <v>105.0583880871087</v>
      </c>
    </row>
    <row r="372" spans="1:13" ht="31.5">
      <c r="A372" s="90"/>
      <c r="B372" s="90"/>
      <c r="C372" s="42" t="s">
        <v>107</v>
      </c>
      <c r="D372" s="21" t="s">
        <v>108</v>
      </c>
      <c r="E372" s="14">
        <f t="shared" si="38"/>
        <v>70918.8</v>
      </c>
      <c r="F372" s="14">
        <f t="shared" si="38"/>
        <v>251547.1</v>
      </c>
      <c r="G372" s="14">
        <f t="shared" si="38"/>
        <v>251547.1</v>
      </c>
      <c r="H372" s="32">
        <f t="shared" si="37"/>
        <v>389656</v>
      </c>
      <c r="I372" s="32">
        <f t="shared" si="39"/>
        <v>138108.9</v>
      </c>
      <c r="J372" s="32">
        <f t="shared" si="40"/>
        <v>154.90379336513917</v>
      </c>
      <c r="K372" s="32">
        <f t="shared" si="41"/>
        <v>154.90379336513917</v>
      </c>
      <c r="L372" s="32">
        <f t="shared" si="42"/>
        <v>318737.2</v>
      </c>
      <c r="M372" s="32">
        <f t="shared" si="43"/>
        <v>549.4396408286659</v>
      </c>
    </row>
    <row r="373" spans="1:13" ht="15.75">
      <c r="A373" s="90"/>
      <c r="B373" s="90"/>
      <c r="C373" s="42" t="s">
        <v>43</v>
      </c>
      <c r="D373" s="21" t="s">
        <v>44</v>
      </c>
      <c r="E373" s="14">
        <f t="shared" si="38"/>
        <v>0</v>
      </c>
      <c r="F373" s="14">
        <f t="shared" si="38"/>
        <v>0</v>
      </c>
      <c r="G373" s="14">
        <f t="shared" si="38"/>
        <v>0</v>
      </c>
      <c r="H373" s="14">
        <f t="shared" si="37"/>
        <v>1370.5</v>
      </c>
      <c r="I373" s="32">
        <f aca="true" t="shared" si="44" ref="I373:I378">H373-G373</f>
        <v>1370.5</v>
      </c>
      <c r="J373" s="32"/>
      <c r="K373" s="32"/>
      <c r="L373" s="32">
        <f aca="true" t="shared" si="45" ref="L373:L378">H373-E373</f>
        <v>1370.5</v>
      </c>
      <c r="M373" s="32"/>
    </row>
    <row r="374" spans="1:13" ht="94.5">
      <c r="A374" s="90"/>
      <c r="B374" s="90"/>
      <c r="C374" s="45" t="s">
        <v>105</v>
      </c>
      <c r="D374" s="22" t="s">
        <v>120</v>
      </c>
      <c r="E374" s="32">
        <f t="shared" si="38"/>
        <v>44.9</v>
      </c>
      <c r="F374" s="14">
        <f t="shared" si="38"/>
        <v>0</v>
      </c>
      <c r="G374" s="14">
        <f t="shared" si="38"/>
        <v>0</v>
      </c>
      <c r="H374" s="14">
        <f t="shared" si="37"/>
        <v>77.89999999999999</v>
      </c>
      <c r="I374" s="32">
        <f t="shared" si="44"/>
        <v>77.89999999999999</v>
      </c>
      <c r="J374" s="32"/>
      <c r="K374" s="32"/>
      <c r="L374" s="32">
        <f t="shared" si="45"/>
        <v>32.99999999999999</v>
      </c>
      <c r="M374" s="32">
        <f>H374/E374*100</f>
        <v>173.49665924276167</v>
      </c>
    </row>
    <row r="375" spans="1:13" ht="94.5">
      <c r="A375" s="90"/>
      <c r="B375" s="90"/>
      <c r="C375" s="45" t="s">
        <v>99</v>
      </c>
      <c r="D375" s="23" t="s">
        <v>100</v>
      </c>
      <c r="E375" s="14">
        <f t="shared" si="38"/>
        <v>120231.7</v>
      </c>
      <c r="F375" s="14">
        <f t="shared" si="38"/>
        <v>223539.9</v>
      </c>
      <c r="G375" s="14">
        <f t="shared" si="38"/>
        <v>150685.5</v>
      </c>
      <c r="H375" s="14">
        <f t="shared" si="37"/>
        <v>165135.1</v>
      </c>
      <c r="I375" s="32">
        <f t="shared" si="44"/>
        <v>14449.600000000006</v>
      </c>
      <c r="J375" s="32">
        <f>H375/G375*100</f>
        <v>109.58924382239832</v>
      </c>
      <c r="K375" s="32">
        <f>H375/F375*100</f>
        <v>73.87276275957895</v>
      </c>
      <c r="L375" s="32">
        <f t="shared" si="45"/>
        <v>44903.40000000001</v>
      </c>
      <c r="M375" s="32">
        <f>H375/E375*100</f>
        <v>137.34738841753048</v>
      </c>
    </row>
    <row r="376" spans="1:13" ht="47.25">
      <c r="A376" s="90"/>
      <c r="B376" s="90"/>
      <c r="C376" s="45" t="s">
        <v>118</v>
      </c>
      <c r="D376" s="21" t="s">
        <v>12</v>
      </c>
      <c r="E376" s="14">
        <f t="shared" si="38"/>
        <v>195035.5</v>
      </c>
      <c r="F376" s="14">
        <f t="shared" si="38"/>
        <v>287082.8</v>
      </c>
      <c r="G376" s="14">
        <f t="shared" si="38"/>
        <v>214053.8</v>
      </c>
      <c r="H376" s="32">
        <f t="shared" si="37"/>
        <v>119552.1</v>
      </c>
      <c r="I376" s="32">
        <f t="shared" si="44"/>
        <v>-94501.69999999998</v>
      </c>
      <c r="J376" s="32">
        <f>H376/G376*100</f>
        <v>55.851426136793656</v>
      </c>
      <c r="K376" s="32">
        <f>H376/F376*100</f>
        <v>41.64376967202494</v>
      </c>
      <c r="L376" s="32">
        <f t="shared" si="45"/>
        <v>-75483.4</v>
      </c>
      <c r="M376" s="32">
        <f>H376/E376*100</f>
        <v>61.2976099222962</v>
      </c>
    </row>
    <row r="377" spans="1:13" ht="63">
      <c r="A377" s="90"/>
      <c r="B377" s="90"/>
      <c r="C377" s="45" t="s">
        <v>111</v>
      </c>
      <c r="D377" s="22" t="s">
        <v>112</v>
      </c>
      <c r="E377" s="14">
        <f t="shared" si="38"/>
        <v>15469.2</v>
      </c>
      <c r="F377" s="14">
        <f t="shared" si="38"/>
        <v>0</v>
      </c>
      <c r="G377" s="14">
        <f t="shared" si="38"/>
        <v>0</v>
      </c>
      <c r="H377" s="32">
        <f t="shared" si="37"/>
        <v>614.4</v>
      </c>
      <c r="I377" s="32">
        <f t="shared" si="44"/>
        <v>614.4</v>
      </c>
      <c r="J377" s="32"/>
      <c r="K377" s="32"/>
      <c r="L377" s="32">
        <f t="shared" si="45"/>
        <v>-14854.800000000001</v>
      </c>
      <c r="M377" s="32">
        <f>H377/E377*100</f>
        <v>3.971763245675277</v>
      </c>
    </row>
    <row r="378" spans="1:13" ht="94.5">
      <c r="A378" s="90"/>
      <c r="B378" s="90"/>
      <c r="C378" s="45" t="s">
        <v>170</v>
      </c>
      <c r="D378" s="21" t="s">
        <v>171</v>
      </c>
      <c r="E378" s="14">
        <f t="shared" si="38"/>
        <v>0</v>
      </c>
      <c r="F378" s="14">
        <f t="shared" si="38"/>
        <v>192.4</v>
      </c>
      <c r="G378" s="14">
        <f t="shared" si="38"/>
        <v>144.3</v>
      </c>
      <c r="H378" s="32">
        <f t="shared" si="37"/>
        <v>41444.9</v>
      </c>
      <c r="I378" s="32">
        <f t="shared" si="44"/>
        <v>41300.6</v>
      </c>
      <c r="J378" s="32">
        <f>H378/G378*100</f>
        <v>28721.344421344416</v>
      </c>
      <c r="K378" s="32">
        <f>H378/F378*100</f>
        <v>21541.008316008316</v>
      </c>
      <c r="L378" s="32">
        <f t="shared" si="45"/>
        <v>41444.9</v>
      </c>
      <c r="M378" s="32"/>
    </row>
    <row r="379" spans="1:13" ht="18.75" customHeight="1">
      <c r="A379" s="90"/>
      <c r="B379" s="90"/>
      <c r="C379" s="42" t="s">
        <v>13</v>
      </c>
      <c r="D379" s="21" t="s">
        <v>14</v>
      </c>
      <c r="E379" s="32">
        <f t="shared" si="38"/>
        <v>135848.4</v>
      </c>
      <c r="F379" s="14">
        <f t="shared" si="38"/>
        <v>170362.1</v>
      </c>
      <c r="G379" s="14">
        <f t="shared" si="38"/>
        <v>109760.4</v>
      </c>
      <c r="H379" s="32">
        <f t="shared" si="37"/>
        <v>240762</v>
      </c>
      <c r="I379" s="32">
        <f t="shared" si="39"/>
        <v>131001.6</v>
      </c>
      <c r="J379" s="32">
        <f t="shared" si="40"/>
        <v>219.35233472181227</v>
      </c>
      <c r="K379" s="32">
        <f t="shared" si="41"/>
        <v>141.3236864302565</v>
      </c>
      <c r="L379" s="32">
        <f t="shared" si="42"/>
        <v>104913.6</v>
      </c>
      <c r="M379" s="32">
        <f t="shared" si="43"/>
        <v>177.2284399374597</v>
      </c>
    </row>
    <row r="380" spans="1:13" ht="18.75" customHeight="1">
      <c r="A380" s="90"/>
      <c r="B380" s="90"/>
      <c r="C380" s="42" t="s">
        <v>15</v>
      </c>
      <c r="D380" s="21" t="s">
        <v>16</v>
      </c>
      <c r="E380" s="32">
        <f t="shared" si="38"/>
        <v>-82.6</v>
      </c>
      <c r="F380" s="14">
        <f t="shared" si="38"/>
        <v>0</v>
      </c>
      <c r="G380" s="14">
        <f t="shared" si="38"/>
        <v>0</v>
      </c>
      <c r="H380" s="32">
        <f t="shared" si="37"/>
        <v>0.1</v>
      </c>
      <c r="I380" s="14">
        <f t="shared" si="39"/>
        <v>0.1</v>
      </c>
      <c r="J380" s="32"/>
      <c r="K380" s="32"/>
      <c r="L380" s="14">
        <f t="shared" si="42"/>
        <v>82.69999999999999</v>
      </c>
      <c r="M380" s="14">
        <f t="shared" si="43"/>
        <v>-0.12106537530266344</v>
      </c>
    </row>
    <row r="381" spans="1:13" ht="18.75" customHeight="1">
      <c r="A381" s="90"/>
      <c r="B381" s="90"/>
      <c r="C381" s="42" t="s">
        <v>17</v>
      </c>
      <c r="D381" s="21" t="s">
        <v>71</v>
      </c>
      <c r="E381" s="14">
        <f t="shared" si="38"/>
        <v>27229.4</v>
      </c>
      <c r="F381" s="14">
        <f t="shared" si="38"/>
        <v>54989.200000000004</v>
      </c>
      <c r="G381" s="14">
        <f t="shared" si="38"/>
        <v>43310</v>
      </c>
      <c r="H381" s="32">
        <f t="shared" si="37"/>
        <v>74850</v>
      </c>
      <c r="I381" s="32">
        <f t="shared" si="39"/>
        <v>31540</v>
      </c>
      <c r="J381" s="32">
        <f t="shared" si="40"/>
        <v>172.8238282151928</v>
      </c>
      <c r="K381" s="32">
        <f t="shared" si="41"/>
        <v>136.11763764521032</v>
      </c>
      <c r="L381" s="32">
        <f t="shared" si="42"/>
        <v>47620.6</v>
      </c>
      <c r="M381" s="32">
        <f t="shared" si="43"/>
        <v>274.88670334271046</v>
      </c>
    </row>
    <row r="382" spans="1:13" s="30" customFormat="1" ht="21.75" customHeight="1">
      <c r="A382" s="90"/>
      <c r="B382" s="90"/>
      <c r="C382" s="46"/>
      <c r="D382" s="34" t="s">
        <v>81</v>
      </c>
      <c r="E382" s="29">
        <f>E341+E356</f>
        <v>9495195.5</v>
      </c>
      <c r="F382" s="29">
        <f>F341+F356</f>
        <v>14234885.100000001</v>
      </c>
      <c r="G382" s="29">
        <f>G341+G356</f>
        <v>9374926.4</v>
      </c>
      <c r="H382" s="3">
        <f>H341+H356</f>
        <v>9421855.3</v>
      </c>
      <c r="I382" s="3">
        <f aca="true" t="shared" si="46" ref="I382:I393">H382-G382</f>
        <v>46928.90000000037</v>
      </c>
      <c r="J382" s="3">
        <f aca="true" t="shared" si="47" ref="J382:J388">H382/G382*100</f>
        <v>100.50057886321113</v>
      </c>
      <c r="K382" s="3">
        <f aca="true" t="shared" si="48" ref="K382:K388">H382/F382*100</f>
        <v>66.1884885885029</v>
      </c>
      <c r="L382" s="3">
        <f aca="true" t="shared" si="49" ref="L382:L393">H382-E382</f>
        <v>-73340.19999999925</v>
      </c>
      <c r="M382" s="3">
        <f aca="true" t="shared" si="50" ref="M382:M393">H382/E382*100</f>
        <v>99.22760726727535</v>
      </c>
    </row>
    <row r="383" spans="1:13" s="2" customFormat="1" ht="33.75" customHeight="1">
      <c r="A383" s="90"/>
      <c r="B383" s="90"/>
      <c r="C383" s="46"/>
      <c r="D383" s="33" t="s">
        <v>188</v>
      </c>
      <c r="E383" s="3">
        <f>E384-E391</f>
        <v>6269673.400000003</v>
      </c>
      <c r="F383" s="3">
        <f>F384-F391</f>
        <v>9952842.9</v>
      </c>
      <c r="G383" s="3">
        <f>G384-G391</f>
        <v>7590885.100000001</v>
      </c>
      <c r="H383" s="3">
        <f>H384-H391</f>
        <v>7596002.2</v>
      </c>
      <c r="I383" s="3">
        <f t="shared" si="46"/>
        <v>5117.0999999996275</v>
      </c>
      <c r="J383" s="3">
        <f t="shared" si="47"/>
        <v>100.06741111125498</v>
      </c>
      <c r="K383" s="3">
        <f t="shared" si="48"/>
        <v>76.31992463178536</v>
      </c>
      <c r="L383" s="3">
        <f t="shared" si="49"/>
        <v>1326328.799999997</v>
      </c>
      <c r="M383" s="3">
        <f t="shared" si="50"/>
        <v>121.15467131031095</v>
      </c>
    </row>
    <row r="384" spans="1:13" s="2" customFormat="1" ht="33.75" customHeight="1">
      <c r="A384" s="90"/>
      <c r="B384" s="90"/>
      <c r="C384" s="46" t="s">
        <v>124</v>
      </c>
      <c r="D384" s="33" t="s">
        <v>189</v>
      </c>
      <c r="E384" s="3">
        <f>SUM(E385:E391)</f>
        <v>6200050.000000003</v>
      </c>
      <c r="F384" s="3">
        <f>SUM(F385:F391)</f>
        <v>9952842.9</v>
      </c>
      <c r="G384" s="3">
        <f>SUM(G385:G391)</f>
        <v>7590885.100000001</v>
      </c>
      <c r="H384" s="3">
        <f>SUM(H385:H391)</f>
        <v>7537710</v>
      </c>
      <c r="I384" s="3">
        <f t="shared" si="46"/>
        <v>-53175.10000000056</v>
      </c>
      <c r="J384" s="3">
        <f t="shared" si="47"/>
        <v>99.29948748664368</v>
      </c>
      <c r="K384" s="3">
        <f t="shared" si="48"/>
        <v>75.7342407162882</v>
      </c>
      <c r="L384" s="3">
        <f t="shared" si="49"/>
        <v>1337659.9999999972</v>
      </c>
      <c r="M384" s="3">
        <f t="shared" si="50"/>
        <v>121.57498729848948</v>
      </c>
    </row>
    <row r="385" spans="1:13" ht="47.25">
      <c r="A385" s="90"/>
      <c r="B385" s="90"/>
      <c r="C385" s="42" t="s">
        <v>135</v>
      </c>
      <c r="D385" s="21" t="s">
        <v>136</v>
      </c>
      <c r="E385" s="14">
        <f aca="true" t="shared" si="51" ref="E385:H391">SUMIF($C$6:$C$327,$C385,E$6:E$327)</f>
        <v>105635.4</v>
      </c>
      <c r="F385" s="14">
        <f t="shared" si="51"/>
        <v>267267.6</v>
      </c>
      <c r="G385" s="14">
        <f t="shared" si="51"/>
        <v>190224.4</v>
      </c>
      <c r="H385" s="14">
        <f t="shared" si="51"/>
        <v>190224.4</v>
      </c>
      <c r="I385" s="32">
        <f t="shared" si="46"/>
        <v>0</v>
      </c>
      <c r="J385" s="32">
        <f t="shared" si="47"/>
        <v>100</v>
      </c>
      <c r="K385" s="32">
        <f t="shared" si="48"/>
        <v>71.17375993199325</v>
      </c>
      <c r="L385" s="32">
        <f t="shared" si="49"/>
        <v>84589</v>
      </c>
      <c r="M385" s="32">
        <f t="shared" si="50"/>
        <v>180.07637591186287</v>
      </c>
    </row>
    <row r="386" spans="1:13" ht="18.75" customHeight="1">
      <c r="A386" s="90"/>
      <c r="B386" s="90"/>
      <c r="C386" s="42" t="s">
        <v>20</v>
      </c>
      <c r="D386" s="21" t="s">
        <v>89</v>
      </c>
      <c r="E386" s="32">
        <f t="shared" si="51"/>
        <v>485829.99999999994</v>
      </c>
      <c r="F386" s="14">
        <f t="shared" si="51"/>
        <v>1465616.9</v>
      </c>
      <c r="G386" s="14">
        <f t="shared" si="51"/>
        <v>883145.8999999999</v>
      </c>
      <c r="H386" s="32">
        <f t="shared" si="51"/>
        <v>883145.8999999999</v>
      </c>
      <c r="I386" s="32">
        <f aca="true" t="shared" si="52" ref="I386:I391">H386-G386</f>
        <v>0</v>
      </c>
      <c r="J386" s="32">
        <f t="shared" si="47"/>
        <v>100</v>
      </c>
      <c r="K386" s="32">
        <f t="shared" si="48"/>
        <v>60.25762257517636</v>
      </c>
      <c r="L386" s="32">
        <f aca="true" t="shared" si="53" ref="L386:L391">H386-E386</f>
        <v>397315.89999999997</v>
      </c>
      <c r="M386" s="32">
        <f aca="true" t="shared" si="54" ref="M386:M391">H386/E386*100</f>
        <v>181.78084926826256</v>
      </c>
    </row>
    <row r="387" spans="1:13" ht="18.75" customHeight="1">
      <c r="A387" s="90"/>
      <c r="B387" s="90"/>
      <c r="C387" s="42" t="s">
        <v>22</v>
      </c>
      <c r="D387" s="21" t="s">
        <v>39</v>
      </c>
      <c r="E387" s="32">
        <f t="shared" si="51"/>
        <v>5506365.300000003</v>
      </c>
      <c r="F387" s="14">
        <f t="shared" si="51"/>
        <v>7798054.1</v>
      </c>
      <c r="G387" s="14">
        <f t="shared" si="51"/>
        <v>6292344.4</v>
      </c>
      <c r="H387" s="32">
        <f t="shared" si="51"/>
        <v>6292344.3</v>
      </c>
      <c r="I387" s="32">
        <f t="shared" si="52"/>
        <v>-0.10000000055879354</v>
      </c>
      <c r="J387" s="32">
        <f t="shared" si="47"/>
        <v>99.9999984107672</v>
      </c>
      <c r="K387" s="32">
        <f t="shared" si="48"/>
        <v>80.69121115740913</v>
      </c>
      <c r="L387" s="32">
        <f t="shared" si="53"/>
        <v>785978.9999999972</v>
      </c>
      <c r="M387" s="32">
        <f t="shared" si="54"/>
        <v>114.27400757447018</v>
      </c>
    </row>
    <row r="388" spans="1:13" ht="18.75" customHeight="1">
      <c r="A388" s="90"/>
      <c r="B388" s="90"/>
      <c r="C388" s="42" t="s">
        <v>29</v>
      </c>
      <c r="D388" s="21" t="s">
        <v>30</v>
      </c>
      <c r="E388" s="32">
        <f t="shared" si="51"/>
        <v>63833.8</v>
      </c>
      <c r="F388" s="14">
        <f t="shared" si="51"/>
        <v>421904.3</v>
      </c>
      <c r="G388" s="14">
        <f t="shared" si="51"/>
        <v>225170.40000000002</v>
      </c>
      <c r="H388" s="32">
        <f t="shared" si="51"/>
        <v>224858</v>
      </c>
      <c r="I388" s="32">
        <f t="shared" si="52"/>
        <v>-312.4000000000233</v>
      </c>
      <c r="J388" s="32">
        <f t="shared" si="47"/>
        <v>99.86126062750698</v>
      </c>
      <c r="K388" s="32">
        <f t="shared" si="48"/>
        <v>53.29597257008284</v>
      </c>
      <c r="L388" s="32">
        <f t="shared" si="53"/>
        <v>161024.2</v>
      </c>
      <c r="M388" s="32">
        <f t="shared" si="54"/>
        <v>352.2553882112611</v>
      </c>
    </row>
    <row r="389" spans="1:13" ht="33.75" customHeight="1">
      <c r="A389" s="90"/>
      <c r="B389" s="90"/>
      <c r="C389" s="42" t="s">
        <v>102</v>
      </c>
      <c r="D389" s="21" t="s">
        <v>103</v>
      </c>
      <c r="E389" s="14">
        <f t="shared" si="51"/>
        <v>7247</v>
      </c>
      <c r="F389" s="14">
        <f t="shared" si="51"/>
        <v>0</v>
      </c>
      <c r="G389" s="14">
        <f t="shared" si="51"/>
        <v>0</v>
      </c>
      <c r="H389" s="14">
        <f t="shared" si="51"/>
        <v>4437.2</v>
      </c>
      <c r="I389" s="32">
        <f t="shared" si="52"/>
        <v>4437.2</v>
      </c>
      <c r="J389" s="32"/>
      <c r="K389" s="32"/>
      <c r="L389" s="32">
        <f t="shared" si="53"/>
        <v>-2809.8</v>
      </c>
      <c r="M389" s="32">
        <f t="shared" si="54"/>
        <v>61.22809438388298</v>
      </c>
    </row>
    <row r="390" spans="1:13" ht="33.75" customHeight="1">
      <c r="A390" s="90"/>
      <c r="B390" s="90"/>
      <c r="C390" s="42" t="s">
        <v>101</v>
      </c>
      <c r="D390" s="21" t="s">
        <v>104</v>
      </c>
      <c r="E390" s="14">
        <f t="shared" si="51"/>
        <v>100761.9</v>
      </c>
      <c r="F390" s="14">
        <f t="shared" si="51"/>
        <v>0</v>
      </c>
      <c r="G390" s="14">
        <f t="shared" si="51"/>
        <v>0</v>
      </c>
      <c r="H390" s="14">
        <f t="shared" si="51"/>
        <v>992.4</v>
      </c>
      <c r="I390" s="32">
        <f t="shared" si="52"/>
        <v>992.4</v>
      </c>
      <c r="J390" s="32"/>
      <c r="K390" s="32"/>
      <c r="L390" s="32">
        <f t="shared" si="53"/>
        <v>-99769.5</v>
      </c>
      <c r="M390" s="32">
        <f t="shared" si="54"/>
        <v>0.9848960767909299</v>
      </c>
    </row>
    <row r="391" spans="1:13" ht="18.75" customHeight="1">
      <c r="A391" s="90"/>
      <c r="B391" s="90"/>
      <c r="C391" s="42" t="s">
        <v>24</v>
      </c>
      <c r="D391" s="21" t="s">
        <v>19</v>
      </c>
      <c r="E391" s="32">
        <f t="shared" si="51"/>
        <v>-69623.40000000001</v>
      </c>
      <c r="F391" s="14">
        <f t="shared" si="51"/>
        <v>0</v>
      </c>
      <c r="G391" s="14">
        <f t="shared" si="51"/>
        <v>0</v>
      </c>
      <c r="H391" s="32">
        <f t="shared" si="51"/>
        <v>-58292.200000000004</v>
      </c>
      <c r="I391" s="32">
        <f t="shared" si="52"/>
        <v>-58292.200000000004</v>
      </c>
      <c r="J391" s="32"/>
      <c r="K391" s="32"/>
      <c r="L391" s="32">
        <f t="shared" si="53"/>
        <v>11331.200000000004</v>
      </c>
      <c r="M391" s="32">
        <f t="shared" si="54"/>
        <v>83.72501199309427</v>
      </c>
    </row>
    <row r="392" spans="1:13" s="2" customFormat="1" ht="23.25" customHeight="1">
      <c r="A392" s="90"/>
      <c r="B392" s="90"/>
      <c r="C392" s="44"/>
      <c r="D392" s="33" t="s">
        <v>190</v>
      </c>
      <c r="E392" s="3">
        <f>E393-E391</f>
        <v>15764868.900000004</v>
      </c>
      <c r="F392" s="3">
        <f>F393-F391</f>
        <v>24187728</v>
      </c>
      <c r="G392" s="3">
        <f>G393-G391</f>
        <v>16965811.5</v>
      </c>
      <c r="H392" s="3">
        <f>H393-H391</f>
        <v>17017857.5</v>
      </c>
      <c r="I392" s="3">
        <f t="shared" si="46"/>
        <v>52046</v>
      </c>
      <c r="J392" s="3">
        <f>H392/G392*100</f>
        <v>100.30676988247806</v>
      </c>
      <c r="K392" s="3">
        <f>H392/F392*100</f>
        <v>70.35740396948404</v>
      </c>
      <c r="L392" s="3">
        <f t="shared" si="49"/>
        <v>1252988.599999996</v>
      </c>
      <c r="M392" s="3">
        <f t="shared" si="50"/>
        <v>107.94797982747572</v>
      </c>
    </row>
    <row r="393" spans="1:13" s="2" customFormat="1" ht="23.25" customHeight="1">
      <c r="A393" s="91"/>
      <c r="B393" s="91"/>
      <c r="C393" s="44"/>
      <c r="D393" s="33" t="s">
        <v>93</v>
      </c>
      <c r="E393" s="3">
        <f>E382+E384</f>
        <v>15695245.500000004</v>
      </c>
      <c r="F393" s="3">
        <f>F382+F384</f>
        <v>24187728</v>
      </c>
      <c r="G393" s="3">
        <f>G382+G384</f>
        <v>16965811.5</v>
      </c>
      <c r="H393" s="3">
        <f>H382+H384</f>
        <v>16959565.3</v>
      </c>
      <c r="I393" s="3">
        <f t="shared" si="46"/>
        <v>-6246.199999999255</v>
      </c>
      <c r="J393" s="3">
        <f>H393/G393*100</f>
        <v>99.96318360604207</v>
      </c>
      <c r="K393" s="3">
        <f>H393/F393*100</f>
        <v>70.11640489755797</v>
      </c>
      <c r="L393" s="3">
        <f t="shared" si="49"/>
        <v>1264319.799999997</v>
      </c>
      <c r="M393" s="3">
        <f t="shared" si="50"/>
        <v>108.05543181850832</v>
      </c>
    </row>
    <row r="394" spans="1:13" s="58" customFormat="1" ht="15.75">
      <c r="A394" s="54"/>
      <c r="B394" s="54"/>
      <c r="C394" s="55"/>
      <c r="D394" s="56"/>
      <c r="E394" s="57"/>
      <c r="F394" s="57"/>
      <c r="G394" s="57"/>
      <c r="H394" s="64"/>
      <c r="I394" s="65"/>
      <c r="J394" s="65"/>
      <c r="K394" s="66"/>
      <c r="L394" s="66"/>
      <c r="M394" s="66"/>
    </row>
    <row r="395" spans="1:13" ht="15.75" hidden="1">
      <c r="A395" s="5" t="s">
        <v>113</v>
      </c>
      <c r="B395" s="5"/>
      <c r="C395" s="52"/>
      <c r="D395" s="35"/>
      <c r="E395" s="19">
        <f aca="true" t="shared" si="55" ref="E395:M395">E333-E393</f>
        <v>0</v>
      </c>
      <c r="F395" s="19">
        <f t="shared" si="55"/>
        <v>0</v>
      </c>
      <c r="G395" s="19">
        <f t="shared" si="55"/>
        <v>0</v>
      </c>
      <c r="H395" s="19">
        <f t="shared" si="55"/>
        <v>0</v>
      </c>
      <c r="I395" s="19">
        <f t="shared" si="55"/>
        <v>3.725290298461914E-09</v>
      </c>
      <c r="J395" s="19">
        <f t="shared" si="55"/>
        <v>0</v>
      </c>
      <c r="K395" s="19">
        <f t="shared" si="55"/>
        <v>0</v>
      </c>
      <c r="L395" s="19">
        <f t="shared" si="55"/>
        <v>5.587935447692871E-09</v>
      </c>
      <c r="M395" s="19">
        <f t="shared" si="55"/>
        <v>0</v>
      </c>
    </row>
    <row r="396" spans="1:13" ht="15.75" hidden="1">
      <c r="A396" s="5"/>
      <c r="B396" s="5"/>
      <c r="C396" s="52"/>
      <c r="D396" s="35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ht="15.75" hidden="1">
      <c r="A397" s="6"/>
      <c r="B397" s="7"/>
      <c r="C397" s="53"/>
      <c r="D397" s="38"/>
      <c r="E397" s="16">
        <f aca="true" t="shared" si="56" ref="E397:M397">E333-E393</f>
        <v>0</v>
      </c>
      <c r="F397" s="16">
        <f t="shared" si="56"/>
        <v>0</v>
      </c>
      <c r="G397" s="16">
        <f t="shared" si="56"/>
        <v>0</v>
      </c>
      <c r="H397" s="16">
        <f t="shared" si="56"/>
        <v>0</v>
      </c>
      <c r="I397" s="16">
        <f t="shared" si="56"/>
        <v>3.725290298461914E-09</v>
      </c>
      <c r="J397" s="16">
        <f t="shared" si="56"/>
        <v>0</v>
      </c>
      <c r="K397" s="16">
        <f t="shared" si="56"/>
        <v>0</v>
      </c>
      <c r="L397" s="16">
        <f t="shared" si="56"/>
        <v>5.587935447692871E-09</v>
      </c>
      <c r="M397" s="16">
        <f t="shared" si="56"/>
        <v>0</v>
      </c>
    </row>
    <row r="398" spans="1:9" ht="15.75">
      <c r="A398" s="6"/>
      <c r="B398" s="7"/>
      <c r="C398" s="53"/>
      <c r="D398" s="38"/>
      <c r="E398" s="16"/>
      <c r="F398" s="16"/>
      <c r="G398" s="16"/>
      <c r="H398" s="68"/>
      <c r="I398" s="61"/>
    </row>
    <row r="399" spans="1:9" ht="15.75">
      <c r="A399" s="6"/>
      <c r="B399" s="7"/>
      <c r="C399" s="53"/>
      <c r="D399" s="38"/>
      <c r="E399" s="16"/>
      <c r="F399" s="16"/>
      <c r="G399" s="16"/>
      <c r="H399" s="70"/>
      <c r="I399" s="61"/>
    </row>
    <row r="400" spans="1:8" ht="15.75">
      <c r="A400" s="8"/>
      <c r="B400" s="7"/>
      <c r="C400" s="53"/>
      <c r="D400" s="38"/>
      <c r="E400" s="16"/>
      <c r="F400" s="16"/>
      <c r="G400" s="16"/>
      <c r="H400" s="62"/>
    </row>
    <row r="401" spans="1:8" ht="15.75">
      <c r="A401" s="8"/>
      <c r="B401" s="7"/>
      <c r="C401" s="53"/>
      <c r="D401" s="38"/>
      <c r="E401" s="16"/>
      <c r="F401" s="16"/>
      <c r="G401" s="16"/>
      <c r="H401" s="62"/>
    </row>
    <row r="402" spans="1:8" ht="15.75">
      <c r="A402" s="8"/>
      <c r="B402" s="7"/>
      <c r="C402" s="53"/>
      <c r="D402" s="38"/>
      <c r="E402" s="16"/>
      <c r="F402" s="16"/>
      <c r="G402" s="16"/>
      <c r="H402" s="62"/>
    </row>
    <row r="403" spans="1:8" ht="15.75">
      <c r="A403" s="8"/>
      <c r="B403" s="7"/>
      <c r="C403" s="53"/>
      <c r="D403" s="38"/>
      <c r="E403" s="16"/>
      <c r="F403" s="16"/>
      <c r="G403" s="16"/>
      <c r="H403" s="62"/>
    </row>
    <row r="404" spans="1:8" ht="15.75">
      <c r="A404" s="8"/>
      <c r="B404" s="7"/>
      <c r="C404" s="53"/>
      <c r="D404" s="38"/>
      <c r="E404" s="16"/>
      <c r="F404" s="16"/>
      <c r="G404" s="16"/>
      <c r="H404" s="62"/>
    </row>
    <row r="405" spans="1:8" ht="15.75">
      <c r="A405" s="8"/>
      <c r="B405" s="7"/>
      <c r="C405" s="53"/>
      <c r="D405" s="38"/>
      <c r="E405" s="16"/>
      <c r="F405" s="16"/>
      <c r="G405" s="16"/>
      <c r="H405" s="62"/>
    </row>
    <row r="406" spans="1:8" ht="15.75">
      <c r="A406" s="8"/>
      <c r="B406" s="7"/>
      <c r="C406" s="53"/>
      <c r="D406" s="38"/>
      <c r="E406" s="16"/>
      <c r="F406" s="16"/>
      <c r="G406" s="16"/>
      <c r="H406" s="62"/>
    </row>
    <row r="407" spans="1:8" ht="15.75">
      <c r="A407" s="8"/>
      <c r="B407" s="7"/>
      <c r="C407" s="53"/>
      <c r="D407" s="38"/>
      <c r="E407" s="16"/>
      <c r="F407" s="16"/>
      <c r="G407" s="16"/>
      <c r="H407" s="62"/>
    </row>
    <row r="408" spans="1:8" ht="15.75">
      <c r="A408" s="8"/>
      <c r="B408" s="7"/>
      <c r="C408" s="53"/>
      <c r="D408" s="38"/>
      <c r="E408" s="16"/>
      <c r="F408" s="16"/>
      <c r="G408" s="16"/>
      <c r="H408" s="62"/>
    </row>
    <row r="409" spans="1:8" ht="15.75">
      <c r="A409" s="8"/>
      <c r="B409" s="7"/>
      <c r="C409" s="53"/>
      <c r="D409" s="38"/>
      <c r="E409" s="16"/>
      <c r="F409" s="16"/>
      <c r="G409" s="16"/>
      <c r="H409" s="62"/>
    </row>
    <row r="410" spans="1:8" ht="15.75">
      <c r="A410" s="8"/>
      <c r="B410" s="7"/>
      <c r="C410" s="53"/>
      <c r="D410" s="38"/>
      <c r="E410" s="16"/>
      <c r="F410" s="16"/>
      <c r="G410" s="16"/>
      <c r="H410" s="62"/>
    </row>
    <row r="411" spans="1:8" ht="15.75">
      <c r="A411" s="8"/>
      <c r="B411" s="7"/>
      <c r="C411" s="53"/>
      <c r="D411" s="38"/>
      <c r="E411" s="16"/>
      <c r="F411" s="16"/>
      <c r="G411" s="16"/>
      <c r="H411" s="62"/>
    </row>
    <row r="412" spans="1:8" ht="15.75">
      <c r="A412" s="8"/>
      <c r="B412" s="7"/>
      <c r="C412" s="53"/>
      <c r="D412" s="38"/>
      <c r="E412" s="16"/>
      <c r="F412" s="16"/>
      <c r="G412" s="16"/>
      <c r="H412" s="62"/>
    </row>
    <row r="413" spans="1:8" ht="15.75">
      <c r="A413" s="8"/>
      <c r="B413" s="7"/>
      <c r="C413" s="53"/>
      <c r="D413" s="38"/>
      <c r="E413" s="16"/>
      <c r="F413" s="16"/>
      <c r="G413" s="16"/>
      <c r="H413" s="62"/>
    </row>
    <row r="414" spans="1:8" ht="15.75">
      <c r="A414" s="8"/>
      <c r="B414" s="7"/>
      <c r="C414" s="53"/>
      <c r="D414" s="38"/>
      <c r="E414" s="16"/>
      <c r="F414" s="16"/>
      <c r="G414" s="16"/>
      <c r="H414" s="62"/>
    </row>
    <row r="415" spans="1:8" ht="15.75">
      <c r="A415" s="8"/>
      <c r="B415" s="7"/>
      <c r="C415" s="53"/>
      <c r="D415" s="38"/>
      <c r="E415" s="16"/>
      <c r="F415" s="16"/>
      <c r="G415" s="16"/>
      <c r="H415" s="62"/>
    </row>
    <row r="416" spans="1:8" ht="15.75">
      <c r="A416" s="8"/>
      <c r="B416" s="7"/>
      <c r="C416" s="53"/>
      <c r="D416" s="38"/>
      <c r="E416" s="16"/>
      <c r="F416" s="16"/>
      <c r="G416" s="16"/>
      <c r="H416" s="62"/>
    </row>
    <row r="417" spans="1:8" ht="15.75">
      <c r="A417" s="8"/>
      <c r="B417" s="7"/>
      <c r="C417" s="53"/>
      <c r="D417" s="38"/>
      <c r="E417" s="16"/>
      <c r="F417" s="16"/>
      <c r="G417" s="16"/>
      <c r="H417" s="62"/>
    </row>
    <row r="418" spans="1:8" ht="15.75">
      <c r="A418" s="8"/>
      <c r="B418" s="7"/>
      <c r="C418" s="53"/>
      <c r="D418" s="38"/>
      <c r="E418" s="16"/>
      <c r="F418" s="16"/>
      <c r="G418" s="16"/>
      <c r="H418" s="62"/>
    </row>
    <row r="419" spans="1:8" ht="15.75">
      <c r="A419" s="8"/>
      <c r="B419" s="7"/>
      <c r="C419" s="53"/>
      <c r="D419" s="38"/>
      <c r="E419" s="16"/>
      <c r="F419" s="16"/>
      <c r="G419" s="16"/>
      <c r="H419" s="62"/>
    </row>
    <row r="420" spans="1:8" ht="15.75">
      <c r="A420" s="8"/>
      <c r="B420" s="7"/>
      <c r="C420" s="53"/>
      <c r="D420" s="38"/>
      <c r="E420" s="16"/>
      <c r="F420" s="16"/>
      <c r="G420" s="16"/>
      <c r="H420" s="62"/>
    </row>
    <row r="421" spans="1:8" ht="15.75">
      <c r="A421" s="8"/>
      <c r="B421" s="7"/>
      <c r="C421" s="53"/>
      <c r="D421" s="38"/>
      <c r="E421" s="16"/>
      <c r="F421" s="16"/>
      <c r="G421" s="16"/>
      <c r="H421" s="62"/>
    </row>
    <row r="422" spans="1:8" ht="15.75">
      <c r="A422" s="8"/>
      <c r="B422" s="7"/>
      <c r="C422" s="53"/>
      <c r="D422" s="38"/>
      <c r="E422" s="16"/>
      <c r="F422" s="16"/>
      <c r="G422" s="16"/>
      <c r="H422" s="62"/>
    </row>
    <row r="423" spans="1:8" ht="15.75">
      <c r="A423" s="8"/>
      <c r="B423" s="7"/>
      <c r="C423" s="53"/>
      <c r="D423" s="38"/>
      <c r="E423" s="16"/>
      <c r="F423" s="16"/>
      <c r="G423" s="16"/>
      <c r="H423" s="62"/>
    </row>
    <row r="424" spans="2:8" ht="15.75">
      <c r="B424" s="17"/>
      <c r="C424" s="53"/>
      <c r="D424" s="38"/>
      <c r="E424" s="16"/>
      <c r="F424" s="16"/>
      <c r="G424" s="16"/>
      <c r="H424" s="62"/>
    </row>
    <row r="425" spans="2:8" ht="15.75">
      <c r="B425" s="17"/>
      <c r="C425" s="53"/>
      <c r="D425" s="38"/>
      <c r="E425" s="16"/>
      <c r="F425" s="16"/>
      <c r="G425" s="16"/>
      <c r="H425" s="62"/>
    </row>
    <row r="426" spans="1:8" ht="15.75">
      <c r="A426" s="9"/>
      <c r="B426" s="17"/>
      <c r="C426" s="53"/>
      <c r="D426" s="38"/>
      <c r="E426" s="16"/>
      <c r="F426" s="16"/>
      <c r="G426" s="16"/>
      <c r="H426" s="62"/>
    </row>
    <row r="427" spans="1:8" ht="15.75">
      <c r="A427" s="9"/>
      <c r="B427" s="17"/>
      <c r="C427" s="53"/>
      <c r="D427" s="38"/>
      <c r="E427" s="16"/>
      <c r="F427" s="16"/>
      <c r="G427" s="16"/>
      <c r="H427" s="62"/>
    </row>
    <row r="428" spans="1:8" ht="15.75">
      <c r="A428" s="9"/>
      <c r="B428" s="17"/>
      <c r="C428" s="53"/>
      <c r="D428" s="38"/>
      <c r="E428" s="16"/>
      <c r="F428" s="16"/>
      <c r="G428" s="16"/>
      <c r="H428" s="62"/>
    </row>
    <row r="429" spans="1:8" ht="15.75">
      <c r="A429" s="9"/>
      <c r="B429" s="17"/>
      <c r="C429" s="53"/>
      <c r="D429" s="38"/>
      <c r="E429" s="16"/>
      <c r="F429" s="16"/>
      <c r="G429" s="16"/>
      <c r="H429" s="62"/>
    </row>
    <row r="430" spans="1:8" ht="15.75">
      <c r="A430" s="9"/>
      <c r="B430" s="17"/>
      <c r="C430" s="53"/>
      <c r="D430" s="38"/>
      <c r="E430" s="16"/>
      <c r="F430" s="16"/>
      <c r="G430" s="16"/>
      <c r="H430" s="62"/>
    </row>
    <row r="431" spans="1:8" ht="15.75">
      <c r="A431" s="9"/>
      <c r="B431" s="17"/>
      <c r="C431" s="53"/>
      <c r="D431" s="38"/>
      <c r="E431" s="16"/>
      <c r="F431" s="16"/>
      <c r="G431" s="16"/>
      <c r="H431" s="62"/>
    </row>
    <row r="432" spans="1:8" ht="15.75">
      <c r="A432" s="9"/>
      <c r="B432" s="17"/>
      <c r="C432" s="53"/>
      <c r="D432" s="38"/>
      <c r="E432" s="16"/>
      <c r="F432" s="16"/>
      <c r="G432" s="16"/>
      <c r="H432" s="62"/>
    </row>
    <row r="433" spans="1:8" ht="15.75">
      <c r="A433" s="9"/>
      <c r="B433" s="17"/>
      <c r="C433" s="53"/>
      <c r="D433" s="38"/>
      <c r="E433" s="16"/>
      <c r="F433" s="16"/>
      <c r="G433" s="16"/>
      <c r="H433" s="62"/>
    </row>
    <row r="434" spans="1:8" ht="15.75">
      <c r="A434" s="9"/>
      <c r="B434" s="17"/>
      <c r="C434" s="53"/>
      <c r="D434" s="38"/>
      <c r="E434" s="16"/>
      <c r="F434" s="16"/>
      <c r="G434" s="16"/>
      <c r="H434" s="62"/>
    </row>
    <row r="435" spans="1:8" ht="15.75">
      <c r="A435" s="9"/>
      <c r="B435" s="17"/>
      <c r="C435" s="53"/>
      <c r="D435" s="38"/>
      <c r="E435" s="16"/>
      <c r="F435" s="16"/>
      <c r="G435" s="16"/>
      <c r="H435" s="62"/>
    </row>
    <row r="436" spans="1:8" ht="15.75">
      <c r="A436" s="9"/>
      <c r="B436" s="17"/>
      <c r="C436" s="53"/>
      <c r="D436" s="38"/>
      <c r="E436" s="16"/>
      <c r="F436" s="16"/>
      <c r="G436" s="16"/>
      <c r="H436" s="62"/>
    </row>
    <row r="437" spans="1:8" ht="15.75">
      <c r="A437" s="9"/>
      <c r="B437" s="17"/>
      <c r="C437" s="53"/>
      <c r="D437" s="38"/>
      <c r="E437" s="16"/>
      <c r="F437" s="16"/>
      <c r="G437" s="16"/>
      <c r="H437" s="62"/>
    </row>
    <row r="438" spans="1:8" ht="15.75">
      <c r="A438" s="9"/>
      <c r="B438" s="17"/>
      <c r="C438" s="53"/>
      <c r="D438" s="38"/>
      <c r="E438" s="16"/>
      <c r="F438" s="16"/>
      <c r="G438" s="16"/>
      <c r="H438" s="62"/>
    </row>
    <row r="439" spans="1:8" ht="15.75">
      <c r="A439" s="9"/>
      <c r="B439" s="17"/>
      <c r="C439" s="53"/>
      <c r="D439" s="38"/>
      <c r="E439" s="16"/>
      <c r="F439" s="16"/>
      <c r="G439" s="16"/>
      <c r="H439" s="62"/>
    </row>
    <row r="440" spans="1:8" ht="15.75">
      <c r="A440" s="9"/>
      <c r="B440" s="17"/>
      <c r="C440" s="53"/>
      <c r="D440" s="38"/>
      <c r="E440" s="16"/>
      <c r="F440" s="16"/>
      <c r="G440" s="16"/>
      <c r="H440" s="62"/>
    </row>
    <row r="441" spans="1:8" ht="15.75">
      <c r="A441" s="9"/>
      <c r="B441" s="17"/>
      <c r="C441" s="53"/>
      <c r="D441" s="38"/>
      <c r="E441" s="16"/>
      <c r="F441" s="16"/>
      <c r="G441" s="16"/>
      <c r="H441" s="62"/>
    </row>
    <row r="442" spans="1:8" ht="15.75">
      <c r="A442" s="9"/>
      <c r="B442" s="17"/>
      <c r="C442" s="53"/>
      <c r="D442" s="38"/>
      <c r="E442" s="16"/>
      <c r="F442" s="16"/>
      <c r="G442" s="16"/>
      <c r="H442" s="62"/>
    </row>
    <row r="443" spans="1:8" ht="15.75">
      <c r="A443" s="9"/>
      <c r="B443" s="17"/>
      <c r="C443" s="53"/>
      <c r="D443" s="38"/>
      <c r="E443" s="16"/>
      <c r="F443" s="16"/>
      <c r="G443" s="16"/>
      <c r="H443" s="62"/>
    </row>
    <row r="444" spans="1:8" ht="15.75">
      <c r="A444" s="9"/>
      <c r="B444" s="17"/>
      <c r="C444" s="53"/>
      <c r="D444" s="38"/>
      <c r="E444" s="16"/>
      <c r="F444" s="16"/>
      <c r="G444" s="16"/>
      <c r="H444" s="62"/>
    </row>
    <row r="445" spans="1:8" ht="15.75">
      <c r="A445" s="9"/>
      <c r="B445" s="17"/>
      <c r="C445" s="53"/>
      <c r="D445" s="38"/>
      <c r="E445" s="16"/>
      <c r="F445" s="16"/>
      <c r="G445" s="16"/>
      <c r="H445" s="62"/>
    </row>
    <row r="446" spans="1:8" ht="15.75">
      <c r="A446" s="9"/>
      <c r="B446" s="17"/>
      <c r="C446" s="53"/>
      <c r="D446" s="38"/>
      <c r="E446" s="16"/>
      <c r="F446" s="16"/>
      <c r="G446" s="16"/>
      <c r="H446" s="62"/>
    </row>
    <row r="447" spans="1:8" ht="15.75">
      <c r="A447" s="9"/>
      <c r="B447" s="17"/>
      <c r="C447" s="53"/>
      <c r="D447" s="38"/>
      <c r="E447" s="16"/>
      <c r="F447" s="16"/>
      <c r="G447" s="16"/>
      <c r="H447" s="62"/>
    </row>
    <row r="448" spans="1:8" ht="15.75">
      <c r="A448" s="9"/>
      <c r="B448" s="17"/>
      <c r="C448" s="53"/>
      <c r="D448" s="38"/>
      <c r="E448" s="16"/>
      <c r="F448" s="16"/>
      <c r="G448" s="16"/>
      <c r="H448" s="62"/>
    </row>
    <row r="449" spans="1:8" ht="15.75">
      <c r="A449" s="9"/>
      <c r="B449" s="17"/>
      <c r="C449" s="53"/>
      <c r="D449" s="38"/>
      <c r="E449" s="16"/>
      <c r="F449" s="16"/>
      <c r="G449" s="16"/>
      <c r="H449" s="62"/>
    </row>
    <row r="450" spans="1:8" ht="15.75">
      <c r="A450" s="9"/>
      <c r="B450" s="17"/>
      <c r="C450" s="53"/>
      <c r="D450" s="38"/>
      <c r="E450" s="16"/>
      <c r="F450" s="16"/>
      <c r="G450" s="16"/>
      <c r="H450" s="62"/>
    </row>
    <row r="451" spans="1:8" ht="15.75">
      <c r="A451" s="9"/>
      <c r="B451" s="17"/>
      <c r="C451" s="53"/>
      <c r="D451" s="38"/>
      <c r="E451" s="16"/>
      <c r="F451" s="16"/>
      <c r="G451" s="16"/>
      <c r="H451" s="62"/>
    </row>
    <row r="452" spans="1:8" ht="15.75">
      <c r="A452" s="9"/>
      <c r="B452" s="17"/>
      <c r="C452" s="53"/>
      <c r="D452" s="38"/>
      <c r="E452" s="16"/>
      <c r="F452" s="16"/>
      <c r="G452" s="16"/>
      <c r="H452" s="62"/>
    </row>
    <row r="453" spans="1:8" ht="15.75">
      <c r="A453" s="9"/>
      <c r="B453" s="17"/>
      <c r="C453" s="53"/>
      <c r="D453" s="38"/>
      <c r="E453" s="16"/>
      <c r="F453" s="16"/>
      <c r="G453" s="16"/>
      <c r="H453" s="62"/>
    </row>
    <row r="454" spans="1:8" ht="15.75">
      <c r="A454" s="9"/>
      <c r="B454" s="17"/>
      <c r="C454" s="53"/>
      <c r="D454" s="38"/>
      <c r="E454" s="16"/>
      <c r="F454" s="16"/>
      <c r="G454" s="16"/>
      <c r="H454" s="62"/>
    </row>
    <row r="455" spans="1:8" ht="15.75">
      <c r="A455" s="9"/>
      <c r="B455" s="17"/>
      <c r="C455" s="53"/>
      <c r="D455" s="38"/>
      <c r="E455" s="16"/>
      <c r="F455" s="16"/>
      <c r="G455" s="16"/>
      <c r="H455" s="62"/>
    </row>
    <row r="456" spans="1:8" ht="15.75">
      <c r="A456" s="9"/>
      <c r="B456" s="17"/>
      <c r="C456" s="53"/>
      <c r="D456" s="38"/>
      <c r="E456" s="16"/>
      <c r="F456" s="16"/>
      <c r="G456" s="16"/>
      <c r="H456" s="62"/>
    </row>
    <row r="457" spans="1:8" ht="15.75">
      <c r="A457" s="9"/>
      <c r="B457" s="17"/>
      <c r="C457" s="53"/>
      <c r="D457" s="38"/>
      <c r="E457" s="16"/>
      <c r="F457" s="16"/>
      <c r="G457" s="16"/>
      <c r="H457" s="62"/>
    </row>
    <row r="458" spans="1:8" ht="15.75">
      <c r="A458" s="9"/>
      <c r="B458" s="17"/>
      <c r="C458" s="53"/>
      <c r="D458" s="38"/>
      <c r="E458" s="16"/>
      <c r="F458" s="16"/>
      <c r="G458" s="16"/>
      <c r="H458" s="62"/>
    </row>
    <row r="459" spans="1:8" ht="15.75">
      <c r="A459" s="9"/>
      <c r="B459" s="17"/>
      <c r="C459" s="53"/>
      <c r="D459" s="38"/>
      <c r="E459" s="16"/>
      <c r="F459" s="16"/>
      <c r="G459" s="16"/>
      <c r="H459" s="62"/>
    </row>
    <row r="460" spans="1:8" ht="15.75">
      <c r="A460" s="9"/>
      <c r="B460" s="17"/>
      <c r="C460" s="53"/>
      <c r="D460" s="38"/>
      <c r="E460" s="16"/>
      <c r="F460" s="16"/>
      <c r="G460" s="16"/>
      <c r="H460" s="62"/>
    </row>
    <row r="461" spans="1:8" ht="15.75">
      <c r="A461" s="9"/>
      <c r="B461" s="17"/>
      <c r="C461" s="53"/>
      <c r="D461" s="38"/>
      <c r="E461" s="16"/>
      <c r="F461" s="16"/>
      <c r="G461" s="16"/>
      <c r="H461" s="62"/>
    </row>
    <row r="462" spans="1:8" ht="15.75">
      <c r="A462" s="9"/>
      <c r="B462" s="17"/>
      <c r="C462" s="53"/>
      <c r="D462" s="38"/>
      <c r="E462" s="16"/>
      <c r="F462" s="16"/>
      <c r="G462" s="16"/>
      <c r="H462" s="62"/>
    </row>
    <row r="463" spans="1:8" ht="15.75">
      <c r="A463" s="9"/>
      <c r="B463" s="17"/>
      <c r="C463" s="53"/>
      <c r="D463" s="38"/>
      <c r="E463" s="16"/>
      <c r="F463" s="16"/>
      <c r="G463" s="16"/>
      <c r="H463" s="62"/>
    </row>
    <row r="464" spans="1:8" ht="15.75">
      <c r="A464" s="9"/>
      <c r="B464" s="17"/>
      <c r="C464" s="53"/>
      <c r="D464" s="38"/>
      <c r="E464" s="16"/>
      <c r="F464" s="16"/>
      <c r="G464" s="16"/>
      <c r="H464" s="62"/>
    </row>
    <row r="465" spans="1:8" ht="15.75">
      <c r="A465" s="9"/>
      <c r="B465" s="17"/>
      <c r="C465" s="53"/>
      <c r="D465" s="38"/>
      <c r="E465" s="16"/>
      <c r="F465" s="16"/>
      <c r="G465" s="16"/>
      <c r="H465" s="62"/>
    </row>
    <row r="466" spans="1:8" ht="15.75">
      <c r="A466" s="9"/>
      <c r="B466" s="17"/>
      <c r="C466" s="53"/>
      <c r="D466" s="38"/>
      <c r="E466" s="16"/>
      <c r="F466" s="16"/>
      <c r="G466" s="16"/>
      <c r="H466" s="62"/>
    </row>
    <row r="467" spans="1:8" ht="15.75">
      <c r="A467" s="9"/>
      <c r="B467" s="17"/>
      <c r="C467" s="53"/>
      <c r="D467" s="38"/>
      <c r="E467" s="16"/>
      <c r="F467" s="16"/>
      <c r="G467" s="16"/>
      <c r="H467" s="62"/>
    </row>
    <row r="468" spans="1:8" ht="15.75">
      <c r="A468" s="9"/>
      <c r="B468" s="17"/>
      <c r="C468" s="53"/>
      <c r="D468" s="38"/>
      <c r="E468" s="16"/>
      <c r="F468" s="16"/>
      <c r="G468" s="16"/>
      <c r="H468" s="62"/>
    </row>
    <row r="469" spans="1:8" ht="15.75">
      <c r="A469" s="9"/>
      <c r="B469" s="17"/>
      <c r="C469" s="53"/>
      <c r="D469" s="38"/>
      <c r="E469" s="16"/>
      <c r="F469" s="16"/>
      <c r="G469" s="16"/>
      <c r="H469" s="62"/>
    </row>
    <row r="470" spans="1:8" ht="15.75">
      <c r="A470" s="9"/>
      <c r="B470" s="17"/>
      <c r="C470" s="53"/>
      <c r="D470" s="38"/>
      <c r="E470" s="16"/>
      <c r="F470" s="16"/>
      <c r="G470" s="16"/>
      <c r="H470" s="62"/>
    </row>
    <row r="471" spans="1:8" ht="15.75">
      <c r="A471" s="9"/>
      <c r="B471" s="17"/>
      <c r="C471" s="53"/>
      <c r="D471" s="38"/>
      <c r="E471" s="16"/>
      <c r="F471" s="16"/>
      <c r="G471" s="16"/>
      <c r="H471" s="62"/>
    </row>
    <row r="472" spans="1:8" ht="15.75">
      <c r="A472" s="9"/>
      <c r="B472" s="17"/>
      <c r="C472" s="53"/>
      <c r="D472" s="38"/>
      <c r="E472" s="16"/>
      <c r="F472" s="16"/>
      <c r="G472" s="16"/>
      <c r="H472" s="62"/>
    </row>
    <row r="473" spans="1:8" ht="15.75">
      <c r="A473" s="9"/>
      <c r="B473" s="17"/>
      <c r="C473" s="53"/>
      <c r="D473" s="38"/>
      <c r="E473" s="16"/>
      <c r="F473" s="16"/>
      <c r="G473" s="16"/>
      <c r="H473" s="62"/>
    </row>
    <row r="474" spans="1:8" ht="15.75">
      <c r="A474" s="9"/>
      <c r="B474" s="17"/>
      <c r="C474" s="53"/>
      <c r="D474" s="38"/>
      <c r="E474" s="16"/>
      <c r="F474" s="16"/>
      <c r="G474" s="16"/>
      <c r="H474" s="62"/>
    </row>
    <row r="475" spans="1:8" ht="15.75">
      <c r="A475" s="9"/>
      <c r="B475" s="17"/>
      <c r="C475" s="53"/>
      <c r="D475" s="39"/>
      <c r="E475" s="16"/>
      <c r="F475" s="16"/>
      <c r="G475" s="16"/>
      <c r="H475" s="62"/>
    </row>
    <row r="476" spans="1:8" ht="15.75">
      <c r="A476" s="9"/>
      <c r="B476" s="17"/>
      <c r="C476" s="53"/>
      <c r="D476" s="39"/>
      <c r="E476" s="16"/>
      <c r="F476" s="16"/>
      <c r="G476" s="16"/>
      <c r="H476" s="62"/>
    </row>
    <row r="477" spans="1:8" ht="15.75">
      <c r="A477" s="9"/>
      <c r="B477" s="17"/>
      <c r="C477" s="53"/>
      <c r="D477" s="39"/>
      <c r="E477" s="16"/>
      <c r="F477" s="16"/>
      <c r="G477" s="16"/>
      <c r="H477" s="62"/>
    </row>
    <row r="478" spans="1:8" ht="15.75">
      <c r="A478" s="9"/>
      <c r="B478" s="17"/>
      <c r="C478" s="53"/>
      <c r="D478" s="39"/>
      <c r="E478" s="16"/>
      <c r="F478" s="16"/>
      <c r="G478" s="16"/>
      <c r="H478" s="62"/>
    </row>
    <row r="479" spans="1:8" ht="15.75">
      <c r="A479" s="9"/>
      <c r="B479" s="17"/>
      <c r="C479" s="53"/>
      <c r="D479" s="39"/>
      <c r="E479" s="16"/>
      <c r="F479" s="16"/>
      <c r="G479" s="16"/>
      <c r="H479" s="62"/>
    </row>
    <row r="480" spans="1:8" ht="15.75">
      <c r="A480" s="9"/>
      <c r="B480" s="17"/>
      <c r="C480" s="53"/>
      <c r="D480" s="39"/>
      <c r="E480" s="16"/>
      <c r="F480" s="16"/>
      <c r="G480" s="16"/>
      <c r="H480" s="62"/>
    </row>
    <row r="481" spans="1:8" ht="15.75">
      <c r="A481" s="9"/>
      <c r="B481" s="17"/>
      <c r="C481" s="53"/>
      <c r="D481" s="39"/>
      <c r="E481" s="16"/>
      <c r="F481" s="16"/>
      <c r="G481" s="16"/>
      <c r="H481" s="62"/>
    </row>
    <row r="482" spans="1:8" ht="15.75">
      <c r="A482" s="9"/>
      <c r="B482" s="17"/>
      <c r="C482" s="53"/>
      <c r="D482" s="39"/>
      <c r="E482" s="16"/>
      <c r="F482" s="16"/>
      <c r="G482" s="16"/>
      <c r="H482" s="62"/>
    </row>
    <row r="483" spans="1:8" ht="15.75">
      <c r="A483" s="9"/>
      <c r="B483" s="17"/>
      <c r="C483" s="53"/>
      <c r="D483" s="39"/>
      <c r="E483" s="16"/>
      <c r="F483" s="16"/>
      <c r="G483" s="16"/>
      <c r="H483" s="62"/>
    </row>
    <row r="484" spans="1:8" ht="15.75">
      <c r="A484" s="9"/>
      <c r="B484" s="17"/>
      <c r="C484" s="53"/>
      <c r="D484" s="39"/>
      <c r="E484" s="16"/>
      <c r="F484" s="16"/>
      <c r="G484" s="16"/>
      <c r="H484" s="62"/>
    </row>
    <row r="485" spans="1:8" ht="15.75">
      <c r="A485" s="9"/>
      <c r="B485" s="17"/>
      <c r="C485" s="53"/>
      <c r="D485" s="39"/>
      <c r="E485" s="16"/>
      <c r="F485" s="16"/>
      <c r="G485" s="16"/>
      <c r="H485" s="62"/>
    </row>
    <row r="486" spans="1:8" ht="15.75">
      <c r="A486" s="9"/>
      <c r="B486" s="17"/>
      <c r="C486" s="53"/>
      <c r="D486" s="39"/>
      <c r="E486" s="16"/>
      <c r="F486" s="16"/>
      <c r="G486" s="16"/>
      <c r="H486" s="62"/>
    </row>
    <row r="487" spans="1:8" ht="15.75">
      <c r="A487" s="9"/>
      <c r="B487" s="17"/>
      <c r="C487" s="53"/>
      <c r="D487" s="39"/>
      <c r="E487" s="16"/>
      <c r="F487" s="16"/>
      <c r="G487" s="16"/>
      <c r="H487" s="62"/>
    </row>
    <row r="488" spans="1:8" ht="15.75">
      <c r="A488" s="9"/>
      <c r="B488" s="17"/>
      <c r="C488" s="53"/>
      <c r="D488" s="39"/>
      <c r="E488" s="16"/>
      <c r="F488" s="16"/>
      <c r="G488" s="16"/>
      <c r="H488" s="62"/>
    </row>
    <row r="489" spans="1:8" ht="15.75">
      <c r="A489" s="9"/>
      <c r="B489" s="17"/>
      <c r="C489" s="53"/>
      <c r="D489" s="39"/>
      <c r="E489" s="16"/>
      <c r="F489" s="16"/>
      <c r="G489" s="16"/>
      <c r="H489" s="62"/>
    </row>
    <row r="490" spans="1:8" ht="15.75">
      <c r="A490" s="9"/>
      <c r="B490" s="17"/>
      <c r="C490" s="53"/>
      <c r="D490" s="39"/>
      <c r="E490" s="16"/>
      <c r="F490" s="16"/>
      <c r="G490" s="16"/>
      <c r="H490" s="62"/>
    </row>
    <row r="491" spans="1:8" ht="15.75">
      <c r="A491" s="9"/>
      <c r="B491" s="17"/>
      <c r="C491" s="53"/>
      <c r="D491" s="39"/>
      <c r="E491" s="16"/>
      <c r="F491" s="16"/>
      <c r="G491" s="16"/>
      <c r="H491" s="62"/>
    </row>
    <row r="492" spans="1:8" ht="15.75">
      <c r="A492" s="9"/>
      <c r="B492" s="17"/>
      <c r="C492" s="53"/>
      <c r="D492" s="39"/>
      <c r="E492" s="16"/>
      <c r="F492" s="16"/>
      <c r="G492" s="16"/>
      <c r="H492" s="62"/>
    </row>
    <row r="493" spans="1:8" ht="15.75">
      <c r="A493" s="9"/>
      <c r="B493" s="17"/>
      <c r="C493" s="53"/>
      <c r="D493" s="39"/>
      <c r="E493" s="16"/>
      <c r="F493" s="16"/>
      <c r="G493" s="16"/>
      <c r="H493" s="62"/>
    </row>
    <row r="494" spans="1:8" ht="15.75">
      <c r="A494" s="9"/>
      <c r="B494" s="17"/>
      <c r="C494" s="53"/>
      <c r="D494" s="39"/>
      <c r="E494" s="16"/>
      <c r="F494" s="16"/>
      <c r="G494" s="16"/>
      <c r="H494" s="62"/>
    </row>
    <row r="495" spans="1:8" ht="15.75">
      <c r="A495" s="9"/>
      <c r="B495" s="17"/>
      <c r="C495" s="53"/>
      <c r="D495" s="39"/>
      <c r="E495" s="16"/>
      <c r="F495" s="16"/>
      <c r="G495" s="16"/>
      <c r="H495" s="62"/>
    </row>
    <row r="496" spans="1:8" ht="15.75">
      <c r="A496" s="9"/>
      <c r="B496" s="17"/>
      <c r="C496" s="53"/>
      <c r="D496" s="39"/>
      <c r="E496" s="16"/>
      <c r="F496" s="16"/>
      <c r="G496" s="16"/>
      <c r="H496" s="62"/>
    </row>
    <row r="497" spans="1:8" ht="15.75">
      <c r="A497" s="9"/>
      <c r="B497" s="17"/>
      <c r="C497" s="53"/>
      <c r="D497" s="39"/>
      <c r="E497" s="16"/>
      <c r="F497" s="16"/>
      <c r="G497" s="16"/>
      <c r="H497" s="62"/>
    </row>
    <row r="498" spans="1:8" ht="15.75">
      <c r="A498" s="9"/>
      <c r="B498" s="17"/>
      <c r="C498" s="53"/>
      <c r="D498" s="39"/>
      <c r="E498" s="16"/>
      <c r="F498" s="16"/>
      <c r="G498" s="16"/>
      <c r="H498" s="62"/>
    </row>
    <row r="499" spans="1:8" ht="15.75">
      <c r="A499" s="9"/>
      <c r="B499" s="17"/>
      <c r="C499" s="53"/>
      <c r="D499" s="39"/>
      <c r="E499" s="16"/>
      <c r="F499" s="16"/>
      <c r="G499" s="16"/>
      <c r="H499" s="62"/>
    </row>
    <row r="500" spans="1:8" ht="15.75">
      <c r="A500" s="9"/>
      <c r="B500" s="17"/>
      <c r="C500" s="53"/>
      <c r="D500" s="39"/>
      <c r="E500" s="16"/>
      <c r="F500" s="16"/>
      <c r="G500" s="16"/>
      <c r="H500" s="62"/>
    </row>
    <row r="501" spans="1:8" ht="15.75">
      <c r="A501" s="9"/>
      <c r="B501" s="17"/>
      <c r="C501" s="53"/>
      <c r="D501" s="39"/>
      <c r="E501" s="16"/>
      <c r="F501" s="16"/>
      <c r="G501" s="16"/>
      <c r="H501" s="62"/>
    </row>
    <row r="502" spans="1:8" ht="15.75">
      <c r="A502" s="9"/>
      <c r="B502" s="17"/>
      <c r="C502" s="53"/>
      <c r="D502" s="39"/>
      <c r="E502" s="16"/>
      <c r="F502" s="16"/>
      <c r="G502" s="16"/>
      <c r="H502" s="62"/>
    </row>
    <row r="503" spans="1:8" ht="15.75">
      <c r="A503" s="9"/>
      <c r="B503" s="17"/>
      <c r="C503" s="53"/>
      <c r="D503" s="39"/>
      <c r="E503" s="16"/>
      <c r="F503" s="16"/>
      <c r="G503" s="16"/>
      <c r="H503" s="62"/>
    </row>
    <row r="504" spans="1:8" ht="15.75">
      <c r="A504" s="9"/>
      <c r="B504" s="17"/>
      <c r="C504" s="53"/>
      <c r="D504" s="39"/>
      <c r="E504" s="16"/>
      <c r="F504" s="16"/>
      <c r="G504" s="16"/>
      <c r="H504" s="62"/>
    </row>
    <row r="505" spans="1:8" ht="15.75">
      <c r="A505" s="9"/>
      <c r="B505" s="17"/>
      <c r="C505" s="53"/>
      <c r="D505" s="39"/>
      <c r="E505" s="16"/>
      <c r="F505" s="16"/>
      <c r="G505" s="16"/>
      <c r="H505" s="62"/>
    </row>
    <row r="506" spans="1:8" ht="15.75">
      <c r="A506" s="9"/>
      <c r="B506" s="17"/>
      <c r="C506" s="53"/>
      <c r="D506" s="39"/>
      <c r="E506" s="16"/>
      <c r="F506" s="16"/>
      <c r="G506" s="16"/>
      <c r="H506" s="62"/>
    </row>
    <row r="507" spans="1:8" ht="15.75">
      <c r="A507" s="9"/>
      <c r="B507" s="17"/>
      <c r="C507" s="53"/>
      <c r="D507" s="39"/>
      <c r="E507" s="16"/>
      <c r="F507" s="16"/>
      <c r="G507" s="16"/>
      <c r="H507" s="62"/>
    </row>
    <row r="508" spans="1:8" ht="15.75">
      <c r="A508" s="9"/>
      <c r="B508" s="17"/>
      <c r="C508" s="53"/>
      <c r="D508" s="39"/>
      <c r="E508" s="16"/>
      <c r="F508" s="16"/>
      <c r="G508" s="16"/>
      <c r="H508" s="62"/>
    </row>
    <row r="509" spans="1:8" ht="15.75">
      <c r="A509" s="9"/>
      <c r="B509" s="17"/>
      <c r="C509" s="53"/>
      <c r="D509" s="39"/>
      <c r="E509" s="16"/>
      <c r="F509" s="16"/>
      <c r="G509" s="16"/>
      <c r="H509" s="62"/>
    </row>
    <row r="510" spans="1:8" ht="15.75">
      <c r="A510" s="9"/>
      <c r="B510" s="17"/>
      <c r="C510" s="53"/>
      <c r="D510" s="39"/>
      <c r="E510" s="16"/>
      <c r="F510" s="16"/>
      <c r="G510" s="16"/>
      <c r="H510" s="62"/>
    </row>
    <row r="511" spans="1:8" ht="15.75">
      <c r="A511" s="9"/>
      <c r="B511" s="17"/>
      <c r="C511" s="53"/>
      <c r="D511" s="39"/>
      <c r="E511" s="16"/>
      <c r="F511" s="16"/>
      <c r="G511" s="16"/>
      <c r="H511" s="62"/>
    </row>
    <row r="512" spans="1:8" ht="15.75">
      <c r="A512" s="9"/>
      <c r="B512" s="17"/>
      <c r="C512" s="53"/>
      <c r="D512" s="39"/>
      <c r="E512" s="16"/>
      <c r="F512" s="16"/>
      <c r="G512" s="16"/>
      <c r="H512" s="62"/>
    </row>
    <row r="513" spans="1:8" ht="15.75">
      <c r="A513" s="9"/>
      <c r="B513" s="17"/>
      <c r="C513" s="53"/>
      <c r="D513" s="39"/>
      <c r="E513" s="16"/>
      <c r="F513" s="16"/>
      <c r="G513" s="16"/>
      <c r="H513" s="62"/>
    </row>
    <row r="514" spans="1:8" ht="15.75">
      <c r="A514" s="9"/>
      <c r="B514" s="17"/>
      <c r="C514" s="53"/>
      <c r="D514" s="39"/>
      <c r="E514" s="16"/>
      <c r="F514" s="16"/>
      <c r="G514" s="16"/>
      <c r="H514" s="62"/>
    </row>
    <row r="515" spans="1:8" ht="15.75">
      <c r="A515" s="9"/>
      <c r="B515" s="17"/>
      <c r="C515" s="53"/>
      <c r="D515" s="39"/>
      <c r="E515" s="16"/>
      <c r="F515" s="16"/>
      <c r="G515" s="16"/>
      <c r="H515" s="62"/>
    </row>
    <row r="516" spans="1:8" ht="15.75">
      <c r="A516" s="9"/>
      <c r="B516" s="17"/>
      <c r="C516" s="53"/>
      <c r="D516" s="39"/>
      <c r="E516" s="16"/>
      <c r="F516" s="16"/>
      <c r="G516" s="16"/>
      <c r="H516" s="62"/>
    </row>
    <row r="517" spans="1:8" ht="15.75">
      <c r="A517" s="9"/>
      <c r="B517" s="17"/>
      <c r="C517" s="53"/>
      <c r="D517" s="39"/>
      <c r="E517" s="16"/>
      <c r="F517" s="16"/>
      <c r="G517" s="16"/>
      <c r="H517" s="62"/>
    </row>
    <row r="518" spans="1:8" ht="15.75">
      <c r="A518" s="9"/>
      <c r="B518" s="17"/>
      <c r="C518" s="53"/>
      <c r="D518" s="39"/>
      <c r="E518" s="16"/>
      <c r="F518" s="16"/>
      <c r="G518" s="16"/>
      <c r="H518" s="62"/>
    </row>
    <row r="519" spans="1:8" ht="15.75">
      <c r="A519" s="9"/>
      <c r="B519" s="17"/>
      <c r="C519" s="53"/>
      <c r="D519" s="39"/>
      <c r="E519" s="16"/>
      <c r="F519" s="16"/>
      <c r="G519" s="16"/>
      <c r="H519" s="62"/>
    </row>
    <row r="520" spans="1:8" ht="15.75">
      <c r="A520" s="9"/>
      <c r="B520" s="17"/>
      <c r="C520" s="53"/>
      <c r="D520" s="39"/>
      <c r="E520" s="16"/>
      <c r="F520" s="16"/>
      <c r="G520" s="16"/>
      <c r="H520" s="62"/>
    </row>
    <row r="521" spans="1:8" ht="15.75">
      <c r="A521" s="9"/>
      <c r="B521" s="17"/>
      <c r="C521" s="53"/>
      <c r="D521" s="39"/>
      <c r="E521" s="16"/>
      <c r="F521" s="16"/>
      <c r="G521" s="16"/>
      <c r="H521" s="62"/>
    </row>
    <row r="522" spans="1:8" ht="15.75">
      <c r="A522" s="9"/>
      <c r="B522" s="17"/>
      <c r="C522" s="53"/>
      <c r="D522" s="39"/>
      <c r="E522" s="16"/>
      <c r="F522" s="16"/>
      <c r="G522" s="16"/>
      <c r="H522" s="62"/>
    </row>
    <row r="523" spans="1:8" ht="15.75">
      <c r="A523" s="9"/>
      <c r="B523" s="17"/>
      <c r="C523" s="53"/>
      <c r="D523" s="39"/>
      <c r="E523" s="16"/>
      <c r="F523" s="16"/>
      <c r="G523" s="16"/>
      <c r="H523" s="62"/>
    </row>
    <row r="524" spans="1:8" ht="15.75">
      <c r="A524" s="9"/>
      <c r="B524" s="17"/>
      <c r="C524" s="53"/>
      <c r="D524" s="39"/>
      <c r="E524" s="16"/>
      <c r="F524" s="16"/>
      <c r="G524" s="16"/>
      <c r="H524" s="62"/>
    </row>
    <row r="525" spans="1:8" ht="15.75">
      <c r="A525" s="9"/>
      <c r="B525" s="17"/>
      <c r="C525" s="53"/>
      <c r="D525" s="39"/>
      <c r="E525" s="16"/>
      <c r="F525" s="16"/>
      <c r="G525" s="16"/>
      <c r="H525" s="62"/>
    </row>
    <row r="526" spans="1:8" ht="15.75">
      <c r="A526" s="9"/>
      <c r="B526" s="17"/>
      <c r="C526" s="53"/>
      <c r="D526" s="39"/>
      <c r="E526" s="16"/>
      <c r="F526" s="16"/>
      <c r="G526" s="16"/>
      <c r="H526" s="62"/>
    </row>
    <row r="527" spans="1:8" ht="15.75">
      <c r="A527" s="9"/>
      <c r="B527" s="17"/>
      <c r="C527" s="53"/>
      <c r="D527" s="39"/>
      <c r="E527" s="16"/>
      <c r="F527" s="16"/>
      <c r="G527" s="16"/>
      <c r="H527" s="62"/>
    </row>
    <row r="528" spans="1:8" ht="15.75">
      <c r="A528" s="9"/>
      <c r="B528" s="17"/>
      <c r="C528" s="53"/>
      <c r="D528" s="39"/>
      <c r="E528" s="16"/>
      <c r="F528" s="16"/>
      <c r="G528" s="16"/>
      <c r="H528" s="62"/>
    </row>
    <row r="529" spans="1:8" ht="15.75">
      <c r="A529" s="9"/>
      <c r="B529" s="17"/>
      <c r="C529" s="53"/>
      <c r="D529" s="39"/>
      <c r="E529" s="16"/>
      <c r="F529" s="16"/>
      <c r="G529" s="16"/>
      <c r="H529" s="62"/>
    </row>
    <row r="530" spans="1:8" ht="15.75">
      <c r="A530" s="9"/>
      <c r="B530" s="17"/>
      <c r="C530" s="53"/>
      <c r="D530" s="39"/>
      <c r="E530" s="16"/>
      <c r="F530" s="16"/>
      <c r="G530" s="16"/>
      <c r="H530" s="62"/>
    </row>
    <row r="531" spans="1:8" ht="15.75">
      <c r="A531" s="9"/>
      <c r="B531" s="17"/>
      <c r="C531" s="53"/>
      <c r="D531" s="39"/>
      <c r="E531" s="16"/>
      <c r="F531" s="16"/>
      <c r="G531" s="16"/>
      <c r="H531" s="62"/>
    </row>
    <row r="532" spans="1:8" ht="15.75">
      <c r="A532" s="9"/>
      <c r="B532" s="17"/>
      <c r="C532" s="53"/>
      <c r="D532" s="39"/>
      <c r="E532" s="16"/>
      <c r="F532" s="16"/>
      <c r="G532" s="16"/>
      <c r="H532" s="62"/>
    </row>
    <row r="533" spans="1:8" ht="15.75">
      <c r="A533" s="9"/>
      <c r="B533" s="17"/>
      <c r="C533" s="53"/>
      <c r="D533" s="39"/>
      <c r="E533" s="16"/>
      <c r="F533" s="16"/>
      <c r="G533" s="16"/>
      <c r="H533" s="62"/>
    </row>
    <row r="534" spans="1:8" ht="15.75">
      <c r="A534" s="9"/>
      <c r="B534" s="17"/>
      <c r="C534" s="53"/>
      <c r="D534" s="39"/>
      <c r="E534" s="16"/>
      <c r="F534" s="16"/>
      <c r="G534" s="16"/>
      <c r="H534" s="62"/>
    </row>
    <row r="535" spans="1:8" ht="15.75">
      <c r="A535" s="9"/>
      <c r="B535" s="17"/>
      <c r="C535" s="53"/>
      <c r="D535" s="39"/>
      <c r="E535" s="16"/>
      <c r="F535" s="16"/>
      <c r="G535" s="16"/>
      <c r="H535" s="62"/>
    </row>
    <row r="536" spans="1:8" ht="15.75">
      <c r="A536" s="9"/>
      <c r="B536" s="17"/>
      <c r="C536" s="53"/>
      <c r="D536" s="39"/>
      <c r="E536" s="16"/>
      <c r="F536" s="16"/>
      <c r="G536" s="16"/>
      <c r="H536" s="62"/>
    </row>
    <row r="537" spans="1:8" ht="15.75">
      <c r="A537" s="9"/>
      <c r="B537" s="17"/>
      <c r="C537" s="53"/>
      <c r="D537" s="39"/>
      <c r="E537" s="16"/>
      <c r="F537" s="16"/>
      <c r="G537" s="16"/>
      <c r="H537" s="62"/>
    </row>
    <row r="538" spans="1:8" ht="15.75">
      <c r="A538" s="9"/>
      <c r="B538" s="17"/>
      <c r="C538" s="53"/>
      <c r="D538" s="39"/>
      <c r="E538" s="16"/>
      <c r="F538" s="16"/>
      <c r="G538" s="16"/>
      <c r="H538" s="62"/>
    </row>
    <row r="539" spans="1:8" ht="15.75">
      <c r="A539" s="9"/>
      <c r="B539" s="17"/>
      <c r="C539" s="53"/>
      <c r="D539" s="39"/>
      <c r="E539" s="16"/>
      <c r="F539" s="16"/>
      <c r="G539" s="16"/>
      <c r="H539" s="62"/>
    </row>
    <row r="540" spans="1:8" ht="15.75">
      <c r="A540" s="9"/>
      <c r="B540" s="17"/>
      <c r="C540" s="53"/>
      <c r="D540" s="39"/>
      <c r="E540" s="16"/>
      <c r="F540" s="16"/>
      <c r="G540" s="16"/>
      <c r="H540" s="62"/>
    </row>
    <row r="541" spans="1:8" ht="15.75">
      <c r="A541" s="9"/>
      <c r="B541" s="17"/>
      <c r="C541" s="53"/>
      <c r="D541" s="39"/>
      <c r="E541" s="16"/>
      <c r="F541" s="16"/>
      <c r="G541" s="16"/>
      <c r="H541" s="62"/>
    </row>
    <row r="542" spans="1:8" ht="15.75">
      <c r="A542" s="9"/>
      <c r="B542" s="17"/>
      <c r="C542" s="53"/>
      <c r="D542" s="39"/>
      <c r="E542" s="16"/>
      <c r="F542" s="16"/>
      <c r="G542" s="16"/>
      <c r="H542" s="62"/>
    </row>
    <row r="543" spans="1:8" ht="15.75">
      <c r="A543" s="9"/>
      <c r="B543" s="17"/>
      <c r="C543" s="53"/>
      <c r="D543" s="39"/>
      <c r="E543" s="16"/>
      <c r="F543" s="16"/>
      <c r="G543" s="16"/>
      <c r="H543" s="62"/>
    </row>
    <row r="544" spans="1:8" ht="15.75">
      <c r="A544" s="9"/>
      <c r="B544" s="17"/>
      <c r="C544" s="53"/>
      <c r="D544" s="39"/>
      <c r="E544" s="16"/>
      <c r="F544" s="16"/>
      <c r="G544" s="16"/>
      <c r="H544" s="62"/>
    </row>
    <row r="545" spans="1:8" ht="15.75">
      <c r="A545" s="9"/>
      <c r="B545" s="17"/>
      <c r="C545" s="53"/>
      <c r="D545" s="39"/>
      <c r="E545" s="16"/>
      <c r="F545" s="16"/>
      <c r="G545" s="16"/>
      <c r="H545" s="62"/>
    </row>
    <row r="546" spans="1:8" ht="15.75">
      <c r="A546" s="9"/>
      <c r="B546" s="17"/>
      <c r="C546" s="53"/>
      <c r="D546" s="39"/>
      <c r="E546" s="16"/>
      <c r="F546" s="16"/>
      <c r="G546" s="16"/>
      <c r="H546" s="62"/>
    </row>
    <row r="547" spans="1:8" ht="15.75">
      <c r="A547" s="9"/>
      <c r="B547" s="17"/>
      <c r="C547" s="53"/>
      <c r="D547" s="39"/>
      <c r="E547" s="16"/>
      <c r="F547" s="16"/>
      <c r="G547" s="16"/>
      <c r="H547" s="62"/>
    </row>
    <row r="548" spans="1:8" ht="15.75">
      <c r="A548" s="9"/>
      <c r="B548" s="17"/>
      <c r="C548" s="53"/>
      <c r="D548" s="39"/>
      <c r="E548" s="16"/>
      <c r="F548" s="16"/>
      <c r="G548" s="16"/>
      <c r="H548" s="62"/>
    </row>
    <row r="549" spans="1:8" ht="15.75">
      <c r="A549" s="9"/>
      <c r="B549" s="17"/>
      <c r="C549" s="53"/>
      <c r="D549" s="39"/>
      <c r="E549" s="16"/>
      <c r="F549" s="16"/>
      <c r="G549" s="16"/>
      <c r="H549" s="62"/>
    </row>
    <row r="550" spans="1:8" ht="15.75">
      <c r="A550" s="9"/>
      <c r="B550" s="17"/>
      <c r="C550" s="53"/>
      <c r="D550" s="39"/>
      <c r="E550" s="16"/>
      <c r="F550" s="16"/>
      <c r="G550" s="16"/>
      <c r="H550" s="62"/>
    </row>
    <row r="551" spans="1:8" ht="15.75">
      <c r="A551" s="9"/>
      <c r="B551" s="17"/>
      <c r="C551" s="53"/>
      <c r="D551" s="39"/>
      <c r="E551" s="16"/>
      <c r="F551" s="16"/>
      <c r="G551" s="16"/>
      <c r="H551" s="62"/>
    </row>
    <row r="552" spans="1:8" ht="15.75">
      <c r="A552" s="9"/>
      <c r="B552" s="17"/>
      <c r="C552" s="53"/>
      <c r="D552" s="39"/>
      <c r="E552" s="16"/>
      <c r="F552" s="16"/>
      <c r="G552" s="16"/>
      <c r="H552" s="62"/>
    </row>
    <row r="553" spans="1:8" ht="15.75">
      <c r="A553" s="9"/>
      <c r="B553" s="17"/>
      <c r="C553" s="53"/>
      <c r="D553" s="39"/>
      <c r="E553" s="16"/>
      <c r="F553" s="16"/>
      <c r="G553" s="16"/>
      <c r="H553" s="62"/>
    </row>
    <row r="554" spans="1:8" ht="15.75">
      <c r="A554" s="9"/>
      <c r="B554" s="17"/>
      <c r="C554" s="53"/>
      <c r="D554" s="39"/>
      <c r="E554" s="16"/>
      <c r="F554" s="16"/>
      <c r="G554" s="16"/>
      <c r="H554" s="62"/>
    </row>
    <row r="555" spans="1:8" ht="15.75">
      <c r="A555" s="9"/>
      <c r="B555" s="17"/>
      <c r="C555" s="53"/>
      <c r="D555" s="39"/>
      <c r="E555" s="16"/>
      <c r="F555" s="16"/>
      <c r="G555" s="16"/>
      <c r="H555" s="62"/>
    </row>
    <row r="556" spans="1:8" ht="15.75">
      <c r="A556" s="9"/>
      <c r="B556" s="17"/>
      <c r="C556" s="53"/>
      <c r="D556" s="39"/>
      <c r="E556" s="16"/>
      <c r="F556" s="16"/>
      <c r="G556" s="16"/>
      <c r="H556" s="62"/>
    </row>
    <row r="557" spans="1:8" ht="15.75">
      <c r="A557" s="9"/>
      <c r="B557" s="17"/>
      <c r="C557" s="53"/>
      <c r="D557" s="39"/>
      <c r="E557" s="16"/>
      <c r="F557" s="16"/>
      <c r="G557" s="16"/>
      <c r="H557" s="62"/>
    </row>
    <row r="558" spans="1:8" ht="15.75">
      <c r="A558" s="9"/>
      <c r="B558" s="17"/>
      <c r="C558" s="53"/>
      <c r="D558" s="39"/>
      <c r="E558" s="16"/>
      <c r="F558" s="16"/>
      <c r="G558" s="16"/>
      <c r="H558" s="62"/>
    </row>
    <row r="559" spans="1:8" ht="15.75">
      <c r="A559" s="9"/>
      <c r="B559" s="17"/>
      <c r="C559" s="53"/>
      <c r="D559" s="39"/>
      <c r="E559" s="16"/>
      <c r="F559" s="16"/>
      <c r="G559" s="16"/>
      <c r="H559" s="62"/>
    </row>
    <row r="560" spans="1:8" ht="15.75">
      <c r="A560" s="9"/>
      <c r="B560" s="17"/>
      <c r="C560" s="53"/>
      <c r="D560" s="39"/>
      <c r="E560" s="16"/>
      <c r="F560" s="16"/>
      <c r="G560" s="16"/>
      <c r="H560" s="62"/>
    </row>
    <row r="561" spans="1:8" ht="15.75">
      <c r="A561" s="9"/>
      <c r="B561" s="17"/>
      <c r="C561" s="53"/>
      <c r="D561" s="39"/>
      <c r="E561" s="16"/>
      <c r="F561" s="16"/>
      <c r="G561" s="16"/>
      <c r="H561" s="62"/>
    </row>
    <row r="562" spans="1:8" ht="15.75">
      <c r="A562" s="9"/>
      <c r="B562" s="17"/>
      <c r="C562" s="53"/>
      <c r="D562" s="39"/>
      <c r="E562" s="16"/>
      <c r="F562" s="16"/>
      <c r="G562" s="16"/>
      <c r="H562" s="62"/>
    </row>
    <row r="563" spans="1:8" ht="15.75">
      <c r="A563" s="9"/>
      <c r="B563" s="17"/>
      <c r="C563" s="53"/>
      <c r="D563" s="39"/>
      <c r="E563" s="16"/>
      <c r="F563" s="16"/>
      <c r="G563" s="16"/>
      <c r="H563" s="62"/>
    </row>
    <row r="564" spans="1:8" ht="15.75">
      <c r="A564" s="9"/>
      <c r="B564" s="17"/>
      <c r="C564" s="53"/>
      <c r="D564" s="39"/>
      <c r="E564" s="16"/>
      <c r="F564" s="16"/>
      <c r="G564" s="16"/>
      <c r="H564" s="62"/>
    </row>
    <row r="565" spans="1:8" ht="15.75">
      <c r="A565" s="9"/>
      <c r="B565" s="17"/>
      <c r="C565" s="53"/>
      <c r="D565" s="39"/>
      <c r="E565" s="16"/>
      <c r="F565" s="16"/>
      <c r="G565" s="16"/>
      <c r="H565" s="62"/>
    </row>
    <row r="566" spans="1:8" ht="15.75">
      <c r="A566" s="9"/>
      <c r="B566" s="17"/>
      <c r="C566" s="53"/>
      <c r="D566" s="39"/>
      <c r="E566" s="16"/>
      <c r="F566" s="16"/>
      <c r="G566" s="16"/>
      <c r="H566" s="62"/>
    </row>
    <row r="567" spans="1:8" ht="15.75">
      <c r="A567" s="9"/>
      <c r="B567" s="17"/>
      <c r="C567" s="53"/>
      <c r="D567" s="39"/>
      <c r="E567" s="16"/>
      <c r="F567" s="16"/>
      <c r="G567" s="16"/>
      <c r="H567" s="62"/>
    </row>
    <row r="568" spans="1:8" ht="15.75">
      <c r="A568" s="9"/>
      <c r="B568" s="17"/>
      <c r="C568" s="53"/>
      <c r="D568" s="39"/>
      <c r="E568" s="16"/>
      <c r="F568" s="16"/>
      <c r="G568" s="16"/>
      <c r="H568" s="62"/>
    </row>
    <row r="569" spans="1:8" ht="15.75">
      <c r="A569" s="9"/>
      <c r="B569" s="17"/>
      <c r="C569" s="53"/>
      <c r="D569" s="39"/>
      <c r="E569" s="16"/>
      <c r="F569" s="16"/>
      <c r="G569" s="16"/>
      <c r="H569" s="62"/>
    </row>
    <row r="570" spans="1:8" ht="15.75">
      <c r="A570" s="9"/>
      <c r="B570" s="17"/>
      <c r="C570" s="53"/>
      <c r="D570" s="39"/>
      <c r="E570" s="16"/>
      <c r="F570" s="16"/>
      <c r="G570" s="16"/>
      <c r="H570" s="62"/>
    </row>
    <row r="571" spans="1:8" ht="15.75">
      <c r="A571" s="9"/>
      <c r="B571" s="17"/>
      <c r="C571" s="53"/>
      <c r="D571" s="39"/>
      <c r="E571" s="16"/>
      <c r="F571" s="16"/>
      <c r="G571" s="16"/>
      <c r="H571" s="62"/>
    </row>
    <row r="572" spans="1:8" ht="15.75">
      <c r="A572" s="9"/>
      <c r="B572" s="17"/>
      <c r="C572" s="53"/>
      <c r="D572" s="39"/>
      <c r="E572" s="16"/>
      <c r="F572" s="16"/>
      <c r="G572" s="16"/>
      <c r="H572" s="62"/>
    </row>
    <row r="573" spans="1:8" ht="15.75">
      <c r="A573" s="9"/>
      <c r="B573" s="17"/>
      <c r="C573" s="53"/>
      <c r="D573" s="39"/>
      <c r="E573" s="16"/>
      <c r="F573" s="16"/>
      <c r="G573" s="16"/>
      <c r="H573" s="62"/>
    </row>
    <row r="574" spans="1:8" ht="15.75">
      <c r="A574" s="9"/>
      <c r="B574" s="17"/>
      <c r="C574" s="53"/>
      <c r="D574" s="39"/>
      <c r="E574" s="16"/>
      <c r="F574" s="16"/>
      <c r="G574" s="16"/>
      <c r="H574" s="62"/>
    </row>
    <row r="575" spans="1:8" ht="15.75">
      <c r="A575" s="9"/>
      <c r="B575" s="17"/>
      <c r="C575" s="53"/>
      <c r="D575" s="39"/>
      <c r="E575" s="16"/>
      <c r="F575" s="16"/>
      <c r="G575" s="16"/>
      <c r="H575" s="62"/>
    </row>
    <row r="576" spans="1:8" ht="15.75">
      <c r="A576" s="9"/>
      <c r="B576" s="17"/>
      <c r="C576" s="53"/>
      <c r="D576" s="39"/>
      <c r="E576" s="16"/>
      <c r="F576" s="16"/>
      <c r="G576" s="16"/>
      <c r="H576" s="62"/>
    </row>
    <row r="577" spans="1:8" ht="15.75">
      <c r="A577" s="9"/>
      <c r="B577" s="17"/>
      <c r="C577" s="53"/>
      <c r="D577" s="39"/>
      <c r="E577" s="16"/>
      <c r="F577" s="16"/>
      <c r="G577" s="16"/>
      <c r="H577" s="62"/>
    </row>
    <row r="578" spans="1:8" ht="15.75">
      <c r="A578" s="9"/>
      <c r="B578" s="17"/>
      <c r="C578" s="53"/>
      <c r="D578" s="39"/>
      <c r="E578" s="16"/>
      <c r="F578" s="16"/>
      <c r="G578" s="16"/>
      <c r="H578" s="62"/>
    </row>
    <row r="579" spans="1:8" ht="15.75">
      <c r="A579" s="9"/>
      <c r="B579" s="17"/>
      <c r="C579" s="53"/>
      <c r="D579" s="39"/>
      <c r="E579" s="16"/>
      <c r="F579" s="16"/>
      <c r="G579" s="16"/>
      <c r="H579" s="62"/>
    </row>
    <row r="580" spans="1:8" ht="15.75">
      <c r="A580" s="9"/>
      <c r="B580" s="17"/>
      <c r="C580" s="53"/>
      <c r="D580" s="39"/>
      <c r="E580" s="16"/>
      <c r="F580" s="16"/>
      <c r="G580" s="16"/>
      <c r="H580" s="62"/>
    </row>
    <row r="581" spans="1:8" ht="15.75">
      <c r="A581" s="9"/>
      <c r="B581" s="17"/>
      <c r="C581" s="53"/>
      <c r="D581" s="39"/>
      <c r="E581" s="16"/>
      <c r="F581" s="16"/>
      <c r="G581" s="16"/>
      <c r="H581" s="62"/>
    </row>
    <row r="582" spans="1:8" ht="15.75">
      <c r="A582" s="9"/>
      <c r="B582" s="17"/>
      <c r="C582" s="53"/>
      <c r="D582" s="39"/>
      <c r="E582" s="16"/>
      <c r="F582" s="16"/>
      <c r="G582" s="16"/>
      <c r="H582" s="62"/>
    </row>
    <row r="583" spans="1:8" ht="15.75">
      <c r="A583" s="9"/>
      <c r="B583" s="17"/>
      <c r="C583" s="53"/>
      <c r="D583" s="39"/>
      <c r="E583" s="16"/>
      <c r="F583" s="16"/>
      <c r="G583" s="16"/>
      <c r="H583" s="62"/>
    </row>
    <row r="584" spans="1:8" ht="15.75">
      <c r="A584" s="9"/>
      <c r="B584" s="17"/>
      <c r="C584" s="53"/>
      <c r="D584" s="39"/>
      <c r="E584" s="16"/>
      <c r="F584" s="16"/>
      <c r="G584" s="16"/>
      <c r="H584" s="62"/>
    </row>
    <row r="585" spans="1:8" ht="15.75">
      <c r="A585" s="9"/>
      <c r="B585" s="17"/>
      <c r="C585" s="53"/>
      <c r="D585" s="39"/>
      <c r="E585" s="16"/>
      <c r="F585" s="16"/>
      <c r="G585" s="16"/>
      <c r="H585" s="62"/>
    </row>
    <row r="586" spans="1:8" ht="15.75">
      <c r="A586" s="9"/>
      <c r="B586" s="17"/>
      <c r="C586" s="53"/>
      <c r="D586" s="39"/>
      <c r="E586" s="16"/>
      <c r="F586" s="16"/>
      <c r="G586" s="16"/>
      <c r="H586" s="62"/>
    </row>
    <row r="587" spans="1:8" ht="15.75">
      <c r="A587" s="9"/>
      <c r="B587" s="17"/>
      <c r="C587" s="53"/>
      <c r="D587" s="39"/>
      <c r="E587" s="16"/>
      <c r="F587" s="16"/>
      <c r="G587" s="16"/>
      <c r="H587" s="62"/>
    </row>
    <row r="588" spans="1:8" ht="15.75">
      <c r="A588" s="9"/>
      <c r="B588" s="17"/>
      <c r="C588" s="53"/>
      <c r="D588" s="39"/>
      <c r="E588" s="16"/>
      <c r="F588" s="16"/>
      <c r="G588" s="16"/>
      <c r="H588" s="62"/>
    </row>
    <row r="589" spans="1:8" ht="15.75">
      <c r="A589" s="9"/>
      <c r="B589" s="17"/>
      <c r="C589" s="53"/>
      <c r="D589" s="39"/>
      <c r="E589" s="16"/>
      <c r="F589" s="16"/>
      <c r="G589" s="16"/>
      <c r="H589" s="62"/>
    </row>
    <row r="590" spans="1:8" ht="15.75">
      <c r="A590" s="9"/>
      <c r="B590" s="17"/>
      <c r="C590" s="53"/>
      <c r="D590" s="39"/>
      <c r="E590" s="16"/>
      <c r="F590" s="16"/>
      <c r="G590" s="16"/>
      <c r="H590" s="62"/>
    </row>
    <row r="591" spans="1:8" ht="15.75">
      <c r="A591" s="9"/>
      <c r="B591" s="17"/>
      <c r="C591" s="53"/>
      <c r="D591" s="39"/>
      <c r="E591" s="16"/>
      <c r="F591" s="16"/>
      <c r="G591" s="16"/>
      <c r="H591" s="62"/>
    </row>
    <row r="592" spans="1:8" ht="15.75">
      <c r="A592" s="9"/>
      <c r="B592" s="17"/>
      <c r="C592" s="53"/>
      <c r="D592" s="39"/>
      <c r="E592" s="16"/>
      <c r="F592" s="16"/>
      <c r="G592" s="16"/>
      <c r="H592" s="62"/>
    </row>
    <row r="593" spans="1:8" ht="15.75">
      <c r="A593" s="9"/>
      <c r="B593" s="17"/>
      <c r="C593" s="53"/>
      <c r="D593" s="39"/>
      <c r="E593" s="16"/>
      <c r="F593" s="16"/>
      <c r="G593" s="16"/>
      <c r="H593" s="62"/>
    </row>
    <row r="594" spans="1:8" ht="15.75">
      <c r="A594" s="9"/>
      <c r="B594" s="17"/>
      <c r="C594" s="53"/>
      <c r="D594" s="39"/>
      <c r="E594" s="16"/>
      <c r="F594" s="16"/>
      <c r="G594" s="16"/>
      <c r="H594" s="62"/>
    </row>
    <row r="595" spans="1:8" ht="15.75">
      <c r="A595" s="9"/>
      <c r="B595" s="17"/>
      <c r="C595" s="53"/>
      <c r="D595" s="39"/>
      <c r="E595" s="16"/>
      <c r="F595" s="16"/>
      <c r="G595" s="16"/>
      <c r="H595" s="62"/>
    </row>
    <row r="596" spans="1:8" ht="15.75">
      <c r="A596" s="9"/>
      <c r="B596" s="17"/>
      <c r="C596" s="53"/>
      <c r="D596" s="39"/>
      <c r="E596" s="16"/>
      <c r="F596" s="16"/>
      <c r="G596" s="16"/>
      <c r="H596" s="62"/>
    </row>
    <row r="597" spans="1:8" ht="15.75">
      <c r="A597" s="9"/>
      <c r="B597" s="17"/>
      <c r="C597" s="53"/>
      <c r="D597" s="39"/>
      <c r="E597" s="16"/>
      <c r="F597" s="16"/>
      <c r="G597" s="16"/>
      <c r="H597" s="62"/>
    </row>
    <row r="598" spans="1:8" ht="15.75">
      <c r="A598" s="9"/>
      <c r="B598" s="17"/>
      <c r="C598" s="53"/>
      <c r="D598" s="39"/>
      <c r="E598" s="16"/>
      <c r="F598" s="16"/>
      <c r="G598" s="16"/>
      <c r="H598" s="62"/>
    </row>
    <row r="599" spans="1:8" ht="15.75">
      <c r="A599" s="9"/>
      <c r="B599" s="17"/>
      <c r="C599" s="53"/>
      <c r="D599" s="39"/>
      <c r="E599" s="16"/>
      <c r="F599" s="16"/>
      <c r="G599" s="16"/>
      <c r="H599" s="62"/>
    </row>
    <row r="600" spans="1:8" ht="15.75">
      <c r="A600" s="9"/>
      <c r="B600" s="17"/>
      <c r="C600" s="53"/>
      <c r="D600" s="39"/>
      <c r="E600" s="16"/>
      <c r="F600" s="16"/>
      <c r="G600" s="16"/>
      <c r="H600" s="62"/>
    </row>
    <row r="601" spans="1:8" ht="15.75">
      <c r="A601" s="9"/>
      <c r="B601" s="17"/>
      <c r="C601" s="53"/>
      <c r="D601" s="39"/>
      <c r="E601" s="16"/>
      <c r="F601" s="16"/>
      <c r="G601" s="16"/>
      <c r="H601" s="62"/>
    </row>
    <row r="602" spans="1:8" ht="15.75">
      <c r="A602" s="9"/>
      <c r="B602" s="17"/>
      <c r="C602" s="53"/>
      <c r="D602" s="39"/>
      <c r="E602" s="16"/>
      <c r="F602" s="16"/>
      <c r="G602" s="16"/>
      <c r="H602" s="62"/>
    </row>
    <row r="603" spans="1:8" ht="15.75">
      <c r="A603" s="9"/>
      <c r="B603" s="17"/>
      <c r="C603" s="53"/>
      <c r="D603" s="39"/>
      <c r="E603" s="16"/>
      <c r="F603" s="16"/>
      <c r="G603" s="16"/>
      <c r="H603" s="62"/>
    </row>
    <row r="604" spans="1:8" ht="15.75">
      <c r="A604" s="9"/>
      <c r="B604" s="17"/>
      <c r="C604" s="53"/>
      <c r="D604" s="39"/>
      <c r="E604" s="16"/>
      <c r="F604" s="16"/>
      <c r="G604" s="16"/>
      <c r="H604" s="62"/>
    </row>
  </sheetData>
  <sheetProtection password="CE28" sheet="1" objects="1" scenarios="1"/>
  <mergeCells count="95">
    <mergeCell ref="B197:B212"/>
    <mergeCell ref="A197:A212"/>
    <mergeCell ref="L4:L5"/>
    <mergeCell ref="G4:G5"/>
    <mergeCell ref="A39:A42"/>
    <mergeCell ref="A30:A38"/>
    <mergeCell ref="B30:B38"/>
    <mergeCell ref="A18:A29"/>
    <mergeCell ref="H4:H5"/>
    <mergeCell ref="K4:K5"/>
    <mergeCell ref="B56:B69"/>
    <mergeCell ref="A70:A84"/>
    <mergeCell ref="B70:B84"/>
    <mergeCell ref="B18:B29"/>
    <mergeCell ref="A6:A17"/>
    <mergeCell ref="B6:B17"/>
    <mergeCell ref="A85:A92"/>
    <mergeCell ref="B85:B92"/>
    <mergeCell ref="A2:M2"/>
    <mergeCell ref="A4:A5"/>
    <mergeCell ref="B4:B5"/>
    <mergeCell ref="C4:C5"/>
    <mergeCell ref="D4:D5"/>
    <mergeCell ref="J4:J5"/>
    <mergeCell ref="E4:E5"/>
    <mergeCell ref="A56:A69"/>
    <mergeCell ref="M4:M5"/>
    <mergeCell ref="F4:F5"/>
    <mergeCell ref="A93:A101"/>
    <mergeCell ref="B93:B101"/>
    <mergeCell ref="A102:A109"/>
    <mergeCell ref="B102:B109"/>
    <mergeCell ref="I4:I5"/>
    <mergeCell ref="A43:A55"/>
    <mergeCell ref="B43:B55"/>
    <mergeCell ref="B39:B42"/>
    <mergeCell ref="B170:B176"/>
    <mergeCell ref="A110:A117"/>
    <mergeCell ref="B110:B117"/>
    <mergeCell ref="A118:A126"/>
    <mergeCell ref="B118:B126"/>
    <mergeCell ref="A127:A135"/>
    <mergeCell ref="B127:B135"/>
    <mergeCell ref="A154:A169"/>
    <mergeCell ref="B154:B169"/>
    <mergeCell ref="B256:B266"/>
    <mergeCell ref="A230:A241"/>
    <mergeCell ref="B230:B241"/>
    <mergeCell ref="A136:A145"/>
    <mergeCell ref="B136:B145"/>
    <mergeCell ref="A146:A153"/>
    <mergeCell ref="B146:B153"/>
    <mergeCell ref="A177:A196"/>
    <mergeCell ref="B177:B196"/>
    <mergeCell ref="A170:A176"/>
    <mergeCell ref="B328:B333"/>
    <mergeCell ref="A213:A229"/>
    <mergeCell ref="B213:B229"/>
    <mergeCell ref="A267:A279"/>
    <mergeCell ref="B267:B279"/>
    <mergeCell ref="A280:A284"/>
    <mergeCell ref="B280:B284"/>
    <mergeCell ref="A242:A255"/>
    <mergeCell ref="B242:B255"/>
    <mergeCell ref="A256:A266"/>
    <mergeCell ref="D339:D340"/>
    <mergeCell ref="A285:A291"/>
    <mergeCell ref="B285:B291"/>
    <mergeCell ref="C328:C333"/>
    <mergeCell ref="E335:E336"/>
    <mergeCell ref="A298:A309"/>
    <mergeCell ref="B298:B309"/>
    <mergeCell ref="A310:A327"/>
    <mergeCell ref="B310:B327"/>
    <mergeCell ref="A328:A333"/>
    <mergeCell ref="K339:K340"/>
    <mergeCell ref="A341:A393"/>
    <mergeCell ref="B341:B393"/>
    <mergeCell ref="H339:H340"/>
    <mergeCell ref="I339:I340"/>
    <mergeCell ref="A292:A297"/>
    <mergeCell ref="B292:B297"/>
    <mergeCell ref="A339:A340"/>
    <mergeCell ref="B339:B340"/>
    <mergeCell ref="C339:C340"/>
    <mergeCell ref="A1:M1"/>
    <mergeCell ref="L339:L340"/>
    <mergeCell ref="M339:M340"/>
    <mergeCell ref="I335:I336"/>
    <mergeCell ref="J335:J336"/>
    <mergeCell ref="A337:J337"/>
    <mergeCell ref="E339:E340"/>
    <mergeCell ref="F339:F340"/>
    <mergeCell ref="G339:G340"/>
    <mergeCell ref="J339:J340"/>
  </mergeCells>
  <printOptions/>
  <pageMargins left="0.31496062992125984" right="0.2755905511811024" top="0.31496062992125984" bottom="0.3149606299212598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2016-10-12T12:03:55Z</cp:lastPrinted>
  <dcterms:created xsi:type="dcterms:W3CDTF">2011-02-09T07:28:13Z</dcterms:created>
  <dcterms:modified xsi:type="dcterms:W3CDTF">2016-10-12T12:03:59Z</dcterms:modified>
  <cp:category/>
  <cp:version/>
  <cp:contentType/>
  <cp:contentStatus/>
</cp:coreProperties>
</file>