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6" windowWidth="14880" windowHeight="2256" activeTab="0"/>
  </bookViews>
  <sheets>
    <sheet name="на 01.11.2015" sheetId="1" r:id="rId1"/>
  </sheets>
  <definedNames>
    <definedName name="_xlnm.Print_Titles" localSheetId="0">'на 01.11.2015'!$4:$5</definedName>
  </definedNames>
  <calcPr fullCalcOnLoad="1"/>
</workbook>
</file>

<file path=xl/sharedStrings.xml><?xml version="1.0" encoding="utf-8"?>
<sst xmlns="http://schemas.openxmlformats.org/spreadsheetml/2006/main" count="1070" uniqueCount="255">
  <si>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</si>
  <si>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</si>
  <si>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</si>
  <si>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</si>
  <si>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</si>
  <si>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</si>
  <si>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</si>
  <si>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</si>
  <si>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</si>
  <si>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</si>
  <si>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</si>
  <si>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</si>
  <si>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</si>
  <si>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</si>
  <si>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</si>
  <si>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</si>
  <si>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</si>
  <si>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</si>
  <si>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</si>
  <si>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</si>
  <si>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</si>
  <si>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</si>
  <si>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</si>
  <si>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</si>
  <si>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</si>
  <si>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</si>
  <si>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</si>
  <si>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</si>
  <si>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</si>
  <si>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</si>
  <si>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</si>
  <si>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</si>
  <si>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</si>
  <si>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</si>
  <si>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</si>
  <si>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</si>
  <si>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</si>
  <si>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</si>
  <si>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</si>
  <si>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</si>
  <si>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</si>
  <si>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</si>
  <si>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</si>
  <si>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</si>
  <si>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</si>
  <si>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</si>
  <si>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</si>
  <si>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</si>
  <si>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</si>
  <si>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</si>
  <si>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</si>
  <si>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</si>
  <si>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</si>
  <si>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</si>
  <si>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</si>
  <si>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</si>
  <si>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</si>
  <si>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</si>
  <si>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</si>
  <si>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</si>
  <si>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</si>
  <si>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</si>
  <si>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</si>
  <si>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</si>
  <si>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</si>
  <si>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</si>
  <si>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</si>
  <si>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</si>
  <si>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</si>
  <si>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</si>
  <si>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</si>
  <si>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</si>
  <si>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</si>
  <si>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</si>
  <si>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</si>
  <si>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</si>
  <si>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</si>
  <si>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</si>
  <si>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</si>
  <si>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</si>
  <si>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</si>
  <si>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</si>
  <si>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</si>
  <si>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</si>
  <si>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</si>
  <si>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</si>
  <si>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</si>
  <si>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</si>
  <si>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</si>
  <si>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</si>
  <si>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</si>
  <si>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</si>
  <si>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</si>
  <si>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</si>
  <si>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</si>
  <si>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</si>
  <si>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</si>
  <si>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</si>
  <si>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</si>
  <si>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</si>
  <si>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</si>
  <si>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</si>
  <si>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</si>
  <si>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</si>
  <si>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</si>
  <si>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</si>
  <si>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</si>
  <si>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</si>
  <si>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</si>
  <si>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</si>
  <si>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</si>
  <si>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</si>
  <si>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</si>
  <si>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</si>
  <si>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</si>
  <si>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</si>
  <si>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</si>
  <si>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</si>
  <si>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</si>
  <si>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</si>
  <si>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</si>
  <si>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</si>
  <si>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</si>
  <si>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</si>
  <si>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</si>
  <si>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</si>
  <si>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</si>
  <si>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</si>
  <si>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</si>
  <si>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</si>
  <si>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</si>
  <si>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</si>
  <si>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</si>
  <si>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</si>
  <si>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</si>
  <si>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</si>
  <si>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</si>
  <si>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</si>
  <si>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</si>
  <si>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</si>
  <si>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</si>
  <si>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</si>
  <si>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</si>
  <si>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</si>
  <si>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</si>
  <si>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</si>
  <si>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</si>
  <si>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</si>
  <si>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</si>
  <si>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</si>
  <si>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</si>
  <si>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</si>
  <si>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</si>
  <si>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</si>
  <si>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</si>
  <si>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</si>
  <si>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</si>
  <si>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</si>
  <si>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</si>
  <si>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</si>
  <si>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</si>
  <si>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</si>
  <si>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</si>
  <si>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</si>
  <si>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</si>
  <si>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</si>
  <si>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</si>
  <si>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</si>
  <si>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</si>
  <si>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</si>
  <si>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</si>
  <si>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</si>
  <si>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</si>
  <si>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</si>
  <si>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</si>
  <si>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</si>
  <si>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</si>
  <si>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</si>
  <si>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</si>
  <si>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</si>
  <si>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</si>
  <si>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</si>
  <si>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</si>
  <si>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</si>
  <si>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</si>
  <si>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</si>
  <si>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</si>
  <si>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</si>
  <si>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</si>
  <si>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</si>
  <si>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</si>
  <si>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</si>
  <si>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</si>
  <si>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</si>
  <si>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</si>
  <si>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</si>
  <si>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</si>
  <si>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</si>
  <si>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</si>
  <si>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</si>
  <si>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</si>
  <si>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</si>
  <si>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</si>
  <si>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</si>
  <si>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</si>
  <si>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</si>
  <si>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</si>
  <si>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</si>
  <si>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 xml:space="preserve">Уточненный годовой план на 2015 год 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</si>
  <si>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</si>
  <si>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</si>
  <si>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</si>
  <si>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</si>
  <si>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</si>
  <si>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</si>
  <si>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</si>
  <si>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</si>
  <si>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</si>
  <si>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</si>
  <si>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</si>
  <si>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</si>
  <si>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</si>
  <si>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</si>
  <si>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</si>
  <si>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</si>
  <si>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</si>
  <si>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</si>
  <si>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</si>
  <si>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</si>
  <si>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</si>
  <si>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</si>
  <si>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</si>
  <si>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</si>
  <si>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</si>
  <si>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</si>
  <si>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</si>
  <si>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</si>
  <si>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</si>
  <si>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</si>
  <si>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План января-октября 2015 года</t>
  </si>
  <si>
    <t>Оперативный анализ  поступления доходов за январь - октябрь 2015 года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</si>
  <si>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</si>
  <si>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1 16 35020 04 0000 000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</si>
  <si>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</si>
  <si>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</si>
  <si>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</si>
  <si>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</si>
  <si>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Оперативный анализ исполнения бюджета города Перми по доходам на 1 ноября 2015 года</t>
  </si>
  <si>
    <t xml:space="preserve">Факт на 01.11.2014г.  </t>
  </si>
  <si>
    <t xml:space="preserve">Факт на 01.11.2015г. </t>
  </si>
  <si>
    <t>Откл. факта отч.пер. от плана января-октября 2015 года</t>
  </si>
  <si>
    <t>% исполн. плана января-октября 2015 года</t>
  </si>
  <si>
    <t>% исполн. плана 2015 года</t>
  </si>
  <si>
    <t>Откл. факта 2015г. от факта 2014г.</t>
  </si>
  <si>
    <t>% факта 2015г. к факту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</si>
</sst>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left" wrapText="1"/>
    </xf>
    <xf numFmtId="4" fontId="3" fillId="0" borderId="14" xfId="43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6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6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6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1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55" hidden="1" customWidth="1"/>
    <col min="4" max="4" width="58.00390625" style="47" customWidth="1"/>
    <col min="5" max="5" width="13.875" style="23" customWidth="1"/>
    <col min="6" max="7" width="14.50390625" style="23" customWidth="1"/>
    <col min="8" max="8" width="13.875" style="30" customWidth="1"/>
    <col min="9" max="9" width="12.25390625" style="10" customWidth="1"/>
    <col min="10" max="10" width="10.75390625" style="10" customWidth="1"/>
    <col min="11" max="11" width="10.25390625" style="10" customWidth="1"/>
    <col min="12" max="12" width="11.75390625" style="10" customWidth="1"/>
    <col min="13" max="13" width="10.25390625" style="10" customWidth="1"/>
    <col min="14" max="16384" width="15.25390625" style="10" customWidth="1"/>
  </cols>
  <sheetData>
    <row r="1" spans="1:13" ht="18">
      <c r="A1" s="107" t="s">
        <v>128</v>
      </c>
      <c r="B1" s="107"/>
      <c r="C1" s="108"/>
      <c r="D1" s="107"/>
      <c r="E1" s="107"/>
      <c r="F1" s="107"/>
      <c r="G1" s="107"/>
      <c r="H1" s="107"/>
      <c r="I1" s="107"/>
      <c r="J1" s="107"/>
      <c r="K1" s="107"/>
      <c r="L1" s="107"/>
      <c r="M1" s="109"/>
    </row>
    <row r="2" spans="1:13" ht="21" customHeight="1">
      <c r="A2" s="86" t="s">
        <v>247</v>
      </c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4:13" ht="15" customHeight="1">
      <c r="D3" s="41"/>
      <c r="H3" s="36"/>
      <c r="J3" s="15"/>
      <c r="L3" s="15"/>
      <c r="M3" s="15" t="s">
        <v>127</v>
      </c>
    </row>
    <row r="4" spans="1:13" ht="43.5" customHeight="1">
      <c r="A4" s="88" t="s">
        <v>0</v>
      </c>
      <c r="B4" s="72" t="s">
        <v>205</v>
      </c>
      <c r="C4" s="72" t="s">
        <v>1</v>
      </c>
      <c r="D4" s="72" t="s">
        <v>206</v>
      </c>
      <c r="E4" s="74" t="s">
        <v>248</v>
      </c>
      <c r="F4" s="90" t="s">
        <v>208</v>
      </c>
      <c r="G4" s="81" t="s">
        <v>239</v>
      </c>
      <c r="H4" s="81" t="s">
        <v>249</v>
      </c>
      <c r="I4" s="79" t="s">
        <v>250</v>
      </c>
      <c r="J4" s="72" t="s">
        <v>251</v>
      </c>
      <c r="K4" s="72" t="s">
        <v>252</v>
      </c>
      <c r="L4" s="79" t="s">
        <v>253</v>
      </c>
      <c r="M4" s="72" t="s">
        <v>254</v>
      </c>
    </row>
    <row r="5" spans="1:13" ht="55.5" customHeight="1">
      <c r="A5" s="89"/>
      <c r="B5" s="73"/>
      <c r="C5" s="73"/>
      <c r="D5" s="73"/>
      <c r="E5" s="75"/>
      <c r="F5" s="91"/>
      <c r="G5" s="82"/>
      <c r="H5" s="82"/>
      <c r="I5" s="80"/>
      <c r="J5" s="73"/>
      <c r="K5" s="73"/>
      <c r="L5" s="80"/>
      <c r="M5" s="73"/>
    </row>
    <row r="6" spans="1:13" ht="15">
      <c r="A6" s="76" t="s">
        <v>2</v>
      </c>
      <c r="B6" s="76" t="s">
        <v>212</v>
      </c>
      <c r="C6" s="56" t="s">
        <v>3</v>
      </c>
      <c r="D6" s="42" t="s">
        <v>4</v>
      </c>
      <c r="E6" s="11">
        <v>9073</v>
      </c>
      <c r="F6" s="25">
        <v>1585.6</v>
      </c>
      <c r="G6" s="25">
        <v>1585.6</v>
      </c>
      <c r="H6" s="11">
        <v>2341.2</v>
      </c>
      <c r="I6" s="11">
        <f>H6-G6</f>
        <v>755.5999999999999</v>
      </c>
      <c r="J6" s="11">
        <f>H6/G6*100</f>
        <v>147.65388496468213</v>
      </c>
      <c r="K6" s="11">
        <f>H6/F6*100</f>
        <v>147.65388496468213</v>
      </c>
      <c r="L6" s="11">
        <f>H6-E6</f>
        <v>-6731.8</v>
      </c>
      <c r="M6" s="11">
        <f>H6/E6*100</f>
        <v>25.804033946875343</v>
      </c>
    </row>
    <row r="7" spans="1:13" ht="46.5">
      <c r="A7" s="77"/>
      <c r="B7" s="77"/>
      <c r="C7" s="50" t="s">
        <v>184</v>
      </c>
      <c r="D7" s="27" t="s">
        <v>185</v>
      </c>
      <c r="E7" s="11">
        <v>94075.4</v>
      </c>
      <c r="F7" s="11">
        <v>130287.2</v>
      </c>
      <c r="G7" s="11">
        <v>104047.4</v>
      </c>
      <c r="H7" s="11">
        <v>107322.4</v>
      </c>
      <c r="I7" s="11">
        <f aca="true" t="shared" si="0" ref="I7:I68">H7-G7</f>
        <v>3275</v>
      </c>
      <c r="J7" s="11">
        <f aca="true" t="shared" si="1" ref="J7:J68">H7/G7*100</f>
        <v>103.14760388053905</v>
      </c>
      <c r="K7" s="11">
        <f aca="true" t="shared" si="2" ref="K7:K68">H7/F7*100</f>
        <v>82.37370977348503</v>
      </c>
      <c r="L7" s="11">
        <f aca="true" t="shared" si="3" ref="L7:L68">H7-E7</f>
        <v>13247</v>
      </c>
      <c r="M7" s="11">
        <f aca="true" t="shared" si="4" ref="M7:M68">H7/E7*100</f>
        <v>114.08125822478566</v>
      </c>
    </row>
    <row r="8" spans="1:13" ht="30.75">
      <c r="A8" s="77"/>
      <c r="B8" s="77"/>
      <c r="C8" s="50" t="s">
        <v>8</v>
      </c>
      <c r="D8" s="26" t="s">
        <v>9</v>
      </c>
      <c r="E8" s="11">
        <v>11876.6</v>
      </c>
      <c r="F8" s="11">
        <v>42310.3</v>
      </c>
      <c r="G8" s="11">
        <v>42310.3</v>
      </c>
      <c r="H8" s="11">
        <v>40203.2</v>
      </c>
      <c r="I8" s="11">
        <f t="shared" si="0"/>
        <v>-2107.100000000006</v>
      </c>
      <c r="J8" s="11">
        <f t="shared" si="1"/>
        <v>95.01988877412828</v>
      </c>
      <c r="K8" s="11">
        <f t="shared" si="2"/>
        <v>95.01988877412828</v>
      </c>
      <c r="L8" s="11">
        <f t="shared" si="3"/>
        <v>28326.6</v>
      </c>
      <c r="M8" s="11">
        <f t="shared" si="4"/>
        <v>338.50765370560595</v>
      </c>
    </row>
    <row r="9" spans="1:13" ht="30.75">
      <c r="A9" s="77"/>
      <c r="B9" s="77"/>
      <c r="C9" s="50" t="s">
        <v>10</v>
      </c>
      <c r="D9" s="26" t="s">
        <v>11</v>
      </c>
      <c r="E9" s="11">
        <v>499.1</v>
      </c>
      <c r="F9" s="11">
        <v>557</v>
      </c>
      <c r="G9" s="11">
        <v>464.1</v>
      </c>
      <c r="H9" s="11">
        <v>293.1</v>
      </c>
      <c r="I9" s="11">
        <f t="shared" si="0"/>
        <v>-171</v>
      </c>
      <c r="J9" s="11">
        <f t="shared" si="1"/>
        <v>63.15449256625727</v>
      </c>
      <c r="K9" s="11">
        <f t="shared" si="2"/>
        <v>52.621184919210066</v>
      </c>
      <c r="L9" s="11">
        <f t="shared" si="3"/>
        <v>-206</v>
      </c>
      <c r="M9" s="11">
        <f t="shared" si="4"/>
        <v>58.725706271288324</v>
      </c>
    </row>
    <row r="10" spans="1:13" ht="31.5" customHeight="1">
      <c r="A10" s="77"/>
      <c r="B10" s="77"/>
      <c r="C10" s="50" t="s">
        <v>160</v>
      </c>
      <c r="D10" s="26" t="s">
        <v>161</v>
      </c>
      <c r="E10" s="11">
        <v>1.1</v>
      </c>
      <c r="F10" s="11"/>
      <c r="G10" s="11"/>
      <c r="H10" s="11">
        <v>38.7</v>
      </c>
      <c r="I10" s="11">
        <f t="shared" si="0"/>
        <v>38.7</v>
      </c>
      <c r="J10" s="11"/>
      <c r="K10" s="11"/>
      <c r="L10" s="11">
        <f t="shared" si="3"/>
        <v>37.6</v>
      </c>
      <c r="M10" s="11">
        <f t="shared" si="4"/>
        <v>3518.181818181818</v>
      </c>
    </row>
    <row r="11" spans="1:13" ht="27.75" customHeight="1">
      <c r="A11" s="77"/>
      <c r="B11" s="77"/>
      <c r="C11" s="50" t="s">
        <v>148</v>
      </c>
      <c r="D11" s="26" t="s">
        <v>149</v>
      </c>
      <c r="E11" s="11">
        <v>220.8</v>
      </c>
      <c r="F11" s="11"/>
      <c r="G11" s="11"/>
      <c r="H11" s="11">
        <v>214.4</v>
      </c>
      <c r="I11" s="11">
        <f t="shared" si="0"/>
        <v>214.4</v>
      </c>
      <c r="J11" s="11"/>
      <c r="K11" s="11"/>
      <c r="L11" s="11">
        <f t="shared" si="3"/>
        <v>-6.400000000000006</v>
      </c>
      <c r="M11" s="11">
        <f t="shared" si="4"/>
        <v>97.10144927536231</v>
      </c>
    </row>
    <row r="12" spans="1:13" ht="78">
      <c r="A12" s="77"/>
      <c r="B12" s="77"/>
      <c r="C12" s="53" t="s">
        <v>146</v>
      </c>
      <c r="D12" s="27" t="s">
        <v>166</v>
      </c>
      <c r="E12" s="11">
        <v>0.2</v>
      </c>
      <c r="F12" s="11"/>
      <c r="G12" s="11"/>
      <c r="H12" s="11"/>
      <c r="I12" s="11">
        <f t="shared" si="0"/>
        <v>0</v>
      </c>
      <c r="J12" s="11"/>
      <c r="K12" s="11"/>
      <c r="L12" s="11">
        <f t="shared" si="3"/>
        <v>-0.2</v>
      </c>
      <c r="M12" s="11">
        <f t="shared" si="4"/>
        <v>0</v>
      </c>
    </row>
    <row r="13" spans="1:13" ht="93">
      <c r="A13" s="77"/>
      <c r="B13" s="77"/>
      <c r="C13" s="53" t="s">
        <v>137</v>
      </c>
      <c r="D13" s="26" t="s">
        <v>138</v>
      </c>
      <c r="E13" s="11">
        <v>364702.4</v>
      </c>
      <c r="F13" s="11">
        <v>489505.9</v>
      </c>
      <c r="G13" s="11">
        <v>276755.2</v>
      </c>
      <c r="H13" s="11">
        <v>133529.2</v>
      </c>
      <c r="I13" s="11">
        <f t="shared" si="0"/>
        <v>-143226</v>
      </c>
      <c r="J13" s="11">
        <f t="shared" si="1"/>
        <v>48.248126864463615</v>
      </c>
      <c r="K13" s="11">
        <f t="shared" si="2"/>
        <v>27.278363754144742</v>
      </c>
      <c r="L13" s="11">
        <f t="shared" si="3"/>
        <v>-231173.2</v>
      </c>
      <c r="M13" s="11">
        <f t="shared" si="4"/>
        <v>36.61319475824673</v>
      </c>
    </row>
    <row r="14" spans="1:13" ht="15">
      <c r="A14" s="77"/>
      <c r="B14" s="77"/>
      <c r="C14" s="50" t="s">
        <v>13</v>
      </c>
      <c r="D14" s="26" t="s">
        <v>14</v>
      </c>
      <c r="E14" s="11">
        <f>SUM(E15:E18)</f>
        <v>347.9</v>
      </c>
      <c r="F14" s="11">
        <f>SUM(F15:F18)</f>
        <v>0</v>
      </c>
      <c r="G14" s="11">
        <f>SUM(G15:G18)</f>
        <v>0</v>
      </c>
      <c r="H14" s="11">
        <f>SUM(H15:H18)</f>
        <v>228.39999999999998</v>
      </c>
      <c r="I14" s="11">
        <f t="shared" si="0"/>
        <v>228.39999999999998</v>
      </c>
      <c r="J14" s="11"/>
      <c r="K14" s="11"/>
      <c r="L14" s="11">
        <f t="shared" si="3"/>
        <v>-119.5</v>
      </c>
      <c r="M14" s="11">
        <f t="shared" si="4"/>
        <v>65.65104915205518</v>
      </c>
    </row>
    <row r="15" spans="1:13" ht="46.5" hidden="1">
      <c r="A15" s="77"/>
      <c r="B15" s="77"/>
      <c r="C15" s="53" t="s">
        <v>152</v>
      </c>
      <c r="D15" s="26" t="s">
        <v>153</v>
      </c>
      <c r="E15" s="11"/>
      <c r="F15" s="11"/>
      <c r="G15" s="11"/>
      <c r="H15" s="11"/>
      <c r="I15" s="11">
        <f t="shared" si="0"/>
        <v>0</v>
      </c>
      <c r="J15" s="11"/>
      <c r="K15" s="11"/>
      <c r="L15" s="11">
        <f t="shared" si="3"/>
        <v>0</v>
      </c>
      <c r="M15" s="11" t="e">
        <f t="shared" si="4"/>
        <v>#DIV/0!</v>
      </c>
    </row>
    <row r="16" spans="1:13" ht="62.25" hidden="1">
      <c r="A16" s="77"/>
      <c r="B16" s="77"/>
      <c r="C16" s="50" t="s">
        <v>42</v>
      </c>
      <c r="D16" s="28" t="s">
        <v>43</v>
      </c>
      <c r="E16" s="11"/>
      <c r="F16" s="11"/>
      <c r="G16" s="11"/>
      <c r="H16" s="11">
        <v>51.3</v>
      </c>
      <c r="I16" s="11">
        <f t="shared" si="0"/>
        <v>51.3</v>
      </c>
      <c r="J16" s="11"/>
      <c r="K16" s="11"/>
      <c r="L16" s="11">
        <f t="shared" si="3"/>
        <v>51.3</v>
      </c>
      <c r="M16" s="11" t="e">
        <f t="shared" si="4"/>
        <v>#DIV/0!</v>
      </c>
    </row>
    <row r="17" spans="1:13" ht="46.5" hidden="1">
      <c r="A17" s="77"/>
      <c r="B17" s="77"/>
      <c r="C17" s="53" t="s">
        <v>190</v>
      </c>
      <c r="D17" s="26" t="s">
        <v>191</v>
      </c>
      <c r="E17" s="11">
        <v>20</v>
      </c>
      <c r="F17" s="11"/>
      <c r="G17" s="11"/>
      <c r="H17" s="11"/>
      <c r="I17" s="11">
        <f t="shared" si="0"/>
        <v>0</v>
      </c>
      <c r="J17" s="11"/>
      <c r="K17" s="11"/>
      <c r="L17" s="11">
        <f t="shared" si="3"/>
        <v>-20</v>
      </c>
      <c r="M17" s="11">
        <f t="shared" si="4"/>
        <v>0</v>
      </c>
    </row>
    <row r="18" spans="1:13" ht="46.5" hidden="1">
      <c r="A18" s="77"/>
      <c r="B18" s="77"/>
      <c r="C18" s="53" t="s">
        <v>15</v>
      </c>
      <c r="D18" s="26" t="s">
        <v>16</v>
      </c>
      <c r="E18" s="11">
        <v>327.9</v>
      </c>
      <c r="F18" s="11"/>
      <c r="G18" s="11"/>
      <c r="H18" s="11">
        <v>177.1</v>
      </c>
      <c r="I18" s="11">
        <f t="shared" si="0"/>
        <v>177.1</v>
      </c>
      <c r="J18" s="11"/>
      <c r="K18" s="11"/>
      <c r="L18" s="11">
        <f t="shared" si="3"/>
        <v>-150.79999999999998</v>
      </c>
      <c r="M18" s="11">
        <f t="shared" si="4"/>
        <v>54.010369014943585</v>
      </c>
    </row>
    <row r="19" spans="1:13" ht="15">
      <c r="A19" s="77"/>
      <c r="B19" s="77"/>
      <c r="C19" s="50" t="s">
        <v>17</v>
      </c>
      <c r="D19" s="26" t="s">
        <v>18</v>
      </c>
      <c r="E19" s="11">
        <v>280.7</v>
      </c>
      <c r="F19" s="11"/>
      <c r="G19" s="11"/>
      <c r="H19" s="11">
        <v>-62.3</v>
      </c>
      <c r="I19" s="11">
        <f t="shared" si="0"/>
        <v>-62.3</v>
      </c>
      <c r="J19" s="11"/>
      <c r="K19" s="11"/>
      <c r="L19" s="11">
        <f t="shared" si="3"/>
        <v>-343</v>
      </c>
      <c r="M19" s="11">
        <f t="shared" si="4"/>
        <v>-22.194513715710723</v>
      </c>
    </row>
    <row r="20" spans="1:13" ht="15">
      <c r="A20" s="77"/>
      <c r="B20" s="77"/>
      <c r="C20" s="50" t="s">
        <v>19</v>
      </c>
      <c r="D20" s="26" t="s">
        <v>20</v>
      </c>
      <c r="E20" s="11">
        <v>28177.1</v>
      </c>
      <c r="F20" s="11"/>
      <c r="G20" s="11"/>
      <c r="H20" s="11">
        <v>12450.7</v>
      </c>
      <c r="I20" s="11">
        <f t="shared" si="0"/>
        <v>12450.7</v>
      </c>
      <c r="J20" s="11"/>
      <c r="K20" s="11"/>
      <c r="L20" s="11">
        <f t="shared" si="3"/>
        <v>-15726.399999999998</v>
      </c>
      <c r="M20" s="11">
        <f t="shared" si="4"/>
        <v>44.187301035237844</v>
      </c>
    </row>
    <row r="21" spans="1:13" ht="15">
      <c r="A21" s="77"/>
      <c r="B21" s="77"/>
      <c r="C21" s="50" t="s">
        <v>22</v>
      </c>
      <c r="D21" s="26" t="s">
        <v>35</v>
      </c>
      <c r="E21" s="11">
        <v>81645</v>
      </c>
      <c r="F21" s="11">
        <v>78862.2</v>
      </c>
      <c r="G21" s="11">
        <v>78862.2</v>
      </c>
      <c r="H21" s="11">
        <v>78862.2</v>
      </c>
      <c r="I21" s="11">
        <f t="shared" si="0"/>
        <v>0</v>
      </c>
      <c r="J21" s="11">
        <f t="shared" si="1"/>
        <v>100</v>
      </c>
      <c r="K21" s="11">
        <f t="shared" si="2"/>
        <v>100</v>
      </c>
      <c r="L21" s="11">
        <f t="shared" si="3"/>
        <v>-2782.800000000003</v>
      </c>
      <c r="M21" s="11">
        <f t="shared" si="4"/>
        <v>96.5915855226897</v>
      </c>
    </row>
    <row r="22" spans="1:13" s="2" customFormat="1" ht="15">
      <c r="A22" s="77"/>
      <c r="B22" s="77"/>
      <c r="C22" s="52"/>
      <c r="D22" s="40" t="s">
        <v>27</v>
      </c>
      <c r="E22" s="1">
        <f>SUM(E6:E14,E19:E21)</f>
        <v>590899.3</v>
      </c>
      <c r="F22" s="1">
        <f>SUM(F6:F14,F19:F21)</f>
        <v>743108.2</v>
      </c>
      <c r="G22" s="1">
        <f>SUM(G6:G14,G19:G21)</f>
        <v>504024.8</v>
      </c>
      <c r="H22" s="1">
        <f>SUM(H6:H14,H19:H21)</f>
        <v>375421.20000000007</v>
      </c>
      <c r="I22" s="1">
        <f t="shared" si="0"/>
        <v>-128603.59999999992</v>
      </c>
      <c r="J22" s="1">
        <f t="shared" si="1"/>
        <v>74.48466821473866</v>
      </c>
      <c r="K22" s="1">
        <f t="shared" si="2"/>
        <v>50.52039528025665</v>
      </c>
      <c r="L22" s="1">
        <f t="shared" si="3"/>
        <v>-215478.09999999998</v>
      </c>
      <c r="M22" s="1">
        <f t="shared" si="4"/>
        <v>63.533871168911524</v>
      </c>
    </row>
    <row r="23" spans="1:13" s="2" customFormat="1" ht="15">
      <c r="A23" s="78"/>
      <c r="B23" s="78"/>
      <c r="C23" s="52"/>
      <c r="D23" s="40" t="s">
        <v>44</v>
      </c>
      <c r="E23" s="1">
        <f>E22</f>
        <v>590899.3</v>
      </c>
      <c r="F23" s="1">
        <f>F22</f>
        <v>743108.2</v>
      </c>
      <c r="G23" s="1">
        <f>G22</f>
        <v>504024.8</v>
      </c>
      <c r="H23" s="1">
        <f>H22</f>
        <v>375421.20000000007</v>
      </c>
      <c r="I23" s="1">
        <f t="shared" si="0"/>
        <v>-128603.59999999992</v>
      </c>
      <c r="J23" s="1">
        <f t="shared" si="1"/>
        <v>74.48466821473866</v>
      </c>
      <c r="K23" s="1">
        <f t="shared" si="2"/>
        <v>50.52039528025665</v>
      </c>
      <c r="L23" s="1">
        <f t="shared" si="3"/>
        <v>-215478.09999999998</v>
      </c>
      <c r="M23" s="1">
        <f t="shared" si="4"/>
        <v>63.533871168911524</v>
      </c>
    </row>
    <row r="24" spans="1:13" ht="30.75" hidden="1">
      <c r="A24" s="76" t="s">
        <v>30</v>
      </c>
      <c r="B24" s="76" t="s">
        <v>213</v>
      </c>
      <c r="C24" s="50" t="s">
        <v>10</v>
      </c>
      <c r="D24" s="26" t="s">
        <v>11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ht="27.75" customHeight="1">
      <c r="A25" s="77"/>
      <c r="B25" s="77"/>
      <c r="C25" s="50" t="s">
        <v>148</v>
      </c>
      <c r="D25" s="26" t="s">
        <v>149</v>
      </c>
      <c r="E25" s="11">
        <v>810.2</v>
      </c>
      <c r="F25" s="11"/>
      <c r="G25" s="11"/>
      <c r="H25" s="11">
        <v>207.8</v>
      </c>
      <c r="I25" s="11">
        <f t="shared" si="0"/>
        <v>207.8</v>
      </c>
      <c r="J25" s="11"/>
      <c r="K25" s="11"/>
      <c r="L25" s="11">
        <f t="shared" si="3"/>
        <v>-602.4000000000001</v>
      </c>
      <c r="M25" s="11">
        <f t="shared" si="4"/>
        <v>25.647988151073807</v>
      </c>
    </row>
    <row r="26" spans="1:13" ht="15">
      <c r="A26" s="77"/>
      <c r="B26" s="77"/>
      <c r="C26" s="50" t="s">
        <v>13</v>
      </c>
      <c r="D26" s="26" t="s">
        <v>14</v>
      </c>
      <c r="E26" s="11">
        <f>SUM(E27:E29)</f>
        <v>0</v>
      </c>
      <c r="F26" s="11">
        <f>SUM(F27:F29)</f>
        <v>0</v>
      </c>
      <c r="G26" s="11">
        <f>SUM(G27:G29)</f>
        <v>0</v>
      </c>
      <c r="H26" s="11">
        <f>SUM(H27:H29)</f>
        <v>20</v>
      </c>
      <c r="I26" s="11">
        <f t="shared" si="0"/>
        <v>20</v>
      </c>
      <c r="J26" s="11"/>
      <c r="K26" s="11"/>
      <c r="L26" s="11">
        <f t="shared" si="3"/>
        <v>20</v>
      </c>
      <c r="M26" s="11"/>
    </row>
    <row r="27" spans="1:13" ht="30.75" hidden="1">
      <c r="A27" s="77"/>
      <c r="B27" s="77"/>
      <c r="C27" s="53" t="s">
        <v>31</v>
      </c>
      <c r="D27" s="26" t="s">
        <v>32</v>
      </c>
      <c r="E27" s="11"/>
      <c r="F27" s="11"/>
      <c r="G27" s="11"/>
      <c r="H27" s="11"/>
      <c r="I27" s="11">
        <f t="shared" si="0"/>
        <v>0</v>
      </c>
      <c r="J27" s="11"/>
      <c r="K27" s="11"/>
      <c r="L27" s="11">
        <f t="shared" si="3"/>
        <v>0</v>
      </c>
      <c r="M27" s="11" t="e">
        <f t="shared" si="4"/>
        <v>#DIV/0!</v>
      </c>
    </row>
    <row r="28" spans="1:13" ht="46.5" hidden="1">
      <c r="A28" s="77"/>
      <c r="B28" s="77"/>
      <c r="C28" s="53" t="s">
        <v>33</v>
      </c>
      <c r="D28" s="29" t="s">
        <v>34</v>
      </c>
      <c r="E28" s="11"/>
      <c r="F28" s="11"/>
      <c r="G28" s="11"/>
      <c r="H28" s="11"/>
      <c r="I28" s="11">
        <f t="shared" si="0"/>
        <v>0</v>
      </c>
      <c r="J28" s="11"/>
      <c r="K28" s="11"/>
      <c r="L28" s="11">
        <f t="shared" si="3"/>
        <v>0</v>
      </c>
      <c r="M28" s="11" t="e">
        <f t="shared" si="4"/>
        <v>#DIV/0!</v>
      </c>
    </row>
    <row r="29" spans="1:13" ht="46.5" hidden="1">
      <c r="A29" s="77"/>
      <c r="B29" s="77"/>
      <c r="C29" s="53" t="s">
        <v>15</v>
      </c>
      <c r="D29" s="26" t="s">
        <v>16</v>
      </c>
      <c r="E29" s="11"/>
      <c r="F29" s="11"/>
      <c r="G29" s="11"/>
      <c r="H29" s="11">
        <v>20</v>
      </c>
      <c r="I29" s="11">
        <f t="shared" si="0"/>
        <v>20</v>
      </c>
      <c r="J29" s="11"/>
      <c r="K29" s="11"/>
      <c r="L29" s="11">
        <f t="shared" si="3"/>
        <v>20</v>
      </c>
      <c r="M29" s="11" t="e">
        <f t="shared" si="4"/>
        <v>#DIV/0!</v>
      </c>
    </row>
    <row r="30" spans="1:13" ht="15">
      <c r="A30" s="77"/>
      <c r="B30" s="77"/>
      <c r="C30" s="50" t="s">
        <v>17</v>
      </c>
      <c r="D30" s="26" t="s">
        <v>18</v>
      </c>
      <c r="E30" s="11">
        <v>-8.7</v>
      </c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8.7</v>
      </c>
      <c r="M30" s="11">
        <f t="shared" si="4"/>
        <v>0</v>
      </c>
    </row>
    <row r="31" spans="1:13" ht="46.5">
      <c r="A31" s="77"/>
      <c r="B31" s="77"/>
      <c r="C31" s="50" t="s">
        <v>203</v>
      </c>
      <c r="D31" s="26" t="s">
        <v>204</v>
      </c>
      <c r="E31" s="11">
        <v>534351.1</v>
      </c>
      <c r="F31" s="11">
        <v>144779.4</v>
      </c>
      <c r="G31" s="11">
        <v>118683.4</v>
      </c>
      <c r="H31" s="11">
        <v>118683.4</v>
      </c>
      <c r="I31" s="11">
        <f t="shared" si="0"/>
        <v>0</v>
      </c>
      <c r="J31" s="11">
        <f t="shared" si="1"/>
        <v>100</v>
      </c>
      <c r="K31" s="11">
        <f t="shared" si="2"/>
        <v>81.97533627021524</v>
      </c>
      <c r="L31" s="11">
        <f t="shared" si="3"/>
        <v>-415667.69999999995</v>
      </c>
      <c r="M31" s="11">
        <f t="shared" si="4"/>
        <v>22.210752443477705</v>
      </c>
    </row>
    <row r="32" spans="1:13" ht="15">
      <c r="A32" s="77"/>
      <c r="B32" s="77"/>
      <c r="C32" s="50" t="s">
        <v>36</v>
      </c>
      <c r="D32" s="26" t="s">
        <v>37</v>
      </c>
      <c r="E32" s="11">
        <v>1500</v>
      </c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-1500</v>
      </c>
      <c r="M32" s="11">
        <f t="shared" si="4"/>
        <v>0</v>
      </c>
    </row>
    <row r="33" spans="1:13" s="2" customFormat="1" ht="15">
      <c r="A33" s="77"/>
      <c r="B33" s="77"/>
      <c r="C33" s="54"/>
      <c r="D33" s="40" t="s">
        <v>27</v>
      </c>
      <c r="E33" s="1">
        <f>SUM(E24:E26,E30:E32)</f>
        <v>536652.6</v>
      </c>
      <c r="F33" s="1">
        <f>SUM(F24:F26,F30:F32)</f>
        <v>144779.4</v>
      </c>
      <c r="G33" s="1">
        <f>SUM(G24:G26,G30:G32)</f>
        <v>118683.4</v>
      </c>
      <c r="H33" s="1">
        <f>SUM(H24:H26,H30:H32)</f>
        <v>118911.2</v>
      </c>
      <c r="I33" s="1">
        <f t="shared" si="0"/>
        <v>227.8000000000029</v>
      </c>
      <c r="J33" s="1">
        <f t="shared" si="1"/>
        <v>100.19193922654728</v>
      </c>
      <c r="K33" s="1">
        <f t="shared" si="2"/>
        <v>82.13267909661181</v>
      </c>
      <c r="L33" s="1">
        <f t="shared" si="3"/>
        <v>-417741.39999999997</v>
      </c>
      <c r="M33" s="1">
        <f t="shared" si="4"/>
        <v>22.157947245573766</v>
      </c>
    </row>
    <row r="34" spans="1:13" ht="108.75">
      <c r="A34" s="77"/>
      <c r="B34" s="77"/>
      <c r="C34" s="51" t="s">
        <v>38</v>
      </c>
      <c r="D34" s="27" t="s">
        <v>39</v>
      </c>
      <c r="E34" s="11">
        <v>514</v>
      </c>
      <c r="F34" s="11">
        <v>683</v>
      </c>
      <c r="G34" s="11">
        <v>557</v>
      </c>
      <c r="H34" s="11">
        <v>536.3</v>
      </c>
      <c r="I34" s="11">
        <f t="shared" si="0"/>
        <v>-20.700000000000045</v>
      </c>
      <c r="J34" s="11">
        <f t="shared" si="1"/>
        <v>96.28366247755834</v>
      </c>
      <c r="K34" s="11">
        <f t="shared" si="2"/>
        <v>78.52122986822839</v>
      </c>
      <c r="L34" s="11">
        <f t="shared" si="3"/>
        <v>22.299999999999955</v>
      </c>
      <c r="M34" s="11">
        <f t="shared" si="4"/>
        <v>104.33852140077819</v>
      </c>
    </row>
    <row r="35" spans="1:13" ht="15">
      <c r="A35" s="77"/>
      <c r="B35" s="77"/>
      <c r="C35" s="50" t="s">
        <v>13</v>
      </c>
      <c r="D35" s="26" t="s">
        <v>14</v>
      </c>
      <c r="E35" s="11">
        <f>SUM(E36:E40)</f>
        <v>26272</v>
      </c>
      <c r="F35" s="11">
        <f>SUM(F36:F40)</f>
        <v>34364.1</v>
      </c>
      <c r="G35" s="11">
        <f>SUM(G36:G40)</f>
        <v>25683.699999999997</v>
      </c>
      <c r="H35" s="11">
        <f>SUM(H36:H40)</f>
        <v>26150.1</v>
      </c>
      <c r="I35" s="11">
        <f t="shared" si="0"/>
        <v>466.40000000000146</v>
      </c>
      <c r="J35" s="11">
        <f t="shared" si="1"/>
        <v>101.81593773482793</v>
      </c>
      <c r="K35" s="11">
        <f t="shared" si="2"/>
        <v>76.09714789562364</v>
      </c>
      <c r="L35" s="11">
        <f t="shared" si="3"/>
        <v>-121.90000000000146</v>
      </c>
      <c r="M35" s="11">
        <f t="shared" si="4"/>
        <v>99.53600791717417</v>
      </c>
    </row>
    <row r="36" spans="1:13" ht="62.25" hidden="1">
      <c r="A36" s="77"/>
      <c r="B36" s="77"/>
      <c r="C36" s="50" t="s">
        <v>42</v>
      </c>
      <c r="D36" s="28" t="s">
        <v>43</v>
      </c>
      <c r="E36" s="11">
        <v>120</v>
      </c>
      <c r="F36" s="11">
        <v>327.1</v>
      </c>
      <c r="G36" s="11">
        <v>261.1</v>
      </c>
      <c r="H36" s="11">
        <v>108</v>
      </c>
      <c r="I36" s="11">
        <f t="shared" si="0"/>
        <v>-153.10000000000002</v>
      </c>
      <c r="J36" s="11">
        <f t="shared" si="1"/>
        <v>41.36346227499042</v>
      </c>
      <c r="K36" s="11">
        <f t="shared" si="2"/>
        <v>33.01742586365026</v>
      </c>
      <c r="L36" s="11">
        <f t="shared" si="3"/>
        <v>-12</v>
      </c>
      <c r="M36" s="11">
        <f t="shared" si="4"/>
        <v>90</v>
      </c>
    </row>
    <row r="37" spans="1:13" ht="78" hidden="1">
      <c r="A37" s="77"/>
      <c r="B37" s="77"/>
      <c r="C37" s="50" t="s">
        <v>242</v>
      </c>
      <c r="D37" s="28" t="s">
        <v>241</v>
      </c>
      <c r="E37" s="11"/>
      <c r="F37" s="11"/>
      <c r="G37" s="11"/>
      <c r="H37" s="11">
        <v>606</v>
      </c>
      <c r="I37" s="11">
        <f t="shared" si="0"/>
        <v>606</v>
      </c>
      <c r="J37" s="11" t="e">
        <f t="shared" si="1"/>
        <v>#DIV/0!</v>
      </c>
      <c r="K37" s="11" t="e">
        <f t="shared" si="2"/>
        <v>#DIV/0!</v>
      </c>
      <c r="L37" s="11">
        <f t="shared" si="3"/>
        <v>606</v>
      </c>
      <c r="M37" s="11" t="e">
        <f t="shared" si="4"/>
        <v>#DIV/0!</v>
      </c>
    </row>
    <row r="38" spans="1:13" ht="30.75" hidden="1">
      <c r="A38" s="77"/>
      <c r="B38" s="77"/>
      <c r="C38" s="50" t="s">
        <v>150</v>
      </c>
      <c r="D38" s="28" t="s">
        <v>151</v>
      </c>
      <c r="E38" s="11"/>
      <c r="F38" s="11">
        <v>545</v>
      </c>
      <c r="G38" s="11">
        <v>454</v>
      </c>
      <c r="H38" s="11">
        <v>707.6</v>
      </c>
      <c r="I38" s="11">
        <f t="shared" si="0"/>
        <v>253.60000000000002</v>
      </c>
      <c r="J38" s="11">
        <f t="shared" si="1"/>
        <v>155.8590308370044</v>
      </c>
      <c r="K38" s="11">
        <f t="shared" si="2"/>
        <v>129.83486238532112</v>
      </c>
      <c r="L38" s="11">
        <f t="shared" si="3"/>
        <v>707.6</v>
      </c>
      <c r="M38" s="11" t="e">
        <f t="shared" si="4"/>
        <v>#DIV/0!</v>
      </c>
    </row>
    <row r="39" spans="1:13" ht="62.25" hidden="1">
      <c r="A39" s="77"/>
      <c r="B39" s="77"/>
      <c r="C39" s="50" t="s">
        <v>143</v>
      </c>
      <c r="D39" s="28" t="s">
        <v>144</v>
      </c>
      <c r="E39" s="11">
        <v>26001.6</v>
      </c>
      <c r="F39" s="11">
        <v>31089</v>
      </c>
      <c r="G39" s="11">
        <v>22582.6</v>
      </c>
      <c r="H39" s="11">
        <v>23869.9</v>
      </c>
      <c r="I39" s="11">
        <f t="shared" si="0"/>
        <v>1287.300000000003</v>
      </c>
      <c r="J39" s="11">
        <f t="shared" si="1"/>
        <v>105.7004065076652</v>
      </c>
      <c r="K39" s="11">
        <f t="shared" si="2"/>
        <v>76.77924667888965</v>
      </c>
      <c r="L39" s="11">
        <f t="shared" si="3"/>
        <v>-2131.699999999997</v>
      </c>
      <c r="M39" s="11">
        <f t="shared" si="4"/>
        <v>91.80165835948559</v>
      </c>
    </row>
    <row r="40" spans="1:13" ht="46.5" hidden="1">
      <c r="A40" s="77"/>
      <c r="B40" s="77"/>
      <c r="C40" s="53" t="s">
        <v>15</v>
      </c>
      <c r="D40" s="26" t="s">
        <v>16</v>
      </c>
      <c r="E40" s="11">
        <v>150.4</v>
      </c>
      <c r="F40" s="11">
        <v>2403</v>
      </c>
      <c r="G40" s="11">
        <v>2386</v>
      </c>
      <c r="H40" s="11">
        <v>858.6</v>
      </c>
      <c r="I40" s="11">
        <f t="shared" si="0"/>
        <v>-1527.4</v>
      </c>
      <c r="J40" s="11">
        <f t="shared" si="1"/>
        <v>35.984911986588436</v>
      </c>
      <c r="K40" s="11">
        <f t="shared" si="2"/>
        <v>35.73033707865169</v>
      </c>
      <c r="L40" s="11">
        <f t="shared" si="3"/>
        <v>708.2</v>
      </c>
      <c r="M40" s="11">
        <f t="shared" si="4"/>
        <v>570.877659574468</v>
      </c>
    </row>
    <row r="41" spans="1:13" s="2" customFormat="1" ht="15">
      <c r="A41" s="77"/>
      <c r="B41" s="77"/>
      <c r="C41" s="54"/>
      <c r="D41" s="40" t="s">
        <v>28</v>
      </c>
      <c r="E41" s="3">
        <f>SUM(E34:E35)</f>
        <v>26786</v>
      </c>
      <c r="F41" s="3">
        <f>SUM(F34:F35)</f>
        <v>35047.1</v>
      </c>
      <c r="G41" s="3">
        <f>SUM(G34:G35)</f>
        <v>26240.699999999997</v>
      </c>
      <c r="H41" s="3">
        <f>SUM(H34:H35)</f>
        <v>26686.399999999998</v>
      </c>
      <c r="I41" s="3">
        <f t="shared" si="0"/>
        <v>445.7000000000007</v>
      </c>
      <c r="J41" s="3">
        <f t="shared" si="1"/>
        <v>101.6985065184999</v>
      </c>
      <c r="K41" s="3">
        <f t="shared" si="2"/>
        <v>76.14438855140652</v>
      </c>
      <c r="L41" s="3">
        <f t="shared" si="3"/>
        <v>-99.60000000000218</v>
      </c>
      <c r="M41" s="3">
        <f t="shared" si="4"/>
        <v>99.62816396625101</v>
      </c>
    </row>
    <row r="42" spans="1:13" s="2" customFormat="1" ht="15">
      <c r="A42" s="78"/>
      <c r="B42" s="78"/>
      <c r="C42" s="54"/>
      <c r="D42" s="40" t="s">
        <v>44</v>
      </c>
      <c r="E42" s="1">
        <f>E33+E41</f>
        <v>563438.6</v>
      </c>
      <c r="F42" s="1">
        <f>F33+F41</f>
        <v>179826.5</v>
      </c>
      <c r="G42" s="1">
        <f>G33+G41</f>
        <v>144924.09999999998</v>
      </c>
      <c r="H42" s="1">
        <f>H33+H41</f>
        <v>145597.6</v>
      </c>
      <c r="I42" s="1">
        <f t="shared" si="0"/>
        <v>673.5000000000291</v>
      </c>
      <c r="J42" s="1">
        <f t="shared" si="1"/>
        <v>100.46472601865392</v>
      </c>
      <c r="K42" s="1">
        <f t="shared" si="2"/>
        <v>80.96559739526711</v>
      </c>
      <c r="L42" s="1">
        <f t="shared" si="3"/>
        <v>-417841</v>
      </c>
      <c r="M42" s="1">
        <f t="shared" si="4"/>
        <v>25.840899079331802</v>
      </c>
    </row>
    <row r="43" spans="1:13" ht="30.75">
      <c r="A43" s="76" t="s">
        <v>136</v>
      </c>
      <c r="B43" s="76" t="s">
        <v>214</v>
      </c>
      <c r="C43" s="50" t="s">
        <v>154</v>
      </c>
      <c r="D43" s="27" t="s">
        <v>155</v>
      </c>
      <c r="E43" s="16">
        <v>826.8</v>
      </c>
      <c r="F43" s="16">
        <v>250</v>
      </c>
      <c r="G43" s="16">
        <v>210</v>
      </c>
      <c r="H43" s="16">
        <v>1110.8</v>
      </c>
      <c r="I43" s="16">
        <f t="shared" si="0"/>
        <v>900.8</v>
      </c>
      <c r="J43" s="16">
        <f t="shared" si="1"/>
        <v>528.952380952381</v>
      </c>
      <c r="K43" s="16">
        <f t="shared" si="2"/>
        <v>444.32</v>
      </c>
      <c r="L43" s="16">
        <f t="shared" si="3"/>
        <v>284</v>
      </c>
      <c r="M43" s="16">
        <f t="shared" si="4"/>
        <v>134.3492985002419</v>
      </c>
    </row>
    <row r="44" spans="1:13" ht="30.75">
      <c r="A44" s="77"/>
      <c r="B44" s="77"/>
      <c r="C44" s="50" t="s">
        <v>148</v>
      </c>
      <c r="D44" s="26" t="s">
        <v>149</v>
      </c>
      <c r="E44" s="16">
        <v>1338.3</v>
      </c>
      <c r="F44" s="16"/>
      <c r="G44" s="16"/>
      <c r="H44" s="16">
        <v>61.7</v>
      </c>
      <c r="I44" s="16">
        <f t="shared" si="0"/>
        <v>61.7</v>
      </c>
      <c r="J44" s="16"/>
      <c r="K44" s="16"/>
      <c r="L44" s="16">
        <f t="shared" si="3"/>
        <v>-1276.6</v>
      </c>
      <c r="M44" s="16">
        <f t="shared" si="4"/>
        <v>4.610326533662109</v>
      </c>
    </row>
    <row r="45" spans="1:13" ht="15">
      <c r="A45" s="77"/>
      <c r="B45" s="77"/>
      <c r="C45" s="50" t="s">
        <v>13</v>
      </c>
      <c r="D45" s="26" t="s">
        <v>14</v>
      </c>
      <c r="E45" s="11">
        <f>E46</f>
        <v>174.6</v>
      </c>
      <c r="F45" s="11">
        <f>F46</f>
        <v>0</v>
      </c>
      <c r="G45" s="11">
        <f>G46</f>
        <v>0</v>
      </c>
      <c r="H45" s="11">
        <f>H46</f>
        <v>2708.1</v>
      </c>
      <c r="I45" s="11">
        <f t="shared" si="0"/>
        <v>2708.1</v>
      </c>
      <c r="J45" s="11"/>
      <c r="K45" s="11"/>
      <c r="L45" s="11">
        <f t="shared" si="3"/>
        <v>2533.5</v>
      </c>
      <c r="M45" s="11">
        <f t="shared" si="4"/>
        <v>1551.0309278350514</v>
      </c>
    </row>
    <row r="46" spans="1:13" ht="46.5" hidden="1">
      <c r="A46" s="77"/>
      <c r="B46" s="77"/>
      <c r="C46" s="53" t="s">
        <v>15</v>
      </c>
      <c r="D46" s="26" t="s">
        <v>16</v>
      </c>
      <c r="E46" s="11">
        <v>174.6</v>
      </c>
      <c r="F46" s="11"/>
      <c r="G46" s="11"/>
      <c r="H46" s="11">
        <v>2708.1</v>
      </c>
      <c r="I46" s="11">
        <f t="shared" si="0"/>
        <v>2708.1</v>
      </c>
      <c r="J46" s="11"/>
      <c r="K46" s="11"/>
      <c r="L46" s="11">
        <f t="shared" si="3"/>
        <v>2533.5</v>
      </c>
      <c r="M46" s="11">
        <f t="shared" si="4"/>
        <v>1551.0309278350514</v>
      </c>
    </row>
    <row r="47" spans="1:13" ht="15" hidden="1">
      <c r="A47" s="77"/>
      <c r="B47" s="77"/>
      <c r="C47" s="50" t="s">
        <v>17</v>
      </c>
      <c r="D47" s="26" t="s">
        <v>18</v>
      </c>
      <c r="E47" s="16"/>
      <c r="F47" s="16"/>
      <c r="G47" s="16"/>
      <c r="H47" s="16"/>
      <c r="I47" s="16">
        <f t="shared" si="0"/>
        <v>0</v>
      </c>
      <c r="J47" s="16"/>
      <c r="K47" s="16"/>
      <c r="L47" s="16">
        <f t="shared" si="3"/>
        <v>0</v>
      </c>
      <c r="M47" s="16" t="e">
        <f t="shared" si="4"/>
        <v>#DIV/0!</v>
      </c>
    </row>
    <row r="48" spans="1:13" ht="30.75">
      <c r="A48" s="77"/>
      <c r="B48" s="77"/>
      <c r="C48" s="50" t="s">
        <v>140</v>
      </c>
      <c r="D48" s="26" t="s">
        <v>141</v>
      </c>
      <c r="E48" s="11">
        <v>992.9</v>
      </c>
      <c r="F48" s="16"/>
      <c r="G48" s="16"/>
      <c r="H48" s="11"/>
      <c r="I48" s="11">
        <f t="shared" si="0"/>
        <v>0</v>
      </c>
      <c r="J48" s="11"/>
      <c r="K48" s="11"/>
      <c r="L48" s="11">
        <f t="shared" si="3"/>
        <v>-992.9</v>
      </c>
      <c r="M48" s="11">
        <f t="shared" si="4"/>
        <v>0</v>
      </c>
    </row>
    <row r="49" spans="1:13" ht="30.75" hidden="1">
      <c r="A49" s="77"/>
      <c r="B49" s="77"/>
      <c r="C49" s="50" t="s">
        <v>139</v>
      </c>
      <c r="D49" s="26" t="s">
        <v>142</v>
      </c>
      <c r="E49" s="11"/>
      <c r="F49" s="16"/>
      <c r="G49" s="16"/>
      <c r="H49" s="11"/>
      <c r="I49" s="11">
        <f t="shared" si="0"/>
        <v>0</v>
      </c>
      <c r="J49" s="11" t="e">
        <f t="shared" si="1"/>
        <v>#DIV/0!</v>
      </c>
      <c r="K49" s="11" t="e">
        <f t="shared" si="2"/>
        <v>#DIV/0!</v>
      </c>
      <c r="L49" s="11">
        <f t="shared" si="3"/>
        <v>0</v>
      </c>
      <c r="M49" s="11" t="e">
        <f t="shared" si="4"/>
        <v>#DIV/0!</v>
      </c>
    </row>
    <row r="50" spans="1:13" ht="15" hidden="1">
      <c r="A50" s="77"/>
      <c r="B50" s="77"/>
      <c r="C50" s="50" t="s">
        <v>26</v>
      </c>
      <c r="D50" s="26" t="s">
        <v>21</v>
      </c>
      <c r="E50" s="11"/>
      <c r="F50" s="16"/>
      <c r="G50" s="16"/>
      <c r="H50" s="11"/>
      <c r="I50" s="11">
        <f t="shared" si="0"/>
        <v>0</v>
      </c>
      <c r="J50" s="11" t="e">
        <f t="shared" si="1"/>
        <v>#DIV/0!</v>
      </c>
      <c r="K50" s="11" t="e">
        <f t="shared" si="2"/>
        <v>#DIV/0!</v>
      </c>
      <c r="L50" s="11">
        <f t="shared" si="3"/>
        <v>0</v>
      </c>
      <c r="M50" s="11" t="e">
        <f t="shared" si="4"/>
        <v>#DIV/0!</v>
      </c>
    </row>
    <row r="51" spans="1:13" s="2" customFormat="1" ht="15">
      <c r="A51" s="77"/>
      <c r="B51" s="77"/>
      <c r="C51" s="52"/>
      <c r="D51" s="40" t="s">
        <v>27</v>
      </c>
      <c r="E51" s="1">
        <f>SUM(E43:E45,E47:E50)</f>
        <v>3332.6</v>
      </c>
      <c r="F51" s="1">
        <f>SUM(F43:F45,F47:F50)</f>
        <v>250</v>
      </c>
      <c r="G51" s="1">
        <f>SUM(G43:G45,G47:G50)</f>
        <v>210</v>
      </c>
      <c r="H51" s="1">
        <f>SUM(H43:H45,H47:H50)</f>
        <v>3880.6</v>
      </c>
      <c r="I51" s="1">
        <f t="shared" si="0"/>
        <v>3670.6</v>
      </c>
      <c r="J51" s="1">
        <f t="shared" si="1"/>
        <v>1847.904761904762</v>
      </c>
      <c r="K51" s="1">
        <f t="shared" si="2"/>
        <v>1552.24</v>
      </c>
      <c r="L51" s="1">
        <f t="shared" si="3"/>
        <v>548</v>
      </c>
      <c r="M51" s="1">
        <f t="shared" si="4"/>
        <v>116.4436175958711</v>
      </c>
    </row>
    <row r="52" spans="1:13" ht="15">
      <c r="A52" s="77"/>
      <c r="B52" s="77"/>
      <c r="C52" s="50" t="s">
        <v>13</v>
      </c>
      <c r="D52" s="26" t="s">
        <v>14</v>
      </c>
      <c r="E52" s="11">
        <f>E53</f>
        <v>14831.9</v>
      </c>
      <c r="F52" s="11">
        <f>F53</f>
        <v>10000</v>
      </c>
      <c r="G52" s="11">
        <f>G53</f>
        <v>8200</v>
      </c>
      <c r="H52" s="11">
        <f>H53</f>
        <v>7017.6</v>
      </c>
      <c r="I52" s="11">
        <f t="shared" si="0"/>
        <v>-1182.3999999999996</v>
      </c>
      <c r="J52" s="11">
        <f t="shared" si="1"/>
        <v>85.58048780487806</v>
      </c>
      <c r="K52" s="11">
        <f t="shared" si="2"/>
        <v>70.176</v>
      </c>
      <c r="L52" s="11">
        <f t="shared" si="3"/>
        <v>-7814.299999999999</v>
      </c>
      <c r="M52" s="11">
        <f t="shared" si="4"/>
        <v>47.314234858649264</v>
      </c>
    </row>
    <row r="53" spans="1:13" ht="46.5" hidden="1">
      <c r="A53" s="77"/>
      <c r="B53" s="77"/>
      <c r="C53" s="53" t="s">
        <v>15</v>
      </c>
      <c r="D53" s="26" t="s">
        <v>16</v>
      </c>
      <c r="E53" s="11">
        <v>14831.9</v>
      </c>
      <c r="F53" s="11">
        <v>10000</v>
      </c>
      <c r="G53" s="11">
        <v>8200</v>
      </c>
      <c r="H53" s="11">
        <v>7017.6</v>
      </c>
      <c r="I53" s="11">
        <f t="shared" si="0"/>
        <v>-1182.3999999999996</v>
      </c>
      <c r="J53" s="11">
        <f t="shared" si="1"/>
        <v>85.58048780487806</v>
      </c>
      <c r="K53" s="11">
        <f t="shared" si="2"/>
        <v>70.176</v>
      </c>
      <c r="L53" s="11">
        <f t="shared" si="3"/>
        <v>-7814.299999999999</v>
      </c>
      <c r="M53" s="11">
        <f t="shared" si="4"/>
        <v>47.314234858649264</v>
      </c>
    </row>
    <row r="54" spans="1:13" s="2" customFormat="1" ht="15">
      <c r="A54" s="77"/>
      <c r="B54" s="77"/>
      <c r="C54" s="52"/>
      <c r="D54" s="40" t="s">
        <v>28</v>
      </c>
      <c r="E54" s="1">
        <f>SUM(E52)</f>
        <v>14831.9</v>
      </c>
      <c r="F54" s="1">
        <f>SUM(F52)</f>
        <v>10000</v>
      </c>
      <c r="G54" s="1">
        <f>SUM(G52)</f>
        <v>8200</v>
      </c>
      <c r="H54" s="1">
        <f>SUM(H52)</f>
        <v>7017.6</v>
      </c>
      <c r="I54" s="1">
        <f t="shared" si="0"/>
        <v>-1182.3999999999996</v>
      </c>
      <c r="J54" s="1">
        <f t="shared" si="1"/>
        <v>85.58048780487806</v>
      </c>
      <c r="K54" s="1">
        <f t="shared" si="2"/>
        <v>70.176</v>
      </c>
      <c r="L54" s="1">
        <f t="shared" si="3"/>
        <v>-7814.299999999999</v>
      </c>
      <c r="M54" s="1">
        <f t="shared" si="4"/>
        <v>47.314234858649264</v>
      </c>
    </row>
    <row r="55" spans="1:13" s="2" customFormat="1" ht="15">
      <c r="A55" s="78"/>
      <c r="B55" s="78"/>
      <c r="C55" s="52"/>
      <c r="D55" s="40" t="s">
        <v>44</v>
      </c>
      <c r="E55" s="1">
        <f>E51+E54</f>
        <v>18164.5</v>
      </c>
      <c r="F55" s="1">
        <f>F51+F54</f>
        <v>10250</v>
      </c>
      <c r="G55" s="1">
        <f>G51+G54</f>
        <v>8410</v>
      </c>
      <c r="H55" s="1">
        <f>H51+H54</f>
        <v>10898.2</v>
      </c>
      <c r="I55" s="1">
        <f t="shared" si="0"/>
        <v>2488.2000000000007</v>
      </c>
      <c r="J55" s="1">
        <f t="shared" si="1"/>
        <v>129.58620689655174</v>
      </c>
      <c r="K55" s="1">
        <f t="shared" si="2"/>
        <v>106.32390243902438</v>
      </c>
      <c r="L55" s="1">
        <f t="shared" si="3"/>
        <v>-7266.299999999999</v>
      </c>
      <c r="M55" s="1">
        <f t="shared" si="4"/>
        <v>59.997247378127675</v>
      </c>
    </row>
    <row r="56" spans="1:13" s="2" customFormat="1" ht="15">
      <c r="A56" s="76" t="s">
        <v>192</v>
      </c>
      <c r="B56" s="76" t="s">
        <v>193</v>
      </c>
      <c r="C56" s="50" t="s">
        <v>13</v>
      </c>
      <c r="D56" s="26" t="s">
        <v>14</v>
      </c>
      <c r="E56" s="11">
        <f>SUM(E57)</f>
        <v>0</v>
      </c>
      <c r="F56" s="11">
        <f>SUM(F57)</f>
        <v>0</v>
      </c>
      <c r="G56" s="11">
        <f>SUM(G57)</f>
        <v>0</v>
      </c>
      <c r="H56" s="11">
        <f>SUM(H57)</f>
        <v>0</v>
      </c>
      <c r="I56" s="11">
        <f t="shared" si="0"/>
        <v>0</v>
      </c>
      <c r="J56" s="11"/>
      <c r="K56" s="11"/>
      <c r="L56" s="11">
        <f t="shared" si="3"/>
        <v>0</v>
      </c>
      <c r="M56" s="11"/>
    </row>
    <row r="57" spans="1:13" s="2" customFormat="1" ht="46.5" hidden="1">
      <c r="A57" s="77"/>
      <c r="B57" s="77"/>
      <c r="C57" s="53" t="s">
        <v>15</v>
      </c>
      <c r="D57" s="26" t="s">
        <v>16</v>
      </c>
      <c r="E57" s="1"/>
      <c r="F57" s="1"/>
      <c r="G57" s="1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">
      <c r="A58" s="77"/>
      <c r="B58" s="77"/>
      <c r="C58" s="50" t="s">
        <v>24</v>
      </c>
      <c r="D58" s="26" t="s">
        <v>25</v>
      </c>
      <c r="E58" s="11">
        <v>32435.7</v>
      </c>
      <c r="F58" s="11">
        <v>32431.8</v>
      </c>
      <c r="G58" s="11">
        <v>32431.8</v>
      </c>
      <c r="H58" s="11">
        <v>32431.8</v>
      </c>
      <c r="I58" s="11">
        <f t="shared" si="0"/>
        <v>0</v>
      </c>
      <c r="J58" s="11">
        <f t="shared" si="1"/>
        <v>100</v>
      </c>
      <c r="K58" s="11">
        <f t="shared" si="2"/>
        <v>100</v>
      </c>
      <c r="L58" s="11">
        <f t="shared" si="3"/>
        <v>-3.900000000001455</v>
      </c>
      <c r="M58" s="11">
        <f t="shared" si="4"/>
        <v>99.9879762113967</v>
      </c>
    </row>
    <row r="59" spans="1:13" s="2" customFormat="1" ht="15">
      <c r="A59" s="77"/>
      <c r="B59" s="77"/>
      <c r="C59" s="50" t="s">
        <v>26</v>
      </c>
      <c r="D59" s="26" t="s">
        <v>21</v>
      </c>
      <c r="E59" s="11">
        <v>-28.1</v>
      </c>
      <c r="F59" s="1"/>
      <c r="G59" s="1"/>
      <c r="H59" s="11"/>
      <c r="I59" s="11">
        <f t="shared" si="0"/>
        <v>0</v>
      </c>
      <c r="J59" s="11"/>
      <c r="K59" s="11"/>
      <c r="L59" s="11">
        <f t="shared" si="3"/>
        <v>28.1</v>
      </c>
      <c r="M59" s="11">
        <f t="shared" si="4"/>
        <v>0</v>
      </c>
    </row>
    <row r="60" spans="1:13" s="2" customFormat="1" ht="30.75">
      <c r="A60" s="77"/>
      <c r="B60" s="77"/>
      <c r="C60" s="50"/>
      <c r="D60" s="40" t="s">
        <v>29</v>
      </c>
      <c r="E60" s="1">
        <f>E61-E59</f>
        <v>32435.7</v>
      </c>
      <c r="F60" s="1">
        <f>F61-F59</f>
        <v>32431.8</v>
      </c>
      <c r="G60" s="1">
        <f>G61-G59</f>
        <v>32431.8</v>
      </c>
      <c r="H60" s="1">
        <f>H61-H59</f>
        <v>32431.8</v>
      </c>
      <c r="I60" s="1">
        <f t="shared" si="0"/>
        <v>0</v>
      </c>
      <c r="J60" s="1">
        <f t="shared" si="1"/>
        <v>100</v>
      </c>
      <c r="K60" s="1">
        <f t="shared" si="2"/>
        <v>100</v>
      </c>
      <c r="L60" s="1">
        <f t="shared" si="3"/>
        <v>-3.900000000001455</v>
      </c>
      <c r="M60" s="1">
        <f t="shared" si="4"/>
        <v>99.9879762113967</v>
      </c>
    </row>
    <row r="61" spans="1:13" s="2" customFormat="1" ht="15">
      <c r="A61" s="78"/>
      <c r="B61" s="78"/>
      <c r="C61" s="52"/>
      <c r="D61" s="40" t="s">
        <v>44</v>
      </c>
      <c r="E61" s="1">
        <f>E58+E59</f>
        <v>32407.600000000002</v>
      </c>
      <c r="F61" s="1">
        <f>F58+F59</f>
        <v>32431.8</v>
      </c>
      <c r="G61" s="1">
        <f>G58+G59</f>
        <v>32431.8</v>
      </c>
      <c r="H61" s="1">
        <f>H56+H58+H59</f>
        <v>32431.8</v>
      </c>
      <c r="I61" s="1">
        <f t="shared" si="0"/>
        <v>0</v>
      </c>
      <c r="J61" s="1">
        <f t="shared" si="1"/>
        <v>100</v>
      </c>
      <c r="K61" s="1">
        <f t="shared" si="2"/>
        <v>100</v>
      </c>
      <c r="L61" s="1">
        <f t="shared" si="3"/>
        <v>24.19999999999709</v>
      </c>
      <c r="M61" s="1">
        <f t="shared" si="4"/>
        <v>100.0746738419383</v>
      </c>
    </row>
    <row r="62" spans="1:13" s="2" customFormat="1" ht="15">
      <c r="A62" s="76" t="s">
        <v>45</v>
      </c>
      <c r="B62" s="76" t="s">
        <v>215</v>
      </c>
      <c r="C62" s="50" t="s">
        <v>6</v>
      </c>
      <c r="D62" s="26" t="s">
        <v>7</v>
      </c>
      <c r="E62" s="11">
        <v>54</v>
      </c>
      <c r="F62" s="1"/>
      <c r="G62" s="1"/>
      <c r="H62" s="11">
        <v>3.1</v>
      </c>
      <c r="I62" s="11">
        <f t="shared" si="0"/>
        <v>3.1</v>
      </c>
      <c r="J62" s="11"/>
      <c r="K62" s="11"/>
      <c r="L62" s="11">
        <f t="shared" si="3"/>
        <v>-50.9</v>
      </c>
      <c r="M62" s="11">
        <f t="shared" si="4"/>
        <v>5.7407407407407405</v>
      </c>
    </row>
    <row r="63" spans="1:13" s="2" customFormat="1" ht="15">
      <c r="A63" s="77"/>
      <c r="B63" s="77"/>
      <c r="C63" s="50" t="s">
        <v>210</v>
      </c>
      <c r="D63" s="26" t="s">
        <v>211</v>
      </c>
      <c r="E63" s="11"/>
      <c r="F63" s="11"/>
      <c r="G63" s="11"/>
      <c r="H63" s="11">
        <v>85.3</v>
      </c>
      <c r="I63" s="11">
        <f t="shared" si="0"/>
        <v>85.3</v>
      </c>
      <c r="J63" s="11"/>
      <c r="K63" s="11"/>
      <c r="L63" s="11">
        <f t="shared" si="3"/>
        <v>85.3</v>
      </c>
      <c r="M63" s="11"/>
    </row>
    <row r="64" spans="1:13" ht="30.75">
      <c r="A64" s="77"/>
      <c r="B64" s="77"/>
      <c r="C64" s="50" t="s">
        <v>148</v>
      </c>
      <c r="D64" s="26" t="s">
        <v>149</v>
      </c>
      <c r="E64" s="11">
        <v>234.8</v>
      </c>
      <c r="F64" s="11"/>
      <c r="G64" s="11"/>
      <c r="H64" s="11">
        <v>13</v>
      </c>
      <c r="I64" s="11">
        <f t="shared" si="0"/>
        <v>13</v>
      </c>
      <c r="J64" s="11"/>
      <c r="K64" s="11"/>
      <c r="L64" s="11">
        <f t="shared" si="3"/>
        <v>-221.8</v>
      </c>
      <c r="M64" s="11">
        <f t="shared" si="4"/>
        <v>5.5366269165247015</v>
      </c>
    </row>
    <row r="65" spans="1:13" ht="15">
      <c r="A65" s="77"/>
      <c r="B65" s="77"/>
      <c r="C65" s="50" t="s">
        <v>13</v>
      </c>
      <c r="D65" s="26" t="s">
        <v>14</v>
      </c>
      <c r="E65" s="11">
        <f>E69+E66+E68+E67</f>
        <v>697.9</v>
      </c>
      <c r="F65" s="11">
        <f>F69+F66+F68+F67</f>
        <v>877.2</v>
      </c>
      <c r="G65" s="11">
        <f>G69+G66+G68+G67</f>
        <v>731.1</v>
      </c>
      <c r="H65" s="11">
        <f>H69+H66+H68+H67</f>
        <v>1100</v>
      </c>
      <c r="I65" s="11">
        <f t="shared" si="0"/>
        <v>368.9</v>
      </c>
      <c r="J65" s="11">
        <f t="shared" si="1"/>
        <v>150.4582136506634</v>
      </c>
      <c r="K65" s="11">
        <f t="shared" si="2"/>
        <v>125.39899680802553</v>
      </c>
      <c r="L65" s="11">
        <f t="shared" si="3"/>
        <v>402.1</v>
      </c>
      <c r="M65" s="11">
        <f t="shared" si="4"/>
        <v>157.61570425562402</v>
      </c>
    </row>
    <row r="66" spans="1:13" ht="46.5" hidden="1">
      <c r="A66" s="77"/>
      <c r="B66" s="77"/>
      <c r="C66" s="53" t="s">
        <v>152</v>
      </c>
      <c r="D66" s="26" t="s">
        <v>153</v>
      </c>
      <c r="E66" s="11"/>
      <c r="F66" s="11"/>
      <c r="G66" s="11"/>
      <c r="H66" s="11"/>
      <c r="I66" s="11">
        <f t="shared" si="0"/>
        <v>0</v>
      </c>
      <c r="J66" s="11" t="e">
        <f t="shared" si="1"/>
        <v>#DIV/0!</v>
      </c>
      <c r="K66" s="11" t="e">
        <f t="shared" si="2"/>
        <v>#DIV/0!</v>
      </c>
      <c r="L66" s="11">
        <f t="shared" si="3"/>
        <v>0</v>
      </c>
      <c r="M66" s="11" t="e">
        <f t="shared" si="4"/>
        <v>#DIV/0!</v>
      </c>
    </row>
    <row r="67" spans="1:13" ht="62.25" hidden="1">
      <c r="A67" s="77"/>
      <c r="B67" s="77"/>
      <c r="C67" s="50" t="s">
        <v>42</v>
      </c>
      <c r="D67" s="28" t="s">
        <v>43</v>
      </c>
      <c r="E67" s="11"/>
      <c r="F67" s="11"/>
      <c r="G67" s="11"/>
      <c r="H67" s="11">
        <v>169.1</v>
      </c>
      <c r="I67" s="11">
        <f t="shared" si="0"/>
        <v>169.1</v>
      </c>
      <c r="J67" s="11" t="e">
        <f t="shared" si="1"/>
        <v>#DIV/0!</v>
      </c>
      <c r="K67" s="11" t="e">
        <f t="shared" si="2"/>
        <v>#DIV/0!</v>
      </c>
      <c r="L67" s="11">
        <f t="shared" si="3"/>
        <v>169.1</v>
      </c>
      <c r="M67" s="11" t="e">
        <f t="shared" si="4"/>
        <v>#DIV/0!</v>
      </c>
    </row>
    <row r="68" spans="1:13" ht="46.5" hidden="1">
      <c r="A68" s="77"/>
      <c r="B68" s="77"/>
      <c r="C68" s="53" t="s">
        <v>190</v>
      </c>
      <c r="D68" s="26" t="s">
        <v>191</v>
      </c>
      <c r="E68" s="11">
        <v>503.5</v>
      </c>
      <c r="F68" s="11">
        <v>877.2</v>
      </c>
      <c r="G68" s="11">
        <v>731.1</v>
      </c>
      <c r="H68" s="11">
        <v>723.9</v>
      </c>
      <c r="I68" s="11">
        <f t="shared" si="0"/>
        <v>-7.2000000000000455</v>
      </c>
      <c r="J68" s="11">
        <f t="shared" si="1"/>
        <v>99.01518260155929</v>
      </c>
      <c r="K68" s="11">
        <f t="shared" si="2"/>
        <v>82.52393980848153</v>
      </c>
      <c r="L68" s="11">
        <f t="shared" si="3"/>
        <v>220.39999999999998</v>
      </c>
      <c r="M68" s="11">
        <f t="shared" si="4"/>
        <v>143.77358490566036</v>
      </c>
    </row>
    <row r="69" spans="1:13" ht="46.5" hidden="1">
      <c r="A69" s="77"/>
      <c r="B69" s="77"/>
      <c r="C69" s="53" t="s">
        <v>15</v>
      </c>
      <c r="D69" s="26" t="s">
        <v>16</v>
      </c>
      <c r="E69" s="11">
        <v>194.4</v>
      </c>
      <c r="F69" s="11"/>
      <c r="G69" s="11"/>
      <c r="H69" s="11">
        <v>207</v>
      </c>
      <c r="I69" s="11">
        <f aca="true" t="shared" si="5" ref="I69:I132">H69-G69</f>
        <v>207</v>
      </c>
      <c r="J69" s="11" t="e">
        <f aca="true" t="shared" si="6" ref="J69:J132">H69/G69*100</f>
        <v>#DIV/0!</v>
      </c>
      <c r="K69" s="11" t="e">
        <f aca="true" t="shared" si="7" ref="K69:K132">H69/F69*100</f>
        <v>#DIV/0!</v>
      </c>
      <c r="L69" s="11">
        <f aca="true" t="shared" si="8" ref="L69:L132">H69-E69</f>
        <v>12.599999999999994</v>
      </c>
      <c r="M69" s="11">
        <f aca="true" t="shared" si="9" ref="M69:M132">H69/E69*100</f>
        <v>106.4814814814815</v>
      </c>
    </row>
    <row r="70" spans="1:13" ht="15">
      <c r="A70" s="77"/>
      <c r="B70" s="77"/>
      <c r="C70" s="50" t="s">
        <v>17</v>
      </c>
      <c r="D70" s="26" t="s">
        <v>18</v>
      </c>
      <c r="E70" s="11">
        <v>63.1</v>
      </c>
      <c r="F70" s="11"/>
      <c r="G70" s="11"/>
      <c r="H70" s="11">
        <v>13.5</v>
      </c>
      <c r="I70" s="11">
        <f t="shared" si="5"/>
        <v>13.5</v>
      </c>
      <c r="J70" s="11"/>
      <c r="K70" s="11"/>
      <c r="L70" s="11">
        <f t="shared" si="8"/>
        <v>-49.6</v>
      </c>
      <c r="M70" s="11">
        <f t="shared" si="9"/>
        <v>21.394611727416798</v>
      </c>
    </row>
    <row r="71" spans="1:13" ht="15">
      <c r="A71" s="77"/>
      <c r="B71" s="77"/>
      <c r="C71" s="50" t="s">
        <v>19</v>
      </c>
      <c r="D71" s="26" t="s">
        <v>20</v>
      </c>
      <c r="E71" s="11"/>
      <c r="F71" s="11"/>
      <c r="G71" s="11"/>
      <c r="H71" s="11">
        <v>8935.8</v>
      </c>
      <c r="I71" s="11">
        <f t="shared" si="5"/>
        <v>8935.8</v>
      </c>
      <c r="J71" s="11"/>
      <c r="K71" s="11"/>
      <c r="L71" s="11">
        <f t="shared" si="8"/>
        <v>8935.8</v>
      </c>
      <c r="M71" s="11"/>
    </row>
    <row r="72" spans="1:13" s="2" customFormat="1" ht="15">
      <c r="A72" s="77"/>
      <c r="B72" s="77"/>
      <c r="C72" s="54"/>
      <c r="D72" s="40" t="s">
        <v>27</v>
      </c>
      <c r="E72" s="1">
        <f>SUM(E62:E65,E70:E71)</f>
        <v>1049.8</v>
      </c>
      <c r="F72" s="1">
        <f>SUM(F62:F65,F70:F71)</f>
        <v>877.2</v>
      </c>
      <c r="G72" s="1">
        <f>SUM(G62:G65,G70:G71)</f>
        <v>731.1</v>
      </c>
      <c r="H72" s="1">
        <f>SUM(H62:H65,H70:H71)</f>
        <v>10150.699999999999</v>
      </c>
      <c r="I72" s="1">
        <f t="shared" si="5"/>
        <v>9419.599999999999</v>
      </c>
      <c r="J72" s="1">
        <f t="shared" si="6"/>
        <v>1388.4147175488988</v>
      </c>
      <c r="K72" s="1">
        <f t="shared" si="7"/>
        <v>1157.1705426356586</v>
      </c>
      <c r="L72" s="1">
        <f t="shared" si="8"/>
        <v>9100.9</v>
      </c>
      <c r="M72" s="1">
        <f t="shared" si="9"/>
        <v>966.9175080967802</v>
      </c>
    </row>
    <row r="73" spans="1:13" ht="15">
      <c r="A73" s="77"/>
      <c r="B73" s="77"/>
      <c r="C73" s="50" t="s">
        <v>46</v>
      </c>
      <c r="D73" s="26" t="s">
        <v>47</v>
      </c>
      <c r="E73" s="11">
        <v>10558.5</v>
      </c>
      <c r="F73" s="11">
        <v>8042.3</v>
      </c>
      <c r="G73" s="11">
        <v>8042.3</v>
      </c>
      <c r="H73" s="11">
        <v>19923.6</v>
      </c>
      <c r="I73" s="11">
        <f t="shared" si="5"/>
        <v>11881.3</v>
      </c>
      <c r="J73" s="11">
        <f t="shared" si="6"/>
        <v>247.73510065528518</v>
      </c>
      <c r="K73" s="11">
        <f t="shared" si="7"/>
        <v>247.73510065528518</v>
      </c>
      <c r="L73" s="11">
        <f t="shared" si="8"/>
        <v>9365.099999999999</v>
      </c>
      <c r="M73" s="11">
        <f t="shared" si="9"/>
        <v>188.69725813325755</v>
      </c>
    </row>
    <row r="74" spans="1:13" ht="15">
      <c r="A74" s="77"/>
      <c r="B74" s="77"/>
      <c r="C74" s="50" t="s">
        <v>13</v>
      </c>
      <c r="D74" s="26" t="s">
        <v>14</v>
      </c>
      <c r="E74" s="11">
        <f>SUM(E75:E84)</f>
        <v>28460.1</v>
      </c>
      <c r="F74" s="11">
        <f>SUM(F75:F84)</f>
        <v>27537.6</v>
      </c>
      <c r="G74" s="11">
        <f>SUM(G75:G84)</f>
        <v>24172.5</v>
      </c>
      <c r="H74" s="11">
        <f>SUM(H75:H84)</f>
        <v>31539.199999999997</v>
      </c>
      <c r="I74" s="11">
        <f t="shared" si="5"/>
        <v>7366.699999999997</v>
      </c>
      <c r="J74" s="11">
        <f t="shared" si="6"/>
        <v>130.47554038680317</v>
      </c>
      <c r="K74" s="11">
        <f t="shared" si="7"/>
        <v>114.53140433443727</v>
      </c>
      <c r="L74" s="11">
        <f t="shared" si="8"/>
        <v>3079.0999999999985</v>
      </c>
      <c r="M74" s="11">
        <f t="shared" si="9"/>
        <v>110.81900625788383</v>
      </c>
    </row>
    <row r="75" spans="1:13" s="2" customFormat="1" ht="30.75" hidden="1">
      <c r="A75" s="77"/>
      <c r="B75" s="77"/>
      <c r="C75" s="53" t="s">
        <v>48</v>
      </c>
      <c r="D75" s="26" t="s">
        <v>49</v>
      </c>
      <c r="E75" s="11">
        <v>10093.1</v>
      </c>
      <c r="F75" s="11">
        <v>7363</v>
      </c>
      <c r="G75" s="11">
        <v>7200.2</v>
      </c>
      <c r="H75" s="11">
        <v>6807.4</v>
      </c>
      <c r="I75" s="11">
        <f t="shared" si="5"/>
        <v>-392.8000000000002</v>
      </c>
      <c r="J75" s="11">
        <f t="shared" si="6"/>
        <v>94.5445959834449</v>
      </c>
      <c r="K75" s="11">
        <f t="shared" si="7"/>
        <v>92.45416270541898</v>
      </c>
      <c r="L75" s="11">
        <f t="shared" si="8"/>
        <v>-3285.7000000000007</v>
      </c>
      <c r="M75" s="11">
        <f t="shared" si="9"/>
        <v>67.44607702291664</v>
      </c>
    </row>
    <row r="76" spans="1:13" s="2" customFormat="1" ht="30.75" hidden="1">
      <c r="A76" s="77"/>
      <c r="B76" s="77"/>
      <c r="C76" s="53" t="s">
        <v>122</v>
      </c>
      <c r="D76" s="26" t="s">
        <v>123</v>
      </c>
      <c r="E76" s="11">
        <v>19</v>
      </c>
      <c r="F76" s="11"/>
      <c r="G76" s="11"/>
      <c r="H76" s="11">
        <v>35</v>
      </c>
      <c r="I76" s="11">
        <f t="shared" si="5"/>
        <v>35</v>
      </c>
      <c r="J76" s="11" t="e">
        <f t="shared" si="6"/>
        <v>#DIV/0!</v>
      </c>
      <c r="K76" s="11" t="e">
        <f t="shared" si="7"/>
        <v>#DIV/0!</v>
      </c>
      <c r="L76" s="11">
        <f t="shared" si="8"/>
        <v>16</v>
      </c>
      <c r="M76" s="11">
        <f t="shared" si="9"/>
        <v>184.21052631578948</v>
      </c>
    </row>
    <row r="77" spans="1:13" s="2" customFormat="1" ht="30.75" hidden="1">
      <c r="A77" s="77"/>
      <c r="B77" s="77"/>
      <c r="C77" s="53" t="s">
        <v>50</v>
      </c>
      <c r="D77" s="26" t="s">
        <v>51</v>
      </c>
      <c r="E77" s="11">
        <v>915.3</v>
      </c>
      <c r="F77" s="11">
        <v>1000</v>
      </c>
      <c r="G77" s="11">
        <v>833.2</v>
      </c>
      <c r="H77" s="11">
        <v>1043</v>
      </c>
      <c r="I77" s="11">
        <f t="shared" si="5"/>
        <v>209.79999999999995</v>
      </c>
      <c r="J77" s="11">
        <f t="shared" si="6"/>
        <v>125.18002880460872</v>
      </c>
      <c r="K77" s="11">
        <f t="shared" si="7"/>
        <v>104.3</v>
      </c>
      <c r="L77" s="11">
        <f t="shared" si="8"/>
        <v>127.70000000000005</v>
      </c>
      <c r="M77" s="11">
        <f t="shared" si="9"/>
        <v>113.95170982191631</v>
      </c>
    </row>
    <row r="78" spans="1:13" s="2" customFormat="1" ht="30.75" hidden="1">
      <c r="A78" s="77"/>
      <c r="B78" s="77"/>
      <c r="C78" s="53" t="s">
        <v>54</v>
      </c>
      <c r="D78" s="26" t="s">
        <v>55</v>
      </c>
      <c r="E78" s="11">
        <v>7720.2</v>
      </c>
      <c r="F78" s="11">
        <v>9584.6</v>
      </c>
      <c r="G78" s="11">
        <v>8476.7</v>
      </c>
      <c r="H78" s="11">
        <v>9472.7</v>
      </c>
      <c r="I78" s="11">
        <f t="shared" si="5"/>
        <v>996</v>
      </c>
      <c r="J78" s="11">
        <f t="shared" si="6"/>
        <v>111.74985548621514</v>
      </c>
      <c r="K78" s="11">
        <f t="shared" si="7"/>
        <v>98.83250213884774</v>
      </c>
      <c r="L78" s="11">
        <f t="shared" si="8"/>
        <v>1752.500000000001</v>
      </c>
      <c r="M78" s="11">
        <f t="shared" si="9"/>
        <v>122.70018911427168</v>
      </c>
    </row>
    <row r="79" spans="1:13" s="2" customFormat="1" ht="30.75" hidden="1">
      <c r="A79" s="77"/>
      <c r="B79" s="77"/>
      <c r="C79" s="53" t="s">
        <v>56</v>
      </c>
      <c r="D79" s="26" t="s">
        <v>57</v>
      </c>
      <c r="E79" s="11"/>
      <c r="F79" s="11"/>
      <c r="G79" s="11"/>
      <c r="H79" s="11"/>
      <c r="I79" s="11">
        <f t="shared" si="5"/>
        <v>0</v>
      </c>
      <c r="J79" s="11" t="e">
        <f t="shared" si="6"/>
        <v>#DIV/0!</v>
      </c>
      <c r="K79" s="11" t="e">
        <f t="shared" si="7"/>
        <v>#DIV/0!</v>
      </c>
      <c r="L79" s="11">
        <f t="shared" si="8"/>
        <v>0</v>
      </c>
      <c r="M79" s="11" t="e">
        <f t="shared" si="9"/>
        <v>#DIV/0!</v>
      </c>
    </row>
    <row r="80" spans="1:13" s="2" customFormat="1" ht="30.75" hidden="1">
      <c r="A80" s="77"/>
      <c r="B80" s="77"/>
      <c r="C80" s="53" t="s">
        <v>58</v>
      </c>
      <c r="D80" s="26" t="s">
        <v>59</v>
      </c>
      <c r="E80" s="11"/>
      <c r="F80" s="11"/>
      <c r="G80" s="11"/>
      <c r="H80" s="11"/>
      <c r="I80" s="11">
        <f t="shared" si="5"/>
        <v>0</v>
      </c>
      <c r="J80" s="11" t="e">
        <f t="shared" si="6"/>
        <v>#DIV/0!</v>
      </c>
      <c r="K80" s="11" t="e">
        <f t="shared" si="7"/>
        <v>#DIV/0!</v>
      </c>
      <c r="L80" s="11">
        <f t="shared" si="8"/>
        <v>0</v>
      </c>
      <c r="M80" s="11" t="e">
        <f t="shared" si="9"/>
        <v>#DIV/0!</v>
      </c>
    </row>
    <row r="81" spans="1:13" s="2" customFormat="1" ht="62.25" hidden="1">
      <c r="A81" s="77"/>
      <c r="B81" s="77"/>
      <c r="C81" s="53" t="s">
        <v>187</v>
      </c>
      <c r="D81" s="26" t="s">
        <v>189</v>
      </c>
      <c r="E81" s="11">
        <v>10</v>
      </c>
      <c r="F81" s="11"/>
      <c r="G81" s="11"/>
      <c r="H81" s="11"/>
      <c r="I81" s="11">
        <f t="shared" si="5"/>
        <v>0</v>
      </c>
      <c r="J81" s="11" t="e">
        <f t="shared" si="6"/>
        <v>#DIV/0!</v>
      </c>
      <c r="K81" s="11" t="e">
        <f t="shared" si="7"/>
        <v>#DIV/0!</v>
      </c>
      <c r="L81" s="11">
        <f t="shared" si="8"/>
        <v>-10</v>
      </c>
      <c r="M81" s="11">
        <f t="shared" si="9"/>
        <v>0</v>
      </c>
    </row>
    <row r="82" spans="1:13" s="2" customFormat="1" ht="30.75" hidden="1">
      <c r="A82" s="77"/>
      <c r="B82" s="77"/>
      <c r="C82" s="50" t="s">
        <v>150</v>
      </c>
      <c r="D82" s="28" t="s">
        <v>151</v>
      </c>
      <c r="E82" s="11">
        <v>389</v>
      </c>
      <c r="F82" s="11"/>
      <c r="G82" s="11"/>
      <c r="H82" s="11"/>
      <c r="I82" s="11">
        <f t="shared" si="5"/>
        <v>0</v>
      </c>
      <c r="J82" s="11" t="e">
        <f t="shared" si="6"/>
        <v>#DIV/0!</v>
      </c>
      <c r="K82" s="11" t="e">
        <f t="shared" si="7"/>
        <v>#DIV/0!</v>
      </c>
      <c r="L82" s="11">
        <f t="shared" si="8"/>
        <v>-389</v>
      </c>
      <c r="M82" s="11">
        <f t="shared" si="9"/>
        <v>0</v>
      </c>
    </row>
    <row r="83" spans="1:13" s="2" customFormat="1" ht="30.75" hidden="1">
      <c r="A83" s="77"/>
      <c r="B83" s="77"/>
      <c r="C83" s="53" t="s">
        <v>168</v>
      </c>
      <c r="D83" s="26" t="s">
        <v>169</v>
      </c>
      <c r="E83" s="11">
        <v>7201.4</v>
      </c>
      <c r="F83" s="11">
        <v>9215</v>
      </c>
      <c r="G83" s="11">
        <v>7390.4</v>
      </c>
      <c r="H83" s="11">
        <v>12101.5</v>
      </c>
      <c r="I83" s="11">
        <f t="shared" si="5"/>
        <v>4711.1</v>
      </c>
      <c r="J83" s="11">
        <f t="shared" si="6"/>
        <v>163.74621130114744</v>
      </c>
      <c r="K83" s="11">
        <f t="shared" si="7"/>
        <v>131.32392837764516</v>
      </c>
      <c r="L83" s="11">
        <f t="shared" si="8"/>
        <v>4900.1</v>
      </c>
      <c r="M83" s="11">
        <f t="shared" si="9"/>
        <v>168.04371372233177</v>
      </c>
    </row>
    <row r="84" spans="1:13" ht="46.5" hidden="1">
      <c r="A84" s="77"/>
      <c r="B84" s="77"/>
      <c r="C84" s="53" t="s">
        <v>15</v>
      </c>
      <c r="D84" s="26" t="s">
        <v>16</v>
      </c>
      <c r="E84" s="11">
        <v>2112.1</v>
      </c>
      <c r="F84" s="11">
        <v>375</v>
      </c>
      <c r="G84" s="11">
        <v>272</v>
      </c>
      <c r="H84" s="11">
        <v>2079.6</v>
      </c>
      <c r="I84" s="11">
        <f t="shared" si="5"/>
        <v>1807.6</v>
      </c>
      <c r="J84" s="11">
        <f t="shared" si="6"/>
        <v>764.5588235294117</v>
      </c>
      <c r="K84" s="11">
        <f t="shared" si="7"/>
        <v>554.56</v>
      </c>
      <c r="L84" s="11">
        <f t="shared" si="8"/>
        <v>-32.5</v>
      </c>
      <c r="M84" s="11">
        <f t="shared" si="9"/>
        <v>98.46124710004261</v>
      </c>
    </row>
    <row r="85" spans="1:13" s="2" customFormat="1" ht="15">
      <c r="A85" s="77"/>
      <c r="B85" s="77"/>
      <c r="C85" s="54"/>
      <c r="D85" s="40" t="s">
        <v>28</v>
      </c>
      <c r="E85" s="1">
        <f>SUM(E73:E74)</f>
        <v>39018.6</v>
      </c>
      <c r="F85" s="1">
        <f>SUM(F73:F74)</f>
        <v>35579.9</v>
      </c>
      <c r="G85" s="1">
        <f>SUM(G73:G74)</f>
        <v>32214.8</v>
      </c>
      <c r="H85" s="1">
        <f>SUM(H73:H74)</f>
        <v>51462.799999999996</v>
      </c>
      <c r="I85" s="1">
        <f t="shared" si="5"/>
        <v>19247.999999999996</v>
      </c>
      <c r="J85" s="1">
        <f t="shared" si="6"/>
        <v>159.74893527198677</v>
      </c>
      <c r="K85" s="1">
        <f t="shared" si="7"/>
        <v>144.64009173718867</v>
      </c>
      <c r="L85" s="1">
        <f t="shared" si="8"/>
        <v>12444.199999999997</v>
      </c>
      <c r="M85" s="1">
        <f t="shared" si="9"/>
        <v>131.8929946230772</v>
      </c>
    </row>
    <row r="86" spans="1:13" s="2" customFormat="1" ht="15">
      <c r="A86" s="78"/>
      <c r="B86" s="78"/>
      <c r="C86" s="54"/>
      <c r="D86" s="40" t="s">
        <v>44</v>
      </c>
      <c r="E86" s="1">
        <f>E72+E85</f>
        <v>40068.4</v>
      </c>
      <c r="F86" s="1">
        <f>F72+F85</f>
        <v>36457.1</v>
      </c>
      <c r="G86" s="1">
        <f>G72+G85</f>
        <v>32945.9</v>
      </c>
      <c r="H86" s="1">
        <f>H72+H85</f>
        <v>61613.49999999999</v>
      </c>
      <c r="I86" s="1">
        <f t="shared" si="5"/>
        <v>28667.59999999999</v>
      </c>
      <c r="J86" s="1">
        <f t="shared" si="6"/>
        <v>187.01416564731878</v>
      </c>
      <c r="K86" s="1">
        <f t="shared" si="7"/>
        <v>169.00274569288285</v>
      </c>
      <c r="L86" s="1">
        <f t="shared" si="8"/>
        <v>21545.09999999999</v>
      </c>
      <c r="M86" s="1">
        <f t="shared" si="9"/>
        <v>153.7708019287019</v>
      </c>
    </row>
    <row r="87" spans="1:13" s="2" customFormat="1" ht="30" customHeight="1">
      <c r="A87" s="76" t="s">
        <v>209</v>
      </c>
      <c r="B87" s="76" t="s">
        <v>216</v>
      </c>
      <c r="C87" s="50" t="s">
        <v>148</v>
      </c>
      <c r="D87" s="26" t="s">
        <v>149</v>
      </c>
      <c r="E87" s="16">
        <v>73.9</v>
      </c>
      <c r="F87" s="11"/>
      <c r="G87" s="11"/>
      <c r="H87" s="11"/>
      <c r="I87" s="11">
        <f t="shared" si="5"/>
        <v>0</v>
      </c>
      <c r="J87" s="11"/>
      <c r="K87" s="11"/>
      <c r="L87" s="11">
        <f t="shared" si="8"/>
        <v>-73.9</v>
      </c>
      <c r="M87" s="11">
        <f t="shared" si="9"/>
        <v>0</v>
      </c>
    </row>
    <row r="88" spans="1:13" s="2" customFormat="1" ht="15">
      <c r="A88" s="77"/>
      <c r="B88" s="77"/>
      <c r="C88" s="50" t="s">
        <v>13</v>
      </c>
      <c r="D88" s="17" t="s">
        <v>14</v>
      </c>
      <c r="E88" s="11">
        <f>E89</f>
        <v>9160.1</v>
      </c>
      <c r="F88" s="1"/>
      <c r="G88" s="1"/>
      <c r="H88" s="1"/>
      <c r="I88" s="11">
        <f t="shared" si="5"/>
        <v>0</v>
      </c>
      <c r="J88" s="11"/>
      <c r="K88" s="11"/>
      <c r="L88" s="11">
        <f t="shared" si="8"/>
        <v>-9160.1</v>
      </c>
      <c r="M88" s="11">
        <f t="shared" si="9"/>
        <v>0</v>
      </c>
    </row>
    <row r="89" spans="1:13" s="2" customFormat="1" ht="47.25" customHeight="1" hidden="1">
      <c r="A89" s="77"/>
      <c r="B89" s="77"/>
      <c r="C89" s="50" t="s">
        <v>15</v>
      </c>
      <c r="D89" s="26" t="s">
        <v>16</v>
      </c>
      <c r="E89" s="11">
        <v>9160.1</v>
      </c>
      <c r="F89" s="1"/>
      <c r="G89" s="1"/>
      <c r="H89" s="1"/>
      <c r="I89" s="11">
        <f t="shared" si="5"/>
        <v>0</v>
      </c>
      <c r="J89" s="11"/>
      <c r="K89" s="11"/>
      <c r="L89" s="11">
        <f t="shared" si="8"/>
        <v>-9160.1</v>
      </c>
      <c r="M89" s="11">
        <f t="shared" si="9"/>
        <v>0</v>
      </c>
    </row>
    <row r="90" spans="1:13" s="2" customFormat="1" ht="15" hidden="1">
      <c r="A90" s="77"/>
      <c r="B90" s="77"/>
      <c r="C90" s="50" t="s">
        <v>17</v>
      </c>
      <c r="D90" s="17" t="s">
        <v>18</v>
      </c>
      <c r="E90" s="17"/>
      <c r="F90" s="1"/>
      <c r="G90" s="1"/>
      <c r="H90" s="1"/>
      <c r="I90" s="11">
        <f t="shared" si="5"/>
        <v>0</v>
      </c>
      <c r="J90" s="11"/>
      <c r="K90" s="11"/>
      <c r="L90" s="11">
        <f t="shared" si="8"/>
        <v>0</v>
      </c>
      <c r="M90" s="11" t="e">
        <f t="shared" si="9"/>
        <v>#DIV/0!</v>
      </c>
    </row>
    <row r="91" spans="1:13" s="2" customFormat="1" ht="15">
      <c r="A91" s="77"/>
      <c r="B91" s="77"/>
      <c r="C91" s="50" t="s">
        <v>22</v>
      </c>
      <c r="D91" s="17" t="s">
        <v>23</v>
      </c>
      <c r="E91" s="16">
        <v>2574.7</v>
      </c>
      <c r="F91" s="1"/>
      <c r="G91" s="1"/>
      <c r="H91" s="1"/>
      <c r="I91" s="11">
        <f t="shared" si="5"/>
        <v>0</v>
      </c>
      <c r="J91" s="11"/>
      <c r="K91" s="11"/>
      <c r="L91" s="11">
        <f t="shared" si="8"/>
        <v>-2574.7</v>
      </c>
      <c r="M91" s="11">
        <f t="shared" si="9"/>
        <v>0</v>
      </c>
    </row>
    <row r="92" spans="1:13" s="2" customFormat="1" ht="15">
      <c r="A92" s="77"/>
      <c r="B92" s="77"/>
      <c r="C92" s="50" t="s">
        <v>24</v>
      </c>
      <c r="D92" s="17" t="s">
        <v>60</v>
      </c>
      <c r="E92" s="16">
        <v>361743.3</v>
      </c>
      <c r="F92" s="1"/>
      <c r="G92" s="1"/>
      <c r="H92" s="1"/>
      <c r="I92" s="11">
        <f t="shared" si="5"/>
        <v>0</v>
      </c>
      <c r="J92" s="11"/>
      <c r="K92" s="11"/>
      <c r="L92" s="11">
        <f t="shared" si="8"/>
        <v>-361743.3</v>
      </c>
      <c r="M92" s="11">
        <f t="shared" si="9"/>
        <v>0</v>
      </c>
    </row>
    <row r="93" spans="1:13" s="2" customFormat="1" ht="15">
      <c r="A93" s="77"/>
      <c r="B93" s="77"/>
      <c r="C93" s="50" t="s">
        <v>36</v>
      </c>
      <c r="D93" s="26" t="s">
        <v>37</v>
      </c>
      <c r="E93" s="16">
        <v>39300.8</v>
      </c>
      <c r="F93" s="1"/>
      <c r="G93" s="1"/>
      <c r="H93" s="1"/>
      <c r="I93" s="11">
        <f t="shared" si="5"/>
        <v>0</v>
      </c>
      <c r="J93" s="11"/>
      <c r="K93" s="11"/>
      <c r="L93" s="11">
        <f t="shared" si="8"/>
        <v>-39300.8</v>
      </c>
      <c r="M93" s="11">
        <f t="shared" si="9"/>
        <v>0</v>
      </c>
    </row>
    <row r="94" spans="1:13" s="2" customFormat="1" ht="30.75">
      <c r="A94" s="77"/>
      <c r="B94" s="77"/>
      <c r="C94" s="50" t="s">
        <v>140</v>
      </c>
      <c r="D94" s="26" t="s">
        <v>141</v>
      </c>
      <c r="E94" s="16">
        <v>2376.3</v>
      </c>
      <c r="F94" s="1"/>
      <c r="G94" s="1"/>
      <c r="H94" s="1"/>
      <c r="I94" s="11">
        <f t="shared" si="5"/>
        <v>0</v>
      </c>
      <c r="J94" s="11"/>
      <c r="K94" s="11"/>
      <c r="L94" s="11">
        <f t="shared" si="8"/>
        <v>-2376.3</v>
      </c>
      <c r="M94" s="11">
        <f t="shared" si="9"/>
        <v>0</v>
      </c>
    </row>
    <row r="95" spans="1:13" s="2" customFormat="1" ht="30.75">
      <c r="A95" s="77"/>
      <c r="B95" s="77"/>
      <c r="C95" s="50" t="s">
        <v>139</v>
      </c>
      <c r="D95" s="26" t="s">
        <v>142</v>
      </c>
      <c r="E95" s="16">
        <v>20063.9</v>
      </c>
      <c r="F95" s="1"/>
      <c r="G95" s="1"/>
      <c r="H95" s="1"/>
      <c r="I95" s="11">
        <f t="shared" si="5"/>
        <v>0</v>
      </c>
      <c r="J95" s="11"/>
      <c r="K95" s="11"/>
      <c r="L95" s="11">
        <f t="shared" si="8"/>
        <v>-20063.9</v>
      </c>
      <c r="M95" s="11">
        <f t="shared" si="9"/>
        <v>0</v>
      </c>
    </row>
    <row r="96" spans="1:13" s="2" customFormat="1" ht="15">
      <c r="A96" s="77"/>
      <c r="B96" s="77"/>
      <c r="C96" s="50" t="s">
        <v>26</v>
      </c>
      <c r="D96" s="17" t="s">
        <v>21</v>
      </c>
      <c r="E96" s="16">
        <v>-428</v>
      </c>
      <c r="F96" s="1"/>
      <c r="G96" s="1"/>
      <c r="H96" s="1"/>
      <c r="I96" s="11">
        <f t="shared" si="5"/>
        <v>0</v>
      </c>
      <c r="J96" s="11"/>
      <c r="K96" s="11"/>
      <c r="L96" s="11">
        <f t="shared" si="8"/>
        <v>428</v>
      </c>
      <c r="M96" s="11">
        <f t="shared" si="9"/>
        <v>0</v>
      </c>
    </row>
    <row r="97" spans="1:13" s="2" customFormat="1" ht="15">
      <c r="A97" s="77"/>
      <c r="B97" s="77"/>
      <c r="C97" s="50"/>
      <c r="D97" s="4" t="s">
        <v>27</v>
      </c>
      <c r="E97" s="1">
        <f>SUM(E87:E88,E90:E96)</f>
        <v>434865</v>
      </c>
      <c r="F97" s="1"/>
      <c r="G97" s="1"/>
      <c r="H97" s="1">
        <f>SUM(H87:H88,H90:H96)</f>
        <v>0</v>
      </c>
      <c r="I97" s="1">
        <f t="shared" si="5"/>
        <v>0</v>
      </c>
      <c r="J97" s="1"/>
      <c r="K97" s="1"/>
      <c r="L97" s="1">
        <f t="shared" si="8"/>
        <v>-434865</v>
      </c>
      <c r="M97" s="1">
        <f t="shared" si="9"/>
        <v>0</v>
      </c>
    </row>
    <row r="98" spans="1:13" s="2" customFormat="1" ht="15">
      <c r="A98" s="77"/>
      <c r="B98" s="77"/>
      <c r="C98" s="50" t="s">
        <v>13</v>
      </c>
      <c r="D98" s="17" t="s">
        <v>14</v>
      </c>
      <c r="E98" s="11">
        <f>E99</f>
        <v>1076.5</v>
      </c>
      <c r="F98" s="1"/>
      <c r="G98" s="1"/>
      <c r="H98" s="11">
        <f>H99</f>
        <v>0</v>
      </c>
      <c r="I98" s="11">
        <f t="shared" si="5"/>
        <v>0</v>
      </c>
      <c r="J98" s="11"/>
      <c r="K98" s="11"/>
      <c r="L98" s="11">
        <f t="shared" si="8"/>
        <v>-1076.5</v>
      </c>
      <c r="M98" s="11">
        <f t="shared" si="9"/>
        <v>0</v>
      </c>
    </row>
    <row r="99" spans="1:13" s="2" customFormat="1" ht="47.25" customHeight="1" hidden="1">
      <c r="A99" s="77"/>
      <c r="B99" s="77"/>
      <c r="C99" s="50" t="s">
        <v>15</v>
      </c>
      <c r="D99" s="26" t="s">
        <v>16</v>
      </c>
      <c r="E99" s="11">
        <v>1076.5</v>
      </c>
      <c r="F99" s="1"/>
      <c r="G99" s="1"/>
      <c r="H99" s="11"/>
      <c r="I99" s="11">
        <f t="shared" si="5"/>
        <v>0</v>
      </c>
      <c r="J99" s="11"/>
      <c r="K99" s="11"/>
      <c r="L99" s="11">
        <f t="shared" si="8"/>
        <v>-1076.5</v>
      </c>
      <c r="M99" s="11">
        <f t="shared" si="9"/>
        <v>0</v>
      </c>
    </row>
    <row r="100" spans="1:13" s="2" customFormat="1" ht="15">
      <c r="A100" s="77"/>
      <c r="B100" s="77"/>
      <c r="C100" s="57"/>
      <c r="D100" s="4" t="s">
        <v>28</v>
      </c>
      <c r="E100" s="1">
        <f>SUM(E98)</f>
        <v>1076.5</v>
      </c>
      <c r="F100" s="1"/>
      <c r="G100" s="1"/>
      <c r="H100" s="1">
        <f>SUM(H98)</f>
        <v>0</v>
      </c>
      <c r="I100" s="1">
        <f t="shared" si="5"/>
        <v>0</v>
      </c>
      <c r="J100" s="1"/>
      <c r="K100" s="1"/>
      <c r="L100" s="1">
        <f t="shared" si="8"/>
        <v>-1076.5</v>
      </c>
      <c r="M100" s="1">
        <f t="shared" si="9"/>
        <v>0</v>
      </c>
    </row>
    <row r="101" spans="1:13" s="2" customFormat="1" ht="30.75">
      <c r="A101" s="77"/>
      <c r="B101" s="77"/>
      <c r="C101" s="57"/>
      <c r="D101" s="4" t="s">
        <v>29</v>
      </c>
      <c r="E101" s="1">
        <f>E102-E96</f>
        <v>436369.5</v>
      </c>
      <c r="F101" s="1"/>
      <c r="G101" s="1"/>
      <c r="H101" s="1">
        <f>H102-H96</f>
        <v>0</v>
      </c>
      <c r="I101" s="1">
        <f t="shared" si="5"/>
        <v>0</v>
      </c>
      <c r="J101" s="1"/>
      <c r="K101" s="1"/>
      <c r="L101" s="1">
        <f t="shared" si="8"/>
        <v>-436369.5</v>
      </c>
      <c r="M101" s="1">
        <f t="shared" si="9"/>
        <v>0</v>
      </c>
    </row>
    <row r="102" spans="1:13" s="2" customFormat="1" ht="15">
      <c r="A102" s="78"/>
      <c r="B102" s="78"/>
      <c r="C102" s="57"/>
      <c r="D102" s="4" t="s">
        <v>44</v>
      </c>
      <c r="E102" s="1">
        <f>E97+E100</f>
        <v>435941.5</v>
      </c>
      <c r="F102" s="1">
        <f>F97+F100</f>
        <v>0</v>
      </c>
      <c r="G102" s="1">
        <f>G97+G100</f>
        <v>0</v>
      </c>
      <c r="H102" s="1">
        <f>H97+H100</f>
        <v>0</v>
      </c>
      <c r="I102" s="1">
        <f t="shared" si="5"/>
        <v>0</v>
      </c>
      <c r="J102" s="1"/>
      <c r="K102" s="1"/>
      <c r="L102" s="1">
        <f t="shared" si="8"/>
        <v>-435941.5</v>
      </c>
      <c r="M102" s="1">
        <f t="shared" si="9"/>
        <v>0</v>
      </c>
    </row>
    <row r="103" spans="1:13" s="2" customFormat="1" ht="30" customHeight="1">
      <c r="A103" s="76" t="s">
        <v>170</v>
      </c>
      <c r="B103" s="76" t="s">
        <v>217</v>
      </c>
      <c r="C103" s="50" t="s">
        <v>148</v>
      </c>
      <c r="D103" s="17" t="s">
        <v>149</v>
      </c>
      <c r="E103" s="11">
        <v>267.8</v>
      </c>
      <c r="F103" s="1"/>
      <c r="G103" s="1"/>
      <c r="H103" s="11">
        <v>722.9</v>
      </c>
      <c r="I103" s="11">
        <f t="shared" si="5"/>
        <v>722.9</v>
      </c>
      <c r="J103" s="11"/>
      <c r="K103" s="11"/>
      <c r="L103" s="11">
        <f t="shared" si="8"/>
        <v>455.09999999999997</v>
      </c>
      <c r="M103" s="11">
        <f t="shared" si="9"/>
        <v>269.9402539208364</v>
      </c>
    </row>
    <row r="104" spans="1:13" ht="15">
      <c r="A104" s="77"/>
      <c r="B104" s="77"/>
      <c r="C104" s="50" t="s">
        <v>13</v>
      </c>
      <c r="D104" s="26" t="s">
        <v>14</v>
      </c>
      <c r="E104" s="11">
        <f>SUM(E105:E106)</f>
        <v>0</v>
      </c>
      <c r="F104" s="11">
        <f>SUM(F105:F106)</f>
        <v>0</v>
      </c>
      <c r="G104" s="11">
        <f>SUM(G105:G106)</f>
        <v>0</v>
      </c>
      <c r="H104" s="11">
        <f>SUM(H105:H106)</f>
        <v>0</v>
      </c>
      <c r="I104" s="11">
        <f t="shared" si="5"/>
        <v>0</v>
      </c>
      <c r="J104" s="11"/>
      <c r="K104" s="11"/>
      <c r="L104" s="11">
        <f t="shared" si="8"/>
        <v>0</v>
      </c>
      <c r="M104" s="11"/>
    </row>
    <row r="105" spans="1:13" ht="31.5" customHeight="1" hidden="1">
      <c r="A105" s="77"/>
      <c r="B105" s="77"/>
      <c r="C105" s="53" t="s">
        <v>31</v>
      </c>
      <c r="D105" s="26" t="s">
        <v>32</v>
      </c>
      <c r="E105" s="11"/>
      <c r="F105" s="11"/>
      <c r="G105" s="11"/>
      <c r="H105" s="11"/>
      <c r="I105" s="11">
        <f t="shared" si="5"/>
        <v>0</v>
      </c>
      <c r="J105" s="11"/>
      <c r="K105" s="11"/>
      <c r="L105" s="11">
        <f t="shared" si="8"/>
        <v>0</v>
      </c>
      <c r="M105" s="11"/>
    </row>
    <row r="106" spans="1:13" ht="47.25" customHeight="1" hidden="1">
      <c r="A106" s="77"/>
      <c r="B106" s="77"/>
      <c r="C106" s="53" t="s">
        <v>15</v>
      </c>
      <c r="D106" s="26" t="s">
        <v>16</v>
      </c>
      <c r="E106" s="11"/>
      <c r="F106" s="11"/>
      <c r="G106" s="11"/>
      <c r="H106" s="11"/>
      <c r="I106" s="11">
        <f t="shared" si="5"/>
        <v>0</v>
      </c>
      <c r="J106" s="11"/>
      <c r="K106" s="11"/>
      <c r="L106" s="11">
        <f t="shared" si="8"/>
        <v>0</v>
      </c>
      <c r="M106" s="11"/>
    </row>
    <row r="107" spans="1:13" ht="15">
      <c r="A107" s="77"/>
      <c r="B107" s="77"/>
      <c r="C107" s="50" t="s">
        <v>17</v>
      </c>
      <c r="D107" s="26" t="s">
        <v>18</v>
      </c>
      <c r="E107" s="11"/>
      <c r="F107" s="11"/>
      <c r="G107" s="11"/>
      <c r="H107" s="11">
        <v>151.5</v>
      </c>
      <c r="I107" s="11">
        <f t="shared" si="5"/>
        <v>151.5</v>
      </c>
      <c r="J107" s="11"/>
      <c r="K107" s="11"/>
      <c r="L107" s="11">
        <f t="shared" si="8"/>
        <v>151.5</v>
      </c>
      <c r="M107" s="11"/>
    </row>
    <row r="108" spans="1:13" ht="15">
      <c r="A108" s="77"/>
      <c r="B108" s="77"/>
      <c r="C108" s="50" t="s">
        <v>22</v>
      </c>
      <c r="D108" s="26" t="s">
        <v>23</v>
      </c>
      <c r="E108" s="11">
        <v>596.1</v>
      </c>
      <c r="F108" s="11">
        <v>5912.5</v>
      </c>
      <c r="G108" s="11">
        <v>5788.8</v>
      </c>
      <c r="H108" s="11">
        <v>5788.8</v>
      </c>
      <c r="I108" s="11">
        <f t="shared" si="5"/>
        <v>0</v>
      </c>
      <c r="J108" s="11">
        <f t="shared" si="6"/>
        <v>100</v>
      </c>
      <c r="K108" s="11">
        <f t="shared" si="7"/>
        <v>97.90782241014799</v>
      </c>
      <c r="L108" s="11">
        <f t="shared" si="8"/>
        <v>5192.7</v>
      </c>
      <c r="M108" s="11">
        <f t="shared" si="9"/>
        <v>971.112229491696</v>
      </c>
    </row>
    <row r="109" spans="1:13" ht="15" hidden="1">
      <c r="A109" s="77"/>
      <c r="B109" s="77"/>
      <c r="C109" s="50" t="s">
        <v>24</v>
      </c>
      <c r="D109" s="26" t="s">
        <v>60</v>
      </c>
      <c r="E109" s="11"/>
      <c r="F109" s="11"/>
      <c r="G109" s="11"/>
      <c r="H109" s="11"/>
      <c r="I109" s="11">
        <f t="shared" si="5"/>
        <v>0</v>
      </c>
      <c r="J109" s="11" t="e">
        <f t="shared" si="6"/>
        <v>#DIV/0!</v>
      </c>
      <c r="K109" s="11" t="e">
        <f t="shared" si="7"/>
        <v>#DIV/0!</v>
      </c>
      <c r="L109" s="11">
        <f t="shared" si="8"/>
        <v>0</v>
      </c>
      <c r="M109" s="11" t="e">
        <f t="shared" si="9"/>
        <v>#DIV/0!</v>
      </c>
    </row>
    <row r="110" spans="1:13" ht="15">
      <c r="A110" s="77"/>
      <c r="B110" s="77"/>
      <c r="C110" s="50" t="s">
        <v>36</v>
      </c>
      <c r="D110" s="26" t="s">
        <v>37</v>
      </c>
      <c r="E110" s="11">
        <v>7236.7</v>
      </c>
      <c r="F110" s="11">
        <v>8379.4</v>
      </c>
      <c r="G110" s="11">
        <v>319.3</v>
      </c>
      <c r="H110" s="11">
        <v>319.3</v>
      </c>
      <c r="I110" s="11">
        <f t="shared" si="5"/>
        <v>0</v>
      </c>
      <c r="J110" s="11">
        <f t="shared" si="6"/>
        <v>100</v>
      </c>
      <c r="K110" s="11">
        <f t="shared" si="7"/>
        <v>3.810535360527007</v>
      </c>
      <c r="L110" s="11">
        <f t="shared" si="8"/>
        <v>-6917.4</v>
      </c>
      <c r="M110" s="11">
        <f t="shared" si="9"/>
        <v>4.4122320947393145</v>
      </c>
    </row>
    <row r="111" spans="1:13" ht="30.75">
      <c r="A111" s="77"/>
      <c r="B111" s="77"/>
      <c r="C111" s="50" t="s">
        <v>140</v>
      </c>
      <c r="D111" s="26" t="s">
        <v>141</v>
      </c>
      <c r="E111" s="11">
        <v>2.4</v>
      </c>
      <c r="F111" s="11"/>
      <c r="G111" s="11"/>
      <c r="H111" s="11"/>
      <c r="I111" s="11">
        <f t="shared" si="5"/>
        <v>0</v>
      </c>
      <c r="J111" s="11"/>
      <c r="K111" s="11"/>
      <c r="L111" s="11">
        <f t="shared" si="8"/>
        <v>-2.4</v>
      </c>
      <c r="M111" s="11">
        <f t="shared" si="9"/>
        <v>0</v>
      </c>
    </row>
    <row r="112" spans="1:13" ht="30.75">
      <c r="A112" s="77"/>
      <c r="B112" s="77"/>
      <c r="C112" s="50" t="s">
        <v>139</v>
      </c>
      <c r="D112" s="26" t="s">
        <v>142</v>
      </c>
      <c r="E112" s="11">
        <v>1537.7</v>
      </c>
      <c r="F112" s="11">
        <v>694.2</v>
      </c>
      <c r="G112" s="11">
        <v>694.2</v>
      </c>
      <c r="H112" s="11">
        <v>694.2</v>
      </c>
      <c r="I112" s="11">
        <f t="shared" si="5"/>
        <v>0</v>
      </c>
      <c r="J112" s="11">
        <f t="shared" si="6"/>
        <v>100</v>
      </c>
      <c r="K112" s="11">
        <f t="shared" si="7"/>
        <v>100</v>
      </c>
      <c r="L112" s="11">
        <f t="shared" si="8"/>
        <v>-843.5</v>
      </c>
      <c r="M112" s="11">
        <f t="shared" si="9"/>
        <v>45.145346946738634</v>
      </c>
    </row>
    <row r="113" spans="1:13" ht="15">
      <c r="A113" s="77"/>
      <c r="B113" s="77"/>
      <c r="C113" s="50" t="s">
        <v>26</v>
      </c>
      <c r="D113" s="26" t="s">
        <v>21</v>
      </c>
      <c r="E113" s="11">
        <v>-1.8</v>
      </c>
      <c r="F113" s="11"/>
      <c r="G113" s="11"/>
      <c r="H113" s="11"/>
      <c r="I113" s="11">
        <f t="shared" si="5"/>
        <v>0</v>
      </c>
      <c r="J113" s="11"/>
      <c r="K113" s="11"/>
      <c r="L113" s="11">
        <f t="shared" si="8"/>
        <v>1.8</v>
      </c>
      <c r="M113" s="11">
        <f t="shared" si="9"/>
        <v>0</v>
      </c>
    </row>
    <row r="114" spans="1:13" s="2" customFormat="1" ht="15">
      <c r="A114" s="77"/>
      <c r="B114" s="77"/>
      <c r="C114" s="54"/>
      <c r="D114" s="40" t="s">
        <v>27</v>
      </c>
      <c r="E114" s="1">
        <f>SUM(E103:E104,E107:E113)</f>
        <v>9638.900000000001</v>
      </c>
      <c r="F114" s="1">
        <f>SUM(F103:F104,F107:F113)</f>
        <v>14986.1</v>
      </c>
      <c r="G114" s="1">
        <f>SUM(G103:G104,G107:G113)</f>
        <v>6802.3</v>
      </c>
      <c r="H114" s="1">
        <f>SUM(H103:H113)</f>
        <v>7676.7</v>
      </c>
      <c r="I114" s="1">
        <f t="shared" si="5"/>
        <v>874.3999999999996</v>
      </c>
      <c r="J114" s="1">
        <f t="shared" si="6"/>
        <v>112.85447569204534</v>
      </c>
      <c r="K114" s="1">
        <f t="shared" si="7"/>
        <v>51.225468934546015</v>
      </c>
      <c r="L114" s="1">
        <f t="shared" si="8"/>
        <v>-1962.2000000000016</v>
      </c>
      <c r="M114" s="1">
        <f t="shared" si="9"/>
        <v>79.64290531077197</v>
      </c>
    </row>
    <row r="115" spans="1:13" ht="15">
      <c r="A115" s="77"/>
      <c r="B115" s="77"/>
      <c r="C115" s="50" t="s">
        <v>13</v>
      </c>
      <c r="D115" s="26" t="s">
        <v>14</v>
      </c>
      <c r="E115" s="11">
        <f>E116</f>
        <v>1722</v>
      </c>
      <c r="F115" s="11">
        <f>F116</f>
        <v>1800</v>
      </c>
      <c r="G115" s="11">
        <f>G116</f>
        <v>1500</v>
      </c>
      <c r="H115" s="11">
        <f>H116</f>
        <v>1114.6</v>
      </c>
      <c r="I115" s="11">
        <f t="shared" si="5"/>
        <v>-385.4000000000001</v>
      </c>
      <c r="J115" s="11">
        <f t="shared" si="6"/>
        <v>74.30666666666667</v>
      </c>
      <c r="K115" s="11">
        <f t="shared" si="7"/>
        <v>61.92222222222221</v>
      </c>
      <c r="L115" s="11">
        <f t="shared" si="8"/>
        <v>-607.4000000000001</v>
      </c>
      <c r="M115" s="11">
        <f t="shared" si="9"/>
        <v>64.72706155632984</v>
      </c>
    </row>
    <row r="116" spans="1:13" ht="47.25" customHeight="1" hidden="1">
      <c r="A116" s="77"/>
      <c r="B116" s="77"/>
      <c r="C116" s="53" t="s">
        <v>15</v>
      </c>
      <c r="D116" s="26" t="s">
        <v>16</v>
      </c>
      <c r="E116" s="11">
        <v>1722</v>
      </c>
      <c r="F116" s="11">
        <v>1800</v>
      </c>
      <c r="G116" s="11">
        <v>1500</v>
      </c>
      <c r="H116" s="11">
        <v>1114.6</v>
      </c>
      <c r="I116" s="11">
        <f t="shared" si="5"/>
        <v>-385.4000000000001</v>
      </c>
      <c r="J116" s="11">
        <f t="shared" si="6"/>
        <v>74.30666666666667</v>
      </c>
      <c r="K116" s="11">
        <f t="shared" si="7"/>
        <v>61.92222222222221</v>
      </c>
      <c r="L116" s="11">
        <f t="shared" si="8"/>
        <v>-607.4000000000001</v>
      </c>
      <c r="M116" s="11">
        <f t="shared" si="9"/>
        <v>64.72706155632984</v>
      </c>
    </row>
    <row r="117" spans="1:13" s="2" customFormat="1" ht="15">
      <c r="A117" s="77"/>
      <c r="B117" s="77"/>
      <c r="C117" s="58"/>
      <c r="D117" s="40" t="s">
        <v>28</v>
      </c>
      <c r="E117" s="1">
        <f>E115</f>
        <v>1722</v>
      </c>
      <c r="F117" s="1">
        <f>F115</f>
        <v>1800</v>
      </c>
      <c r="G117" s="1">
        <f>G115</f>
        <v>1500</v>
      </c>
      <c r="H117" s="1">
        <f>H115</f>
        <v>1114.6</v>
      </c>
      <c r="I117" s="1">
        <f t="shared" si="5"/>
        <v>-385.4000000000001</v>
      </c>
      <c r="J117" s="1">
        <f t="shared" si="6"/>
        <v>74.30666666666667</v>
      </c>
      <c r="K117" s="1">
        <f t="shared" si="7"/>
        <v>61.92222222222221</v>
      </c>
      <c r="L117" s="1">
        <f t="shared" si="8"/>
        <v>-607.4000000000001</v>
      </c>
      <c r="M117" s="1">
        <f t="shared" si="9"/>
        <v>64.72706155632984</v>
      </c>
    </row>
    <row r="118" spans="1:13" s="2" customFormat="1" ht="15">
      <c r="A118" s="78"/>
      <c r="B118" s="78"/>
      <c r="C118" s="54"/>
      <c r="D118" s="40" t="s">
        <v>44</v>
      </c>
      <c r="E118" s="1">
        <f>E114+E117</f>
        <v>11360.900000000001</v>
      </c>
      <c r="F118" s="1">
        <f>F114+F117</f>
        <v>16786.1</v>
      </c>
      <c r="G118" s="1">
        <f>G114+G117</f>
        <v>8302.3</v>
      </c>
      <c r="H118" s="1">
        <f>H114+H117</f>
        <v>8791.3</v>
      </c>
      <c r="I118" s="1">
        <f t="shared" si="5"/>
        <v>489</v>
      </c>
      <c r="J118" s="1">
        <f t="shared" si="6"/>
        <v>105.88993411464294</v>
      </c>
      <c r="K118" s="1">
        <f t="shared" si="7"/>
        <v>52.372498674498544</v>
      </c>
      <c r="L118" s="1">
        <f t="shared" si="8"/>
        <v>-2569.600000000002</v>
      </c>
      <c r="M118" s="1">
        <f t="shared" si="9"/>
        <v>77.38207360332366</v>
      </c>
    </row>
    <row r="119" spans="1:13" ht="15" hidden="1">
      <c r="A119" s="76" t="s">
        <v>61</v>
      </c>
      <c r="B119" s="76" t="s">
        <v>218</v>
      </c>
      <c r="C119" s="50" t="s">
        <v>6</v>
      </c>
      <c r="D119" s="26" t="s">
        <v>7</v>
      </c>
      <c r="E119" s="16"/>
      <c r="F119" s="16"/>
      <c r="G119" s="16"/>
      <c r="H119" s="16"/>
      <c r="I119" s="16">
        <f t="shared" si="5"/>
        <v>0</v>
      </c>
      <c r="J119" s="16" t="e">
        <f t="shared" si="6"/>
        <v>#DIV/0!</v>
      </c>
      <c r="K119" s="16" t="e">
        <f t="shared" si="7"/>
        <v>#DIV/0!</v>
      </c>
      <c r="L119" s="16">
        <f t="shared" si="8"/>
        <v>0</v>
      </c>
      <c r="M119" s="16" t="e">
        <f t="shared" si="9"/>
        <v>#DIV/0!</v>
      </c>
    </row>
    <row r="120" spans="1:13" ht="46.5">
      <c r="A120" s="77"/>
      <c r="B120" s="77"/>
      <c r="C120" s="50" t="s">
        <v>160</v>
      </c>
      <c r="D120" s="26" t="s">
        <v>161</v>
      </c>
      <c r="E120" s="16">
        <v>170.6</v>
      </c>
      <c r="F120" s="16"/>
      <c r="G120" s="16"/>
      <c r="H120" s="16">
        <v>22.4</v>
      </c>
      <c r="I120" s="16">
        <f t="shared" si="5"/>
        <v>22.4</v>
      </c>
      <c r="J120" s="16"/>
      <c r="K120" s="16"/>
      <c r="L120" s="16">
        <f t="shared" si="8"/>
        <v>-148.2</v>
      </c>
      <c r="M120" s="16">
        <f t="shared" si="9"/>
        <v>13.130128956623679</v>
      </c>
    </row>
    <row r="121" spans="1:13" ht="30.75">
      <c r="A121" s="77"/>
      <c r="B121" s="77"/>
      <c r="C121" s="50" t="s">
        <v>148</v>
      </c>
      <c r="D121" s="26" t="s">
        <v>149</v>
      </c>
      <c r="E121" s="16">
        <v>5491.3</v>
      </c>
      <c r="F121" s="16"/>
      <c r="G121" s="16"/>
      <c r="H121" s="16">
        <v>3166.8</v>
      </c>
      <c r="I121" s="16">
        <f t="shared" si="5"/>
        <v>3166.8</v>
      </c>
      <c r="J121" s="16"/>
      <c r="K121" s="16"/>
      <c r="L121" s="16">
        <f t="shared" si="8"/>
        <v>-2324.5</v>
      </c>
      <c r="M121" s="16">
        <f t="shared" si="9"/>
        <v>57.66940433048641</v>
      </c>
    </row>
    <row r="122" spans="1:13" ht="78">
      <c r="A122" s="77"/>
      <c r="B122" s="77"/>
      <c r="C122" s="53" t="s">
        <v>146</v>
      </c>
      <c r="D122" s="27" t="s">
        <v>166</v>
      </c>
      <c r="E122" s="16"/>
      <c r="F122" s="16"/>
      <c r="G122" s="16"/>
      <c r="H122" s="16">
        <v>15.2</v>
      </c>
      <c r="I122" s="16">
        <f t="shared" si="5"/>
        <v>15.2</v>
      </c>
      <c r="J122" s="16"/>
      <c r="K122" s="16"/>
      <c r="L122" s="16">
        <f t="shared" si="8"/>
        <v>15.2</v>
      </c>
      <c r="M122" s="16"/>
    </row>
    <row r="123" spans="1:13" ht="15">
      <c r="A123" s="77"/>
      <c r="B123" s="77"/>
      <c r="C123" s="50" t="s">
        <v>13</v>
      </c>
      <c r="D123" s="26" t="s">
        <v>14</v>
      </c>
      <c r="E123" s="16">
        <f>E125+E124</f>
        <v>0</v>
      </c>
      <c r="F123" s="16">
        <f>F125+F124</f>
        <v>0</v>
      </c>
      <c r="G123" s="16">
        <f>G125+G124</f>
        <v>0</v>
      </c>
      <c r="H123" s="16">
        <f>H125+H124</f>
        <v>1665.2</v>
      </c>
      <c r="I123" s="16">
        <f t="shared" si="5"/>
        <v>1665.2</v>
      </c>
      <c r="J123" s="16"/>
      <c r="K123" s="16"/>
      <c r="L123" s="16">
        <f t="shared" si="8"/>
        <v>1665.2</v>
      </c>
      <c r="M123" s="16"/>
    </row>
    <row r="124" spans="1:13" ht="46.5" hidden="1">
      <c r="A124" s="77"/>
      <c r="B124" s="77"/>
      <c r="C124" s="53" t="s">
        <v>152</v>
      </c>
      <c r="D124" s="26" t="s">
        <v>153</v>
      </c>
      <c r="E124" s="16"/>
      <c r="F124" s="16"/>
      <c r="G124" s="16"/>
      <c r="H124" s="16"/>
      <c r="I124" s="16">
        <f t="shared" si="5"/>
        <v>0</v>
      </c>
      <c r="J124" s="16"/>
      <c r="K124" s="16"/>
      <c r="L124" s="16">
        <f t="shared" si="8"/>
        <v>0</v>
      </c>
      <c r="M124" s="16" t="e">
        <f t="shared" si="9"/>
        <v>#DIV/0!</v>
      </c>
    </row>
    <row r="125" spans="1:13" ht="46.5" hidden="1">
      <c r="A125" s="77"/>
      <c r="B125" s="77"/>
      <c r="C125" s="53" t="s">
        <v>15</v>
      </c>
      <c r="D125" s="26" t="s">
        <v>16</v>
      </c>
      <c r="E125" s="16"/>
      <c r="F125" s="16"/>
      <c r="G125" s="16"/>
      <c r="H125" s="16">
        <v>1665.2</v>
      </c>
      <c r="I125" s="16">
        <f t="shared" si="5"/>
        <v>1665.2</v>
      </c>
      <c r="J125" s="16"/>
      <c r="K125" s="16"/>
      <c r="L125" s="16">
        <f t="shared" si="8"/>
        <v>1665.2</v>
      </c>
      <c r="M125" s="16" t="e">
        <f t="shared" si="9"/>
        <v>#DIV/0!</v>
      </c>
    </row>
    <row r="126" spans="1:13" ht="15">
      <c r="A126" s="77"/>
      <c r="B126" s="77"/>
      <c r="C126" s="50" t="s">
        <v>17</v>
      </c>
      <c r="D126" s="26" t="s">
        <v>18</v>
      </c>
      <c r="E126" s="16">
        <v>17</v>
      </c>
      <c r="F126" s="16"/>
      <c r="G126" s="16"/>
      <c r="H126" s="39"/>
      <c r="I126" s="39">
        <f t="shared" si="5"/>
        <v>0</v>
      </c>
      <c r="J126" s="39"/>
      <c r="K126" s="39"/>
      <c r="L126" s="39">
        <f t="shared" si="8"/>
        <v>-17</v>
      </c>
      <c r="M126" s="39">
        <f t="shared" si="9"/>
        <v>0</v>
      </c>
    </row>
    <row r="127" spans="1:13" ht="15" hidden="1">
      <c r="A127" s="77"/>
      <c r="B127" s="77"/>
      <c r="C127" s="50" t="s">
        <v>19</v>
      </c>
      <c r="D127" s="26" t="s">
        <v>20</v>
      </c>
      <c r="E127" s="16"/>
      <c r="F127" s="16"/>
      <c r="G127" s="16"/>
      <c r="H127" s="16"/>
      <c r="I127" s="16">
        <f t="shared" si="5"/>
        <v>0</v>
      </c>
      <c r="J127" s="16" t="e">
        <f t="shared" si="6"/>
        <v>#DIV/0!</v>
      </c>
      <c r="K127" s="16" t="e">
        <f t="shared" si="7"/>
        <v>#DIV/0!</v>
      </c>
      <c r="L127" s="16">
        <f t="shared" si="8"/>
        <v>0</v>
      </c>
      <c r="M127" s="16" t="e">
        <f t="shared" si="9"/>
        <v>#DIV/0!</v>
      </c>
    </row>
    <row r="128" spans="1:13" ht="15">
      <c r="A128" s="77"/>
      <c r="B128" s="77"/>
      <c r="C128" s="50" t="s">
        <v>22</v>
      </c>
      <c r="D128" s="26" t="s">
        <v>23</v>
      </c>
      <c r="E128" s="16">
        <v>341350.8</v>
      </c>
      <c r="F128" s="39">
        <f>35203.9+12400</f>
        <v>47603.9</v>
      </c>
      <c r="G128" s="39">
        <v>46790.7</v>
      </c>
      <c r="H128" s="16">
        <v>46790.7</v>
      </c>
      <c r="I128" s="16">
        <f t="shared" si="5"/>
        <v>0</v>
      </c>
      <c r="J128" s="16">
        <f t="shared" si="6"/>
        <v>100</v>
      </c>
      <c r="K128" s="16">
        <f t="shared" si="7"/>
        <v>98.29173660141291</v>
      </c>
      <c r="L128" s="16">
        <f t="shared" si="8"/>
        <v>-294560.1</v>
      </c>
      <c r="M128" s="16">
        <f t="shared" si="9"/>
        <v>13.707511451562441</v>
      </c>
    </row>
    <row r="129" spans="1:13" ht="15">
      <c r="A129" s="77"/>
      <c r="B129" s="77"/>
      <c r="C129" s="50" t="s">
        <v>24</v>
      </c>
      <c r="D129" s="26" t="s">
        <v>60</v>
      </c>
      <c r="E129" s="16">
        <v>6232410.5</v>
      </c>
      <c r="F129" s="39">
        <v>6960149.8</v>
      </c>
      <c r="G129" s="39">
        <v>5888246.3</v>
      </c>
      <c r="H129" s="16">
        <v>5888246.3</v>
      </c>
      <c r="I129" s="16">
        <f t="shared" si="5"/>
        <v>0</v>
      </c>
      <c r="J129" s="16">
        <f t="shared" si="6"/>
        <v>100</v>
      </c>
      <c r="K129" s="16">
        <f t="shared" si="7"/>
        <v>84.59941911020363</v>
      </c>
      <c r="L129" s="16">
        <f t="shared" si="8"/>
        <v>-344164.2000000002</v>
      </c>
      <c r="M129" s="16">
        <f t="shared" si="9"/>
        <v>94.47783165117252</v>
      </c>
    </row>
    <row r="130" spans="1:13" ht="15">
      <c r="A130" s="77"/>
      <c r="B130" s="77"/>
      <c r="C130" s="50" t="s">
        <v>36</v>
      </c>
      <c r="D130" s="26" t="s">
        <v>37</v>
      </c>
      <c r="E130" s="16">
        <v>80.5</v>
      </c>
      <c r="F130" s="39">
        <f>3250.1+3272.9</f>
        <v>6523</v>
      </c>
      <c r="G130" s="39">
        <v>3351</v>
      </c>
      <c r="H130" s="16">
        <v>3351</v>
      </c>
      <c r="I130" s="16">
        <f t="shared" si="5"/>
        <v>0</v>
      </c>
      <c r="J130" s="16">
        <f t="shared" si="6"/>
        <v>100</v>
      </c>
      <c r="K130" s="16">
        <f t="shared" si="7"/>
        <v>51.37206806684041</v>
      </c>
      <c r="L130" s="16">
        <f t="shared" si="8"/>
        <v>3270.5</v>
      </c>
      <c r="M130" s="16">
        <f t="shared" si="9"/>
        <v>4162.732919254659</v>
      </c>
    </row>
    <row r="131" spans="1:13" ht="30.75">
      <c r="A131" s="77"/>
      <c r="B131" s="77"/>
      <c r="C131" s="50" t="s">
        <v>140</v>
      </c>
      <c r="D131" s="26" t="s">
        <v>141</v>
      </c>
      <c r="E131" s="16">
        <v>1324.5</v>
      </c>
      <c r="F131" s="39">
        <v>1003.7</v>
      </c>
      <c r="G131" s="16">
        <v>1003.7</v>
      </c>
      <c r="H131" s="39">
        <v>5546.4</v>
      </c>
      <c r="I131" s="39">
        <f t="shared" si="5"/>
        <v>4542.7</v>
      </c>
      <c r="J131" s="39">
        <f t="shared" si="6"/>
        <v>552.5953970309853</v>
      </c>
      <c r="K131" s="39">
        <f t="shared" si="7"/>
        <v>552.5953970309853</v>
      </c>
      <c r="L131" s="39">
        <f t="shared" si="8"/>
        <v>4221.9</v>
      </c>
      <c r="M131" s="39">
        <f t="shared" si="9"/>
        <v>418.75424688561725</v>
      </c>
    </row>
    <row r="132" spans="1:13" ht="30.75">
      <c r="A132" s="77"/>
      <c r="B132" s="77"/>
      <c r="C132" s="50" t="s">
        <v>139</v>
      </c>
      <c r="D132" s="26" t="s">
        <v>142</v>
      </c>
      <c r="E132" s="16">
        <v>83855.1</v>
      </c>
      <c r="F132" s="16">
        <v>74698.4</v>
      </c>
      <c r="G132" s="16">
        <v>74698.4</v>
      </c>
      <c r="H132" s="39">
        <v>98503</v>
      </c>
      <c r="I132" s="39">
        <f t="shared" si="5"/>
        <v>23804.600000000006</v>
      </c>
      <c r="J132" s="39">
        <f t="shared" si="6"/>
        <v>131.86761697707047</v>
      </c>
      <c r="K132" s="39">
        <f t="shared" si="7"/>
        <v>131.86761697707047</v>
      </c>
      <c r="L132" s="39">
        <f t="shared" si="8"/>
        <v>14647.899999999994</v>
      </c>
      <c r="M132" s="39">
        <f t="shared" si="9"/>
        <v>117.46810867794564</v>
      </c>
    </row>
    <row r="133" spans="1:13" ht="15">
      <c r="A133" s="77"/>
      <c r="B133" s="77"/>
      <c r="C133" s="50" t="s">
        <v>26</v>
      </c>
      <c r="D133" s="26" t="s">
        <v>21</v>
      </c>
      <c r="E133" s="16">
        <v>-20260.8</v>
      </c>
      <c r="F133" s="16"/>
      <c r="G133" s="16"/>
      <c r="H133" s="16">
        <v>-31754.1</v>
      </c>
      <c r="I133" s="16">
        <f aca="true" t="shared" si="10" ref="I133:I196">H133-G133</f>
        <v>-31754.1</v>
      </c>
      <c r="J133" s="16"/>
      <c r="K133" s="16"/>
      <c r="L133" s="16">
        <f aca="true" t="shared" si="11" ref="L133:L196">H133-E133</f>
        <v>-11493.3</v>
      </c>
      <c r="M133" s="16">
        <f aca="true" t="shared" si="12" ref="M133:M196">H133/E133*100</f>
        <v>156.72678275290215</v>
      </c>
    </row>
    <row r="134" spans="1:13" s="2" customFormat="1" ht="30.75">
      <c r="A134" s="77"/>
      <c r="B134" s="77"/>
      <c r="C134" s="54"/>
      <c r="D134" s="40" t="s">
        <v>29</v>
      </c>
      <c r="E134" s="3">
        <f>E135-E133</f>
        <v>6664700.3</v>
      </c>
      <c r="F134" s="3">
        <f>F135-F133</f>
        <v>7089978.800000001</v>
      </c>
      <c r="G134" s="3">
        <f>G135-G133</f>
        <v>6014090.100000001</v>
      </c>
      <c r="H134" s="3">
        <f>H135-H133</f>
        <v>6047307</v>
      </c>
      <c r="I134" s="3">
        <f t="shared" si="10"/>
        <v>33216.89999999944</v>
      </c>
      <c r="J134" s="3">
        <f aca="true" t="shared" si="13" ref="J134:J196">H134/G134*100</f>
        <v>100.55231796410897</v>
      </c>
      <c r="K134" s="3">
        <f aca="true" t="shared" si="14" ref="K134:K196">H134/F134*100</f>
        <v>85.29372471466345</v>
      </c>
      <c r="L134" s="3">
        <f t="shared" si="11"/>
        <v>-617393.2999999998</v>
      </c>
      <c r="M134" s="3">
        <f t="shared" si="12"/>
        <v>90.73636814546634</v>
      </c>
    </row>
    <row r="135" spans="1:13" s="2" customFormat="1" ht="15">
      <c r="A135" s="78"/>
      <c r="B135" s="78"/>
      <c r="C135" s="54"/>
      <c r="D135" s="40" t="s">
        <v>44</v>
      </c>
      <c r="E135" s="1">
        <f>SUM(E119:E123,E126:E133)</f>
        <v>6644439.5</v>
      </c>
      <c r="F135" s="1">
        <f>SUM(F119:F123,F126:F133)</f>
        <v>7089978.800000001</v>
      </c>
      <c r="G135" s="1">
        <f>SUM(G119:G123,G126:G133)</f>
        <v>6014090.100000001</v>
      </c>
      <c r="H135" s="1">
        <f>SUM(H119:H123,H126:H133)</f>
        <v>6015552.9</v>
      </c>
      <c r="I135" s="1">
        <f t="shared" si="10"/>
        <v>1462.7999999998137</v>
      </c>
      <c r="J135" s="1">
        <f t="shared" si="13"/>
        <v>100.02432288136156</v>
      </c>
      <c r="K135" s="1">
        <f t="shared" si="14"/>
        <v>84.8458517252548</v>
      </c>
      <c r="L135" s="1">
        <f t="shared" si="11"/>
        <v>-628886.5999999996</v>
      </c>
      <c r="M135" s="1">
        <f t="shared" si="12"/>
        <v>90.5351444617714</v>
      </c>
    </row>
    <row r="136" spans="1:13" s="2" customFormat="1" ht="30.75" customHeight="1">
      <c r="A136" s="83" t="s">
        <v>62</v>
      </c>
      <c r="B136" s="76" t="s">
        <v>219</v>
      </c>
      <c r="C136" s="50" t="s">
        <v>148</v>
      </c>
      <c r="D136" s="26" t="s">
        <v>149</v>
      </c>
      <c r="E136" s="11">
        <v>95.6</v>
      </c>
      <c r="F136" s="1"/>
      <c r="G136" s="1"/>
      <c r="H136" s="11">
        <v>64.1</v>
      </c>
      <c r="I136" s="11">
        <f t="shared" si="10"/>
        <v>64.1</v>
      </c>
      <c r="J136" s="11"/>
      <c r="K136" s="11"/>
      <c r="L136" s="11">
        <f t="shared" si="11"/>
        <v>-31.5</v>
      </c>
      <c r="M136" s="11">
        <f t="shared" si="12"/>
        <v>67.05020920502092</v>
      </c>
    </row>
    <row r="137" spans="1:13" ht="15">
      <c r="A137" s="84"/>
      <c r="B137" s="77"/>
      <c r="C137" s="50" t="s">
        <v>13</v>
      </c>
      <c r="D137" s="26" t="s">
        <v>14</v>
      </c>
      <c r="E137" s="11">
        <f>E141+E138+E140</f>
        <v>879.5</v>
      </c>
      <c r="F137" s="11">
        <f>F141+F138+F140+F139</f>
        <v>335.59999999999997</v>
      </c>
      <c r="G137" s="11">
        <f>G141+G138+G140+G139</f>
        <v>290.4</v>
      </c>
      <c r="H137" s="11">
        <f>H141+H138+H140+H139</f>
        <v>569.1</v>
      </c>
      <c r="I137" s="11">
        <f t="shared" si="10"/>
        <v>278.70000000000005</v>
      </c>
      <c r="J137" s="11">
        <f t="shared" si="13"/>
        <v>195.97107438016533</v>
      </c>
      <c r="K137" s="11">
        <f t="shared" si="14"/>
        <v>169.57687723480336</v>
      </c>
      <c r="L137" s="11">
        <f t="shared" si="11"/>
        <v>-310.4</v>
      </c>
      <c r="M137" s="11">
        <f t="shared" si="12"/>
        <v>64.7072200113701</v>
      </c>
    </row>
    <row r="138" spans="1:13" ht="46.5" hidden="1">
      <c r="A138" s="84"/>
      <c r="B138" s="77"/>
      <c r="C138" s="53" t="s">
        <v>152</v>
      </c>
      <c r="D138" s="26" t="s">
        <v>153</v>
      </c>
      <c r="E138" s="11"/>
      <c r="F138" s="11"/>
      <c r="G138" s="11"/>
      <c r="H138" s="11"/>
      <c r="I138" s="11">
        <f t="shared" si="10"/>
        <v>0</v>
      </c>
      <c r="J138" s="11" t="e">
        <f t="shared" si="13"/>
        <v>#DIV/0!</v>
      </c>
      <c r="K138" s="11" t="e">
        <f t="shared" si="14"/>
        <v>#DIV/0!</v>
      </c>
      <c r="L138" s="11">
        <f t="shared" si="11"/>
        <v>0</v>
      </c>
      <c r="M138" s="11" t="e">
        <f t="shared" si="12"/>
        <v>#DIV/0!</v>
      </c>
    </row>
    <row r="139" spans="1:13" ht="62.25" hidden="1">
      <c r="A139" s="84"/>
      <c r="B139" s="77"/>
      <c r="C139" s="50" t="s">
        <v>42</v>
      </c>
      <c r="D139" s="28" t="s">
        <v>43</v>
      </c>
      <c r="E139" s="11"/>
      <c r="F139" s="11"/>
      <c r="G139" s="11"/>
      <c r="H139" s="11">
        <v>18.5</v>
      </c>
      <c r="I139" s="11">
        <f t="shared" si="10"/>
        <v>18.5</v>
      </c>
      <c r="J139" s="11" t="e">
        <f t="shared" si="13"/>
        <v>#DIV/0!</v>
      </c>
      <c r="K139" s="11" t="e">
        <f t="shared" si="14"/>
        <v>#DIV/0!</v>
      </c>
      <c r="L139" s="11">
        <f t="shared" si="11"/>
        <v>18.5</v>
      </c>
      <c r="M139" s="11" t="e">
        <f t="shared" si="12"/>
        <v>#DIV/0!</v>
      </c>
    </row>
    <row r="140" spans="1:13" ht="62.25" hidden="1">
      <c r="A140" s="84"/>
      <c r="B140" s="77"/>
      <c r="C140" s="53" t="s">
        <v>190</v>
      </c>
      <c r="D140" s="26" t="s">
        <v>194</v>
      </c>
      <c r="E140" s="11">
        <v>736.1</v>
      </c>
      <c r="F140" s="11">
        <v>308.7</v>
      </c>
      <c r="G140" s="11">
        <v>268.7</v>
      </c>
      <c r="H140" s="11">
        <v>514.6</v>
      </c>
      <c r="I140" s="11">
        <f t="shared" si="10"/>
        <v>245.90000000000003</v>
      </c>
      <c r="J140" s="11">
        <f t="shared" si="13"/>
        <v>191.5147004093785</v>
      </c>
      <c r="K140" s="11">
        <f t="shared" si="14"/>
        <v>166.6990605766116</v>
      </c>
      <c r="L140" s="11">
        <f t="shared" si="11"/>
        <v>-221.5</v>
      </c>
      <c r="M140" s="11">
        <f t="shared" si="12"/>
        <v>69.90897975818503</v>
      </c>
    </row>
    <row r="141" spans="1:13" ht="46.5" hidden="1">
      <c r="A141" s="84"/>
      <c r="B141" s="77"/>
      <c r="C141" s="53" t="s">
        <v>15</v>
      </c>
      <c r="D141" s="26" t="s">
        <v>16</v>
      </c>
      <c r="E141" s="11">
        <v>143.4</v>
      </c>
      <c r="F141" s="11">
        <v>26.9</v>
      </c>
      <c r="G141" s="11">
        <v>21.7</v>
      </c>
      <c r="H141" s="11">
        <v>36</v>
      </c>
      <c r="I141" s="11">
        <f t="shared" si="10"/>
        <v>14.3</v>
      </c>
      <c r="J141" s="11">
        <f t="shared" si="13"/>
        <v>165.89861751152074</v>
      </c>
      <c r="K141" s="11">
        <f t="shared" si="14"/>
        <v>133.8289962825279</v>
      </c>
      <c r="L141" s="11">
        <f t="shared" si="11"/>
        <v>-107.4</v>
      </c>
      <c r="M141" s="11">
        <f t="shared" si="12"/>
        <v>25.10460251046025</v>
      </c>
    </row>
    <row r="142" spans="1:13" ht="15" hidden="1">
      <c r="A142" s="84"/>
      <c r="B142" s="77"/>
      <c r="C142" s="50" t="s">
        <v>17</v>
      </c>
      <c r="D142" s="26" t="s">
        <v>18</v>
      </c>
      <c r="E142" s="11"/>
      <c r="F142" s="11"/>
      <c r="G142" s="11"/>
      <c r="H142" s="11"/>
      <c r="I142" s="11">
        <f t="shared" si="10"/>
        <v>0</v>
      </c>
      <c r="J142" s="11" t="e">
        <f t="shared" si="13"/>
        <v>#DIV/0!</v>
      </c>
      <c r="K142" s="11" t="e">
        <f t="shared" si="14"/>
        <v>#DIV/0!</v>
      </c>
      <c r="L142" s="11">
        <f t="shared" si="11"/>
        <v>0</v>
      </c>
      <c r="M142" s="11" t="e">
        <f t="shared" si="12"/>
        <v>#DIV/0!</v>
      </c>
    </row>
    <row r="143" spans="1:13" ht="15" hidden="1">
      <c r="A143" s="84"/>
      <c r="B143" s="77"/>
      <c r="C143" s="50" t="s">
        <v>22</v>
      </c>
      <c r="D143" s="26" t="s">
        <v>23</v>
      </c>
      <c r="E143" s="17"/>
      <c r="F143" s="11"/>
      <c r="G143" s="11"/>
      <c r="H143" s="11"/>
      <c r="I143" s="11">
        <f t="shared" si="10"/>
        <v>0</v>
      </c>
      <c r="J143" s="11" t="e">
        <f t="shared" si="13"/>
        <v>#DIV/0!</v>
      </c>
      <c r="K143" s="11" t="e">
        <f t="shared" si="14"/>
        <v>#DIV/0!</v>
      </c>
      <c r="L143" s="11">
        <f t="shared" si="11"/>
        <v>0</v>
      </c>
      <c r="M143" s="11" t="e">
        <f t="shared" si="12"/>
        <v>#DIV/0!</v>
      </c>
    </row>
    <row r="144" spans="1:13" ht="15">
      <c r="A144" s="84"/>
      <c r="B144" s="77"/>
      <c r="C144" s="50" t="s">
        <v>24</v>
      </c>
      <c r="D144" s="26" t="s">
        <v>60</v>
      </c>
      <c r="E144" s="11">
        <v>1313.4</v>
      </c>
      <c r="F144" s="11">
        <v>1530.8</v>
      </c>
      <c r="G144" s="11">
        <v>1248.4</v>
      </c>
      <c r="H144" s="11">
        <v>1248.4</v>
      </c>
      <c r="I144" s="11">
        <f t="shared" si="10"/>
        <v>0</v>
      </c>
      <c r="J144" s="11">
        <f t="shared" si="13"/>
        <v>100</v>
      </c>
      <c r="K144" s="11">
        <f t="shared" si="14"/>
        <v>81.55212960543507</v>
      </c>
      <c r="L144" s="11">
        <f t="shared" si="11"/>
        <v>-65</v>
      </c>
      <c r="M144" s="11">
        <f t="shared" si="12"/>
        <v>95.05101263895234</v>
      </c>
    </row>
    <row r="145" spans="1:13" ht="15" hidden="1">
      <c r="A145" s="84"/>
      <c r="B145" s="77"/>
      <c r="C145" s="50" t="s">
        <v>36</v>
      </c>
      <c r="D145" s="26" t="s">
        <v>37</v>
      </c>
      <c r="E145" s="11"/>
      <c r="F145" s="11"/>
      <c r="G145" s="11"/>
      <c r="H145" s="11"/>
      <c r="I145" s="11">
        <f t="shared" si="10"/>
        <v>0</v>
      </c>
      <c r="J145" s="11" t="e">
        <f t="shared" si="13"/>
        <v>#DIV/0!</v>
      </c>
      <c r="K145" s="11" t="e">
        <f t="shared" si="14"/>
        <v>#DIV/0!</v>
      </c>
      <c r="L145" s="11">
        <f t="shared" si="11"/>
        <v>0</v>
      </c>
      <c r="M145" s="11" t="e">
        <f t="shared" si="12"/>
        <v>#DIV/0!</v>
      </c>
    </row>
    <row r="146" spans="1:13" ht="15" hidden="1">
      <c r="A146" s="84"/>
      <c r="B146" s="77"/>
      <c r="C146" s="50" t="s">
        <v>26</v>
      </c>
      <c r="D146" s="26" t="s">
        <v>21</v>
      </c>
      <c r="E146" s="11"/>
      <c r="F146" s="11"/>
      <c r="G146" s="11"/>
      <c r="H146" s="11"/>
      <c r="I146" s="11">
        <f t="shared" si="10"/>
        <v>0</v>
      </c>
      <c r="J146" s="11" t="e">
        <f t="shared" si="13"/>
        <v>#DIV/0!</v>
      </c>
      <c r="K146" s="11" t="e">
        <f t="shared" si="14"/>
        <v>#DIV/0!</v>
      </c>
      <c r="L146" s="11">
        <f t="shared" si="11"/>
        <v>0</v>
      </c>
      <c r="M146" s="11" t="e">
        <f t="shared" si="12"/>
        <v>#DIV/0!</v>
      </c>
    </row>
    <row r="147" spans="1:13" s="2" customFormat="1" ht="15">
      <c r="A147" s="85"/>
      <c r="B147" s="78"/>
      <c r="C147" s="52"/>
      <c r="D147" s="40" t="s">
        <v>44</v>
      </c>
      <c r="E147" s="3">
        <f>SUM(E136:E137,E142:E146)</f>
        <v>2288.5</v>
      </c>
      <c r="F147" s="1">
        <f>SUM(F136:F137,F142:F146)</f>
        <v>1866.3999999999999</v>
      </c>
      <c r="G147" s="1">
        <f>SUM(G136:G137,G142:G146)</f>
        <v>1538.8000000000002</v>
      </c>
      <c r="H147" s="3">
        <f>SUM(H136:H137,H142:H146)</f>
        <v>1881.6000000000001</v>
      </c>
      <c r="I147" s="3">
        <f t="shared" si="10"/>
        <v>342.79999999999995</v>
      </c>
      <c r="J147" s="3">
        <f t="shared" si="13"/>
        <v>122.27709903821157</v>
      </c>
      <c r="K147" s="3">
        <f t="shared" si="14"/>
        <v>100.8144020574368</v>
      </c>
      <c r="L147" s="3">
        <f t="shared" si="11"/>
        <v>-406.89999999999986</v>
      </c>
      <c r="M147" s="3">
        <f t="shared" si="12"/>
        <v>82.21979462530042</v>
      </c>
    </row>
    <row r="148" spans="1:13" ht="30.75" customHeight="1">
      <c r="A148" s="76" t="s">
        <v>63</v>
      </c>
      <c r="B148" s="76" t="s">
        <v>220</v>
      </c>
      <c r="C148" s="50" t="s">
        <v>148</v>
      </c>
      <c r="D148" s="26" t="s">
        <v>149</v>
      </c>
      <c r="E148" s="11">
        <v>136.2</v>
      </c>
      <c r="F148" s="11"/>
      <c r="G148" s="11"/>
      <c r="H148" s="11">
        <v>52.6</v>
      </c>
      <c r="I148" s="11">
        <f t="shared" si="10"/>
        <v>52.6</v>
      </c>
      <c r="J148" s="11"/>
      <c r="K148" s="11"/>
      <c r="L148" s="11">
        <f t="shared" si="11"/>
        <v>-83.6</v>
      </c>
      <c r="M148" s="11">
        <f t="shared" si="12"/>
        <v>38.61967694566814</v>
      </c>
    </row>
    <row r="149" spans="1:13" ht="15">
      <c r="A149" s="77"/>
      <c r="B149" s="77"/>
      <c r="C149" s="50" t="s">
        <v>13</v>
      </c>
      <c r="D149" s="26" t="s">
        <v>14</v>
      </c>
      <c r="E149" s="11">
        <f>E153+E150+E152+E151</f>
        <v>862.3</v>
      </c>
      <c r="F149" s="11">
        <f>F153+F150+F152+F151</f>
        <v>252.70000000000002</v>
      </c>
      <c r="G149" s="11">
        <f>G153+G150+G152+G151</f>
        <v>207.39999999999998</v>
      </c>
      <c r="H149" s="11">
        <f>H153+H150+H152+H151</f>
        <v>1548.8</v>
      </c>
      <c r="I149" s="11">
        <f t="shared" si="10"/>
        <v>1341.4</v>
      </c>
      <c r="J149" s="11">
        <f t="shared" si="13"/>
        <v>746.7695274831245</v>
      </c>
      <c r="K149" s="11">
        <f t="shared" si="14"/>
        <v>612.9006727344678</v>
      </c>
      <c r="L149" s="11">
        <f t="shared" si="11"/>
        <v>686.5</v>
      </c>
      <c r="M149" s="11">
        <f t="shared" si="12"/>
        <v>179.61266380609996</v>
      </c>
    </row>
    <row r="150" spans="1:13" ht="46.5" hidden="1">
      <c r="A150" s="77"/>
      <c r="B150" s="77"/>
      <c r="C150" s="53" t="s">
        <v>152</v>
      </c>
      <c r="D150" s="26" t="s">
        <v>153</v>
      </c>
      <c r="E150" s="11"/>
      <c r="F150" s="11"/>
      <c r="G150" s="11"/>
      <c r="H150" s="11"/>
      <c r="I150" s="11">
        <f t="shared" si="10"/>
        <v>0</v>
      </c>
      <c r="J150" s="11" t="e">
        <f t="shared" si="13"/>
        <v>#DIV/0!</v>
      </c>
      <c r="K150" s="11" t="e">
        <f t="shared" si="14"/>
        <v>#DIV/0!</v>
      </c>
      <c r="L150" s="11">
        <f t="shared" si="11"/>
        <v>0</v>
      </c>
      <c r="M150" s="11" t="e">
        <f t="shared" si="12"/>
        <v>#DIV/0!</v>
      </c>
    </row>
    <row r="151" spans="1:13" ht="62.25" hidden="1">
      <c r="A151" s="77"/>
      <c r="B151" s="77"/>
      <c r="C151" s="50" t="s">
        <v>42</v>
      </c>
      <c r="D151" s="28" t="s">
        <v>43</v>
      </c>
      <c r="E151" s="11"/>
      <c r="F151" s="11"/>
      <c r="G151" s="11"/>
      <c r="H151" s="11">
        <v>252.8</v>
      </c>
      <c r="I151" s="11">
        <f t="shared" si="10"/>
        <v>252.8</v>
      </c>
      <c r="J151" s="11" t="e">
        <f t="shared" si="13"/>
        <v>#DIV/0!</v>
      </c>
      <c r="K151" s="11" t="e">
        <f t="shared" si="14"/>
        <v>#DIV/0!</v>
      </c>
      <c r="L151" s="11">
        <f t="shared" si="11"/>
        <v>252.8</v>
      </c>
      <c r="M151" s="11" t="e">
        <f t="shared" si="12"/>
        <v>#DIV/0!</v>
      </c>
    </row>
    <row r="152" spans="1:13" ht="62.25" hidden="1">
      <c r="A152" s="77"/>
      <c r="B152" s="77"/>
      <c r="C152" s="53" t="s">
        <v>190</v>
      </c>
      <c r="D152" s="26" t="s">
        <v>194</v>
      </c>
      <c r="E152" s="11">
        <v>676</v>
      </c>
      <c r="F152" s="11">
        <v>160.8</v>
      </c>
      <c r="G152" s="11">
        <v>132.2</v>
      </c>
      <c r="H152" s="11">
        <v>1048.9</v>
      </c>
      <c r="I152" s="11">
        <f t="shared" si="10"/>
        <v>916.7</v>
      </c>
      <c r="J152" s="11">
        <f t="shared" si="13"/>
        <v>793.4190620272316</v>
      </c>
      <c r="K152" s="11">
        <f t="shared" si="14"/>
        <v>652.3009950248756</v>
      </c>
      <c r="L152" s="11">
        <f t="shared" si="11"/>
        <v>372.9000000000001</v>
      </c>
      <c r="M152" s="11">
        <f t="shared" si="12"/>
        <v>155.16272189349115</v>
      </c>
    </row>
    <row r="153" spans="1:13" ht="46.5" hidden="1">
      <c r="A153" s="77"/>
      <c r="B153" s="77"/>
      <c r="C153" s="53" t="s">
        <v>15</v>
      </c>
      <c r="D153" s="26" t="s">
        <v>16</v>
      </c>
      <c r="E153" s="11">
        <v>186.3</v>
      </c>
      <c r="F153" s="11">
        <v>91.9</v>
      </c>
      <c r="G153" s="11">
        <v>75.2</v>
      </c>
      <c r="H153" s="11">
        <v>247.1</v>
      </c>
      <c r="I153" s="11">
        <f t="shared" si="10"/>
        <v>171.89999999999998</v>
      </c>
      <c r="J153" s="11">
        <f t="shared" si="13"/>
        <v>328.5904255319149</v>
      </c>
      <c r="K153" s="11">
        <f t="shared" si="14"/>
        <v>268.87921653971705</v>
      </c>
      <c r="L153" s="11">
        <f t="shared" si="11"/>
        <v>60.79999999999998</v>
      </c>
      <c r="M153" s="11">
        <f t="shared" si="12"/>
        <v>132.63553408480945</v>
      </c>
    </row>
    <row r="154" spans="1:13" ht="15" hidden="1">
      <c r="A154" s="77"/>
      <c r="B154" s="77"/>
      <c r="C154" s="50" t="s">
        <v>17</v>
      </c>
      <c r="D154" s="26" t="s">
        <v>18</v>
      </c>
      <c r="E154" s="11"/>
      <c r="F154" s="11"/>
      <c r="G154" s="11"/>
      <c r="H154" s="11"/>
      <c r="I154" s="11">
        <f t="shared" si="10"/>
        <v>0</v>
      </c>
      <c r="J154" s="11" t="e">
        <f t="shared" si="13"/>
        <v>#DIV/0!</v>
      </c>
      <c r="K154" s="11" t="e">
        <f t="shared" si="14"/>
        <v>#DIV/0!</v>
      </c>
      <c r="L154" s="11">
        <f t="shared" si="11"/>
        <v>0</v>
      </c>
      <c r="M154" s="11" t="e">
        <f t="shared" si="12"/>
        <v>#DIV/0!</v>
      </c>
    </row>
    <row r="155" spans="1:13" ht="15">
      <c r="A155" s="77"/>
      <c r="B155" s="77"/>
      <c r="C155" s="50" t="s">
        <v>19</v>
      </c>
      <c r="D155" s="26" t="s">
        <v>20</v>
      </c>
      <c r="E155" s="11"/>
      <c r="F155" s="11"/>
      <c r="G155" s="11"/>
      <c r="H155" s="11">
        <v>6</v>
      </c>
      <c r="I155" s="11">
        <f t="shared" si="10"/>
        <v>6</v>
      </c>
      <c r="J155" s="11"/>
      <c r="K155" s="11"/>
      <c r="L155" s="11">
        <f t="shared" si="11"/>
        <v>6</v>
      </c>
      <c r="M155" s="11"/>
    </row>
    <row r="156" spans="1:13" ht="15" hidden="1">
      <c r="A156" s="77"/>
      <c r="B156" s="77"/>
      <c r="C156" s="50" t="s">
        <v>22</v>
      </c>
      <c r="D156" s="26" t="s">
        <v>23</v>
      </c>
      <c r="E156" s="11"/>
      <c r="F156" s="11"/>
      <c r="G156" s="11"/>
      <c r="H156" s="11"/>
      <c r="I156" s="11">
        <f t="shared" si="10"/>
        <v>0</v>
      </c>
      <c r="J156" s="11" t="e">
        <f t="shared" si="13"/>
        <v>#DIV/0!</v>
      </c>
      <c r="K156" s="11" t="e">
        <f t="shared" si="14"/>
        <v>#DIV/0!</v>
      </c>
      <c r="L156" s="11">
        <f t="shared" si="11"/>
        <v>0</v>
      </c>
      <c r="M156" s="11" t="e">
        <f t="shared" si="12"/>
        <v>#DIV/0!</v>
      </c>
    </row>
    <row r="157" spans="1:13" ht="15">
      <c r="A157" s="77"/>
      <c r="B157" s="77"/>
      <c r="C157" s="50" t="s">
        <v>24</v>
      </c>
      <c r="D157" s="26" t="s">
        <v>60</v>
      </c>
      <c r="E157" s="11">
        <v>3480.4</v>
      </c>
      <c r="F157" s="11">
        <v>4794.8</v>
      </c>
      <c r="G157" s="11">
        <v>3910.4</v>
      </c>
      <c r="H157" s="11">
        <v>3910.4</v>
      </c>
      <c r="I157" s="11">
        <f t="shared" si="10"/>
        <v>0</v>
      </c>
      <c r="J157" s="11">
        <f t="shared" si="13"/>
        <v>100</v>
      </c>
      <c r="K157" s="11">
        <f t="shared" si="14"/>
        <v>81.55501793609744</v>
      </c>
      <c r="L157" s="11">
        <f t="shared" si="11"/>
        <v>430</v>
      </c>
      <c r="M157" s="11">
        <f t="shared" si="12"/>
        <v>112.3549017354327</v>
      </c>
    </row>
    <row r="158" spans="1:13" ht="15" hidden="1">
      <c r="A158" s="77"/>
      <c r="B158" s="77"/>
      <c r="C158" s="50" t="s">
        <v>36</v>
      </c>
      <c r="D158" s="26" t="s">
        <v>37</v>
      </c>
      <c r="E158" s="11"/>
      <c r="F158" s="11"/>
      <c r="G158" s="11"/>
      <c r="H158" s="11"/>
      <c r="I158" s="11">
        <f t="shared" si="10"/>
        <v>0</v>
      </c>
      <c r="J158" s="11" t="e">
        <f t="shared" si="13"/>
        <v>#DIV/0!</v>
      </c>
      <c r="K158" s="11" t="e">
        <f t="shared" si="14"/>
        <v>#DIV/0!</v>
      </c>
      <c r="L158" s="11">
        <f t="shared" si="11"/>
        <v>0</v>
      </c>
      <c r="M158" s="11" t="e">
        <f t="shared" si="12"/>
        <v>#DIV/0!</v>
      </c>
    </row>
    <row r="159" spans="1:13" ht="15">
      <c r="A159" s="77"/>
      <c r="B159" s="77"/>
      <c r="C159" s="50" t="s">
        <v>26</v>
      </c>
      <c r="D159" s="26" t="s">
        <v>21</v>
      </c>
      <c r="E159" s="11">
        <v>-58.8</v>
      </c>
      <c r="F159" s="11"/>
      <c r="G159" s="11"/>
      <c r="H159" s="11"/>
      <c r="I159" s="11">
        <f t="shared" si="10"/>
        <v>0</v>
      </c>
      <c r="J159" s="11"/>
      <c r="K159" s="11"/>
      <c r="L159" s="11">
        <f t="shared" si="11"/>
        <v>58.8</v>
      </c>
      <c r="M159" s="11">
        <f t="shared" si="12"/>
        <v>0</v>
      </c>
    </row>
    <row r="160" spans="1:13" s="2" customFormat="1" ht="30.75">
      <c r="A160" s="77"/>
      <c r="B160" s="77"/>
      <c r="C160" s="54"/>
      <c r="D160" s="40" t="s">
        <v>29</v>
      </c>
      <c r="E160" s="1">
        <f>E161-E159</f>
        <v>4478.9</v>
      </c>
      <c r="F160" s="1">
        <f>F161-F159</f>
        <v>5047.5</v>
      </c>
      <c r="G160" s="1">
        <f>G161-G159</f>
        <v>4117.8</v>
      </c>
      <c r="H160" s="1">
        <f>H161-H159</f>
        <v>5517.8</v>
      </c>
      <c r="I160" s="1">
        <f t="shared" si="10"/>
        <v>1400</v>
      </c>
      <c r="J160" s="1">
        <f t="shared" si="13"/>
        <v>133.99873718976153</v>
      </c>
      <c r="K160" s="1">
        <f t="shared" si="14"/>
        <v>109.31748390292225</v>
      </c>
      <c r="L160" s="1">
        <f t="shared" si="11"/>
        <v>1038.9000000000005</v>
      </c>
      <c r="M160" s="1">
        <f t="shared" si="12"/>
        <v>123.19542744870392</v>
      </c>
    </row>
    <row r="161" spans="1:13" s="2" customFormat="1" ht="15">
      <c r="A161" s="78"/>
      <c r="B161" s="78"/>
      <c r="C161" s="52"/>
      <c r="D161" s="40" t="s">
        <v>44</v>
      </c>
      <c r="E161" s="3">
        <f>SUM(E148:E149,E154:E159)</f>
        <v>4420.099999999999</v>
      </c>
      <c r="F161" s="3">
        <f>SUM(F148:F149,F154:F159)</f>
        <v>5047.5</v>
      </c>
      <c r="G161" s="3">
        <f>SUM(G148:G149,G154:G159)</f>
        <v>4117.8</v>
      </c>
      <c r="H161" s="3">
        <f>SUM(H148:H149,H154:H159)</f>
        <v>5517.8</v>
      </c>
      <c r="I161" s="3">
        <f t="shared" si="10"/>
        <v>1400</v>
      </c>
      <c r="J161" s="3">
        <f t="shared" si="13"/>
        <v>133.99873718976153</v>
      </c>
      <c r="K161" s="3">
        <f t="shared" si="14"/>
        <v>109.31748390292225</v>
      </c>
      <c r="L161" s="3">
        <f t="shared" si="11"/>
        <v>1097.7000000000007</v>
      </c>
      <c r="M161" s="3">
        <f t="shared" si="12"/>
        <v>124.8342797674261</v>
      </c>
    </row>
    <row r="162" spans="1:13" ht="30" customHeight="1">
      <c r="A162" s="76" t="s">
        <v>66</v>
      </c>
      <c r="B162" s="76" t="s">
        <v>221</v>
      </c>
      <c r="C162" s="50" t="s">
        <v>148</v>
      </c>
      <c r="D162" s="26" t="s">
        <v>149</v>
      </c>
      <c r="E162" s="11">
        <v>259.6</v>
      </c>
      <c r="F162" s="11"/>
      <c r="G162" s="11"/>
      <c r="H162" s="11">
        <v>179.4</v>
      </c>
      <c r="I162" s="11">
        <f t="shared" si="10"/>
        <v>179.4</v>
      </c>
      <c r="J162" s="11"/>
      <c r="K162" s="11"/>
      <c r="L162" s="11">
        <f t="shared" si="11"/>
        <v>-80.20000000000002</v>
      </c>
      <c r="M162" s="11">
        <f t="shared" si="12"/>
        <v>69.10631741140215</v>
      </c>
    </row>
    <row r="163" spans="1:13" ht="15">
      <c r="A163" s="77"/>
      <c r="B163" s="77"/>
      <c r="C163" s="50" t="s">
        <v>13</v>
      </c>
      <c r="D163" s="26" t="s">
        <v>14</v>
      </c>
      <c r="E163" s="11">
        <f>E166+E165+E164</f>
        <v>3133.2</v>
      </c>
      <c r="F163" s="11">
        <f>F166+F165+F164</f>
        <v>1692.2</v>
      </c>
      <c r="G163" s="11">
        <f>G166+G165+G164</f>
        <v>1247.5</v>
      </c>
      <c r="H163" s="11">
        <f>H166+H165+H164</f>
        <v>2370.6</v>
      </c>
      <c r="I163" s="11">
        <f t="shared" si="10"/>
        <v>1123.1</v>
      </c>
      <c r="J163" s="11">
        <f t="shared" si="13"/>
        <v>190.02805611222445</v>
      </c>
      <c r="K163" s="11">
        <f t="shared" si="14"/>
        <v>140.0898238978844</v>
      </c>
      <c r="L163" s="11">
        <f t="shared" si="11"/>
        <v>-762.5999999999999</v>
      </c>
      <c r="M163" s="11">
        <f t="shared" si="12"/>
        <v>75.66066641133665</v>
      </c>
    </row>
    <row r="164" spans="1:13" ht="62.25" hidden="1">
      <c r="A164" s="77"/>
      <c r="B164" s="77"/>
      <c r="C164" s="50" t="s">
        <v>42</v>
      </c>
      <c r="D164" s="28" t="s">
        <v>43</v>
      </c>
      <c r="E164" s="11"/>
      <c r="F164" s="11"/>
      <c r="G164" s="11"/>
      <c r="H164" s="11">
        <v>227.4</v>
      </c>
      <c r="I164" s="11">
        <f t="shared" si="10"/>
        <v>227.4</v>
      </c>
      <c r="J164" s="11" t="e">
        <f t="shared" si="13"/>
        <v>#DIV/0!</v>
      </c>
      <c r="K164" s="11" t="e">
        <f t="shared" si="14"/>
        <v>#DIV/0!</v>
      </c>
      <c r="L164" s="11">
        <f t="shared" si="11"/>
        <v>227.4</v>
      </c>
      <c r="M164" s="11" t="e">
        <f t="shared" si="12"/>
        <v>#DIV/0!</v>
      </c>
    </row>
    <row r="165" spans="1:13" ht="46.5" hidden="1">
      <c r="A165" s="77"/>
      <c r="B165" s="77"/>
      <c r="C165" s="53" t="s">
        <v>190</v>
      </c>
      <c r="D165" s="26" t="s">
        <v>191</v>
      </c>
      <c r="E165" s="11">
        <v>2919.6</v>
      </c>
      <c r="F165" s="11">
        <v>1588.9</v>
      </c>
      <c r="G165" s="11">
        <v>1160</v>
      </c>
      <c r="H165" s="11">
        <v>1831</v>
      </c>
      <c r="I165" s="11">
        <f t="shared" si="10"/>
        <v>671</v>
      </c>
      <c r="J165" s="11">
        <f t="shared" si="13"/>
        <v>157.84482758620692</v>
      </c>
      <c r="K165" s="11">
        <f t="shared" si="14"/>
        <v>115.23695638492038</v>
      </c>
      <c r="L165" s="11">
        <f t="shared" si="11"/>
        <v>-1088.6</v>
      </c>
      <c r="M165" s="11">
        <f t="shared" si="12"/>
        <v>62.71407042060556</v>
      </c>
    </row>
    <row r="166" spans="1:13" ht="46.5" hidden="1">
      <c r="A166" s="77"/>
      <c r="B166" s="77"/>
      <c r="C166" s="53" t="s">
        <v>15</v>
      </c>
      <c r="D166" s="26" t="s">
        <v>16</v>
      </c>
      <c r="E166" s="11">
        <v>213.6</v>
      </c>
      <c r="F166" s="11">
        <v>103.3</v>
      </c>
      <c r="G166" s="11">
        <v>87.5</v>
      </c>
      <c r="H166" s="11">
        <v>312.2</v>
      </c>
      <c r="I166" s="11">
        <f t="shared" si="10"/>
        <v>224.7</v>
      </c>
      <c r="J166" s="11">
        <f t="shared" si="13"/>
        <v>356.8</v>
      </c>
      <c r="K166" s="11">
        <f t="shared" si="14"/>
        <v>302.22652468538234</v>
      </c>
      <c r="L166" s="11">
        <f t="shared" si="11"/>
        <v>98.6</v>
      </c>
      <c r="M166" s="11">
        <f t="shared" si="12"/>
        <v>146.16104868913857</v>
      </c>
    </row>
    <row r="167" spans="1:13" ht="15" hidden="1">
      <c r="A167" s="77"/>
      <c r="B167" s="77"/>
      <c r="C167" s="50" t="s">
        <v>17</v>
      </c>
      <c r="D167" s="26" t="s">
        <v>18</v>
      </c>
      <c r="E167" s="11"/>
      <c r="F167" s="11"/>
      <c r="G167" s="11"/>
      <c r="H167" s="11"/>
      <c r="I167" s="11">
        <f t="shared" si="10"/>
        <v>0</v>
      </c>
      <c r="J167" s="11" t="e">
        <f t="shared" si="13"/>
        <v>#DIV/0!</v>
      </c>
      <c r="K167" s="11" t="e">
        <f t="shared" si="14"/>
        <v>#DIV/0!</v>
      </c>
      <c r="L167" s="11">
        <f t="shared" si="11"/>
        <v>0</v>
      </c>
      <c r="M167" s="11" t="e">
        <f t="shared" si="12"/>
        <v>#DIV/0!</v>
      </c>
    </row>
    <row r="168" spans="1:13" ht="15" hidden="1">
      <c r="A168" s="77"/>
      <c r="B168" s="77"/>
      <c r="C168" s="50" t="s">
        <v>22</v>
      </c>
      <c r="D168" s="26" t="s">
        <v>23</v>
      </c>
      <c r="E168" s="11"/>
      <c r="F168" s="11"/>
      <c r="G168" s="11"/>
      <c r="H168" s="11"/>
      <c r="I168" s="11">
        <f t="shared" si="10"/>
        <v>0</v>
      </c>
      <c r="J168" s="11" t="e">
        <f t="shared" si="13"/>
        <v>#DIV/0!</v>
      </c>
      <c r="K168" s="11" t="e">
        <f t="shared" si="14"/>
        <v>#DIV/0!</v>
      </c>
      <c r="L168" s="11">
        <f t="shared" si="11"/>
        <v>0</v>
      </c>
      <c r="M168" s="11" t="e">
        <f t="shared" si="12"/>
        <v>#DIV/0!</v>
      </c>
    </row>
    <row r="169" spans="1:13" ht="15">
      <c r="A169" s="77"/>
      <c r="B169" s="77"/>
      <c r="C169" s="50" t="s">
        <v>24</v>
      </c>
      <c r="D169" s="26" t="s">
        <v>60</v>
      </c>
      <c r="E169" s="11">
        <v>3877.6</v>
      </c>
      <c r="F169" s="11">
        <v>5285.2</v>
      </c>
      <c r="G169" s="11">
        <v>4310.4</v>
      </c>
      <c r="H169" s="11">
        <v>4310.4</v>
      </c>
      <c r="I169" s="11">
        <f t="shared" si="10"/>
        <v>0</v>
      </c>
      <c r="J169" s="11">
        <f t="shared" si="13"/>
        <v>100</v>
      </c>
      <c r="K169" s="11">
        <f t="shared" si="14"/>
        <v>81.55604329069855</v>
      </c>
      <c r="L169" s="11">
        <f t="shared" si="11"/>
        <v>432.7999999999997</v>
      </c>
      <c r="M169" s="11">
        <f t="shared" si="12"/>
        <v>111.16154322261191</v>
      </c>
    </row>
    <row r="170" spans="1:13" ht="15" hidden="1">
      <c r="A170" s="77"/>
      <c r="B170" s="77"/>
      <c r="C170" s="50" t="s">
        <v>36</v>
      </c>
      <c r="D170" s="26" t="s">
        <v>37</v>
      </c>
      <c r="E170" s="11"/>
      <c r="F170" s="11"/>
      <c r="G170" s="11"/>
      <c r="H170" s="11"/>
      <c r="I170" s="11">
        <f t="shared" si="10"/>
        <v>0</v>
      </c>
      <c r="J170" s="11" t="e">
        <f t="shared" si="13"/>
        <v>#DIV/0!</v>
      </c>
      <c r="K170" s="11" t="e">
        <f t="shared" si="14"/>
        <v>#DIV/0!</v>
      </c>
      <c r="L170" s="11">
        <f t="shared" si="11"/>
        <v>0</v>
      </c>
      <c r="M170" s="11" t="e">
        <f t="shared" si="12"/>
        <v>#DIV/0!</v>
      </c>
    </row>
    <row r="171" spans="1:13" ht="15">
      <c r="A171" s="77"/>
      <c r="B171" s="77"/>
      <c r="C171" s="50" t="s">
        <v>26</v>
      </c>
      <c r="D171" s="26" t="s">
        <v>21</v>
      </c>
      <c r="E171" s="11">
        <v>-6.8</v>
      </c>
      <c r="F171" s="11"/>
      <c r="G171" s="11"/>
      <c r="H171" s="11"/>
      <c r="I171" s="11">
        <f t="shared" si="10"/>
        <v>0</v>
      </c>
      <c r="J171" s="11"/>
      <c r="K171" s="11"/>
      <c r="L171" s="11">
        <f t="shared" si="11"/>
        <v>6.8</v>
      </c>
      <c r="M171" s="11">
        <f t="shared" si="12"/>
        <v>0</v>
      </c>
    </row>
    <row r="172" spans="1:13" s="2" customFormat="1" ht="30.75">
      <c r="A172" s="77"/>
      <c r="B172" s="77"/>
      <c r="C172" s="54"/>
      <c r="D172" s="40" t="s">
        <v>29</v>
      </c>
      <c r="E172" s="1">
        <f>E173-E171</f>
        <v>7270.4</v>
      </c>
      <c r="F172" s="1">
        <f>F173-F171</f>
        <v>6977.4</v>
      </c>
      <c r="G172" s="1">
        <f>G173-G171</f>
        <v>5557.9</v>
      </c>
      <c r="H172" s="1">
        <f>H173-H171</f>
        <v>6860.4</v>
      </c>
      <c r="I172" s="1">
        <f t="shared" si="10"/>
        <v>1302.5</v>
      </c>
      <c r="J172" s="1">
        <f t="shared" si="13"/>
        <v>123.43511038341819</v>
      </c>
      <c r="K172" s="1">
        <f t="shared" si="14"/>
        <v>98.32315762318342</v>
      </c>
      <c r="L172" s="1">
        <f t="shared" si="11"/>
        <v>-410</v>
      </c>
      <c r="M172" s="1">
        <f t="shared" si="12"/>
        <v>94.36069542253522</v>
      </c>
    </row>
    <row r="173" spans="1:13" s="2" customFormat="1" ht="15">
      <c r="A173" s="78"/>
      <c r="B173" s="78"/>
      <c r="C173" s="52"/>
      <c r="D173" s="40" t="s">
        <v>44</v>
      </c>
      <c r="E173" s="3">
        <f>SUM(E162:E163,E167:E171)</f>
        <v>7263.599999999999</v>
      </c>
      <c r="F173" s="3">
        <f>SUM(F162:F163,F167:F171)</f>
        <v>6977.4</v>
      </c>
      <c r="G173" s="3">
        <f>SUM(G162:G163,G167:G171)</f>
        <v>5557.9</v>
      </c>
      <c r="H173" s="3">
        <f>SUM(H162:H163,H167:H171)</f>
        <v>6860.4</v>
      </c>
      <c r="I173" s="3">
        <f t="shared" si="10"/>
        <v>1302.5</v>
      </c>
      <c r="J173" s="3">
        <f t="shared" si="13"/>
        <v>123.43511038341819</v>
      </c>
      <c r="K173" s="3">
        <f t="shared" si="14"/>
        <v>98.32315762318342</v>
      </c>
      <c r="L173" s="3">
        <f t="shared" si="11"/>
        <v>-403.1999999999998</v>
      </c>
      <c r="M173" s="3">
        <f t="shared" si="12"/>
        <v>94.44903353708905</v>
      </c>
    </row>
    <row r="174" spans="1:13" ht="30.75">
      <c r="A174" s="76" t="s">
        <v>67</v>
      </c>
      <c r="B174" s="76" t="s">
        <v>222</v>
      </c>
      <c r="C174" s="50" t="s">
        <v>148</v>
      </c>
      <c r="D174" s="27" t="s">
        <v>149</v>
      </c>
      <c r="E174" s="11">
        <v>294.3</v>
      </c>
      <c r="F174" s="11"/>
      <c r="G174" s="11"/>
      <c r="H174" s="11">
        <v>87.7</v>
      </c>
      <c r="I174" s="11">
        <f t="shared" si="10"/>
        <v>87.7</v>
      </c>
      <c r="J174" s="11"/>
      <c r="K174" s="11"/>
      <c r="L174" s="11">
        <f t="shared" si="11"/>
        <v>-206.60000000000002</v>
      </c>
      <c r="M174" s="11">
        <f t="shared" si="12"/>
        <v>29.79952429493714</v>
      </c>
    </row>
    <row r="175" spans="1:13" ht="15">
      <c r="A175" s="77"/>
      <c r="B175" s="77"/>
      <c r="C175" s="50" t="s">
        <v>13</v>
      </c>
      <c r="D175" s="26" t="s">
        <v>14</v>
      </c>
      <c r="E175" s="11">
        <f>SUM(E176:E179)</f>
        <v>509.79999999999995</v>
      </c>
      <c r="F175" s="11">
        <f>SUM(F176:F179)</f>
        <v>269.2</v>
      </c>
      <c r="G175" s="11">
        <f>SUM(G176:G179)</f>
        <v>208.2</v>
      </c>
      <c r="H175" s="11">
        <f>SUM(H176:H179)</f>
        <v>682.5999999999999</v>
      </c>
      <c r="I175" s="11">
        <f t="shared" si="10"/>
        <v>474.3999999999999</v>
      </c>
      <c r="J175" s="11">
        <f t="shared" si="13"/>
        <v>327.8578290105668</v>
      </c>
      <c r="K175" s="11">
        <f t="shared" si="14"/>
        <v>253.56612184249627</v>
      </c>
      <c r="L175" s="11">
        <f t="shared" si="11"/>
        <v>172.79999999999995</v>
      </c>
      <c r="M175" s="11">
        <f t="shared" si="12"/>
        <v>133.89564535111808</v>
      </c>
    </row>
    <row r="176" spans="1:13" ht="46.5" hidden="1">
      <c r="A176" s="77"/>
      <c r="B176" s="77"/>
      <c r="C176" s="53" t="s">
        <v>152</v>
      </c>
      <c r="D176" s="26" t="s">
        <v>153</v>
      </c>
      <c r="E176" s="11"/>
      <c r="F176" s="11"/>
      <c r="G176" s="11"/>
      <c r="H176" s="11"/>
      <c r="I176" s="11">
        <f t="shared" si="10"/>
        <v>0</v>
      </c>
      <c r="J176" s="11" t="e">
        <f t="shared" si="13"/>
        <v>#DIV/0!</v>
      </c>
      <c r="K176" s="11" t="e">
        <f t="shared" si="14"/>
        <v>#DIV/0!</v>
      </c>
      <c r="L176" s="11">
        <f t="shared" si="11"/>
        <v>0</v>
      </c>
      <c r="M176" s="11" t="e">
        <f t="shared" si="12"/>
        <v>#DIV/0!</v>
      </c>
    </row>
    <row r="177" spans="1:13" ht="62.25" hidden="1">
      <c r="A177" s="77"/>
      <c r="B177" s="77"/>
      <c r="C177" s="50" t="s">
        <v>42</v>
      </c>
      <c r="D177" s="28" t="s">
        <v>43</v>
      </c>
      <c r="E177" s="11"/>
      <c r="F177" s="11"/>
      <c r="G177" s="11"/>
      <c r="H177" s="11">
        <v>43.5</v>
      </c>
      <c r="I177" s="11">
        <f t="shared" si="10"/>
        <v>43.5</v>
      </c>
      <c r="J177" s="11" t="e">
        <f t="shared" si="13"/>
        <v>#DIV/0!</v>
      </c>
      <c r="K177" s="11" t="e">
        <f t="shared" si="14"/>
        <v>#DIV/0!</v>
      </c>
      <c r="L177" s="11">
        <f t="shared" si="11"/>
        <v>43.5</v>
      </c>
      <c r="M177" s="11" t="e">
        <f t="shared" si="12"/>
        <v>#DIV/0!</v>
      </c>
    </row>
    <row r="178" spans="1:13" ht="46.5" hidden="1">
      <c r="A178" s="77"/>
      <c r="B178" s="77"/>
      <c r="C178" s="53" t="s">
        <v>190</v>
      </c>
      <c r="D178" s="26" t="s">
        <v>191</v>
      </c>
      <c r="E178" s="11">
        <v>363.4</v>
      </c>
      <c r="F178" s="11">
        <v>200</v>
      </c>
      <c r="G178" s="11">
        <v>150</v>
      </c>
      <c r="H178" s="11">
        <v>357.2</v>
      </c>
      <c r="I178" s="11">
        <f t="shared" si="10"/>
        <v>207.2</v>
      </c>
      <c r="J178" s="11">
        <f t="shared" si="13"/>
        <v>238.1333333333333</v>
      </c>
      <c r="K178" s="11">
        <f t="shared" si="14"/>
        <v>178.6</v>
      </c>
      <c r="L178" s="11">
        <f t="shared" si="11"/>
        <v>-6.199999999999989</v>
      </c>
      <c r="M178" s="11">
        <f t="shared" si="12"/>
        <v>98.29389102916896</v>
      </c>
    </row>
    <row r="179" spans="1:13" ht="46.5" hidden="1">
      <c r="A179" s="77"/>
      <c r="B179" s="77"/>
      <c r="C179" s="53" t="s">
        <v>15</v>
      </c>
      <c r="D179" s="26" t="s">
        <v>16</v>
      </c>
      <c r="E179" s="11">
        <v>146.4</v>
      </c>
      <c r="F179" s="11">
        <v>69.2</v>
      </c>
      <c r="G179" s="11">
        <v>58.2</v>
      </c>
      <c r="H179" s="11">
        <v>281.9</v>
      </c>
      <c r="I179" s="11">
        <f t="shared" si="10"/>
        <v>223.7</v>
      </c>
      <c r="J179" s="11">
        <f t="shared" si="13"/>
        <v>484.36426116838487</v>
      </c>
      <c r="K179" s="11">
        <f t="shared" si="14"/>
        <v>407.3699421965317</v>
      </c>
      <c r="L179" s="11">
        <f t="shared" si="11"/>
        <v>135.49999999999997</v>
      </c>
      <c r="M179" s="11">
        <f t="shared" si="12"/>
        <v>192.55464480874315</v>
      </c>
    </row>
    <row r="180" spans="1:13" ht="15" hidden="1">
      <c r="A180" s="77"/>
      <c r="B180" s="77"/>
      <c r="C180" s="50" t="s">
        <v>17</v>
      </c>
      <c r="D180" s="26" t="s">
        <v>18</v>
      </c>
      <c r="E180" s="11"/>
      <c r="F180" s="11"/>
      <c r="G180" s="11"/>
      <c r="H180" s="11"/>
      <c r="I180" s="11">
        <f t="shared" si="10"/>
        <v>0</v>
      </c>
      <c r="J180" s="11" t="e">
        <f t="shared" si="13"/>
        <v>#DIV/0!</v>
      </c>
      <c r="K180" s="11" t="e">
        <f t="shared" si="14"/>
        <v>#DIV/0!</v>
      </c>
      <c r="L180" s="11">
        <f t="shared" si="11"/>
        <v>0</v>
      </c>
      <c r="M180" s="11" t="e">
        <f t="shared" si="12"/>
        <v>#DIV/0!</v>
      </c>
    </row>
    <row r="181" spans="1:13" ht="15" hidden="1">
      <c r="A181" s="77"/>
      <c r="B181" s="77"/>
      <c r="C181" s="50" t="s">
        <v>22</v>
      </c>
      <c r="D181" s="26" t="s">
        <v>23</v>
      </c>
      <c r="E181" s="11"/>
      <c r="F181" s="11"/>
      <c r="G181" s="11"/>
      <c r="H181" s="11"/>
      <c r="I181" s="11">
        <f t="shared" si="10"/>
        <v>0</v>
      </c>
      <c r="J181" s="11" t="e">
        <f t="shared" si="13"/>
        <v>#DIV/0!</v>
      </c>
      <c r="K181" s="11" t="e">
        <f t="shared" si="14"/>
        <v>#DIV/0!</v>
      </c>
      <c r="L181" s="11">
        <f t="shared" si="11"/>
        <v>0</v>
      </c>
      <c r="M181" s="11" t="e">
        <f t="shared" si="12"/>
        <v>#DIV/0!</v>
      </c>
    </row>
    <row r="182" spans="1:13" ht="15">
      <c r="A182" s="77"/>
      <c r="B182" s="77"/>
      <c r="C182" s="50" t="s">
        <v>24</v>
      </c>
      <c r="D182" s="26" t="s">
        <v>60</v>
      </c>
      <c r="E182" s="11">
        <v>3180.4</v>
      </c>
      <c r="F182" s="11">
        <v>4457.7</v>
      </c>
      <c r="G182" s="11">
        <v>3635.5</v>
      </c>
      <c r="H182" s="11">
        <v>3635.5</v>
      </c>
      <c r="I182" s="11">
        <f t="shared" si="10"/>
        <v>0</v>
      </c>
      <c r="J182" s="11">
        <f t="shared" si="13"/>
        <v>100</v>
      </c>
      <c r="K182" s="11">
        <f t="shared" si="14"/>
        <v>81.55551068936896</v>
      </c>
      <c r="L182" s="11">
        <f t="shared" si="11"/>
        <v>455.0999999999999</v>
      </c>
      <c r="M182" s="11">
        <f t="shared" si="12"/>
        <v>114.30952081499181</v>
      </c>
    </row>
    <row r="183" spans="1:13" ht="15" hidden="1">
      <c r="A183" s="77"/>
      <c r="B183" s="77"/>
      <c r="C183" s="50" t="s">
        <v>36</v>
      </c>
      <c r="D183" s="26" t="s">
        <v>37</v>
      </c>
      <c r="E183" s="11"/>
      <c r="F183" s="11"/>
      <c r="G183" s="11"/>
      <c r="H183" s="11"/>
      <c r="I183" s="11">
        <f t="shared" si="10"/>
        <v>0</v>
      </c>
      <c r="J183" s="11" t="e">
        <f t="shared" si="13"/>
        <v>#DIV/0!</v>
      </c>
      <c r="K183" s="11" t="e">
        <f t="shared" si="14"/>
        <v>#DIV/0!</v>
      </c>
      <c r="L183" s="11">
        <f t="shared" si="11"/>
        <v>0</v>
      </c>
      <c r="M183" s="11" t="e">
        <f t="shared" si="12"/>
        <v>#DIV/0!</v>
      </c>
    </row>
    <row r="184" spans="1:13" ht="15" hidden="1">
      <c r="A184" s="77"/>
      <c r="B184" s="77"/>
      <c r="C184" s="50" t="s">
        <v>26</v>
      </c>
      <c r="D184" s="26" t="s">
        <v>21</v>
      </c>
      <c r="E184" s="11"/>
      <c r="F184" s="11"/>
      <c r="G184" s="11"/>
      <c r="H184" s="11"/>
      <c r="I184" s="11">
        <f t="shared" si="10"/>
        <v>0</v>
      </c>
      <c r="J184" s="11" t="e">
        <f t="shared" si="13"/>
        <v>#DIV/0!</v>
      </c>
      <c r="K184" s="11" t="e">
        <f t="shared" si="14"/>
        <v>#DIV/0!</v>
      </c>
      <c r="L184" s="11">
        <f t="shared" si="11"/>
        <v>0</v>
      </c>
      <c r="M184" s="11" t="e">
        <f t="shared" si="12"/>
        <v>#DIV/0!</v>
      </c>
    </row>
    <row r="185" spans="1:13" s="2" customFormat="1" ht="30.75" hidden="1">
      <c r="A185" s="77"/>
      <c r="B185" s="77"/>
      <c r="C185" s="54"/>
      <c r="D185" s="40" t="s">
        <v>29</v>
      </c>
      <c r="E185" s="1">
        <f>E186-E184</f>
        <v>3984.5</v>
      </c>
      <c r="F185" s="1">
        <f>F186-F184</f>
        <v>4726.9</v>
      </c>
      <c r="G185" s="1">
        <f>G186-G184</f>
        <v>3843.7</v>
      </c>
      <c r="H185" s="1">
        <f>H186-H184</f>
        <v>4405.8</v>
      </c>
      <c r="I185" s="1">
        <f t="shared" si="10"/>
        <v>562.1000000000004</v>
      </c>
      <c r="J185" s="1">
        <f t="shared" si="13"/>
        <v>114.623930067383</v>
      </c>
      <c r="K185" s="1">
        <f t="shared" si="14"/>
        <v>93.20696439526964</v>
      </c>
      <c r="L185" s="1">
        <f t="shared" si="11"/>
        <v>421.3000000000002</v>
      </c>
      <c r="M185" s="1">
        <f t="shared" si="12"/>
        <v>110.57347220479359</v>
      </c>
    </row>
    <row r="186" spans="1:13" s="2" customFormat="1" ht="15">
      <c r="A186" s="78"/>
      <c r="B186" s="78"/>
      <c r="C186" s="52"/>
      <c r="D186" s="40" t="s">
        <v>44</v>
      </c>
      <c r="E186" s="3">
        <f>SUM(E174:E175,E180:E184)</f>
        <v>3984.5</v>
      </c>
      <c r="F186" s="3">
        <f>SUM(F174:F175,F180:F184)</f>
        <v>4726.9</v>
      </c>
      <c r="G186" s="3">
        <f>SUM(G174:G175,G180:G184)</f>
        <v>3843.7</v>
      </c>
      <c r="H186" s="3">
        <f>SUM(H174:H175,H180:H184)</f>
        <v>4405.8</v>
      </c>
      <c r="I186" s="3">
        <f t="shared" si="10"/>
        <v>562.1000000000004</v>
      </c>
      <c r="J186" s="3">
        <f t="shared" si="13"/>
        <v>114.623930067383</v>
      </c>
      <c r="K186" s="3">
        <f t="shared" si="14"/>
        <v>93.20696439526964</v>
      </c>
      <c r="L186" s="3">
        <f t="shared" si="11"/>
        <v>421.3000000000002</v>
      </c>
      <c r="M186" s="3">
        <f t="shared" si="12"/>
        <v>110.57347220479359</v>
      </c>
    </row>
    <row r="187" spans="1:13" s="2" customFormat="1" ht="15" hidden="1">
      <c r="A187" s="76" t="s">
        <v>68</v>
      </c>
      <c r="B187" s="76" t="s">
        <v>223</v>
      </c>
      <c r="C187" s="50" t="s">
        <v>6</v>
      </c>
      <c r="D187" s="26" t="s">
        <v>7</v>
      </c>
      <c r="E187" s="16"/>
      <c r="F187" s="3"/>
      <c r="G187" s="3"/>
      <c r="H187" s="16"/>
      <c r="I187" s="16">
        <f t="shared" si="10"/>
        <v>0</v>
      </c>
      <c r="J187" s="16" t="e">
        <f t="shared" si="13"/>
        <v>#DIV/0!</v>
      </c>
      <c r="K187" s="16" t="e">
        <f t="shared" si="14"/>
        <v>#DIV/0!</v>
      </c>
      <c r="L187" s="16">
        <f t="shared" si="11"/>
        <v>0</v>
      </c>
      <c r="M187" s="16" t="e">
        <f t="shared" si="12"/>
        <v>#DIV/0!</v>
      </c>
    </row>
    <row r="188" spans="1:13" ht="30.75">
      <c r="A188" s="77"/>
      <c r="B188" s="77"/>
      <c r="C188" s="50" t="s">
        <v>148</v>
      </c>
      <c r="D188" s="26" t="s">
        <v>149</v>
      </c>
      <c r="E188" s="11">
        <v>268.8</v>
      </c>
      <c r="F188" s="11"/>
      <c r="G188" s="11"/>
      <c r="H188" s="11">
        <v>334.3</v>
      </c>
      <c r="I188" s="11">
        <f t="shared" si="10"/>
        <v>334.3</v>
      </c>
      <c r="J188" s="11"/>
      <c r="K188" s="11"/>
      <c r="L188" s="11">
        <f t="shared" si="11"/>
        <v>65.5</v>
      </c>
      <c r="M188" s="11">
        <f t="shared" si="12"/>
        <v>124.36755952380952</v>
      </c>
    </row>
    <row r="189" spans="1:13" ht="15">
      <c r="A189" s="77"/>
      <c r="B189" s="77"/>
      <c r="C189" s="50" t="s">
        <v>13</v>
      </c>
      <c r="D189" s="26" t="s">
        <v>14</v>
      </c>
      <c r="E189" s="11">
        <f>E192+E191+E190</f>
        <v>362.6</v>
      </c>
      <c r="F189" s="11">
        <f>F192+F191+F190</f>
        <v>99.4</v>
      </c>
      <c r="G189" s="11">
        <f>G192+G191+G190</f>
        <v>68</v>
      </c>
      <c r="H189" s="11">
        <f>H192+H191+H190</f>
        <v>728.1999999999999</v>
      </c>
      <c r="I189" s="11">
        <f t="shared" si="10"/>
        <v>660.1999999999999</v>
      </c>
      <c r="J189" s="11">
        <f t="shared" si="13"/>
        <v>1070.8823529411764</v>
      </c>
      <c r="K189" s="11">
        <f t="shared" si="14"/>
        <v>732.5955734406438</v>
      </c>
      <c r="L189" s="11">
        <f t="shared" si="11"/>
        <v>365.5999999999999</v>
      </c>
      <c r="M189" s="11">
        <f t="shared" si="12"/>
        <v>200.82735797021508</v>
      </c>
    </row>
    <row r="190" spans="1:13" ht="62.25" hidden="1">
      <c r="A190" s="77"/>
      <c r="B190" s="77"/>
      <c r="C190" s="50" t="s">
        <v>42</v>
      </c>
      <c r="D190" s="28" t="s">
        <v>43</v>
      </c>
      <c r="E190" s="11"/>
      <c r="F190" s="11"/>
      <c r="G190" s="11"/>
      <c r="H190" s="11">
        <v>10.3</v>
      </c>
      <c r="I190" s="11">
        <f t="shared" si="10"/>
        <v>10.3</v>
      </c>
      <c r="J190" s="11" t="e">
        <f t="shared" si="13"/>
        <v>#DIV/0!</v>
      </c>
      <c r="K190" s="11" t="e">
        <f t="shared" si="14"/>
        <v>#DIV/0!</v>
      </c>
      <c r="L190" s="11">
        <f t="shared" si="11"/>
        <v>10.3</v>
      </c>
      <c r="M190" s="11" t="e">
        <f t="shared" si="12"/>
        <v>#DIV/0!</v>
      </c>
    </row>
    <row r="191" spans="1:13" ht="46.5" hidden="1">
      <c r="A191" s="77"/>
      <c r="B191" s="77"/>
      <c r="C191" s="53" t="s">
        <v>190</v>
      </c>
      <c r="D191" s="26" t="s">
        <v>191</v>
      </c>
      <c r="E191" s="11">
        <v>290.2</v>
      </c>
      <c r="F191" s="11">
        <v>82.8</v>
      </c>
      <c r="G191" s="11">
        <v>58</v>
      </c>
      <c r="H191" s="11">
        <v>549.4</v>
      </c>
      <c r="I191" s="11">
        <f t="shared" si="10"/>
        <v>491.4</v>
      </c>
      <c r="J191" s="11">
        <f t="shared" si="13"/>
        <v>947.2413793103448</v>
      </c>
      <c r="K191" s="11">
        <f t="shared" si="14"/>
        <v>663.5265700483092</v>
      </c>
      <c r="L191" s="11">
        <f t="shared" si="11"/>
        <v>259.2</v>
      </c>
      <c r="M191" s="11">
        <f t="shared" si="12"/>
        <v>189.31771192281187</v>
      </c>
    </row>
    <row r="192" spans="1:13" ht="46.5" hidden="1">
      <c r="A192" s="77"/>
      <c r="B192" s="77"/>
      <c r="C192" s="53" t="s">
        <v>15</v>
      </c>
      <c r="D192" s="26" t="s">
        <v>16</v>
      </c>
      <c r="E192" s="11">
        <v>72.4</v>
      </c>
      <c r="F192" s="11">
        <v>16.6</v>
      </c>
      <c r="G192" s="11">
        <v>10</v>
      </c>
      <c r="H192" s="11">
        <v>168.5</v>
      </c>
      <c r="I192" s="11">
        <f t="shared" si="10"/>
        <v>158.5</v>
      </c>
      <c r="J192" s="11">
        <f t="shared" si="13"/>
        <v>1685.0000000000002</v>
      </c>
      <c r="K192" s="11">
        <f t="shared" si="14"/>
        <v>1015.0602409638553</v>
      </c>
      <c r="L192" s="11">
        <f t="shared" si="11"/>
        <v>96.1</v>
      </c>
      <c r="M192" s="11">
        <f t="shared" si="12"/>
        <v>232.73480662983425</v>
      </c>
    </row>
    <row r="193" spans="1:13" ht="15" hidden="1">
      <c r="A193" s="77"/>
      <c r="B193" s="77"/>
      <c r="C193" s="50" t="s">
        <v>17</v>
      </c>
      <c r="D193" s="26" t="s">
        <v>18</v>
      </c>
      <c r="E193" s="11"/>
      <c r="F193" s="11"/>
      <c r="G193" s="11"/>
      <c r="H193" s="11"/>
      <c r="I193" s="11">
        <f t="shared" si="10"/>
        <v>0</v>
      </c>
      <c r="J193" s="11" t="e">
        <f t="shared" si="13"/>
        <v>#DIV/0!</v>
      </c>
      <c r="K193" s="11" t="e">
        <f t="shared" si="14"/>
        <v>#DIV/0!</v>
      </c>
      <c r="L193" s="11">
        <f t="shared" si="11"/>
        <v>0</v>
      </c>
      <c r="M193" s="11" t="e">
        <f t="shared" si="12"/>
        <v>#DIV/0!</v>
      </c>
    </row>
    <row r="194" spans="1:13" ht="15" hidden="1">
      <c r="A194" s="77"/>
      <c r="B194" s="77"/>
      <c r="C194" s="50" t="s">
        <v>22</v>
      </c>
      <c r="D194" s="26" t="s">
        <v>23</v>
      </c>
      <c r="E194" s="11"/>
      <c r="F194" s="11"/>
      <c r="G194" s="11"/>
      <c r="H194" s="11"/>
      <c r="I194" s="11">
        <f t="shared" si="10"/>
        <v>0</v>
      </c>
      <c r="J194" s="11" t="e">
        <f t="shared" si="13"/>
        <v>#DIV/0!</v>
      </c>
      <c r="K194" s="11" t="e">
        <f t="shared" si="14"/>
        <v>#DIV/0!</v>
      </c>
      <c r="L194" s="11">
        <f t="shared" si="11"/>
        <v>0</v>
      </c>
      <c r="M194" s="11" t="e">
        <f t="shared" si="12"/>
        <v>#DIV/0!</v>
      </c>
    </row>
    <row r="195" spans="1:13" ht="15">
      <c r="A195" s="77"/>
      <c r="B195" s="77"/>
      <c r="C195" s="50" t="s">
        <v>24</v>
      </c>
      <c r="D195" s="26" t="s">
        <v>60</v>
      </c>
      <c r="E195" s="11">
        <v>3409.7</v>
      </c>
      <c r="F195" s="11">
        <v>4710</v>
      </c>
      <c r="G195" s="11">
        <v>3841.3</v>
      </c>
      <c r="H195" s="11">
        <v>3841.3</v>
      </c>
      <c r="I195" s="11">
        <f t="shared" si="10"/>
        <v>0</v>
      </c>
      <c r="J195" s="11">
        <f t="shared" si="13"/>
        <v>100</v>
      </c>
      <c r="K195" s="11">
        <f t="shared" si="14"/>
        <v>81.55626326963908</v>
      </c>
      <c r="L195" s="11">
        <f t="shared" si="11"/>
        <v>431.60000000000036</v>
      </c>
      <c r="M195" s="11">
        <f t="shared" si="12"/>
        <v>112.65800510308826</v>
      </c>
    </row>
    <row r="196" spans="1:13" ht="15" hidden="1">
      <c r="A196" s="77"/>
      <c r="B196" s="77"/>
      <c r="C196" s="50" t="s">
        <v>36</v>
      </c>
      <c r="D196" s="26" t="s">
        <v>37</v>
      </c>
      <c r="E196" s="11"/>
      <c r="F196" s="11"/>
      <c r="G196" s="11"/>
      <c r="H196" s="11"/>
      <c r="I196" s="11">
        <f t="shared" si="10"/>
        <v>0</v>
      </c>
      <c r="J196" s="11" t="e">
        <f t="shared" si="13"/>
        <v>#DIV/0!</v>
      </c>
      <c r="K196" s="11" t="e">
        <f t="shared" si="14"/>
        <v>#DIV/0!</v>
      </c>
      <c r="L196" s="11">
        <f t="shared" si="11"/>
        <v>0</v>
      </c>
      <c r="M196" s="11" t="e">
        <f t="shared" si="12"/>
        <v>#DIV/0!</v>
      </c>
    </row>
    <row r="197" spans="1:13" ht="15">
      <c r="A197" s="77"/>
      <c r="B197" s="77"/>
      <c r="C197" s="50" t="s">
        <v>26</v>
      </c>
      <c r="D197" s="26" t="s">
        <v>21</v>
      </c>
      <c r="E197" s="11">
        <v>-4.7</v>
      </c>
      <c r="F197" s="11"/>
      <c r="G197" s="11"/>
      <c r="H197" s="11"/>
      <c r="I197" s="11">
        <f aca="true" t="shared" si="15" ref="I197:I260">H197-G197</f>
        <v>0</v>
      </c>
      <c r="J197" s="11"/>
      <c r="K197" s="11"/>
      <c r="L197" s="11">
        <f aca="true" t="shared" si="16" ref="L197:L260">H197-E197</f>
        <v>4.7</v>
      </c>
      <c r="M197" s="11">
        <f aca="true" t="shared" si="17" ref="M197:M259">H197/E197*100</f>
        <v>0</v>
      </c>
    </row>
    <row r="198" spans="1:13" s="2" customFormat="1" ht="30.75">
      <c r="A198" s="77"/>
      <c r="B198" s="77"/>
      <c r="C198" s="54"/>
      <c r="D198" s="40" t="s">
        <v>29</v>
      </c>
      <c r="E198" s="1">
        <f>E199-E197</f>
        <v>4041.1</v>
      </c>
      <c r="F198" s="1">
        <f>F199-F197</f>
        <v>4809.4</v>
      </c>
      <c r="G198" s="1">
        <f>G199-G197</f>
        <v>3909.3</v>
      </c>
      <c r="H198" s="1">
        <f>H199-H197</f>
        <v>4903.8</v>
      </c>
      <c r="I198" s="1">
        <f t="shared" si="15"/>
        <v>994.5</v>
      </c>
      <c r="J198" s="1">
        <f aca="true" t="shared" si="18" ref="J198:J255">H198/G198*100</f>
        <v>125.43933696569718</v>
      </c>
      <c r="K198" s="1">
        <f aca="true" t="shared" si="19" ref="K198:K255">H198/F198*100</f>
        <v>101.96282280533954</v>
      </c>
      <c r="L198" s="1">
        <f t="shared" si="16"/>
        <v>862.7000000000003</v>
      </c>
      <c r="M198" s="1">
        <f t="shared" si="17"/>
        <v>121.34814778154464</v>
      </c>
    </row>
    <row r="199" spans="1:13" s="2" customFormat="1" ht="15">
      <c r="A199" s="78"/>
      <c r="B199" s="78"/>
      <c r="C199" s="52"/>
      <c r="D199" s="40" t="s">
        <v>44</v>
      </c>
      <c r="E199" s="3">
        <f>SUM(E187:E189,E193:E197)</f>
        <v>4036.4</v>
      </c>
      <c r="F199" s="3">
        <f>SUM(F187:F189,F193:F197)</f>
        <v>4809.4</v>
      </c>
      <c r="G199" s="3">
        <f>SUM(G187:G189,G193:G197)</f>
        <v>3909.3</v>
      </c>
      <c r="H199" s="3">
        <f>SUM(H187:H189,H193:H197)</f>
        <v>4903.8</v>
      </c>
      <c r="I199" s="3">
        <f t="shared" si="15"/>
        <v>994.5</v>
      </c>
      <c r="J199" s="3">
        <f t="shared" si="18"/>
        <v>125.43933696569718</v>
      </c>
      <c r="K199" s="3">
        <f t="shared" si="19"/>
        <v>101.96282280533954</v>
      </c>
      <c r="L199" s="3">
        <f t="shared" si="16"/>
        <v>867.4000000000001</v>
      </c>
      <c r="M199" s="3">
        <f t="shared" si="17"/>
        <v>121.48944604102665</v>
      </c>
    </row>
    <row r="200" spans="1:13" ht="30" customHeight="1">
      <c r="A200" s="92">
        <v>936</v>
      </c>
      <c r="B200" s="76" t="s">
        <v>224</v>
      </c>
      <c r="C200" s="50" t="s">
        <v>148</v>
      </c>
      <c r="D200" s="26" t="s">
        <v>149</v>
      </c>
      <c r="E200" s="12">
        <v>83.4</v>
      </c>
      <c r="F200" s="12"/>
      <c r="G200" s="12"/>
      <c r="H200" s="12">
        <v>105.4</v>
      </c>
      <c r="I200" s="12">
        <f t="shared" si="15"/>
        <v>105.4</v>
      </c>
      <c r="J200" s="12"/>
      <c r="K200" s="12"/>
      <c r="L200" s="12">
        <f t="shared" si="16"/>
        <v>22</v>
      </c>
      <c r="M200" s="12">
        <f t="shared" si="17"/>
        <v>126.37889688249399</v>
      </c>
    </row>
    <row r="201" spans="1:13" s="2" customFormat="1" ht="15">
      <c r="A201" s="93"/>
      <c r="B201" s="77"/>
      <c r="C201" s="50" t="s">
        <v>13</v>
      </c>
      <c r="D201" s="26" t="s">
        <v>14</v>
      </c>
      <c r="E201" s="11">
        <f>E204+E203+E202</f>
        <v>596.2</v>
      </c>
      <c r="F201" s="11">
        <f>F204+F203+F202</f>
        <v>214.70000000000002</v>
      </c>
      <c r="G201" s="11">
        <f>G204+G203+G202</f>
        <v>165.1</v>
      </c>
      <c r="H201" s="11">
        <f>H204+H203+H202</f>
        <v>860.3000000000001</v>
      </c>
      <c r="I201" s="11">
        <f t="shared" si="15"/>
        <v>695.2</v>
      </c>
      <c r="J201" s="11">
        <f t="shared" si="18"/>
        <v>521.0781344639613</v>
      </c>
      <c r="K201" s="11">
        <f t="shared" si="19"/>
        <v>400.69864927806236</v>
      </c>
      <c r="L201" s="11">
        <f t="shared" si="16"/>
        <v>264.1</v>
      </c>
      <c r="M201" s="11">
        <f t="shared" si="17"/>
        <v>144.29721569942973</v>
      </c>
    </row>
    <row r="202" spans="1:13" s="2" customFormat="1" ht="62.25" hidden="1">
      <c r="A202" s="93"/>
      <c r="B202" s="77"/>
      <c r="C202" s="50" t="s">
        <v>42</v>
      </c>
      <c r="D202" s="28" t="s">
        <v>43</v>
      </c>
      <c r="E202" s="11"/>
      <c r="F202" s="11"/>
      <c r="G202" s="11"/>
      <c r="H202" s="11">
        <v>26.9</v>
      </c>
      <c r="I202" s="11">
        <f t="shared" si="15"/>
        <v>26.9</v>
      </c>
      <c r="J202" s="11" t="e">
        <f t="shared" si="18"/>
        <v>#DIV/0!</v>
      </c>
      <c r="K202" s="11" t="e">
        <f t="shared" si="19"/>
        <v>#DIV/0!</v>
      </c>
      <c r="L202" s="11">
        <f t="shared" si="16"/>
        <v>26.9</v>
      </c>
      <c r="M202" s="11" t="e">
        <f t="shared" si="17"/>
        <v>#DIV/0!</v>
      </c>
    </row>
    <row r="203" spans="1:13" s="2" customFormat="1" ht="46.5" hidden="1">
      <c r="A203" s="93"/>
      <c r="B203" s="77"/>
      <c r="C203" s="53" t="s">
        <v>190</v>
      </c>
      <c r="D203" s="26" t="s">
        <v>191</v>
      </c>
      <c r="E203" s="11">
        <v>136</v>
      </c>
      <c r="F203" s="11">
        <v>194.8</v>
      </c>
      <c r="G203" s="11">
        <v>149.7</v>
      </c>
      <c r="H203" s="11">
        <v>501.1</v>
      </c>
      <c r="I203" s="11">
        <f t="shared" si="15"/>
        <v>351.40000000000003</v>
      </c>
      <c r="J203" s="11">
        <f t="shared" si="18"/>
        <v>334.7361389445558</v>
      </c>
      <c r="K203" s="11">
        <f t="shared" si="19"/>
        <v>257.2381930184805</v>
      </c>
      <c r="L203" s="11">
        <f t="shared" si="16"/>
        <v>365.1</v>
      </c>
      <c r="M203" s="11">
        <f t="shared" si="17"/>
        <v>368.45588235294116</v>
      </c>
    </row>
    <row r="204" spans="1:13" s="2" customFormat="1" ht="46.5" hidden="1">
      <c r="A204" s="93"/>
      <c r="B204" s="77"/>
      <c r="C204" s="53" t="s">
        <v>15</v>
      </c>
      <c r="D204" s="26" t="s">
        <v>16</v>
      </c>
      <c r="E204" s="11">
        <v>460.2</v>
      </c>
      <c r="F204" s="11">
        <v>19.9</v>
      </c>
      <c r="G204" s="11">
        <v>15.4</v>
      </c>
      <c r="H204" s="11">
        <v>332.3</v>
      </c>
      <c r="I204" s="11">
        <f t="shared" si="15"/>
        <v>316.90000000000003</v>
      </c>
      <c r="J204" s="11">
        <f t="shared" si="18"/>
        <v>2157.792207792208</v>
      </c>
      <c r="K204" s="11">
        <f t="shared" si="19"/>
        <v>1669.849246231156</v>
      </c>
      <c r="L204" s="11">
        <f t="shared" si="16"/>
        <v>-127.89999999999998</v>
      </c>
      <c r="M204" s="11">
        <f t="shared" si="17"/>
        <v>72.2077357670578</v>
      </c>
    </row>
    <row r="205" spans="1:13" ht="15" hidden="1">
      <c r="A205" s="93"/>
      <c r="B205" s="77"/>
      <c r="C205" s="50" t="s">
        <v>17</v>
      </c>
      <c r="D205" s="26" t="s">
        <v>18</v>
      </c>
      <c r="E205" s="11"/>
      <c r="F205" s="11"/>
      <c r="G205" s="11"/>
      <c r="H205" s="11"/>
      <c r="I205" s="11">
        <f t="shared" si="15"/>
        <v>0</v>
      </c>
      <c r="J205" s="11" t="e">
        <f t="shared" si="18"/>
        <v>#DIV/0!</v>
      </c>
      <c r="K205" s="11" t="e">
        <f t="shared" si="19"/>
        <v>#DIV/0!</v>
      </c>
      <c r="L205" s="11">
        <f t="shared" si="16"/>
        <v>0</v>
      </c>
      <c r="M205" s="11" t="e">
        <f t="shared" si="17"/>
        <v>#DIV/0!</v>
      </c>
    </row>
    <row r="206" spans="1:13" ht="15" hidden="1">
      <c r="A206" s="93"/>
      <c r="B206" s="77"/>
      <c r="C206" s="50" t="s">
        <v>22</v>
      </c>
      <c r="D206" s="26" t="s">
        <v>23</v>
      </c>
      <c r="E206" s="11"/>
      <c r="F206" s="11"/>
      <c r="G206" s="11"/>
      <c r="H206" s="11"/>
      <c r="I206" s="11">
        <f t="shared" si="15"/>
        <v>0</v>
      </c>
      <c r="J206" s="11" t="e">
        <f t="shared" si="18"/>
        <v>#DIV/0!</v>
      </c>
      <c r="K206" s="11" t="e">
        <f t="shared" si="19"/>
        <v>#DIV/0!</v>
      </c>
      <c r="L206" s="11">
        <f t="shared" si="16"/>
        <v>0</v>
      </c>
      <c r="M206" s="11" t="e">
        <f t="shared" si="17"/>
        <v>#DIV/0!</v>
      </c>
    </row>
    <row r="207" spans="1:13" ht="15">
      <c r="A207" s="93"/>
      <c r="B207" s="77"/>
      <c r="C207" s="50" t="s">
        <v>24</v>
      </c>
      <c r="D207" s="26" t="s">
        <v>60</v>
      </c>
      <c r="E207" s="11">
        <v>2988.8</v>
      </c>
      <c r="F207" s="11">
        <v>4227</v>
      </c>
      <c r="G207" s="11">
        <v>3447.3</v>
      </c>
      <c r="H207" s="11">
        <v>3447.4</v>
      </c>
      <c r="I207" s="11">
        <f t="shared" si="15"/>
        <v>0.09999999999990905</v>
      </c>
      <c r="J207" s="11">
        <f t="shared" si="18"/>
        <v>100.00290082093233</v>
      </c>
      <c r="K207" s="11">
        <f t="shared" si="19"/>
        <v>81.55665956943459</v>
      </c>
      <c r="L207" s="11">
        <f t="shared" si="16"/>
        <v>458.5999999999999</v>
      </c>
      <c r="M207" s="11">
        <f t="shared" si="17"/>
        <v>115.34395074946467</v>
      </c>
    </row>
    <row r="208" spans="1:13" ht="15" hidden="1">
      <c r="A208" s="93"/>
      <c r="B208" s="77"/>
      <c r="C208" s="50" t="s">
        <v>36</v>
      </c>
      <c r="D208" s="26" t="s">
        <v>37</v>
      </c>
      <c r="E208" s="11"/>
      <c r="F208" s="11"/>
      <c r="G208" s="11"/>
      <c r="H208" s="11"/>
      <c r="I208" s="11">
        <f t="shared" si="15"/>
        <v>0</v>
      </c>
      <c r="J208" s="11" t="e">
        <f t="shared" si="18"/>
        <v>#DIV/0!</v>
      </c>
      <c r="K208" s="11" t="e">
        <f t="shared" si="19"/>
        <v>#DIV/0!</v>
      </c>
      <c r="L208" s="11">
        <f t="shared" si="16"/>
        <v>0</v>
      </c>
      <c r="M208" s="11" t="e">
        <f t="shared" si="17"/>
        <v>#DIV/0!</v>
      </c>
    </row>
    <row r="209" spans="1:13" ht="15">
      <c r="A209" s="93"/>
      <c r="B209" s="77"/>
      <c r="C209" s="50" t="s">
        <v>26</v>
      </c>
      <c r="D209" s="26" t="s">
        <v>21</v>
      </c>
      <c r="E209" s="11">
        <v>-0.2</v>
      </c>
      <c r="F209" s="11"/>
      <c r="G209" s="11"/>
      <c r="H209" s="11"/>
      <c r="I209" s="11">
        <f t="shared" si="15"/>
        <v>0</v>
      </c>
      <c r="J209" s="11"/>
      <c r="K209" s="11"/>
      <c r="L209" s="11">
        <f t="shared" si="16"/>
        <v>0.2</v>
      </c>
      <c r="M209" s="11">
        <f t="shared" si="17"/>
        <v>0</v>
      </c>
    </row>
    <row r="210" spans="1:13" s="2" customFormat="1" ht="30.75">
      <c r="A210" s="93"/>
      <c r="B210" s="77"/>
      <c r="C210" s="54"/>
      <c r="D210" s="40" t="s">
        <v>29</v>
      </c>
      <c r="E210" s="1">
        <f>E211-E209</f>
        <v>3668.4</v>
      </c>
      <c r="F210" s="1">
        <f>F211-F209</f>
        <v>4441.7</v>
      </c>
      <c r="G210" s="1">
        <f>G211-G209</f>
        <v>3612.4</v>
      </c>
      <c r="H210" s="1">
        <f>H211-H209</f>
        <v>4413.1</v>
      </c>
      <c r="I210" s="1">
        <f t="shared" si="15"/>
        <v>800.7000000000003</v>
      </c>
      <c r="J210" s="1">
        <f t="shared" si="18"/>
        <v>122.16531945520983</v>
      </c>
      <c r="K210" s="1">
        <f t="shared" si="19"/>
        <v>99.35610239322783</v>
      </c>
      <c r="L210" s="1">
        <f t="shared" si="16"/>
        <v>744.7000000000003</v>
      </c>
      <c r="M210" s="1">
        <f t="shared" si="17"/>
        <v>120.30040344564388</v>
      </c>
    </row>
    <row r="211" spans="1:13" s="2" customFormat="1" ht="15">
      <c r="A211" s="94"/>
      <c r="B211" s="78"/>
      <c r="C211" s="52"/>
      <c r="D211" s="40" t="s">
        <v>44</v>
      </c>
      <c r="E211" s="3">
        <f>SUM(E200,E201,E205:E209)</f>
        <v>3668.2000000000003</v>
      </c>
      <c r="F211" s="3">
        <f>SUM(F200,F201,F205:F209)</f>
        <v>4441.7</v>
      </c>
      <c r="G211" s="3">
        <f>SUM(G200,G201,G205:G209)</f>
        <v>3612.4</v>
      </c>
      <c r="H211" s="3">
        <f>SUM(H200,H201,H205:H209)</f>
        <v>4413.1</v>
      </c>
      <c r="I211" s="3">
        <f t="shared" si="15"/>
        <v>800.7000000000003</v>
      </c>
      <c r="J211" s="3">
        <f t="shared" si="18"/>
        <v>122.16531945520983</v>
      </c>
      <c r="K211" s="3">
        <f t="shared" si="19"/>
        <v>99.35610239322783</v>
      </c>
      <c r="L211" s="3">
        <f t="shared" si="16"/>
        <v>744.9000000000001</v>
      </c>
      <c r="M211" s="3">
        <f t="shared" si="17"/>
        <v>120.3069625429366</v>
      </c>
    </row>
    <row r="212" spans="1:13" ht="15" hidden="1">
      <c r="A212" s="76" t="s">
        <v>69</v>
      </c>
      <c r="B212" s="76" t="s">
        <v>225</v>
      </c>
      <c r="C212" s="50" t="s">
        <v>6</v>
      </c>
      <c r="D212" s="26" t="s">
        <v>7</v>
      </c>
      <c r="E212" s="11"/>
      <c r="F212" s="11"/>
      <c r="G212" s="11"/>
      <c r="H212" s="11"/>
      <c r="I212" s="11">
        <f t="shared" si="15"/>
        <v>0</v>
      </c>
      <c r="J212" s="11" t="e">
        <f t="shared" si="18"/>
        <v>#DIV/0!</v>
      </c>
      <c r="K212" s="11" t="e">
        <f t="shared" si="19"/>
        <v>#DIV/0!</v>
      </c>
      <c r="L212" s="11">
        <f t="shared" si="16"/>
        <v>0</v>
      </c>
      <c r="M212" s="11" t="e">
        <f t="shared" si="17"/>
        <v>#DIV/0!</v>
      </c>
    </row>
    <row r="213" spans="1:13" ht="46.5" hidden="1">
      <c r="A213" s="77"/>
      <c r="B213" s="77"/>
      <c r="C213" s="50" t="s">
        <v>160</v>
      </c>
      <c r="D213" s="27" t="s">
        <v>161</v>
      </c>
      <c r="E213" s="11"/>
      <c r="F213" s="11"/>
      <c r="G213" s="11"/>
      <c r="H213" s="11"/>
      <c r="I213" s="11">
        <f t="shared" si="15"/>
        <v>0</v>
      </c>
      <c r="J213" s="11" t="e">
        <f t="shared" si="18"/>
        <v>#DIV/0!</v>
      </c>
      <c r="K213" s="11" t="e">
        <f t="shared" si="19"/>
        <v>#DIV/0!</v>
      </c>
      <c r="L213" s="11">
        <f t="shared" si="16"/>
        <v>0</v>
      </c>
      <c r="M213" s="11" t="e">
        <f t="shared" si="17"/>
        <v>#DIV/0!</v>
      </c>
    </row>
    <row r="214" spans="1:13" ht="30.75">
      <c r="A214" s="77"/>
      <c r="B214" s="77"/>
      <c r="C214" s="50" t="s">
        <v>148</v>
      </c>
      <c r="D214" s="26" t="s">
        <v>149</v>
      </c>
      <c r="E214" s="11">
        <v>181</v>
      </c>
      <c r="F214" s="11"/>
      <c r="G214" s="11"/>
      <c r="H214" s="11">
        <v>190.5</v>
      </c>
      <c r="I214" s="11">
        <f t="shared" si="15"/>
        <v>190.5</v>
      </c>
      <c r="J214" s="11"/>
      <c r="K214" s="11"/>
      <c r="L214" s="11">
        <f t="shared" si="16"/>
        <v>9.5</v>
      </c>
      <c r="M214" s="11">
        <f t="shared" si="17"/>
        <v>105.24861878453038</v>
      </c>
    </row>
    <row r="215" spans="1:13" ht="15">
      <c r="A215" s="77"/>
      <c r="B215" s="77"/>
      <c r="C215" s="50" t="s">
        <v>13</v>
      </c>
      <c r="D215" s="26" t="s">
        <v>14</v>
      </c>
      <c r="E215" s="11">
        <f>E217+E216</f>
        <v>599.9</v>
      </c>
      <c r="F215" s="11">
        <f>F217+F216</f>
        <v>265.2</v>
      </c>
      <c r="G215" s="11">
        <f>G217+G216</f>
        <v>192.2</v>
      </c>
      <c r="H215" s="11">
        <f>H217+H216</f>
        <v>673.6</v>
      </c>
      <c r="I215" s="11">
        <f t="shared" si="15"/>
        <v>481.40000000000003</v>
      </c>
      <c r="J215" s="11">
        <f t="shared" si="18"/>
        <v>350.46826222684706</v>
      </c>
      <c r="K215" s="11">
        <f t="shared" si="19"/>
        <v>253.99698340874815</v>
      </c>
      <c r="L215" s="11">
        <f t="shared" si="16"/>
        <v>73.70000000000005</v>
      </c>
      <c r="M215" s="11">
        <f t="shared" si="17"/>
        <v>112.28538089681615</v>
      </c>
    </row>
    <row r="216" spans="1:13" ht="46.5" hidden="1">
      <c r="A216" s="77"/>
      <c r="B216" s="77"/>
      <c r="C216" s="53" t="s">
        <v>190</v>
      </c>
      <c r="D216" s="26" t="s">
        <v>191</v>
      </c>
      <c r="E216" s="11">
        <v>238.5</v>
      </c>
      <c r="F216" s="11">
        <v>207.6</v>
      </c>
      <c r="G216" s="11">
        <v>147.6</v>
      </c>
      <c r="H216" s="11">
        <v>418.1</v>
      </c>
      <c r="I216" s="11">
        <f t="shared" si="15"/>
        <v>270.5</v>
      </c>
      <c r="J216" s="11">
        <f t="shared" si="18"/>
        <v>283.26558265582656</v>
      </c>
      <c r="K216" s="11">
        <f t="shared" si="19"/>
        <v>201.39691714836223</v>
      </c>
      <c r="L216" s="11">
        <f t="shared" si="16"/>
        <v>179.60000000000002</v>
      </c>
      <c r="M216" s="11">
        <f t="shared" si="17"/>
        <v>175.30398322851156</v>
      </c>
    </row>
    <row r="217" spans="1:13" ht="46.5" hidden="1">
      <c r="A217" s="77"/>
      <c r="B217" s="77"/>
      <c r="C217" s="53" t="s">
        <v>15</v>
      </c>
      <c r="D217" s="26" t="s">
        <v>16</v>
      </c>
      <c r="E217" s="11">
        <v>361.4</v>
      </c>
      <c r="F217" s="11">
        <v>57.6</v>
      </c>
      <c r="G217" s="11">
        <v>44.6</v>
      </c>
      <c r="H217" s="11">
        <v>255.5</v>
      </c>
      <c r="I217" s="11">
        <f t="shared" si="15"/>
        <v>210.9</v>
      </c>
      <c r="J217" s="11">
        <f t="shared" si="18"/>
        <v>572.8699551569506</v>
      </c>
      <c r="K217" s="11">
        <f t="shared" si="19"/>
        <v>443.57638888888886</v>
      </c>
      <c r="L217" s="11">
        <f t="shared" si="16"/>
        <v>-105.89999999999998</v>
      </c>
      <c r="M217" s="11">
        <f t="shared" si="17"/>
        <v>70.6972883231876</v>
      </c>
    </row>
    <row r="218" spans="1:13" ht="15" hidden="1">
      <c r="A218" s="77"/>
      <c r="B218" s="77"/>
      <c r="C218" s="50" t="s">
        <v>17</v>
      </c>
      <c r="D218" s="26" t="s">
        <v>18</v>
      </c>
      <c r="E218" s="11"/>
      <c r="F218" s="11"/>
      <c r="G218" s="11"/>
      <c r="H218" s="11"/>
      <c r="I218" s="11">
        <f t="shared" si="15"/>
        <v>0</v>
      </c>
      <c r="J218" s="11" t="e">
        <f t="shared" si="18"/>
        <v>#DIV/0!</v>
      </c>
      <c r="K218" s="11" t="e">
        <f t="shared" si="19"/>
        <v>#DIV/0!</v>
      </c>
      <c r="L218" s="11">
        <f t="shared" si="16"/>
        <v>0</v>
      </c>
      <c r="M218" s="11" t="e">
        <f t="shared" si="17"/>
        <v>#DIV/0!</v>
      </c>
    </row>
    <row r="219" spans="1:13" ht="15" hidden="1">
      <c r="A219" s="77"/>
      <c r="B219" s="77"/>
      <c r="C219" s="50" t="s">
        <v>22</v>
      </c>
      <c r="D219" s="26" t="s">
        <v>23</v>
      </c>
      <c r="E219" s="11"/>
      <c r="F219" s="11"/>
      <c r="G219" s="11"/>
      <c r="H219" s="11"/>
      <c r="I219" s="11">
        <f t="shared" si="15"/>
        <v>0</v>
      </c>
      <c r="J219" s="11" t="e">
        <f t="shared" si="18"/>
        <v>#DIV/0!</v>
      </c>
      <c r="K219" s="11" t="e">
        <f t="shared" si="19"/>
        <v>#DIV/0!</v>
      </c>
      <c r="L219" s="11">
        <f t="shared" si="16"/>
        <v>0</v>
      </c>
      <c r="M219" s="11" t="e">
        <f t="shared" si="17"/>
        <v>#DIV/0!</v>
      </c>
    </row>
    <row r="220" spans="1:13" ht="15">
      <c r="A220" s="77"/>
      <c r="B220" s="77"/>
      <c r="C220" s="50" t="s">
        <v>24</v>
      </c>
      <c r="D220" s="26" t="s">
        <v>60</v>
      </c>
      <c r="E220" s="11">
        <v>2232.7</v>
      </c>
      <c r="F220" s="11">
        <v>3078.7</v>
      </c>
      <c r="G220" s="11">
        <v>2510.9</v>
      </c>
      <c r="H220" s="11">
        <v>2510.9</v>
      </c>
      <c r="I220" s="11">
        <f t="shared" si="15"/>
        <v>0</v>
      </c>
      <c r="J220" s="11">
        <f t="shared" si="18"/>
        <v>100</v>
      </c>
      <c r="K220" s="11">
        <f t="shared" si="19"/>
        <v>81.55715074544452</v>
      </c>
      <c r="L220" s="11">
        <f t="shared" si="16"/>
        <v>278.2000000000003</v>
      </c>
      <c r="M220" s="11">
        <f t="shared" si="17"/>
        <v>112.46024992161958</v>
      </c>
    </row>
    <row r="221" spans="1:13" ht="15" hidden="1">
      <c r="A221" s="77"/>
      <c r="B221" s="77"/>
      <c r="C221" s="50" t="s">
        <v>36</v>
      </c>
      <c r="D221" s="26" t="s">
        <v>37</v>
      </c>
      <c r="E221" s="11"/>
      <c r="F221" s="11"/>
      <c r="G221" s="11"/>
      <c r="H221" s="11"/>
      <c r="I221" s="11">
        <f t="shared" si="15"/>
        <v>0</v>
      </c>
      <c r="J221" s="11" t="e">
        <f t="shared" si="18"/>
        <v>#DIV/0!</v>
      </c>
      <c r="K221" s="11" t="e">
        <f t="shared" si="19"/>
        <v>#DIV/0!</v>
      </c>
      <c r="L221" s="11">
        <f t="shared" si="16"/>
        <v>0</v>
      </c>
      <c r="M221" s="11" t="e">
        <f t="shared" si="17"/>
        <v>#DIV/0!</v>
      </c>
    </row>
    <row r="222" spans="1:13" ht="15" hidden="1">
      <c r="A222" s="77"/>
      <c r="B222" s="77"/>
      <c r="C222" s="50" t="s">
        <v>26</v>
      </c>
      <c r="D222" s="26" t="s">
        <v>21</v>
      </c>
      <c r="E222" s="11"/>
      <c r="F222" s="11"/>
      <c r="G222" s="11"/>
      <c r="H222" s="11"/>
      <c r="I222" s="11">
        <f t="shared" si="15"/>
        <v>0</v>
      </c>
      <c r="J222" s="11" t="e">
        <f t="shared" si="18"/>
        <v>#DIV/0!</v>
      </c>
      <c r="K222" s="11" t="e">
        <f t="shared" si="19"/>
        <v>#DIV/0!</v>
      </c>
      <c r="L222" s="11">
        <f t="shared" si="16"/>
        <v>0</v>
      </c>
      <c r="M222" s="11" t="e">
        <f t="shared" si="17"/>
        <v>#DIV/0!</v>
      </c>
    </row>
    <row r="223" spans="1:13" s="2" customFormat="1" ht="15">
      <c r="A223" s="78"/>
      <c r="B223" s="78"/>
      <c r="C223" s="54"/>
      <c r="D223" s="40" t="s">
        <v>44</v>
      </c>
      <c r="E223" s="3">
        <f>SUM(E212:E215,E218:E222)</f>
        <v>3013.6</v>
      </c>
      <c r="F223" s="3">
        <f>SUM(F212:F215,F218:F222)</f>
        <v>3343.8999999999996</v>
      </c>
      <c r="G223" s="3">
        <f>SUM(G212:G215,G218:G222)</f>
        <v>2703.1</v>
      </c>
      <c r="H223" s="3">
        <f>SUM(H212:H215,H218:H222)</f>
        <v>3375</v>
      </c>
      <c r="I223" s="3">
        <f t="shared" si="15"/>
        <v>671.9000000000001</v>
      </c>
      <c r="J223" s="3">
        <f t="shared" si="18"/>
        <v>124.85664607302726</v>
      </c>
      <c r="K223" s="3">
        <f t="shared" si="19"/>
        <v>100.9300517359969</v>
      </c>
      <c r="L223" s="3">
        <f t="shared" si="16"/>
        <v>361.4000000000001</v>
      </c>
      <c r="M223" s="3">
        <f t="shared" si="17"/>
        <v>111.99230156623308</v>
      </c>
    </row>
    <row r="224" spans="1:13" ht="30.75" customHeight="1">
      <c r="A224" s="76" t="s">
        <v>70</v>
      </c>
      <c r="B224" s="76" t="s">
        <v>226</v>
      </c>
      <c r="C224" s="50" t="s">
        <v>148</v>
      </c>
      <c r="D224" s="26" t="s">
        <v>149</v>
      </c>
      <c r="E224" s="11">
        <v>47.1</v>
      </c>
      <c r="F224" s="11"/>
      <c r="G224" s="11"/>
      <c r="H224" s="11">
        <v>99.5</v>
      </c>
      <c r="I224" s="11">
        <f t="shared" si="15"/>
        <v>99.5</v>
      </c>
      <c r="J224" s="11"/>
      <c r="K224" s="11"/>
      <c r="L224" s="11">
        <f t="shared" si="16"/>
        <v>52.4</v>
      </c>
      <c r="M224" s="11">
        <f t="shared" si="17"/>
        <v>211.25265392781313</v>
      </c>
    </row>
    <row r="225" spans="1:13" ht="15">
      <c r="A225" s="77"/>
      <c r="B225" s="77"/>
      <c r="C225" s="50" t="s">
        <v>13</v>
      </c>
      <c r="D225" s="26" t="s">
        <v>14</v>
      </c>
      <c r="E225" s="11">
        <f>E227+E226</f>
        <v>32.1</v>
      </c>
      <c r="F225" s="11">
        <f>F227+F226</f>
        <v>22</v>
      </c>
      <c r="G225" s="11">
        <f>G227+G226</f>
        <v>17.1</v>
      </c>
      <c r="H225" s="11">
        <f>H227+H226</f>
        <v>73.7</v>
      </c>
      <c r="I225" s="11">
        <f t="shared" si="15"/>
        <v>56.6</v>
      </c>
      <c r="J225" s="11">
        <f t="shared" si="18"/>
        <v>430.9941520467836</v>
      </c>
      <c r="K225" s="11">
        <f t="shared" si="19"/>
        <v>335</v>
      </c>
      <c r="L225" s="11">
        <f t="shared" si="16"/>
        <v>41.6</v>
      </c>
      <c r="M225" s="11">
        <f t="shared" si="17"/>
        <v>229.595015576324</v>
      </c>
    </row>
    <row r="226" spans="1:13" ht="46.5" hidden="1">
      <c r="A226" s="77"/>
      <c r="B226" s="77"/>
      <c r="C226" s="53" t="s">
        <v>190</v>
      </c>
      <c r="D226" s="26" t="s">
        <v>191</v>
      </c>
      <c r="E226" s="11">
        <v>14</v>
      </c>
      <c r="F226" s="11">
        <v>10.5</v>
      </c>
      <c r="G226" s="11">
        <v>8.1</v>
      </c>
      <c r="H226" s="11">
        <v>60</v>
      </c>
      <c r="I226" s="11">
        <f t="shared" si="15"/>
        <v>51.9</v>
      </c>
      <c r="J226" s="11">
        <f t="shared" si="18"/>
        <v>740.7407407407408</v>
      </c>
      <c r="K226" s="11">
        <f t="shared" si="19"/>
        <v>571.4285714285714</v>
      </c>
      <c r="L226" s="11">
        <f t="shared" si="16"/>
        <v>46</v>
      </c>
      <c r="M226" s="11">
        <f t="shared" si="17"/>
        <v>428.57142857142856</v>
      </c>
    </row>
    <row r="227" spans="1:13" ht="46.5" hidden="1">
      <c r="A227" s="77"/>
      <c r="B227" s="77"/>
      <c r="C227" s="53" t="s">
        <v>15</v>
      </c>
      <c r="D227" s="26" t="s">
        <v>16</v>
      </c>
      <c r="E227" s="11">
        <v>18.1</v>
      </c>
      <c r="F227" s="11">
        <v>11.5</v>
      </c>
      <c r="G227" s="11">
        <v>9</v>
      </c>
      <c r="H227" s="11">
        <v>13.7</v>
      </c>
      <c r="I227" s="11">
        <f t="shared" si="15"/>
        <v>4.699999999999999</v>
      </c>
      <c r="J227" s="11">
        <f t="shared" si="18"/>
        <v>152.22222222222223</v>
      </c>
      <c r="K227" s="11">
        <f t="shared" si="19"/>
        <v>119.1304347826087</v>
      </c>
      <c r="L227" s="11">
        <f t="shared" si="16"/>
        <v>-4.400000000000002</v>
      </c>
      <c r="M227" s="11">
        <f t="shared" si="17"/>
        <v>75.69060773480662</v>
      </c>
    </row>
    <row r="228" spans="1:13" ht="15" hidden="1">
      <c r="A228" s="77"/>
      <c r="B228" s="77"/>
      <c r="C228" s="50" t="s">
        <v>17</v>
      </c>
      <c r="D228" s="26" t="s">
        <v>18</v>
      </c>
      <c r="E228" s="30"/>
      <c r="F228" s="11"/>
      <c r="G228" s="11"/>
      <c r="H228" s="11"/>
      <c r="I228" s="11">
        <f t="shared" si="15"/>
        <v>0</v>
      </c>
      <c r="J228" s="11" t="e">
        <f t="shared" si="18"/>
        <v>#DIV/0!</v>
      </c>
      <c r="K228" s="11" t="e">
        <f t="shared" si="19"/>
        <v>#DIV/0!</v>
      </c>
      <c r="L228" s="11">
        <f t="shared" si="16"/>
        <v>0</v>
      </c>
      <c r="M228" s="11" t="e">
        <f t="shared" si="17"/>
        <v>#DIV/0!</v>
      </c>
    </row>
    <row r="229" spans="1:13" ht="15" hidden="1">
      <c r="A229" s="77"/>
      <c r="B229" s="77"/>
      <c r="C229" s="50" t="s">
        <v>22</v>
      </c>
      <c r="D229" s="26" t="s">
        <v>23</v>
      </c>
      <c r="E229" s="11"/>
      <c r="F229" s="11"/>
      <c r="G229" s="11"/>
      <c r="H229" s="11"/>
      <c r="I229" s="11">
        <f t="shared" si="15"/>
        <v>0</v>
      </c>
      <c r="J229" s="11" t="e">
        <f t="shared" si="18"/>
        <v>#DIV/0!</v>
      </c>
      <c r="K229" s="11" t="e">
        <f t="shared" si="19"/>
        <v>#DIV/0!</v>
      </c>
      <c r="L229" s="11">
        <f t="shared" si="16"/>
        <v>0</v>
      </c>
      <c r="M229" s="11" t="e">
        <f t="shared" si="17"/>
        <v>#DIV/0!</v>
      </c>
    </row>
    <row r="230" spans="1:13" ht="15">
      <c r="A230" s="77"/>
      <c r="B230" s="77"/>
      <c r="C230" s="50" t="s">
        <v>24</v>
      </c>
      <c r="D230" s="26" t="s">
        <v>60</v>
      </c>
      <c r="E230" s="11">
        <v>450.6</v>
      </c>
      <c r="F230" s="11">
        <v>602.6</v>
      </c>
      <c r="G230" s="11">
        <v>491.4</v>
      </c>
      <c r="H230" s="11">
        <v>491.5</v>
      </c>
      <c r="I230" s="11">
        <f t="shared" si="15"/>
        <v>0.10000000000002274</v>
      </c>
      <c r="J230" s="11">
        <f t="shared" si="18"/>
        <v>100.02035002035004</v>
      </c>
      <c r="K230" s="11">
        <f t="shared" si="19"/>
        <v>81.56322602057749</v>
      </c>
      <c r="L230" s="11">
        <f t="shared" si="16"/>
        <v>40.89999999999998</v>
      </c>
      <c r="M230" s="11">
        <f t="shared" si="17"/>
        <v>109.07678650687971</v>
      </c>
    </row>
    <row r="231" spans="1:13" ht="15" hidden="1">
      <c r="A231" s="77"/>
      <c r="B231" s="77"/>
      <c r="C231" s="50" t="s">
        <v>36</v>
      </c>
      <c r="D231" s="26" t="s">
        <v>37</v>
      </c>
      <c r="E231" s="11"/>
      <c r="F231" s="11"/>
      <c r="G231" s="11"/>
      <c r="H231" s="11"/>
      <c r="I231" s="11">
        <f t="shared" si="15"/>
        <v>0</v>
      </c>
      <c r="J231" s="11" t="e">
        <f t="shared" si="18"/>
        <v>#DIV/0!</v>
      </c>
      <c r="K231" s="11" t="e">
        <f t="shared" si="19"/>
        <v>#DIV/0!</v>
      </c>
      <c r="L231" s="11">
        <f t="shared" si="16"/>
        <v>0</v>
      </c>
      <c r="M231" s="11" t="e">
        <f t="shared" si="17"/>
        <v>#DIV/0!</v>
      </c>
    </row>
    <row r="232" spans="1:13" ht="15">
      <c r="A232" s="77"/>
      <c r="B232" s="77"/>
      <c r="C232" s="50" t="s">
        <v>26</v>
      </c>
      <c r="D232" s="26" t="s">
        <v>21</v>
      </c>
      <c r="E232" s="11"/>
      <c r="F232" s="11"/>
      <c r="G232" s="11"/>
      <c r="H232" s="11">
        <v>-1.2</v>
      </c>
      <c r="I232" s="11">
        <f t="shared" si="15"/>
        <v>-1.2</v>
      </c>
      <c r="J232" s="11"/>
      <c r="K232" s="11"/>
      <c r="L232" s="11">
        <f t="shared" si="16"/>
        <v>-1.2</v>
      </c>
      <c r="M232" s="11"/>
    </row>
    <row r="233" spans="1:13" s="2" customFormat="1" ht="30.75">
      <c r="A233" s="77"/>
      <c r="B233" s="77"/>
      <c r="C233" s="54"/>
      <c r="D233" s="40" t="s">
        <v>29</v>
      </c>
      <c r="E233" s="1">
        <f>E234-E232</f>
        <v>529.8000000000001</v>
      </c>
      <c r="F233" s="1">
        <f>F234-F232</f>
        <v>624.6</v>
      </c>
      <c r="G233" s="1">
        <f>G234-G232</f>
        <v>508.5</v>
      </c>
      <c r="H233" s="1">
        <f>H234-H232</f>
        <v>664.7</v>
      </c>
      <c r="I233" s="1">
        <f t="shared" si="15"/>
        <v>156.20000000000005</v>
      </c>
      <c r="J233" s="1">
        <f t="shared" si="18"/>
        <v>130.71779744346117</v>
      </c>
      <c r="K233" s="1">
        <f t="shared" si="19"/>
        <v>106.42010886967658</v>
      </c>
      <c r="L233" s="1">
        <f t="shared" si="16"/>
        <v>134.89999999999998</v>
      </c>
      <c r="M233" s="1">
        <f t="shared" si="17"/>
        <v>125.46243865609664</v>
      </c>
    </row>
    <row r="234" spans="1:13" s="2" customFormat="1" ht="15">
      <c r="A234" s="78"/>
      <c r="B234" s="78"/>
      <c r="C234" s="54"/>
      <c r="D234" s="40" t="s">
        <v>44</v>
      </c>
      <c r="E234" s="3">
        <f>SUM(E224:E225,E228:E232)</f>
        <v>529.8000000000001</v>
      </c>
      <c r="F234" s="3">
        <f>SUM(F224:F225,F228:F232)</f>
        <v>624.6</v>
      </c>
      <c r="G234" s="3">
        <f>SUM(G224:G225,G228:G232)</f>
        <v>508.5</v>
      </c>
      <c r="H234" s="3">
        <f>SUM(H224:H225,H228:H232)</f>
        <v>663.5</v>
      </c>
      <c r="I234" s="3">
        <f t="shared" si="15"/>
        <v>155</v>
      </c>
      <c r="J234" s="3">
        <f t="shared" si="18"/>
        <v>130.48180924287118</v>
      </c>
      <c r="K234" s="3">
        <f t="shared" si="19"/>
        <v>106.22798591098304</v>
      </c>
      <c r="L234" s="3">
        <f t="shared" si="16"/>
        <v>133.69999999999993</v>
      </c>
      <c r="M234" s="3">
        <f t="shared" si="17"/>
        <v>125.2359380898452</v>
      </c>
    </row>
    <row r="235" spans="1:13" ht="78">
      <c r="A235" s="76" t="s">
        <v>171</v>
      </c>
      <c r="B235" s="76" t="s">
        <v>172</v>
      </c>
      <c r="C235" s="53" t="s">
        <v>10</v>
      </c>
      <c r="D235" s="26" t="s">
        <v>71</v>
      </c>
      <c r="E235" s="11">
        <v>406.3</v>
      </c>
      <c r="F235" s="11">
        <v>462.2</v>
      </c>
      <c r="G235" s="11">
        <v>355.9</v>
      </c>
      <c r="H235" s="11">
        <v>570.9</v>
      </c>
      <c r="I235" s="11">
        <f t="shared" si="15"/>
        <v>215</v>
      </c>
      <c r="J235" s="11">
        <f t="shared" si="18"/>
        <v>160.41022759202025</v>
      </c>
      <c r="K235" s="11">
        <f t="shared" si="19"/>
        <v>123.5179575941151</v>
      </c>
      <c r="L235" s="11">
        <f t="shared" si="16"/>
        <v>164.59999999999997</v>
      </c>
      <c r="M235" s="11">
        <f t="shared" si="17"/>
        <v>140.51193699237018</v>
      </c>
    </row>
    <row r="236" spans="1:13" ht="30.75">
      <c r="A236" s="77"/>
      <c r="B236" s="77"/>
      <c r="C236" s="50" t="s">
        <v>154</v>
      </c>
      <c r="D236" s="27" t="s">
        <v>155</v>
      </c>
      <c r="E236" s="16">
        <v>5145.7</v>
      </c>
      <c r="F236" s="11">
        <v>4800.8</v>
      </c>
      <c r="G236" s="11">
        <v>3672.6</v>
      </c>
      <c r="H236" s="16">
        <v>3614.2</v>
      </c>
      <c r="I236" s="16">
        <f t="shared" si="15"/>
        <v>-58.40000000000009</v>
      </c>
      <c r="J236" s="16">
        <f t="shared" si="18"/>
        <v>98.40984588574851</v>
      </c>
      <c r="K236" s="16">
        <f t="shared" si="19"/>
        <v>75.28328611898016</v>
      </c>
      <c r="L236" s="16">
        <f t="shared" si="16"/>
        <v>-1531.5</v>
      </c>
      <c r="M236" s="16">
        <f t="shared" si="17"/>
        <v>70.23728550051499</v>
      </c>
    </row>
    <row r="237" spans="1:13" ht="30.75" customHeight="1">
      <c r="A237" s="77"/>
      <c r="B237" s="77"/>
      <c r="C237" s="50" t="s">
        <v>148</v>
      </c>
      <c r="D237" s="26" t="s">
        <v>149</v>
      </c>
      <c r="E237" s="16">
        <v>7547.8</v>
      </c>
      <c r="F237" s="11"/>
      <c r="G237" s="11"/>
      <c r="H237" s="39">
        <v>13156.5</v>
      </c>
      <c r="I237" s="39">
        <f t="shared" si="15"/>
        <v>13156.5</v>
      </c>
      <c r="J237" s="39"/>
      <c r="K237" s="39"/>
      <c r="L237" s="39">
        <f t="shared" si="16"/>
        <v>5608.7</v>
      </c>
      <c r="M237" s="39">
        <f t="shared" si="17"/>
        <v>174.3090701926389</v>
      </c>
    </row>
    <row r="238" spans="1:13" ht="78">
      <c r="A238" s="77"/>
      <c r="B238" s="77"/>
      <c r="C238" s="53" t="s">
        <v>146</v>
      </c>
      <c r="D238" s="27" t="s">
        <v>166</v>
      </c>
      <c r="E238" s="16">
        <v>9.7</v>
      </c>
      <c r="F238" s="11"/>
      <c r="G238" s="11"/>
      <c r="H238" s="16"/>
      <c r="I238" s="16">
        <f t="shared" si="15"/>
        <v>0</v>
      </c>
      <c r="J238" s="16"/>
      <c r="K238" s="16"/>
      <c r="L238" s="16">
        <f t="shared" si="16"/>
        <v>-9.7</v>
      </c>
      <c r="M238" s="16">
        <f t="shared" si="17"/>
        <v>0</v>
      </c>
    </row>
    <row r="239" spans="1:13" ht="15">
      <c r="A239" s="77"/>
      <c r="B239" s="77"/>
      <c r="C239" s="50" t="s">
        <v>13</v>
      </c>
      <c r="D239" s="26" t="s">
        <v>14</v>
      </c>
      <c r="E239" s="11">
        <f>SUM(E240:E243)</f>
        <v>954.2</v>
      </c>
      <c r="F239" s="11">
        <f>SUM(F240:F243)</f>
        <v>0</v>
      </c>
      <c r="G239" s="11">
        <f>SUM(G240:G243)</f>
        <v>0</v>
      </c>
      <c r="H239" s="11">
        <f>SUM(H240:H243)</f>
        <v>246.5</v>
      </c>
      <c r="I239" s="11">
        <f t="shared" si="15"/>
        <v>246.5</v>
      </c>
      <c r="J239" s="11"/>
      <c r="K239" s="11"/>
      <c r="L239" s="11">
        <f t="shared" si="16"/>
        <v>-707.7</v>
      </c>
      <c r="M239" s="11">
        <f t="shared" si="17"/>
        <v>25.833158666946133</v>
      </c>
    </row>
    <row r="240" spans="1:13" ht="62.25" hidden="1">
      <c r="A240" s="77"/>
      <c r="B240" s="77"/>
      <c r="C240" s="53" t="s">
        <v>199</v>
      </c>
      <c r="D240" s="26" t="s">
        <v>200</v>
      </c>
      <c r="E240" s="11">
        <v>10.2</v>
      </c>
      <c r="F240" s="11"/>
      <c r="G240" s="11"/>
      <c r="H240" s="11"/>
      <c r="I240" s="11">
        <f t="shared" si="15"/>
        <v>0</v>
      </c>
      <c r="J240" s="11"/>
      <c r="K240" s="11"/>
      <c r="L240" s="11">
        <f t="shared" si="16"/>
        <v>-10.2</v>
      </c>
      <c r="M240" s="11">
        <f t="shared" si="17"/>
        <v>0</v>
      </c>
    </row>
    <row r="241" spans="1:13" ht="46.5" hidden="1">
      <c r="A241" s="77"/>
      <c r="B241" s="77"/>
      <c r="C241" s="53" t="s">
        <v>152</v>
      </c>
      <c r="D241" s="26" t="s">
        <v>153</v>
      </c>
      <c r="E241" s="11"/>
      <c r="F241" s="11"/>
      <c r="G241" s="11"/>
      <c r="H241" s="11"/>
      <c r="I241" s="11">
        <f t="shared" si="15"/>
        <v>0</v>
      </c>
      <c r="J241" s="11"/>
      <c r="K241" s="11"/>
      <c r="L241" s="11">
        <f t="shared" si="16"/>
        <v>0</v>
      </c>
      <c r="M241" s="11" t="e">
        <f t="shared" si="17"/>
        <v>#DIV/0!</v>
      </c>
    </row>
    <row r="242" spans="1:13" ht="62.25" hidden="1">
      <c r="A242" s="77"/>
      <c r="B242" s="77"/>
      <c r="C242" s="50" t="s">
        <v>42</v>
      </c>
      <c r="D242" s="28" t="s">
        <v>43</v>
      </c>
      <c r="E242" s="11"/>
      <c r="F242" s="11"/>
      <c r="G242" s="11"/>
      <c r="H242" s="11">
        <v>9.3</v>
      </c>
      <c r="I242" s="11">
        <f t="shared" si="15"/>
        <v>9.3</v>
      </c>
      <c r="J242" s="11"/>
      <c r="K242" s="11"/>
      <c r="L242" s="11">
        <f t="shared" si="16"/>
        <v>9.3</v>
      </c>
      <c r="M242" s="11" t="e">
        <f t="shared" si="17"/>
        <v>#DIV/0!</v>
      </c>
    </row>
    <row r="243" spans="1:13" ht="46.5" hidden="1">
      <c r="A243" s="77"/>
      <c r="B243" s="77"/>
      <c r="C243" s="53" t="s">
        <v>15</v>
      </c>
      <c r="D243" s="26" t="s">
        <v>16</v>
      </c>
      <c r="E243" s="11">
        <v>944</v>
      </c>
      <c r="F243" s="11"/>
      <c r="G243" s="11"/>
      <c r="H243" s="11">
        <v>237.2</v>
      </c>
      <c r="I243" s="11">
        <f t="shared" si="15"/>
        <v>237.2</v>
      </c>
      <c r="J243" s="11"/>
      <c r="K243" s="11"/>
      <c r="L243" s="11">
        <f t="shared" si="16"/>
        <v>-706.8</v>
      </c>
      <c r="M243" s="11">
        <f t="shared" si="17"/>
        <v>25.127118644067796</v>
      </c>
    </row>
    <row r="244" spans="1:13" ht="15">
      <c r="A244" s="77"/>
      <c r="B244" s="77"/>
      <c r="C244" s="50" t="s">
        <v>17</v>
      </c>
      <c r="D244" s="26" t="s">
        <v>18</v>
      </c>
      <c r="E244" s="11">
        <v>0.2</v>
      </c>
      <c r="F244" s="11"/>
      <c r="G244" s="11"/>
      <c r="H244" s="11"/>
      <c r="I244" s="11">
        <f t="shared" si="15"/>
        <v>0</v>
      </c>
      <c r="J244" s="11"/>
      <c r="K244" s="11"/>
      <c r="L244" s="11">
        <f t="shared" si="16"/>
        <v>-0.2</v>
      </c>
      <c r="M244" s="11">
        <f t="shared" si="17"/>
        <v>0</v>
      </c>
    </row>
    <row r="245" spans="1:13" ht="15" hidden="1">
      <c r="A245" s="77"/>
      <c r="B245" s="77"/>
      <c r="C245" s="50" t="s">
        <v>19</v>
      </c>
      <c r="D245" s="26" t="s">
        <v>147</v>
      </c>
      <c r="E245" s="11"/>
      <c r="F245" s="11"/>
      <c r="G245" s="11"/>
      <c r="H245" s="11"/>
      <c r="I245" s="11">
        <f t="shared" si="15"/>
        <v>0</v>
      </c>
      <c r="J245" s="11" t="e">
        <f t="shared" si="18"/>
        <v>#DIV/0!</v>
      </c>
      <c r="K245" s="11" t="e">
        <f t="shared" si="19"/>
        <v>#DIV/0!</v>
      </c>
      <c r="L245" s="11">
        <f t="shared" si="16"/>
        <v>0</v>
      </c>
      <c r="M245" s="11" t="e">
        <f t="shared" si="17"/>
        <v>#DIV/0!</v>
      </c>
    </row>
    <row r="246" spans="1:13" ht="15">
      <c r="A246" s="77"/>
      <c r="B246" s="77"/>
      <c r="C246" s="50" t="s">
        <v>22</v>
      </c>
      <c r="D246" s="26" t="s">
        <v>23</v>
      </c>
      <c r="E246" s="11">
        <v>20296.6</v>
      </c>
      <c r="F246" s="39">
        <v>3566.8</v>
      </c>
      <c r="G246" s="39">
        <v>1578.2</v>
      </c>
      <c r="H246" s="11">
        <v>1578.2</v>
      </c>
      <c r="I246" s="11">
        <f t="shared" si="15"/>
        <v>0</v>
      </c>
      <c r="J246" s="11">
        <f t="shared" si="18"/>
        <v>100</v>
      </c>
      <c r="K246" s="11">
        <f t="shared" si="19"/>
        <v>44.24694403947516</v>
      </c>
      <c r="L246" s="11">
        <f t="shared" si="16"/>
        <v>-18718.399999999998</v>
      </c>
      <c r="M246" s="11">
        <f t="shared" si="17"/>
        <v>7.775686568193689</v>
      </c>
    </row>
    <row r="247" spans="1:13" ht="15" hidden="1">
      <c r="A247" s="77"/>
      <c r="B247" s="77"/>
      <c r="C247" s="50" t="s">
        <v>24</v>
      </c>
      <c r="D247" s="26" t="s">
        <v>60</v>
      </c>
      <c r="E247" s="11"/>
      <c r="F247" s="39"/>
      <c r="G247" s="39"/>
      <c r="H247" s="11"/>
      <c r="I247" s="11">
        <f t="shared" si="15"/>
        <v>0</v>
      </c>
      <c r="J247" s="11" t="e">
        <f t="shared" si="18"/>
        <v>#DIV/0!</v>
      </c>
      <c r="K247" s="11" t="e">
        <f t="shared" si="19"/>
        <v>#DIV/0!</v>
      </c>
      <c r="L247" s="11">
        <f t="shared" si="16"/>
        <v>0</v>
      </c>
      <c r="M247" s="11" t="e">
        <f t="shared" si="17"/>
        <v>#DIV/0!</v>
      </c>
    </row>
    <row r="248" spans="1:13" ht="15">
      <c r="A248" s="77"/>
      <c r="B248" s="77"/>
      <c r="C248" s="50" t="s">
        <v>36</v>
      </c>
      <c r="D248" s="26" t="s">
        <v>37</v>
      </c>
      <c r="E248" s="11">
        <v>255</v>
      </c>
      <c r="F248" s="39">
        <v>102</v>
      </c>
      <c r="G248" s="39">
        <v>102</v>
      </c>
      <c r="H248" s="11">
        <v>102</v>
      </c>
      <c r="I248" s="11">
        <f t="shared" si="15"/>
        <v>0</v>
      </c>
      <c r="J248" s="11">
        <f t="shared" si="18"/>
        <v>100</v>
      </c>
      <c r="K248" s="11">
        <f t="shared" si="19"/>
        <v>100</v>
      </c>
      <c r="L248" s="11">
        <f t="shared" si="16"/>
        <v>-153</v>
      </c>
      <c r="M248" s="11">
        <f t="shared" si="17"/>
        <v>40</v>
      </c>
    </row>
    <row r="249" spans="1:13" ht="15">
      <c r="A249" s="77"/>
      <c r="B249" s="77"/>
      <c r="C249" s="50" t="s">
        <v>26</v>
      </c>
      <c r="D249" s="26" t="s">
        <v>21</v>
      </c>
      <c r="E249" s="11">
        <v>-624</v>
      </c>
      <c r="F249" s="16"/>
      <c r="G249" s="16"/>
      <c r="H249" s="11">
        <v>-30051.8</v>
      </c>
      <c r="I249" s="11">
        <f t="shared" si="15"/>
        <v>-30051.8</v>
      </c>
      <c r="J249" s="11"/>
      <c r="K249" s="11"/>
      <c r="L249" s="11">
        <f t="shared" si="16"/>
        <v>-29427.8</v>
      </c>
      <c r="M249" s="11">
        <f t="shared" si="17"/>
        <v>4815.993589743589</v>
      </c>
    </row>
    <row r="250" spans="1:13" s="2" customFormat="1" ht="15">
      <c r="A250" s="77"/>
      <c r="B250" s="77"/>
      <c r="C250" s="52"/>
      <c r="D250" s="40" t="s">
        <v>27</v>
      </c>
      <c r="E250" s="3">
        <f>SUM(E235:E239,E244:E249)</f>
        <v>33991.5</v>
      </c>
      <c r="F250" s="3">
        <f>SUM(F235:F239,F244:F249)</f>
        <v>8931.8</v>
      </c>
      <c r="G250" s="3">
        <f>SUM(G235:G239,G244:G249)</f>
        <v>5708.7</v>
      </c>
      <c r="H250" s="3">
        <f>SUM(H235:H239,H244:H249)</f>
        <v>-10783.5</v>
      </c>
      <c r="I250" s="3">
        <f t="shared" si="15"/>
        <v>-16492.2</v>
      </c>
      <c r="J250" s="3">
        <f t="shared" si="18"/>
        <v>-188.895895738084</v>
      </c>
      <c r="K250" s="3">
        <f t="shared" si="19"/>
        <v>-120.73154347387987</v>
      </c>
      <c r="L250" s="3">
        <f t="shared" si="16"/>
        <v>-44775</v>
      </c>
      <c r="M250" s="3">
        <f t="shared" si="17"/>
        <v>-31.7241074974626</v>
      </c>
    </row>
    <row r="251" spans="1:13" ht="15">
      <c r="A251" s="77"/>
      <c r="B251" s="77"/>
      <c r="C251" s="50" t="s">
        <v>13</v>
      </c>
      <c r="D251" s="26" t="s">
        <v>14</v>
      </c>
      <c r="E251" s="11">
        <f>E252</f>
        <v>10322.4</v>
      </c>
      <c r="F251" s="11">
        <f>F252</f>
        <v>12000</v>
      </c>
      <c r="G251" s="11">
        <f>G252</f>
        <v>10000</v>
      </c>
      <c r="H251" s="11">
        <f>H252</f>
        <v>22311.4</v>
      </c>
      <c r="I251" s="11">
        <f t="shared" si="15"/>
        <v>12311.400000000001</v>
      </c>
      <c r="J251" s="11">
        <f t="shared" si="18"/>
        <v>223.11400000000003</v>
      </c>
      <c r="K251" s="11">
        <f t="shared" si="19"/>
        <v>185.92833333333334</v>
      </c>
      <c r="L251" s="11">
        <f t="shared" si="16"/>
        <v>11989.000000000002</v>
      </c>
      <c r="M251" s="11">
        <f t="shared" si="17"/>
        <v>216.14547004572583</v>
      </c>
    </row>
    <row r="252" spans="1:13" ht="46.5" hidden="1">
      <c r="A252" s="77"/>
      <c r="B252" s="77"/>
      <c r="C252" s="53" t="s">
        <v>15</v>
      </c>
      <c r="D252" s="26" t="s">
        <v>16</v>
      </c>
      <c r="E252" s="11">
        <v>10322.4</v>
      </c>
      <c r="F252" s="11">
        <v>12000</v>
      </c>
      <c r="G252" s="11">
        <v>10000</v>
      </c>
      <c r="H252" s="11">
        <v>22311.4</v>
      </c>
      <c r="I252" s="11">
        <f t="shared" si="15"/>
        <v>12311.400000000001</v>
      </c>
      <c r="J252" s="11">
        <f t="shared" si="18"/>
        <v>223.11400000000003</v>
      </c>
      <c r="K252" s="11">
        <f t="shared" si="19"/>
        <v>185.92833333333334</v>
      </c>
      <c r="L252" s="11">
        <f t="shared" si="16"/>
        <v>11989.000000000002</v>
      </c>
      <c r="M252" s="11">
        <f t="shared" si="17"/>
        <v>216.14547004572583</v>
      </c>
    </row>
    <row r="253" spans="1:13" s="2" customFormat="1" ht="15">
      <c r="A253" s="77"/>
      <c r="B253" s="77"/>
      <c r="C253" s="52"/>
      <c r="D253" s="40" t="s">
        <v>28</v>
      </c>
      <c r="E253" s="3">
        <f>E251</f>
        <v>10322.4</v>
      </c>
      <c r="F253" s="3">
        <f>F251</f>
        <v>12000</v>
      </c>
      <c r="G253" s="3">
        <f>G251</f>
        <v>10000</v>
      </c>
      <c r="H253" s="3">
        <f>H251</f>
        <v>22311.4</v>
      </c>
      <c r="I253" s="3">
        <f t="shared" si="15"/>
        <v>12311.400000000001</v>
      </c>
      <c r="J253" s="3">
        <f t="shared" si="18"/>
        <v>223.11400000000003</v>
      </c>
      <c r="K253" s="3">
        <f t="shared" si="19"/>
        <v>185.92833333333334</v>
      </c>
      <c r="L253" s="3">
        <f t="shared" si="16"/>
        <v>11989.000000000002</v>
      </c>
      <c r="M253" s="3">
        <f t="shared" si="17"/>
        <v>216.14547004572583</v>
      </c>
    </row>
    <row r="254" spans="1:13" s="2" customFormat="1" ht="30.75">
      <c r="A254" s="77"/>
      <c r="B254" s="77"/>
      <c r="C254" s="52"/>
      <c r="D254" s="40" t="s">
        <v>29</v>
      </c>
      <c r="E254" s="3">
        <f>E255-E249</f>
        <v>44937.9</v>
      </c>
      <c r="F254" s="3">
        <f>F255-F249</f>
        <v>20931.8</v>
      </c>
      <c r="G254" s="3">
        <f>G255-G249</f>
        <v>15708.7</v>
      </c>
      <c r="H254" s="3">
        <f>H255-H249</f>
        <v>41579.7</v>
      </c>
      <c r="I254" s="3">
        <f t="shared" si="15"/>
        <v>25870.999999999996</v>
      </c>
      <c r="J254" s="3">
        <f t="shared" si="18"/>
        <v>264.69217694653275</v>
      </c>
      <c r="K254" s="3">
        <f t="shared" si="19"/>
        <v>198.64369046140322</v>
      </c>
      <c r="L254" s="3">
        <f t="shared" si="16"/>
        <v>-3358.2000000000044</v>
      </c>
      <c r="M254" s="3">
        <f t="shared" si="17"/>
        <v>92.5270206217914</v>
      </c>
    </row>
    <row r="255" spans="1:13" s="2" customFormat="1" ht="15">
      <c r="A255" s="78"/>
      <c r="B255" s="78"/>
      <c r="C255" s="52"/>
      <c r="D255" s="40" t="s">
        <v>44</v>
      </c>
      <c r="E255" s="3">
        <f>E250+E253</f>
        <v>44313.9</v>
      </c>
      <c r="F255" s="3">
        <f>F250+F253</f>
        <v>20931.8</v>
      </c>
      <c r="G255" s="3">
        <f>G250+G253</f>
        <v>15708.7</v>
      </c>
      <c r="H255" s="3">
        <f>H250+H253</f>
        <v>11527.900000000001</v>
      </c>
      <c r="I255" s="3">
        <f t="shared" si="15"/>
        <v>-4180.799999999999</v>
      </c>
      <c r="J255" s="3">
        <f t="shared" si="18"/>
        <v>73.38544882771969</v>
      </c>
      <c r="K255" s="3">
        <f t="shared" si="19"/>
        <v>55.0736200422324</v>
      </c>
      <c r="L255" s="3">
        <f t="shared" si="16"/>
        <v>-32786</v>
      </c>
      <c r="M255" s="3">
        <f t="shared" si="17"/>
        <v>26.014185165377008</v>
      </c>
    </row>
    <row r="256" spans="1:13" s="2" customFormat="1" ht="30.75">
      <c r="A256" s="95">
        <v>942</v>
      </c>
      <c r="B256" s="76" t="s">
        <v>228</v>
      </c>
      <c r="C256" s="50" t="s">
        <v>154</v>
      </c>
      <c r="D256" s="27" t="s">
        <v>155</v>
      </c>
      <c r="E256" s="3"/>
      <c r="F256" s="3"/>
      <c r="G256" s="3"/>
      <c r="H256" s="39">
        <v>89.9</v>
      </c>
      <c r="I256" s="39">
        <f t="shared" si="15"/>
        <v>89.9</v>
      </c>
      <c r="J256" s="39"/>
      <c r="K256" s="39"/>
      <c r="L256" s="39">
        <f t="shared" si="16"/>
        <v>89.9</v>
      </c>
      <c r="M256" s="39"/>
    </row>
    <row r="257" spans="1:13" s="2" customFormat="1" ht="30.75">
      <c r="A257" s="96"/>
      <c r="B257" s="77"/>
      <c r="C257" s="50" t="s">
        <v>148</v>
      </c>
      <c r="D257" s="27" t="s">
        <v>149</v>
      </c>
      <c r="E257" s="3"/>
      <c r="F257" s="3"/>
      <c r="G257" s="3"/>
      <c r="H257" s="39">
        <v>243.2</v>
      </c>
      <c r="I257" s="39">
        <f t="shared" si="15"/>
        <v>243.2</v>
      </c>
      <c r="J257" s="39"/>
      <c r="K257" s="39"/>
      <c r="L257" s="39">
        <f t="shared" si="16"/>
        <v>243.2</v>
      </c>
      <c r="M257" s="39"/>
    </row>
    <row r="258" spans="1:13" s="2" customFormat="1" ht="15">
      <c r="A258" s="96"/>
      <c r="B258" s="77"/>
      <c r="C258" s="50" t="s">
        <v>13</v>
      </c>
      <c r="D258" s="26" t="s">
        <v>14</v>
      </c>
      <c r="E258" s="39">
        <f>E259</f>
        <v>0</v>
      </c>
      <c r="F258" s="39">
        <f>F259</f>
        <v>0</v>
      </c>
      <c r="G258" s="39">
        <f>G259</f>
        <v>0</v>
      </c>
      <c r="H258" s="39">
        <f>H259</f>
        <v>941.6</v>
      </c>
      <c r="I258" s="39">
        <f t="shared" si="15"/>
        <v>941.6</v>
      </c>
      <c r="J258" s="39"/>
      <c r="K258" s="39"/>
      <c r="L258" s="39">
        <f t="shared" si="16"/>
        <v>941.6</v>
      </c>
      <c r="M258" s="39"/>
    </row>
    <row r="259" spans="1:13" s="2" customFormat="1" ht="46.5" hidden="1">
      <c r="A259" s="96"/>
      <c r="B259" s="77"/>
      <c r="C259" s="53" t="s">
        <v>15</v>
      </c>
      <c r="D259" s="26" t="s">
        <v>16</v>
      </c>
      <c r="E259" s="3"/>
      <c r="F259" s="3"/>
      <c r="G259" s="3"/>
      <c r="H259" s="39">
        <v>941.6</v>
      </c>
      <c r="I259" s="39">
        <f t="shared" si="15"/>
        <v>941.6</v>
      </c>
      <c r="J259" s="39"/>
      <c r="K259" s="39"/>
      <c r="L259" s="39">
        <f t="shared" si="16"/>
        <v>941.6</v>
      </c>
      <c r="M259" s="39" t="e">
        <f t="shared" si="17"/>
        <v>#DIV/0!</v>
      </c>
    </row>
    <row r="260" spans="1:13" s="2" customFormat="1" ht="15">
      <c r="A260" s="96"/>
      <c r="B260" s="77"/>
      <c r="C260" s="50" t="s">
        <v>17</v>
      </c>
      <c r="D260" s="26" t="s">
        <v>18</v>
      </c>
      <c r="E260" s="3"/>
      <c r="F260" s="3"/>
      <c r="G260" s="3"/>
      <c r="H260" s="39">
        <v>2</v>
      </c>
      <c r="I260" s="39">
        <f t="shared" si="15"/>
        <v>2</v>
      </c>
      <c r="J260" s="39"/>
      <c r="K260" s="39"/>
      <c r="L260" s="39">
        <f t="shared" si="16"/>
        <v>2</v>
      </c>
      <c r="M260" s="39"/>
    </row>
    <row r="261" spans="1:13" s="2" customFormat="1" ht="15" hidden="1">
      <c r="A261" s="96"/>
      <c r="B261" s="77"/>
      <c r="C261" s="50" t="s">
        <v>26</v>
      </c>
      <c r="D261" s="26" t="s">
        <v>21</v>
      </c>
      <c r="E261" s="3"/>
      <c r="F261" s="3"/>
      <c r="G261" s="3"/>
      <c r="H261" s="3"/>
      <c r="I261" s="3">
        <f aca="true" t="shared" si="20" ref="I261:I324">H261-G261</f>
        <v>0</v>
      </c>
      <c r="J261" s="39"/>
      <c r="K261" s="39"/>
      <c r="L261" s="39">
        <f aca="true" t="shared" si="21" ref="L261:L324">H261-E261</f>
        <v>0</v>
      </c>
      <c r="M261" s="39" t="e">
        <f aca="true" t="shared" si="22" ref="M261:M324">H261/E261*100</f>
        <v>#DIV/0!</v>
      </c>
    </row>
    <row r="262" spans="1:13" s="2" customFormat="1" ht="30.75" hidden="1">
      <c r="A262" s="96"/>
      <c r="B262" s="77"/>
      <c r="C262" s="50"/>
      <c r="D262" s="40" t="s">
        <v>29</v>
      </c>
      <c r="E262" s="3">
        <f>E263-E261</f>
        <v>0</v>
      </c>
      <c r="F262" s="3">
        <f>F263-F261</f>
        <v>0</v>
      </c>
      <c r="G262" s="3">
        <f>G263-G261</f>
        <v>0</v>
      </c>
      <c r="H262" s="3">
        <f>H263-H261</f>
        <v>1276.7</v>
      </c>
      <c r="I262" s="3">
        <f t="shared" si="20"/>
        <v>1276.7</v>
      </c>
      <c r="J262" s="3"/>
      <c r="K262" s="3"/>
      <c r="L262" s="3">
        <f t="shared" si="21"/>
        <v>1276.7</v>
      </c>
      <c r="M262" s="3" t="e">
        <f t="shared" si="22"/>
        <v>#DIV/0!</v>
      </c>
    </row>
    <row r="263" spans="1:13" s="2" customFormat="1" ht="15">
      <c r="A263" s="97"/>
      <c r="B263" s="78"/>
      <c r="C263" s="52"/>
      <c r="D263" s="40" t="s">
        <v>44</v>
      </c>
      <c r="E263" s="3">
        <f>E256+E257+E258+E260+E261</f>
        <v>0</v>
      </c>
      <c r="F263" s="3">
        <f>F256+F257+F258+F260+F261</f>
        <v>0</v>
      </c>
      <c r="G263" s="3">
        <f>G256+G257+G258+G260+G261</f>
        <v>0</v>
      </c>
      <c r="H263" s="3">
        <f>H256+H257+H258+H260+H261</f>
        <v>1276.7</v>
      </c>
      <c r="I263" s="3">
        <f t="shared" si="20"/>
        <v>1276.7</v>
      </c>
      <c r="J263" s="3"/>
      <c r="K263" s="3"/>
      <c r="L263" s="3">
        <f t="shared" si="21"/>
        <v>1276.7</v>
      </c>
      <c r="M263" s="3"/>
    </row>
    <row r="264" spans="1:13" s="2" customFormat="1" ht="93">
      <c r="A264" s="76" t="s">
        <v>72</v>
      </c>
      <c r="B264" s="76" t="s">
        <v>227</v>
      </c>
      <c r="C264" s="50" t="s">
        <v>186</v>
      </c>
      <c r="D264" s="27" t="s">
        <v>188</v>
      </c>
      <c r="E264" s="11">
        <v>937.8</v>
      </c>
      <c r="F264" s="11">
        <v>1630.1</v>
      </c>
      <c r="G264" s="11">
        <v>1430.1</v>
      </c>
      <c r="H264" s="11">
        <v>1360.9</v>
      </c>
      <c r="I264" s="11">
        <f t="shared" si="20"/>
        <v>-69.19999999999982</v>
      </c>
      <c r="J264" s="11">
        <f aca="true" t="shared" si="23" ref="J264:J324">H264/G264*100</f>
        <v>95.16117754003218</v>
      </c>
      <c r="K264" s="11">
        <f aca="true" t="shared" si="24" ref="K264:K324">H264/F264*100</f>
        <v>83.48567572541563</v>
      </c>
      <c r="L264" s="11">
        <f t="shared" si="21"/>
        <v>423.10000000000014</v>
      </c>
      <c r="M264" s="11">
        <f t="shared" si="22"/>
        <v>145.11622947323525</v>
      </c>
    </row>
    <row r="265" spans="1:13" s="2" customFormat="1" ht="15">
      <c r="A265" s="77"/>
      <c r="B265" s="77"/>
      <c r="C265" s="50" t="s">
        <v>6</v>
      </c>
      <c r="D265" s="26" t="s">
        <v>7</v>
      </c>
      <c r="E265" s="11">
        <v>1084.1</v>
      </c>
      <c r="F265" s="11">
        <v>1386.8</v>
      </c>
      <c r="G265" s="11">
        <v>1155.6</v>
      </c>
      <c r="H265" s="11">
        <v>1155.7</v>
      </c>
      <c r="I265" s="11">
        <f t="shared" si="20"/>
        <v>0.10000000000013642</v>
      </c>
      <c r="J265" s="11">
        <f t="shared" si="23"/>
        <v>100.00865351332642</v>
      </c>
      <c r="K265" s="11">
        <f t="shared" si="24"/>
        <v>83.33573694837035</v>
      </c>
      <c r="L265" s="11">
        <f t="shared" si="21"/>
        <v>71.60000000000014</v>
      </c>
      <c r="M265" s="11">
        <f t="shared" si="22"/>
        <v>106.60455677520527</v>
      </c>
    </row>
    <row r="266" spans="1:13" s="2" customFormat="1" ht="46.5">
      <c r="A266" s="77"/>
      <c r="B266" s="77"/>
      <c r="C266" s="50" t="s">
        <v>237</v>
      </c>
      <c r="D266" s="26" t="s">
        <v>238</v>
      </c>
      <c r="E266" s="11"/>
      <c r="F266" s="11"/>
      <c r="G266" s="11"/>
      <c r="H266" s="11">
        <v>2</v>
      </c>
      <c r="I266" s="11">
        <f t="shared" si="20"/>
        <v>2</v>
      </c>
      <c r="J266" s="11"/>
      <c r="K266" s="11"/>
      <c r="L266" s="11">
        <f t="shared" si="21"/>
        <v>2</v>
      </c>
      <c r="M266" s="11"/>
    </row>
    <row r="267" spans="1:13" ht="31.5" customHeight="1">
      <c r="A267" s="77"/>
      <c r="B267" s="77"/>
      <c r="C267" s="50" t="s">
        <v>148</v>
      </c>
      <c r="D267" s="26" t="s">
        <v>149</v>
      </c>
      <c r="E267" s="11">
        <v>275.5</v>
      </c>
      <c r="F267" s="11"/>
      <c r="G267" s="11"/>
      <c r="H267" s="11">
        <v>811</v>
      </c>
      <c r="I267" s="11">
        <f t="shared" si="20"/>
        <v>811</v>
      </c>
      <c r="J267" s="11"/>
      <c r="K267" s="11"/>
      <c r="L267" s="11">
        <f t="shared" si="21"/>
        <v>535.5</v>
      </c>
      <c r="M267" s="11">
        <f t="shared" si="22"/>
        <v>294.37386569872956</v>
      </c>
    </row>
    <row r="268" spans="1:13" ht="78">
      <c r="A268" s="77"/>
      <c r="B268" s="77"/>
      <c r="C268" s="53" t="s">
        <v>162</v>
      </c>
      <c r="D268" s="27" t="s">
        <v>165</v>
      </c>
      <c r="E268" s="11">
        <v>446.5</v>
      </c>
      <c r="F268" s="11"/>
      <c r="G268" s="11"/>
      <c r="H268" s="11"/>
      <c r="I268" s="11">
        <f t="shared" si="20"/>
        <v>0</v>
      </c>
      <c r="J268" s="11"/>
      <c r="K268" s="11"/>
      <c r="L268" s="11">
        <f t="shared" si="21"/>
        <v>-446.5</v>
      </c>
      <c r="M268" s="11">
        <f t="shared" si="22"/>
        <v>0</v>
      </c>
    </row>
    <row r="269" spans="1:13" ht="15">
      <c r="A269" s="77"/>
      <c r="B269" s="77"/>
      <c r="C269" s="50" t="s">
        <v>13</v>
      </c>
      <c r="D269" s="26" t="s">
        <v>14</v>
      </c>
      <c r="E269" s="11">
        <f>SUM(E270:E275)</f>
        <v>3614</v>
      </c>
      <c r="F269" s="11">
        <f>SUM(F270:F275)</f>
        <v>1335.6</v>
      </c>
      <c r="G269" s="11">
        <f>SUM(G270:G275)</f>
        <v>1250.6</v>
      </c>
      <c r="H269" s="11">
        <f>SUM(H270:H275)</f>
        <v>2200.3</v>
      </c>
      <c r="I269" s="11">
        <f t="shared" si="20"/>
        <v>949.7000000000003</v>
      </c>
      <c r="J269" s="11">
        <f t="shared" si="23"/>
        <v>175.93954901647214</v>
      </c>
      <c r="K269" s="11">
        <f t="shared" si="24"/>
        <v>164.74243785564542</v>
      </c>
      <c r="L269" s="11">
        <f t="shared" si="21"/>
        <v>-1413.6999999999998</v>
      </c>
      <c r="M269" s="11">
        <f t="shared" si="22"/>
        <v>60.882678472606536</v>
      </c>
    </row>
    <row r="270" spans="1:13" ht="30.75" hidden="1">
      <c r="A270" s="77"/>
      <c r="B270" s="77"/>
      <c r="C270" s="53" t="s">
        <v>31</v>
      </c>
      <c r="D270" s="26" t="s">
        <v>32</v>
      </c>
      <c r="E270" s="11"/>
      <c r="F270" s="11"/>
      <c r="G270" s="11"/>
      <c r="H270" s="11"/>
      <c r="I270" s="11">
        <f t="shared" si="20"/>
        <v>0</v>
      </c>
      <c r="J270" s="11" t="e">
        <f t="shared" si="23"/>
        <v>#DIV/0!</v>
      </c>
      <c r="K270" s="11" t="e">
        <f t="shared" si="24"/>
        <v>#DIV/0!</v>
      </c>
      <c r="L270" s="11">
        <f t="shared" si="21"/>
        <v>0</v>
      </c>
      <c r="M270" s="11" t="e">
        <f t="shared" si="22"/>
        <v>#DIV/0!</v>
      </c>
    </row>
    <row r="271" spans="1:13" ht="62.25" hidden="1">
      <c r="A271" s="77"/>
      <c r="B271" s="77"/>
      <c r="C271" s="50" t="s">
        <v>42</v>
      </c>
      <c r="D271" s="28" t="s">
        <v>43</v>
      </c>
      <c r="E271" s="11"/>
      <c r="F271" s="11"/>
      <c r="G271" s="11"/>
      <c r="H271" s="11">
        <v>68.6</v>
      </c>
      <c r="I271" s="11">
        <f t="shared" si="20"/>
        <v>68.6</v>
      </c>
      <c r="J271" s="11" t="e">
        <f t="shared" si="23"/>
        <v>#DIV/0!</v>
      </c>
      <c r="K271" s="11" t="e">
        <f t="shared" si="24"/>
        <v>#DIV/0!</v>
      </c>
      <c r="L271" s="11">
        <f t="shared" si="21"/>
        <v>68.6</v>
      </c>
      <c r="M271" s="11" t="e">
        <f t="shared" si="22"/>
        <v>#DIV/0!</v>
      </c>
    </row>
    <row r="272" spans="1:13" ht="78" hidden="1">
      <c r="A272" s="77"/>
      <c r="B272" s="77"/>
      <c r="C272" s="53" t="s">
        <v>196</v>
      </c>
      <c r="D272" s="26" t="s">
        <v>195</v>
      </c>
      <c r="E272" s="11">
        <v>1773.4</v>
      </c>
      <c r="F272" s="11">
        <v>1335.6</v>
      </c>
      <c r="G272" s="11">
        <v>1250.6</v>
      </c>
      <c r="H272" s="11">
        <v>1260.2</v>
      </c>
      <c r="I272" s="11">
        <f t="shared" si="20"/>
        <v>9.600000000000136</v>
      </c>
      <c r="J272" s="11">
        <f t="shared" si="23"/>
        <v>100.76763153686232</v>
      </c>
      <c r="K272" s="11">
        <f t="shared" si="24"/>
        <v>94.35459718478587</v>
      </c>
      <c r="L272" s="11">
        <f t="shared" si="21"/>
        <v>-513.2</v>
      </c>
      <c r="M272" s="11">
        <f t="shared" si="22"/>
        <v>71.06123829931205</v>
      </c>
    </row>
    <row r="273" spans="1:13" ht="93" hidden="1">
      <c r="A273" s="77"/>
      <c r="B273" s="77"/>
      <c r="C273" s="53" t="s">
        <v>198</v>
      </c>
      <c r="D273" s="26" t="s">
        <v>197</v>
      </c>
      <c r="E273" s="11">
        <v>577.2</v>
      </c>
      <c r="F273" s="11"/>
      <c r="G273" s="11"/>
      <c r="H273" s="11">
        <v>726.1</v>
      </c>
      <c r="I273" s="11">
        <f t="shared" si="20"/>
        <v>726.1</v>
      </c>
      <c r="J273" s="11" t="e">
        <f t="shared" si="23"/>
        <v>#DIV/0!</v>
      </c>
      <c r="K273" s="11" t="e">
        <f t="shared" si="24"/>
        <v>#DIV/0!</v>
      </c>
      <c r="L273" s="11">
        <f t="shared" si="21"/>
        <v>148.89999999999998</v>
      </c>
      <c r="M273" s="11">
        <f t="shared" si="22"/>
        <v>125.7969507969508</v>
      </c>
    </row>
    <row r="274" spans="1:13" ht="46.5" hidden="1">
      <c r="A274" s="77"/>
      <c r="B274" s="77"/>
      <c r="C274" s="53" t="s">
        <v>190</v>
      </c>
      <c r="D274" s="26" t="s">
        <v>191</v>
      </c>
      <c r="E274" s="11">
        <v>47.2</v>
      </c>
      <c r="F274" s="11"/>
      <c r="G274" s="11"/>
      <c r="H274" s="11">
        <v>110.5</v>
      </c>
      <c r="I274" s="11">
        <f t="shared" si="20"/>
        <v>110.5</v>
      </c>
      <c r="J274" s="11" t="e">
        <f t="shared" si="23"/>
        <v>#DIV/0!</v>
      </c>
      <c r="K274" s="11" t="e">
        <f t="shared" si="24"/>
        <v>#DIV/0!</v>
      </c>
      <c r="L274" s="11">
        <f t="shared" si="21"/>
        <v>63.3</v>
      </c>
      <c r="M274" s="11">
        <f t="shared" si="22"/>
        <v>234.1101694915254</v>
      </c>
    </row>
    <row r="275" spans="1:13" ht="46.5" hidden="1">
      <c r="A275" s="77"/>
      <c r="B275" s="77"/>
      <c r="C275" s="53" t="s">
        <v>15</v>
      </c>
      <c r="D275" s="26" t="s">
        <v>16</v>
      </c>
      <c r="E275" s="11">
        <v>1216.2</v>
      </c>
      <c r="F275" s="11"/>
      <c r="G275" s="11"/>
      <c r="H275" s="11">
        <v>34.9</v>
      </c>
      <c r="I275" s="11">
        <f t="shared" si="20"/>
        <v>34.9</v>
      </c>
      <c r="J275" s="11" t="e">
        <f t="shared" si="23"/>
        <v>#DIV/0!</v>
      </c>
      <c r="K275" s="11" t="e">
        <f t="shared" si="24"/>
        <v>#DIV/0!</v>
      </c>
      <c r="L275" s="11">
        <f t="shared" si="21"/>
        <v>-1181.3</v>
      </c>
      <c r="M275" s="11">
        <f t="shared" si="22"/>
        <v>2.869593816806446</v>
      </c>
    </row>
    <row r="276" spans="1:13" ht="15">
      <c r="A276" s="77"/>
      <c r="B276" s="77"/>
      <c r="C276" s="50" t="s">
        <v>17</v>
      </c>
      <c r="D276" s="26" t="s">
        <v>18</v>
      </c>
      <c r="E276" s="11"/>
      <c r="F276" s="11"/>
      <c r="G276" s="11"/>
      <c r="H276" s="11">
        <v>0.5</v>
      </c>
      <c r="I276" s="11">
        <f t="shared" si="20"/>
        <v>0.5</v>
      </c>
      <c r="J276" s="11"/>
      <c r="K276" s="11"/>
      <c r="L276" s="11">
        <f t="shared" si="21"/>
        <v>0.5</v>
      </c>
      <c r="M276" s="11"/>
    </row>
    <row r="277" spans="1:13" ht="15" hidden="1">
      <c r="A277" s="77"/>
      <c r="B277" s="77"/>
      <c r="C277" s="50" t="s">
        <v>19</v>
      </c>
      <c r="D277" s="26" t="s">
        <v>20</v>
      </c>
      <c r="E277" s="11"/>
      <c r="F277" s="11"/>
      <c r="G277" s="11"/>
      <c r="H277" s="11"/>
      <c r="I277" s="11">
        <f t="shared" si="20"/>
        <v>0</v>
      </c>
      <c r="J277" s="11" t="e">
        <f t="shared" si="23"/>
        <v>#DIV/0!</v>
      </c>
      <c r="K277" s="11" t="e">
        <f t="shared" si="24"/>
        <v>#DIV/0!</v>
      </c>
      <c r="L277" s="11">
        <f t="shared" si="21"/>
        <v>0</v>
      </c>
      <c r="M277" s="11" t="e">
        <f t="shared" si="22"/>
        <v>#DIV/0!</v>
      </c>
    </row>
    <row r="278" spans="1:13" ht="15">
      <c r="A278" s="77"/>
      <c r="B278" s="77"/>
      <c r="C278" s="50" t="s">
        <v>22</v>
      </c>
      <c r="D278" s="26" t="s">
        <v>73</v>
      </c>
      <c r="E278" s="11">
        <v>230173.7</v>
      </c>
      <c r="F278" s="11">
        <f>465940+31777.7</f>
        <v>497717.7</v>
      </c>
      <c r="G278" s="11">
        <v>281800.4</v>
      </c>
      <c r="H278" s="11">
        <v>281800.4</v>
      </c>
      <c r="I278" s="11">
        <f t="shared" si="20"/>
        <v>0</v>
      </c>
      <c r="J278" s="11">
        <f t="shared" si="23"/>
        <v>100</v>
      </c>
      <c r="K278" s="11">
        <f t="shared" si="24"/>
        <v>56.61852090050243</v>
      </c>
      <c r="L278" s="11">
        <f t="shared" si="21"/>
        <v>51626.70000000001</v>
      </c>
      <c r="M278" s="11">
        <f t="shared" si="22"/>
        <v>122.42945219197503</v>
      </c>
    </row>
    <row r="279" spans="1:13" ht="15" hidden="1">
      <c r="A279" s="77"/>
      <c r="B279" s="77"/>
      <c r="C279" s="50" t="s">
        <v>24</v>
      </c>
      <c r="D279" s="26" t="s">
        <v>60</v>
      </c>
      <c r="E279" s="11"/>
      <c r="F279" s="11"/>
      <c r="G279" s="11"/>
      <c r="H279" s="11"/>
      <c r="I279" s="11">
        <f t="shared" si="20"/>
        <v>0</v>
      </c>
      <c r="J279" s="11" t="e">
        <f t="shared" si="23"/>
        <v>#DIV/0!</v>
      </c>
      <c r="K279" s="11" t="e">
        <f t="shared" si="24"/>
        <v>#DIV/0!</v>
      </c>
      <c r="L279" s="11">
        <f t="shared" si="21"/>
        <v>0</v>
      </c>
      <c r="M279" s="11" t="e">
        <f t="shared" si="22"/>
        <v>#DIV/0!</v>
      </c>
    </row>
    <row r="280" spans="1:13" ht="15">
      <c r="A280" s="77"/>
      <c r="B280" s="77"/>
      <c r="C280" s="50" t="s">
        <v>36</v>
      </c>
      <c r="D280" s="26" t="s">
        <v>37</v>
      </c>
      <c r="E280" s="11"/>
      <c r="F280" s="11">
        <v>1876.4</v>
      </c>
      <c r="G280" s="11">
        <v>1876.4</v>
      </c>
      <c r="H280" s="11">
        <v>1876.4</v>
      </c>
      <c r="I280" s="11">
        <f t="shared" si="20"/>
        <v>0</v>
      </c>
      <c r="J280" s="11">
        <f t="shared" si="23"/>
        <v>100</v>
      </c>
      <c r="K280" s="11">
        <f t="shared" si="24"/>
        <v>100</v>
      </c>
      <c r="L280" s="11">
        <f t="shared" si="21"/>
        <v>1876.4</v>
      </c>
      <c r="M280" s="11"/>
    </row>
    <row r="281" spans="1:13" ht="15">
      <c r="A281" s="77"/>
      <c r="B281" s="77"/>
      <c r="C281" s="50" t="s">
        <v>26</v>
      </c>
      <c r="D281" s="26" t="s">
        <v>21</v>
      </c>
      <c r="E281" s="11">
        <v>-297.7</v>
      </c>
      <c r="F281" s="11"/>
      <c r="G281" s="11"/>
      <c r="H281" s="11"/>
      <c r="I281" s="11">
        <f t="shared" si="20"/>
        <v>0</v>
      </c>
      <c r="J281" s="11"/>
      <c r="K281" s="11"/>
      <c r="L281" s="11">
        <f t="shared" si="21"/>
        <v>297.7</v>
      </c>
      <c r="M281" s="11">
        <f t="shared" si="22"/>
        <v>0</v>
      </c>
    </row>
    <row r="282" spans="1:13" ht="15">
      <c r="A282" s="77"/>
      <c r="B282" s="77"/>
      <c r="C282" s="50"/>
      <c r="D282" s="40" t="s">
        <v>27</v>
      </c>
      <c r="E282" s="1">
        <f>SUM(E264:E269,E276:E281)</f>
        <v>236233.9</v>
      </c>
      <c r="F282" s="1">
        <f>SUM(F264:F269,F276:F281)</f>
        <v>503946.60000000003</v>
      </c>
      <c r="G282" s="1">
        <f>SUM(G264:G269,G276:G281)</f>
        <v>287513.10000000003</v>
      </c>
      <c r="H282" s="1">
        <f>SUM(H264:H269,H276:H281)</f>
        <v>289207.20000000007</v>
      </c>
      <c r="I282" s="1">
        <f t="shared" si="20"/>
        <v>1694.100000000035</v>
      </c>
      <c r="J282" s="1">
        <f t="shared" si="23"/>
        <v>100.589225325733</v>
      </c>
      <c r="K282" s="1">
        <f t="shared" si="24"/>
        <v>57.38846139650512</v>
      </c>
      <c r="L282" s="1">
        <f t="shared" si="21"/>
        <v>52973.300000000076</v>
      </c>
      <c r="M282" s="1">
        <f t="shared" si="22"/>
        <v>122.42408900670058</v>
      </c>
    </row>
    <row r="283" spans="1:13" ht="30.75">
      <c r="A283" s="77"/>
      <c r="B283" s="77"/>
      <c r="C283" s="50" t="s">
        <v>201</v>
      </c>
      <c r="D283" s="28" t="s">
        <v>202</v>
      </c>
      <c r="E283" s="11">
        <v>22257.1</v>
      </c>
      <c r="F283" s="11">
        <v>18868.1</v>
      </c>
      <c r="G283" s="11">
        <v>15700.5</v>
      </c>
      <c r="H283" s="11">
        <v>21349.3</v>
      </c>
      <c r="I283" s="11">
        <f t="shared" si="20"/>
        <v>5648.799999999999</v>
      </c>
      <c r="J283" s="11">
        <f t="shared" si="23"/>
        <v>135.97847202318397</v>
      </c>
      <c r="K283" s="11">
        <f t="shared" si="24"/>
        <v>113.15023770278935</v>
      </c>
      <c r="L283" s="11">
        <f t="shared" si="21"/>
        <v>-907.7999999999993</v>
      </c>
      <c r="M283" s="11">
        <f t="shared" si="22"/>
        <v>95.92130151726866</v>
      </c>
    </row>
    <row r="284" spans="1:13" ht="15">
      <c r="A284" s="77"/>
      <c r="B284" s="77"/>
      <c r="C284" s="50" t="s">
        <v>13</v>
      </c>
      <c r="D284" s="26" t="s">
        <v>14</v>
      </c>
      <c r="E284" s="11">
        <f>E285</f>
        <v>2462.5</v>
      </c>
      <c r="F284" s="11">
        <f>F285</f>
        <v>8000</v>
      </c>
      <c r="G284" s="11">
        <f>G285</f>
        <v>6666.8</v>
      </c>
      <c r="H284" s="11">
        <f>H285</f>
        <v>767</v>
      </c>
      <c r="I284" s="11">
        <f t="shared" si="20"/>
        <v>-5899.8</v>
      </c>
      <c r="J284" s="11">
        <f t="shared" si="23"/>
        <v>11.504769904601908</v>
      </c>
      <c r="K284" s="11">
        <f t="shared" si="24"/>
        <v>9.5875</v>
      </c>
      <c r="L284" s="11">
        <f t="shared" si="21"/>
        <v>-1695.5</v>
      </c>
      <c r="M284" s="11">
        <f t="shared" si="22"/>
        <v>31.147208121827415</v>
      </c>
    </row>
    <row r="285" spans="1:13" ht="62.25" hidden="1">
      <c r="A285" s="77"/>
      <c r="B285" s="77"/>
      <c r="C285" s="53" t="s">
        <v>176</v>
      </c>
      <c r="D285" s="26" t="s">
        <v>178</v>
      </c>
      <c r="E285" s="11">
        <v>2462.5</v>
      </c>
      <c r="F285" s="11">
        <v>8000</v>
      </c>
      <c r="G285" s="11">
        <v>6666.8</v>
      </c>
      <c r="H285" s="11">
        <v>767</v>
      </c>
      <c r="I285" s="11">
        <f t="shared" si="20"/>
        <v>-5899.8</v>
      </c>
      <c r="J285" s="11">
        <f t="shared" si="23"/>
        <v>11.504769904601908</v>
      </c>
      <c r="K285" s="11">
        <f t="shared" si="24"/>
        <v>9.5875</v>
      </c>
      <c r="L285" s="11">
        <f t="shared" si="21"/>
        <v>-1695.5</v>
      </c>
      <c r="M285" s="11">
        <f t="shared" si="22"/>
        <v>31.147208121827415</v>
      </c>
    </row>
    <row r="286" spans="1:13" ht="15">
      <c r="A286" s="77"/>
      <c r="B286" s="77"/>
      <c r="C286" s="58"/>
      <c r="D286" s="40" t="s">
        <v>28</v>
      </c>
      <c r="E286" s="1">
        <f>E283+E284</f>
        <v>24719.6</v>
      </c>
      <c r="F286" s="1">
        <f>F283+F284</f>
        <v>26868.1</v>
      </c>
      <c r="G286" s="1">
        <f>G283+G284</f>
        <v>22367.3</v>
      </c>
      <c r="H286" s="1">
        <f>H283+H284</f>
        <v>22116.3</v>
      </c>
      <c r="I286" s="1">
        <f t="shared" si="20"/>
        <v>-251</v>
      </c>
      <c r="J286" s="1">
        <f t="shared" si="23"/>
        <v>98.87782611222633</v>
      </c>
      <c r="K286" s="1">
        <f t="shared" si="24"/>
        <v>82.31434303132713</v>
      </c>
      <c r="L286" s="1">
        <f t="shared" si="21"/>
        <v>-2603.2999999999993</v>
      </c>
      <c r="M286" s="1">
        <f t="shared" si="22"/>
        <v>89.46868072298905</v>
      </c>
    </row>
    <row r="287" spans="1:13" s="2" customFormat="1" ht="30.75">
      <c r="A287" s="77"/>
      <c r="B287" s="77"/>
      <c r="C287" s="54"/>
      <c r="D287" s="40" t="s">
        <v>29</v>
      </c>
      <c r="E287" s="1">
        <f>E288-E281</f>
        <v>261251.2</v>
      </c>
      <c r="F287" s="1">
        <f>F288-F281</f>
        <v>530814.7000000001</v>
      </c>
      <c r="G287" s="1">
        <f>G288-G281</f>
        <v>309880.4</v>
      </c>
      <c r="H287" s="1">
        <f>H288-H281</f>
        <v>311323.50000000006</v>
      </c>
      <c r="I287" s="1">
        <f t="shared" si="20"/>
        <v>1443.100000000035</v>
      </c>
      <c r="J287" s="1">
        <f t="shared" si="23"/>
        <v>100.46569579747542</v>
      </c>
      <c r="K287" s="1">
        <f t="shared" si="24"/>
        <v>58.65012781296374</v>
      </c>
      <c r="L287" s="1">
        <f t="shared" si="21"/>
        <v>50072.30000000005</v>
      </c>
      <c r="M287" s="1">
        <f t="shared" si="22"/>
        <v>119.16634258522068</v>
      </c>
    </row>
    <row r="288" spans="1:13" s="2" customFormat="1" ht="15">
      <c r="A288" s="78"/>
      <c r="B288" s="78"/>
      <c r="C288" s="54"/>
      <c r="D288" s="40" t="s">
        <v>44</v>
      </c>
      <c r="E288" s="1">
        <f>E282+E286</f>
        <v>260953.5</v>
      </c>
      <c r="F288" s="1">
        <f>F282+F286</f>
        <v>530814.7000000001</v>
      </c>
      <c r="G288" s="1">
        <f>G282+G286</f>
        <v>309880.4</v>
      </c>
      <c r="H288" s="1">
        <f>H282+H286</f>
        <v>311323.50000000006</v>
      </c>
      <c r="I288" s="1">
        <f t="shared" si="20"/>
        <v>1443.100000000035</v>
      </c>
      <c r="J288" s="1">
        <f t="shared" si="23"/>
        <v>100.46569579747542</v>
      </c>
      <c r="K288" s="1">
        <f t="shared" si="24"/>
        <v>58.65012781296374</v>
      </c>
      <c r="L288" s="1">
        <f t="shared" si="21"/>
        <v>50370.00000000006</v>
      </c>
      <c r="M288" s="1">
        <f t="shared" si="22"/>
        <v>119.30228948835715</v>
      </c>
    </row>
    <row r="289" spans="1:13" s="2" customFormat="1" ht="30.75">
      <c r="A289" s="76" t="s">
        <v>74</v>
      </c>
      <c r="B289" s="76" t="s">
        <v>229</v>
      </c>
      <c r="C289" s="50" t="s">
        <v>148</v>
      </c>
      <c r="D289" s="26" t="s">
        <v>149</v>
      </c>
      <c r="E289" s="11">
        <v>11.1</v>
      </c>
      <c r="F289" s="11"/>
      <c r="G289" s="11"/>
      <c r="H289" s="11">
        <v>0.4</v>
      </c>
      <c r="I289" s="11">
        <f t="shared" si="20"/>
        <v>0.4</v>
      </c>
      <c r="J289" s="11"/>
      <c r="K289" s="11"/>
      <c r="L289" s="11">
        <f t="shared" si="21"/>
        <v>-10.7</v>
      </c>
      <c r="M289" s="11">
        <f t="shared" si="22"/>
        <v>3.6036036036036037</v>
      </c>
    </row>
    <row r="290" spans="1:13" s="2" customFormat="1" ht="15">
      <c r="A290" s="77"/>
      <c r="B290" s="77"/>
      <c r="C290" s="50" t="s">
        <v>13</v>
      </c>
      <c r="D290" s="26" t="s">
        <v>14</v>
      </c>
      <c r="E290" s="11">
        <f>SUM(E291)</f>
        <v>3758.2</v>
      </c>
      <c r="F290" s="11">
        <f>SUM(F291)</f>
        <v>2500</v>
      </c>
      <c r="G290" s="11">
        <f>SUM(G291)</f>
        <v>13.8</v>
      </c>
      <c r="H290" s="11">
        <f>SUM(H291)</f>
        <v>1151.7</v>
      </c>
      <c r="I290" s="11">
        <f t="shared" si="20"/>
        <v>1137.9</v>
      </c>
      <c r="J290" s="11">
        <f t="shared" si="23"/>
        <v>8345.652173913044</v>
      </c>
      <c r="K290" s="11">
        <f t="shared" si="24"/>
        <v>46.068000000000005</v>
      </c>
      <c r="L290" s="11">
        <f t="shared" si="21"/>
        <v>-2606.5</v>
      </c>
      <c r="M290" s="11">
        <f t="shared" si="22"/>
        <v>30.644989622691714</v>
      </c>
    </row>
    <row r="291" spans="1:13" s="2" customFormat="1" ht="46.5" hidden="1">
      <c r="A291" s="77"/>
      <c r="B291" s="77"/>
      <c r="C291" s="53" t="s">
        <v>15</v>
      </c>
      <c r="D291" s="26" t="s">
        <v>16</v>
      </c>
      <c r="E291" s="11">
        <v>3758.2</v>
      </c>
      <c r="F291" s="11">
        <v>2500</v>
      </c>
      <c r="G291" s="11">
        <v>13.8</v>
      </c>
      <c r="H291" s="11">
        <v>1151.7</v>
      </c>
      <c r="I291" s="11">
        <f t="shared" si="20"/>
        <v>1137.9</v>
      </c>
      <c r="J291" s="11">
        <f t="shared" si="23"/>
        <v>8345.652173913044</v>
      </c>
      <c r="K291" s="11">
        <f t="shared" si="24"/>
        <v>46.068000000000005</v>
      </c>
      <c r="L291" s="11">
        <f t="shared" si="21"/>
        <v>-2606.5</v>
      </c>
      <c r="M291" s="11">
        <f t="shared" si="22"/>
        <v>30.644989622691714</v>
      </c>
    </row>
    <row r="292" spans="1:13" s="2" customFormat="1" ht="15">
      <c r="A292" s="77"/>
      <c r="B292" s="77"/>
      <c r="C292" s="50" t="s">
        <v>17</v>
      </c>
      <c r="D292" s="26" t="s">
        <v>18</v>
      </c>
      <c r="E292" s="11">
        <v>10000</v>
      </c>
      <c r="F292" s="11"/>
      <c r="G292" s="11"/>
      <c r="H292" s="11">
        <v>26.4</v>
      </c>
      <c r="I292" s="11">
        <f t="shared" si="20"/>
        <v>26.4</v>
      </c>
      <c r="J292" s="11"/>
      <c r="K292" s="11"/>
      <c r="L292" s="11">
        <f t="shared" si="21"/>
        <v>-9973.6</v>
      </c>
      <c r="M292" s="11">
        <f t="shared" si="22"/>
        <v>0.264</v>
      </c>
    </row>
    <row r="293" spans="1:13" s="2" customFormat="1" ht="62.25" hidden="1">
      <c r="A293" s="77"/>
      <c r="B293" s="77"/>
      <c r="C293" s="50" t="s">
        <v>19</v>
      </c>
      <c r="D293" s="26" t="s">
        <v>75</v>
      </c>
      <c r="E293" s="11"/>
      <c r="F293" s="11"/>
      <c r="G293" s="11"/>
      <c r="H293" s="11"/>
      <c r="I293" s="11">
        <f t="shared" si="20"/>
        <v>0</v>
      </c>
      <c r="J293" s="11" t="e">
        <f t="shared" si="23"/>
        <v>#DIV/0!</v>
      </c>
      <c r="K293" s="11" t="e">
        <f t="shared" si="24"/>
        <v>#DIV/0!</v>
      </c>
      <c r="L293" s="11">
        <f t="shared" si="21"/>
        <v>0</v>
      </c>
      <c r="M293" s="11" t="e">
        <f t="shared" si="22"/>
        <v>#DIV/0!</v>
      </c>
    </row>
    <row r="294" spans="1:13" s="2" customFormat="1" ht="15">
      <c r="A294" s="77"/>
      <c r="B294" s="77"/>
      <c r="C294" s="50" t="s">
        <v>22</v>
      </c>
      <c r="D294" s="26" t="s">
        <v>73</v>
      </c>
      <c r="E294" s="11"/>
      <c r="F294" s="11">
        <v>1105.1</v>
      </c>
      <c r="G294" s="11">
        <v>1105.1</v>
      </c>
      <c r="H294" s="11">
        <v>1105.1</v>
      </c>
      <c r="I294" s="11">
        <f t="shared" si="20"/>
        <v>0</v>
      </c>
      <c r="J294" s="11">
        <f t="shared" si="23"/>
        <v>100</v>
      </c>
      <c r="K294" s="11">
        <f t="shared" si="24"/>
        <v>100</v>
      </c>
      <c r="L294" s="11">
        <f t="shared" si="21"/>
        <v>1105.1</v>
      </c>
      <c r="M294" s="11"/>
    </row>
    <row r="295" spans="1:13" s="2" customFormat="1" ht="15">
      <c r="A295" s="77"/>
      <c r="B295" s="77"/>
      <c r="C295" s="50" t="s">
        <v>24</v>
      </c>
      <c r="D295" s="26" t="s">
        <v>60</v>
      </c>
      <c r="E295" s="11">
        <v>32.5</v>
      </c>
      <c r="F295" s="11">
        <v>35.7</v>
      </c>
      <c r="G295" s="11">
        <v>35.4</v>
      </c>
      <c r="H295" s="11">
        <v>35.3</v>
      </c>
      <c r="I295" s="11">
        <f t="shared" si="20"/>
        <v>-0.10000000000000142</v>
      </c>
      <c r="J295" s="11">
        <f t="shared" si="23"/>
        <v>99.71751412429379</v>
      </c>
      <c r="K295" s="11">
        <f t="shared" si="24"/>
        <v>98.87955182072827</v>
      </c>
      <c r="L295" s="11">
        <f t="shared" si="21"/>
        <v>2.799999999999997</v>
      </c>
      <c r="M295" s="11">
        <f t="shared" si="22"/>
        <v>108.6153846153846</v>
      </c>
    </row>
    <row r="296" spans="1:13" s="2" customFormat="1" ht="15">
      <c r="A296" s="77"/>
      <c r="B296" s="77"/>
      <c r="C296" s="50" t="s">
        <v>36</v>
      </c>
      <c r="D296" s="26" t="s">
        <v>37</v>
      </c>
      <c r="E296" s="11">
        <v>40416.2</v>
      </c>
      <c r="F296" s="11">
        <v>52387.2</v>
      </c>
      <c r="G296" s="11">
        <v>52387.2</v>
      </c>
      <c r="H296" s="11">
        <v>52387.2</v>
      </c>
      <c r="I296" s="11">
        <f t="shared" si="20"/>
        <v>0</v>
      </c>
      <c r="J296" s="11">
        <f t="shared" si="23"/>
        <v>100</v>
      </c>
      <c r="K296" s="11">
        <f t="shared" si="24"/>
        <v>100</v>
      </c>
      <c r="L296" s="11">
        <f t="shared" si="21"/>
        <v>11971</v>
      </c>
      <c r="M296" s="11">
        <f t="shared" si="22"/>
        <v>129.61931106833399</v>
      </c>
    </row>
    <row r="297" spans="1:13" s="2" customFormat="1" ht="30.75">
      <c r="A297" s="77"/>
      <c r="B297" s="77"/>
      <c r="C297" s="50" t="s">
        <v>140</v>
      </c>
      <c r="D297" s="26" t="s">
        <v>141</v>
      </c>
      <c r="E297" s="11"/>
      <c r="F297" s="11">
        <v>384.5</v>
      </c>
      <c r="G297" s="11">
        <v>384.5</v>
      </c>
      <c r="H297" s="11">
        <v>1504.1</v>
      </c>
      <c r="I297" s="11">
        <f t="shared" si="20"/>
        <v>1119.6</v>
      </c>
      <c r="J297" s="11">
        <f t="shared" si="23"/>
        <v>391.1833550065019</v>
      </c>
      <c r="K297" s="11">
        <f t="shared" si="24"/>
        <v>391.1833550065019</v>
      </c>
      <c r="L297" s="11">
        <f t="shared" si="21"/>
        <v>1504.1</v>
      </c>
      <c r="M297" s="11"/>
    </row>
    <row r="298" spans="1:13" s="2" customFormat="1" ht="15">
      <c r="A298" s="77"/>
      <c r="B298" s="77"/>
      <c r="C298" s="50" t="s">
        <v>26</v>
      </c>
      <c r="D298" s="26" t="s">
        <v>21</v>
      </c>
      <c r="E298" s="11"/>
      <c r="F298" s="11"/>
      <c r="G298" s="11"/>
      <c r="H298" s="11">
        <v>-465.3</v>
      </c>
      <c r="I298" s="11">
        <f t="shared" si="20"/>
        <v>-465.3</v>
      </c>
      <c r="J298" s="11"/>
      <c r="K298" s="11"/>
      <c r="L298" s="11">
        <f t="shared" si="21"/>
        <v>-465.3</v>
      </c>
      <c r="M298" s="11"/>
    </row>
    <row r="299" spans="1:13" s="2" customFormat="1" ht="15">
      <c r="A299" s="77"/>
      <c r="B299" s="77"/>
      <c r="C299" s="54"/>
      <c r="D299" s="40" t="s">
        <v>27</v>
      </c>
      <c r="E299" s="1">
        <f>SUM(E289:E298)-E290</f>
        <v>54218</v>
      </c>
      <c r="F299" s="1">
        <f>SUM(F289:F298)-F290</f>
        <v>56412.5</v>
      </c>
      <c r="G299" s="1">
        <f>SUM(G289:G298)-G290</f>
        <v>53925.99999999999</v>
      </c>
      <c r="H299" s="1">
        <f>SUM(H289:H298)-H290</f>
        <v>55744.899999999994</v>
      </c>
      <c r="I299" s="1">
        <f t="shared" si="20"/>
        <v>1818.9000000000015</v>
      </c>
      <c r="J299" s="1">
        <f t="shared" si="23"/>
        <v>103.37295553165448</v>
      </c>
      <c r="K299" s="1">
        <f t="shared" si="24"/>
        <v>98.81657434079325</v>
      </c>
      <c r="L299" s="1">
        <f t="shared" si="21"/>
        <v>1526.8999999999942</v>
      </c>
      <c r="M299" s="1">
        <f t="shared" si="22"/>
        <v>102.81622339444463</v>
      </c>
    </row>
    <row r="300" spans="1:13" ht="15">
      <c r="A300" s="77"/>
      <c r="B300" s="77"/>
      <c r="C300" s="50" t="s">
        <v>76</v>
      </c>
      <c r="D300" s="26" t="s">
        <v>77</v>
      </c>
      <c r="E300" s="11">
        <v>716308.9</v>
      </c>
      <c r="F300" s="49">
        <v>1107599.7</v>
      </c>
      <c r="G300" s="49">
        <v>885516.9</v>
      </c>
      <c r="H300" s="11">
        <v>984669.5</v>
      </c>
      <c r="I300" s="11">
        <f t="shared" si="20"/>
        <v>99152.59999999998</v>
      </c>
      <c r="J300" s="11">
        <f t="shared" si="23"/>
        <v>111.19714372475555</v>
      </c>
      <c r="K300" s="11">
        <f t="shared" si="24"/>
        <v>88.90120681686714</v>
      </c>
      <c r="L300" s="11">
        <f t="shared" si="21"/>
        <v>268360.6</v>
      </c>
      <c r="M300" s="11">
        <f t="shared" si="22"/>
        <v>137.46436767712925</v>
      </c>
    </row>
    <row r="301" spans="1:13" ht="15">
      <c r="A301" s="77"/>
      <c r="B301" s="77"/>
      <c r="C301" s="50" t="s">
        <v>13</v>
      </c>
      <c r="D301" s="26" t="s">
        <v>14</v>
      </c>
      <c r="E301" s="11">
        <f>E303+E302</f>
        <v>4080.5</v>
      </c>
      <c r="F301" s="11">
        <f>F303+F302</f>
        <v>6641.200000000001</v>
      </c>
      <c r="G301" s="11">
        <f>G303+G302</f>
        <v>5613</v>
      </c>
      <c r="H301" s="11">
        <f>H303+H302</f>
        <v>8415.7</v>
      </c>
      <c r="I301" s="11">
        <f t="shared" si="20"/>
        <v>2802.7000000000007</v>
      </c>
      <c r="J301" s="11">
        <f t="shared" si="23"/>
        <v>149.93230001781578</v>
      </c>
      <c r="K301" s="11">
        <f t="shared" si="24"/>
        <v>126.71956875263506</v>
      </c>
      <c r="L301" s="11">
        <f t="shared" si="21"/>
        <v>4335.200000000001</v>
      </c>
      <c r="M301" s="11">
        <f t="shared" si="22"/>
        <v>206.24188212228893</v>
      </c>
    </row>
    <row r="302" spans="1:13" s="2" customFormat="1" ht="30.75" hidden="1">
      <c r="A302" s="77"/>
      <c r="B302" s="77"/>
      <c r="C302" s="53" t="s">
        <v>177</v>
      </c>
      <c r="D302" s="26" t="s">
        <v>179</v>
      </c>
      <c r="E302" s="11">
        <v>3519.2</v>
      </c>
      <c r="F302" s="11">
        <v>6091.6</v>
      </c>
      <c r="G302" s="11">
        <v>5209.6</v>
      </c>
      <c r="H302" s="11">
        <v>7830</v>
      </c>
      <c r="I302" s="11">
        <f t="shared" si="20"/>
        <v>2620.3999999999996</v>
      </c>
      <c r="J302" s="11">
        <f t="shared" si="23"/>
        <v>150.29944717444715</v>
      </c>
      <c r="K302" s="11">
        <f t="shared" si="24"/>
        <v>128.53765841486637</v>
      </c>
      <c r="L302" s="11">
        <f t="shared" si="21"/>
        <v>4310.8</v>
      </c>
      <c r="M302" s="11">
        <f t="shared" si="22"/>
        <v>222.49374857922257</v>
      </c>
    </row>
    <row r="303" spans="1:13" s="2" customFormat="1" ht="46.5" hidden="1">
      <c r="A303" s="77"/>
      <c r="B303" s="77"/>
      <c r="C303" s="53" t="s">
        <v>15</v>
      </c>
      <c r="D303" s="26" t="s">
        <v>16</v>
      </c>
      <c r="E303" s="11">
        <v>561.3</v>
      </c>
      <c r="F303" s="11">
        <v>549.6</v>
      </c>
      <c r="G303" s="11">
        <v>403.4</v>
      </c>
      <c r="H303" s="11">
        <v>585.7</v>
      </c>
      <c r="I303" s="11">
        <f t="shared" si="20"/>
        <v>182.30000000000007</v>
      </c>
      <c r="J303" s="11">
        <f t="shared" si="23"/>
        <v>145.19087754090233</v>
      </c>
      <c r="K303" s="11">
        <f t="shared" si="24"/>
        <v>106.5684133915575</v>
      </c>
      <c r="L303" s="11">
        <f t="shared" si="21"/>
        <v>24.40000000000009</v>
      </c>
      <c r="M303" s="11">
        <f t="shared" si="22"/>
        <v>104.34705148761805</v>
      </c>
    </row>
    <row r="304" spans="1:13" s="2" customFormat="1" ht="15">
      <c r="A304" s="77"/>
      <c r="B304" s="77"/>
      <c r="C304" s="54"/>
      <c r="D304" s="40" t="s">
        <v>28</v>
      </c>
      <c r="E304" s="1">
        <f>SUM(E300:E301)</f>
        <v>720389.4</v>
      </c>
      <c r="F304" s="1">
        <f>SUM(F300:F301)</f>
        <v>1114240.9</v>
      </c>
      <c r="G304" s="1">
        <f>SUM(G300:G301)</f>
        <v>891129.9</v>
      </c>
      <c r="H304" s="1">
        <f>SUM(H300:H301)</f>
        <v>993085.2</v>
      </c>
      <c r="I304" s="1">
        <f t="shared" si="20"/>
        <v>101955.29999999993</v>
      </c>
      <c r="J304" s="1">
        <f t="shared" si="23"/>
        <v>111.4411265966948</v>
      </c>
      <c r="K304" s="1">
        <f t="shared" si="24"/>
        <v>89.12661525887266</v>
      </c>
      <c r="L304" s="1">
        <f t="shared" si="21"/>
        <v>272695.79999999993</v>
      </c>
      <c r="M304" s="1">
        <f t="shared" si="22"/>
        <v>137.85394399195766</v>
      </c>
    </row>
    <row r="305" spans="1:13" s="2" customFormat="1" ht="30.75">
      <c r="A305" s="77"/>
      <c r="B305" s="77"/>
      <c r="C305" s="54"/>
      <c r="D305" s="40" t="s">
        <v>29</v>
      </c>
      <c r="E305" s="1">
        <f>E306-E298</f>
        <v>774607.4</v>
      </c>
      <c r="F305" s="1">
        <f>F306-F298</f>
        <v>1170653.4</v>
      </c>
      <c r="G305" s="1">
        <f>G306-G298</f>
        <v>945055.9</v>
      </c>
      <c r="H305" s="1">
        <f>H306-H298</f>
        <v>1049295.4</v>
      </c>
      <c r="I305" s="1">
        <f t="shared" si="20"/>
        <v>104239.49999999988</v>
      </c>
      <c r="J305" s="1">
        <f t="shared" si="23"/>
        <v>111.02998245923865</v>
      </c>
      <c r="K305" s="1">
        <f t="shared" si="24"/>
        <v>89.63331076474044</v>
      </c>
      <c r="L305" s="1">
        <f t="shared" si="21"/>
        <v>274687.9999999999</v>
      </c>
      <c r="M305" s="1">
        <f t="shared" si="22"/>
        <v>135.46157705180713</v>
      </c>
    </row>
    <row r="306" spans="1:13" s="2" customFormat="1" ht="15">
      <c r="A306" s="78"/>
      <c r="B306" s="78"/>
      <c r="C306" s="54"/>
      <c r="D306" s="40" t="s">
        <v>44</v>
      </c>
      <c r="E306" s="1">
        <f>E299+E304</f>
        <v>774607.4</v>
      </c>
      <c r="F306" s="1">
        <f>F299+F304</f>
        <v>1170653.4</v>
      </c>
      <c r="G306" s="1">
        <f>G299+G304</f>
        <v>945055.9</v>
      </c>
      <c r="H306" s="1">
        <f>H299+H304</f>
        <v>1048830.0999999999</v>
      </c>
      <c r="I306" s="1">
        <f t="shared" si="20"/>
        <v>103774.19999999984</v>
      </c>
      <c r="J306" s="1">
        <f t="shared" si="23"/>
        <v>110.98074727643092</v>
      </c>
      <c r="K306" s="1">
        <f t="shared" si="24"/>
        <v>89.59356373116073</v>
      </c>
      <c r="L306" s="1">
        <f t="shared" si="21"/>
        <v>274222.69999999984</v>
      </c>
      <c r="M306" s="1">
        <f t="shared" si="22"/>
        <v>135.40150791226623</v>
      </c>
    </row>
    <row r="307" spans="1:13" s="2" customFormat="1" ht="30.75">
      <c r="A307" s="76" t="s">
        <v>78</v>
      </c>
      <c r="B307" s="76" t="s">
        <v>230</v>
      </c>
      <c r="C307" s="50" t="s">
        <v>92</v>
      </c>
      <c r="D307" s="26" t="s">
        <v>93</v>
      </c>
      <c r="E307" s="11">
        <v>345.5</v>
      </c>
      <c r="F307" s="11">
        <v>265</v>
      </c>
      <c r="G307" s="11">
        <v>219</v>
      </c>
      <c r="H307" s="11">
        <v>124</v>
      </c>
      <c r="I307" s="11">
        <f t="shared" si="20"/>
        <v>-95</v>
      </c>
      <c r="J307" s="11">
        <f t="shared" si="23"/>
        <v>56.62100456621004</v>
      </c>
      <c r="K307" s="11">
        <f t="shared" si="24"/>
        <v>46.79245283018868</v>
      </c>
      <c r="L307" s="11">
        <f t="shared" si="21"/>
        <v>-221.5</v>
      </c>
      <c r="M307" s="11">
        <f t="shared" si="22"/>
        <v>35.89001447178003</v>
      </c>
    </row>
    <row r="308" spans="1:13" s="2" customFormat="1" ht="46.5">
      <c r="A308" s="77"/>
      <c r="B308" s="77"/>
      <c r="C308" s="53" t="s">
        <v>10</v>
      </c>
      <c r="D308" s="26" t="s">
        <v>95</v>
      </c>
      <c r="E308" s="11">
        <v>85623.5</v>
      </c>
      <c r="F308" s="11">
        <v>96942.1</v>
      </c>
      <c r="G308" s="11">
        <v>82646.5</v>
      </c>
      <c r="H308" s="11">
        <v>69478.3</v>
      </c>
      <c r="I308" s="11">
        <f t="shared" si="20"/>
        <v>-13168.199999999997</v>
      </c>
      <c r="J308" s="11">
        <f t="shared" si="23"/>
        <v>84.06683888609923</v>
      </c>
      <c r="K308" s="11">
        <f t="shared" si="24"/>
        <v>71.66989367880416</v>
      </c>
      <c r="L308" s="11">
        <f t="shared" si="21"/>
        <v>-16145.199999999997</v>
      </c>
      <c r="M308" s="11">
        <f t="shared" si="22"/>
        <v>81.14396164604344</v>
      </c>
    </row>
    <row r="309" spans="1:13" s="2" customFormat="1" ht="30.75">
      <c r="A309" s="77"/>
      <c r="B309" s="77"/>
      <c r="C309" s="50" t="s">
        <v>148</v>
      </c>
      <c r="D309" s="26" t="s">
        <v>149</v>
      </c>
      <c r="E309" s="11">
        <v>856</v>
      </c>
      <c r="F309" s="1"/>
      <c r="G309" s="1"/>
      <c r="H309" s="11">
        <v>51.4</v>
      </c>
      <c r="I309" s="11">
        <f t="shared" si="20"/>
        <v>51.4</v>
      </c>
      <c r="J309" s="11"/>
      <c r="K309" s="11"/>
      <c r="L309" s="11">
        <f t="shared" si="21"/>
        <v>-804.6</v>
      </c>
      <c r="M309" s="11">
        <f t="shared" si="22"/>
        <v>6.0046728971962615</v>
      </c>
    </row>
    <row r="310" spans="1:13" s="2" customFormat="1" ht="15">
      <c r="A310" s="77"/>
      <c r="B310" s="77"/>
      <c r="C310" s="50" t="s">
        <v>13</v>
      </c>
      <c r="D310" s="26" t="s">
        <v>14</v>
      </c>
      <c r="E310" s="11">
        <f>E313+E312+E311</f>
        <v>252.1</v>
      </c>
      <c r="F310" s="11">
        <f>F313+F312+F311</f>
        <v>0</v>
      </c>
      <c r="G310" s="11">
        <f>G313+G312+G311</f>
        <v>0</v>
      </c>
      <c r="H310" s="11">
        <f>H313+H312+H311</f>
        <v>184.3</v>
      </c>
      <c r="I310" s="11">
        <f t="shared" si="20"/>
        <v>184.3</v>
      </c>
      <c r="J310" s="11"/>
      <c r="K310" s="11"/>
      <c r="L310" s="11">
        <f t="shared" si="21"/>
        <v>-67.79999999999998</v>
      </c>
      <c r="M310" s="11">
        <f t="shared" si="22"/>
        <v>73.10591035303452</v>
      </c>
    </row>
    <row r="311" spans="1:13" s="2" customFormat="1" ht="62.25" hidden="1">
      <c r="A311" s="77"/>
      <c r="B311" s="77"/>
      <c r="C311" s="50" t="s">
        <v>42</v>
      </c>
      <c r="D311" s="28" t="s">
        <v>43</v>
      </c>
      <c r="E311" s="11"/>
      <c r="F311" s="11"/>
      <c r="G311" s="11"/>
      <c r="H311" s="11">
        <v>135.5</v>
      </c>
      <c r="I311" s="11">
        <f t="shared" si="20"/>
        <v>135.5</v>
      </c>
      <c r="J311" s="11"/>
      <c r="K311" s="11"/>
      <c r="L311" s="11">
        <f t="shared" si="21"/>
        <v>135.5</v>
      </c>
      <c r="M311" s="11" t="e">
        <f t="shared" si="22"/>
        <v>#DIV/0!</v>
      </c>
    </row>
    <row r="312" spans="1:13" s="2" customFormat="1" ht="46.5" hidden="1">
      <c r="A312" s="77"/>
      <c r="B312" s="77"/>
      <c r="C312" s="53" t="s">
        <v>190</v>
      </c>
      <c r="D312" s="26" t="s">
        <v>191</v>
      </c>
      <c r="E312" s="11">
        <v>142.1</v>
      </c>
      <c r="F312" s="11"/>
      <c r="G312" s="11"/>
      <c r="H312" s="11">
        <v>48.8</v>
      </c>
      <c r="I312" s="11">
        <f t="shared" si="20"/>
        <v>48.8</v>
      </c>
      <c r="J312" s="11"/>
      <c r="K312" s="11"/>
      <c r="L312" s="11">
        <f t="shared" si="21"/>
        <v>-93.3</v>
      </c>
      <c r="M312" s="11">
        <f t="shared" si="22"/>
        <v>34.34201266713582</v>
      </c>
    </row>
    <row r="313" spans="1:13" s="2" customFormat="1" ht="46.5" hidden="1">
      <c r="A313" s="77"/>
      <c r="B313" s="77"/>
      <c r="C313" s="53" t="s">
        <v>15</v>
      </c>
      <c r="D313" s="26" t="s">
        <v>16</v>
      </c>
      <c r="E313" s="11">
        <f>12.4+97.6</f>
        <v>110</v>
      </c>
      <c r="F313" s="1"/>
      <c r="G313" s="1"/>
      <c r="H313" s="11"/>
      <c r="I313" s="11">
        <f t="shared" si="20"/>
        <v>0</v>
      </c>
      <c r="J313" s="11"/>
      <c r="K313" s="11"/>
      <c r="L313" s="11">
        <f t="shared" si="21"/>
        <v>-110</v>
      </c>
      <c r="M313" s="11">
        <f t="shared" si="22"/>
        <v>0</v>
      </c>
    </row>
    <row r="314" spans="1:13" s="2" customFormat="1" ht="15">
      <c r="A314" s="77"/>
      <c r="B314" s="77"/>
      <c r="C314" s="50" t="s">
        <v>17</v>
      </c>
      <c r="D314" s="26" t="s">
        <v>18</v>
      </c>
      <c r="E314" s="11">
        <v>-4.2</v>
      </c>
      <c r="F314" s="1"/>
      <c r="G314" s="1"/>
      <c r="H314" s="11">
        <v>69.3</v>
      </c>
      <c r="I314" s="11">
        <f t="shared" si="20"/>
        <v>69.3</v>
      </c>
      <c r="J314" s="11"/>
      <c r="K314" s="11"/>
      <c r="L314" s="11">
        <f t="shared" si="21"/>
        <v>73.5</v>
      </c>
      <c r="M314" s="11">
        <f t="shared" si="22"/>
        <v>-1650</v>
      </c>
    </row>
    <row r="315" spans="1:13" s="2" customFormat="1" ht="15">
      <c r="A315" s="77"/>
      <c r="B315" s="77"/>
      <c r="C315" s="50" t="s">
        <v>19</v>
      </c>
      <c r="D315" s="26" t="s">
        <v>20</v>
      </c>
      <c r="E315" s="11">
        <v>11757.8</v>
      </c>
      <c r="F315" s="11">
        <v>20911.7</v>
      </c>
      <c r="G315" s="11">
        <v>20453.7</v>
      </c>
      <c r="H315" s="11">
        <v>15849</v>
      </c>
      <c r="I315" s="11">
        <f t="shared" si="20"/>
        <v>-4604.700000000001</v>
      </c>
      <c r="J315" s="11">
        <f t="shared" si="23"/>
        <v>77.48720280438258</v>
      </c>
      <c r="K315" s="11">
        <f t="shared" si="24"/>
        <v>75.79010793001048</v>
      </c>
      <c r="L315" s="11">
        <f t="shared" si="21"/>
        <v>4091.2000000000007</v>
      </c>
      <c r="M315" s="11">
        <f t="shared" si="22"/>
        <v>134.79562503189374</v>
      </c>
    </row>
    <row r="316" spans="1:13" s="2" customFormat="1" ht="15">
      <c r="A316" s="77"/>
      <c r="B316" s="77"/>
      <c r="C316" s="50" t="s">
        <v>22</v>
      </c>
      <c r="D316" s="26" t="s">
        <v>73</v>
      </c>
      <c r="E316" s="11"/>
      <c r="F316" s="11">
        <v>11673.3</v>
      </c>
      <c r="G316" s="11">
        <v>11673.3</v>
      </c>
      <c r="H316" s="11">
        <v>11673.3</v>
      </c>
      <c r="I316" s="11">
        <f t="shared" si="20"/>
        <v>0</v>
      </c>
      <c r="J316" s="11">
        <f t="shared" si="23"/>
        <v>100</v>
      </c>
      <c r="K316" s="11">
        <f t="shared" si="24"/>
        <v>100</v>
      </c>
      <c r="L316" s="11">
        <f t="shared" si="21"/>
        <v>11673.3</v>
      </c>
      <c r="M316" s="11"/>
    </row>
    <row r="317" spans="1:13" s="2" customFormat="1" ht="15" hidden="1">
      <c r="A317" s="77"/>
      <c r="B317" s="77"/>
      <c r="C317" s="50" t="s">
        <v>36</v>
      </c>
      <c r="D317" s="26" t="s">
        <v>37</v>
      </c>
      <c r="E317" s="11"/>
      <c r="F317" s="11"/>
      <c r="G317" s="11"/>
      <c r="H317" s="11"/>
      <c r="I317" s="11">
        <f t="shared" si="20"/>
        <v>0</v>
      </c>
      <c r="J317" s="11" t="e">
        <f t="shared" si="23"/>
        <v>#DIV/0!</v>
      </c>
      <c r="K317" s="11" t="e">
        <f t="shared" si="24"/>
        <v>#DIV/0!</v>
      </c>
      <c r="L317" s="11">
        <f t="shared" si="21"/>
        <v>0</v>
      </c>
      <c r="M317" s="11" t="e">
        <f t="shared" si="22"/>
        <v>#DIV/0!</v>
      </c>
    </row>
    <row r="318" spans="1:13" s="2" customFormat="1" ht="15">
      <c r="A318" s="77"/>
      <c r="B318" s="77"/>
      <c r="C318" s="50" t="s">
        <v>26</v>
      </c>
      <c r="D318" s="26" t="s">
        <v>21</v>
      </c>
      <c r="E318" s="11">
        <v>-711</v>
      </c>
      <c r="F318" s="11"/>
      <c r="G318" s="11"/>
      <c r="H318" s="11"/>
      <c r="I318" s="11">
        <f t="shared" si="20"/>
        <v>0</v>
      </c>
      <c r="J318" s="11"/>
      <c r="K318" s="11"/>
      <c r="L318" s="11">
        <f t="shared" si="21"/>
        <v>711</v>
      </c>
      <c r="M318" s="11">
        <f t="shared" si="22"/>
        <v>0</v>
      </c>
    </row>
    <row r="319" spans="1:13" s="2" customFormat="1" ht="15">
      <c r="A319" s="77"/>
      <c r="B319" s="77"/>
      <c r="C319" s="54"/>
      <c r="D319" s="40" t="s">
        <v>27</v>
      </c>
      <c r="E319" s="1">
        <f>SUM(E307:E310,E314:E318)</f>
        <v>98119.70000000001</v>
      </c>
      <c r="F319" s="1">
        <f>SUM(F307:F310,F314:F318)</f>
        <v>129792.1</v>
      </c>
      <c r="G319" s="1">
        <f>SUM(G307:G310,G314:G318)</f>
        <v>114992.5</v>
      </c>
      <c r="H319" s="1">
        <f>SUM(H307:H310,H314:H318)</f>
        <v>97429.6</v>
      </c>
      <c r="I319" s="1">
        <f t="shared" si="20"/>
        <v>-17562.899999999994</v>
      </c>
      <c r="J319" s="1">
        <f t="shared" si="23"/>
        <v>84.72691697284606</v>
      </c>
      <c r="K319" s="1">
        <f t="shared" si="24"/>
        <v>75.0658938409965</v>
      </c>
      <c r="L319" s="1">
        <f t="shared" si="21"/>
        <v>-690.1000000000058</v>
      </c>
      <c r="M319" s="1">
        <f t="shared" si="22"/>
        <v>99.29667538730754</v>
      </c>
    </row>
    <row r="320" spans="1:13" ht="15">
      <c r="A320" s="77"/>
      <c r="B320" s="77"/>
      <c r="C320" s="50" t="s">
        <v>79</v>
      </c>
      <c r="D320" s="26" t="s">
        <v>80</v>
      </c>
      <c r="E320" s="11">
        <v>5249191.1</v>
      </c>
      <c r="F320" s="17">
        <v>6748120.9</v>
      </c>
      <c r="G320" s="17">
        <v>5220865.7</v>
      </c>
      <c r="H320" s="11">
        <v>5346924.4</v>
      </c>
      <c r="I320" s="11">
        <f t="shared" si="20"/>
        <v>126058.70000000019</v>
      </c>
      <c r="J320" s="11">
        <f t="shared" si="23"/>
        <v>102.41451719395884</v>
      </c>
      <c r="K320" s="11">
        <f t="shared" si="24"/>
        <v>79.23575287455209</v>
      </c>
      <c r="L320" s="11">
        <f t="shared" si="21"/>
        <v>97733.30000000075</v>
      </c>
      <c r="M320" s="11">
        <f t="shared" si="22"/>
        <v>101.86187353704841</v>
      </c>
    </row>
    <row r="321" spans="1:13" ht="15">
      <c r="A321" s="77"/>
      <c r="B321" s="77"/>
      <c r="C321" s="50" t="s">
        <v>132</v>
      </c>
      <c r="D321" s="26" t="s">
        <v>131</v>
      </c>
      <c r="E321" s="11">
        <v>511672.3</v>
      </c>
      <c r="F321" s="11">
        <v>573972</v>
      </c>
      <c r="G321" s="11">
        <v>549978.8</v>
      </c>
      <c r="H321" s="11">
        <v>540280</v>
      </c>
      <c r="I321" s="11">
        <f t="shared" si="20"/>
        <v>-9698.800000000047</v>
      </c>
      <c r="J321" s="11">
        <f t="shared" si="23"/>
        <v>98.23651384380634</v>
      </c>
      <c r="K321" s="11">
        <f t="shared" si="24"/>
        <v>94.13002724871596</v>
      </c>
      <c r="L321" s="11">
        <f t="shared" si="21"/>
        <v>28607.70000000001</v>
      </c>
      <c r="M321" s="11">
        <f t="shared" si="22"/>
        <v>105.59101987737074</v>
      </c>
    </row>
    <row r="322" spans="1:13" ht="15">
      <c r="A322" s="77"/>
      <c r="B322" s="77"/>
      <c r="C322" s="50" t="s">
        <v>133</v>
      </c>
      <c r="D322" s="26" t="s">
        <v>96</v>
      </c>
      <c r="E322" s="11">
        <v>1459.7</v>
      </c>
      <c r="F322" s="11">
        <v>2077.4</v>
      </c>
      <c r="G322" s="11">
        <v>2074.7</v>
      </c>
      <c r="H322" s="11">
        <v>1609.6</v>
      </c>
      <c r="I322" s="11">
        <f t="shared" si="20"/>
        <v>-465.0999999999999</v>
      </c>
      <c r="J322" s="11">
        <f t="shared" si="23"/>
        <v>77.5823010555743</v>
      </c>
      <c r="K322" s="11">
        <f t="shared" si="24"/>
        <v>77.48146721863868</v>
      </c>
      <c r="L322" s="11">
        <f t="shared" si="21"/>
        <v>149.89999999999986</v>
      </c>
      <c r="M322" s="11">
        <f t="shared" si="22"/>
        <v>110.26923340412414</v>
      </c>
    </row>
    <row r="323" spans="1:13" ht="30.75">
      <c r="A323" s="77"/>
      <c r="B323" s="77"/>
      <c r="C323" s="50" t="s">
        <v>174</v>
      </c>
      <c r="D323" s="27" t="s">
        <v>175</v>
      </c>
      <c r="E323" s="11">
        <v>15450.4</v>
      </c>
      <c r="F323" s="11">
        <v>19743.7</v>
      </c>
      <c r="G323" s="11">
        <v>12733.3</v>
      </c>
      <c r="H323" s="11">
        <v>13655.7</v>
      </c>
      <c r="I323" s="11">
        <f t="shared" si="20"/>
        <v>922.4000000000015</v>
      </c>
      <c r="J323" s="11">
        <f t="shared" si="23"/>
        <v>107.24399802093725</v>
      </c>
      <c r="K323" s="11">
        <f t="shared" si="24"/>
        <v>69.16484752098138</v>
      </c>
      <c r="L323" s="11">
        <f t="shared" si="21"/>
        <v>-1794.699999999999</v>
      </c>
      <c r="M323" s="11">
        <f t="shared" si="22"/>
        <v>88.38411950499663</v>
      </c>
    </row>
    <row r="324" spans="1:13" ht="15">
      <c r="A324" s="77"/>
      <c r="B324" s="77"/>
      <c r="C324" s="50" t="s">
        <v>13</v>
      </c>
      <c r="D324" s="26" t="s">
        <v>14</v>
      </c>
      <c r="E324" s="11">
        <f>SUM(E325:E330)</f>
        <v>22266</v>
      </c>
      <c r="F324" s="11">
        <f>SUM(F325:F330)</f>
        <v>24117.5</v>
      </c>
      <c r="G324" s="11">
        <f>SUM(G325:G330)</f>
        <v>19587.2</v>
      </c>
      <c r="H324" s="11">
        <f>SUM(H325:H330)</f>
        <v>23067.8</v>
      </c>
      <c r="I324" s="11">
        <f t="shared" si="20"/>
        <v>3480.5999999999985</v>
      </c>
      <c r="J324" s="11">
        <f t="shared" si="23"/>
        <v>117.76976801176278</v>
      </c>
      <c r="K324" s="11">
        <f t="shared" si="24"/>
        <v>95.6475588265782</v>
      </c>
      <c r="L324" s="11">
        <f t="shared" si="21"/>
        <v>801.7999999999993</v>
      </c>
      <c r="M324" s="11">
        <f t="shared" si="22"/>
        <v>103.60100601814426</v>
      </c>
    </row>
    <row r="325" spans="1:13" ht="78" hidden="1">
      <c r="A325" s="77"/>
      <c r="B325" s="77"/>
      <c r="C325" s="53" t="s">
        <v>81</v>
      </c>
      <c r="D325" s="26" t="s">
        <v>82</v>
      </c>
      <c r="E325" s="11">
        <v>2755.8</v>
      </c>
      <c r="F325" s="11">
        <v>4000</v>
      </c>
      <c r="G325" s="11">
        <v>3320</v>
      </c>
      <c r="H325" s="11">
        <v>1905.3</v>
      </c>
      <c r="I325" s="11">
        <f aca="true" t="shared" si="25" ref="I325:I388">H325-G325</f>
        <v>-1414.7</v>
      </c>
      <c r="J325" s="11">
        <f aca="true" t="shared" si="26" ref="J325:J388">H325/G325*100</f>
        <v>57.38855421686747</v>
      </c>
      <c r="K325" s="11">
        <f aca="true" t="shared" si="27" ref="K325:K388">H325/F325*100</f>
        <v>47.6325</v>
      </c>
      <c r="L325" s="11">
        <f aca="true" t="shared" si="28" ref="L325:L388">H325-E325</f>
        <v>-850.5000000000002</v>
      </c>
      <c r="M325" s="11">
        <f aca="true" t="shared" si="29" ref="M325:M388">H325/E325*100</f>
        <v>69.13781841933377</v>
      </c>
    </row>
    <row r="326" spans="1:13" ht="62.25" hidden="1">
      <c r="A326" s="77"/>
      <c r="B326" s="77"/>
      <c r="C326" s="53" t="s">
        <v>83</v>
      </c>
      <c r="D326" s="26" t="s">
        <v>84</v>
      </c>
      <c r="E326" s="11">
        <v>1497.8</v>
      </c>
      <c r="F326" s="11">
        <v>1000</v>
      </c>
      <c r="G326" s="11">
        <v>831.6</v>
      </c>
      <c r="H326" s="11">
        <v>1467.9</v>
      </c>
      <c r="I326" s="11">
        <f t="shared" si="25"/>
        <v>636.3000000000001</v>
      </c>
      <c r="J326" s="11">
        <f t="shared" si="26"/>
        <v>176.5151515151515</v>
      </c>
      <c r="K326" s="11">
        <f t="shared" si="27"/>
        <v>146.79</v>
      </c>
      <c r="L326" s="11">
        <f t="shared" si="28"/>
        <v>-29.899999999999864</v>
      </c>
      <c r="M326" s="11">
        <f t="shared" si="29"/>
        <v>98.0037388169315</v>
      </c>
    </row>
    <row r="327" spans="1:13" ht="46.5" hidden="1">
      <c r="A327" s="77"/>
      <c r="B327" s="77"/>
      <c r="C327" s="53" t="s">
        <v>183</v>
      </c>
      <c r="D327" s="26" t="s">
        <v>182</v>
      </c>
      <c r="E327" s="11">
        <v>353</v>
      </c>
      <c r="F327" s="11">
        <v>190</v>
      </c>
      <c r="G327" s="11">
        <v>150.6</v>
      </c>
      <c r="H327" s="11">
        <v>380.1</v>
      </c>
      <c r="I327" s="11">
        <f t="shared" si="25"/>
        <v>229.50000000000003</v>
      </c>
      <c r="J327" s="11">
        <f t="shared" si="26"/>
        <v>252.39043824701199</v>
      </c>
      <c r="K327" s="11">
        <f t="shared" si="27"/>
        <v>200.0526315789474</v>
      </c>
      <c r="L327" s="11">
        <f t="shared" si="28"/>
        <v>27.100000000000023</v>
      </c>
      <c r="M327" s="11">
        <f t="shared" si="29"/>
        <v>107.67705382436262</v>
      </c>
    </row>
    <row r="328" spans="1:13" ht="62.25" hidden="1">
      <c r="A328" s="77"/>
      <c r="B328" s="77"/>
      <c r="C328" s="53" t="s">
        <v>97</v>
      </c>
      <c r="D328" s="26" t="s">
        <v>98</v>
      </c>
      <c r="E328" s="11">
        <v>9256.3</v>
      </c>
      <c r="F328" s="11">
        <v>10700</v>
      </c>
      <c r="G328" s="11">
        <v>8700</v>
      </c>
      <c r="H328" s="11">
        <v>10309.9</v>
      </c>
      <c r="I328" s="11">
        <f t="shared" si="25"/>
        <v>1609.8999999999996</v>
      </c>
      <c r="J328" s="11">
        <f t="shared" si="26"/>
        <v>118.50459770114942</v>
      </c>
      <c r="K328" s="11">
        <f t="shared" si="27"/>
        <v>96.35420560747663</v>
      </c>
      <c r="L328" s="11">
        <f t="shared" si="28"/>
        <v>1053.6000000000004</v>
      </c>
      <c r="M328" s="11">
        <f t="shared" si="29"/>
        <v>111.38251785270572</v>
      </c>
    </row>
    <row r="329" spans="1:13" ht="62.25" hidden="1">
      <c r="A329" s="77"/>
      <c r="B329" s="77"/>
      <c r="C329" s="53" t="s">
        <v>143</v>
      </c>
      <c r="D329" s="26" t="s">
        <v>144</v>
      </c>
      <c r="E329" s="11"/>
      <c r="F329" s="11"/>
      <c r="G329" s="11"/>
      <c r="H329" s="11"/>
      <c r="I329" s="11">
        <f t="shared" si="25"/>
        <v>0</v>
      </c>
      <c r="J329" s="11" t="e">
        <f t="shared" si="26"/>
        <v>#DIV/0!</v>
      </c>
      <c r="K329" s="11" t="e">
        <f t="shared" si="27"/>
        <v>#DIV/0!</v>
      </c>
      <c r="L329" s="11">
        <f t="shared" si="28"/>
        <v>0</v>
      </c>
      <c r="M329" s="11" t="e">
        <f t="shared" si="29"/>
        <v>#DIV/0!</v>
      </c>
    </row>
    <row r="330" spans="1:13" ht="46.5" hidden="1">
      <c r="A330" s="77"/>
      <c r="B330" s="77"/>
      <c r="C330" s="53" t="s">
        <v>15</v>
      </c>
      <c r="D330" s="26" t="s">
        <v>16</v>
      </c>
      <c r="E330" s="11">
        <f>4719.2+3683.9</f>
        <v>8403.1</v>
      </c>
      <c r="F330" s="11">
        <f>3327.5+4900</f>
        <v>8227.5</v>
      </c>
      <c r="G330" s="11">
        <v>6585</v>
      </c>
      <c r="H330" s="11">
        <v>9004.6</v>
      </c>
      <c r="I330" s="11">
        <f t="shared" si="25"/>
        <v>2419.6000000000004</v>
      </c>
      <c r="J330" s="11">
        <f t="shared" si="26"/>
        <v>136.7441154138193</v>
      </c>
      <c r="K330" s="11">
        <f t="shared" si="27"/>
        <v>109.44515344879977</v>
      </c>
      <c r="L330" s="11">
        <f t="shared" si="28"/>
        <v>601.5</v>
      </c>
      <c r="M330" s="11">
        <f t="shared" si="29"/>
        <v>107.15807261605836</v>
      </c>
    </row>
    <row r="331" spans="1:13" s="2" customFormat="1" ht="15">
      <c r="A331" s="77"/>
      <c r="B331" s="77"/>
      <c r="C331" s="58"/>
      <c r="D331" s="40" t="s">
        <v>28</v>
      </c>
      <c r="E331" s="1">
        <f>SUM(E320:E330)-E324</f>
        <v>5800039.499999999</v>
      </c>
      <c r="F331" s="1">
        <f>SUM(F320:F330)-F324</f>
        <v>7368031.500000001</v>
      </c>
      <c r="G331" s="1">
        <f>SUM(G320:G330)-G324</f>
        <v>5805239.699999999</v>
      </c>
      <c r="H331" s="1">
        <f>SUM(H320:H330)-H324</f>
        <v>5925537.5</v>
      </c>
      <c r="I331" s="1">
        <f t="shared" si="25"/>
        <v>120297.80000000075</v>
      </c>
      <c r="J331" s="1">
        <f t="shared" si="26"/>
        <v>102.0722279564098</v>
      </c>
      <c r="K331" s="1">
        <f t="shared" si="27"/>
        <v>80.42226068116022</v>
      </c>
      <c r="L331" s="1">
        <f t="shared" si="28"/>
        <v>125498.00000000093</v>
      </c>
      <c r="M331" s="1">
        <f t="shared" si="29"/>
        <v>102.1637438848477</v>
      </c>
    </row>
    <row r="332" spans="1:13" s="2" customFormat="1" ht="30.75">
      <c r="A332" s="77"/>
      <c r="B332" s="77"/>
      <c r="C332" s="58"/>
      <c r="D332" s="40" t="s">
        <v>29</v>
      </c>
      <c r="E332" s="1">
        <f>E333-E318</f>
        <v>5898870.199999999</v>
      </c>
      <c r="F332" s="1">
        <f>F333-F318</f>
        <v>7497823.600000001</v>
      </c>
      <c r="G332" s="1">
        <f>G333-G318</f>
        <v>5920232.199999999</v>
      </c>
      <c r="H332" s="1">
        <f>H333-H318</f>
        <v>6022967.1</v>
      </c>
      <c r="I332" s="1">
        <f t="shared" si="25"/>
        <v>102734.90000000037</v>
      </c>
      <c r="J332" s="1">
        <f t="shared" si="26"/>
        <v>101.7353187599635</v>
      </c>
      <c r="K332" s="1">
        <f t="shared" si="27"/>
        <v>80.32953856102989</v>
      </c>
      <c r="L332" s="1">
        <f t="shared" si="28"/>
        <v>124096.90000000037</v>
      </c>
      <c r="M332" s="1">
        <f t="shared" si="29"/>
        <v>102.10374013654344</v>
      </c>
    </row>
    <row r="333" spans="1:13" s="2" customFormat="1" ht="15">
      <c r="A333" s="78"/>
      <c r="B333" s="78"/>
      <c r="C333" s="54"/>
      <c r="D333" s="40" t="s">
        <v>44</v>
      </c>
      <c r="E333" s="1">
        <f>E319+E331</f>
        <v>5898159.199999999</v>
      </c>
      <c r="F333" s="1">
        <f>F319+F331</f>
        <v>7497823.600000001</v>
      </c>
      <c r="G333" s="1">
        <f>G319+G331</f>
        <v>5920232.199999999</v>
      </c>
      <c r="H333" s="1">
        <f>H319+H331</f>
        <v>6022967.1</v>
      </c>
      <c r="I333" s="1">
        <f t="shared" si="25"/>
        <v>102734.90000000037</v>
      </c>
      <c r="J333" s="1">
        <f t="shared" si="26"/>
        <v>101.7353187599635</v>
      </c>
      <c r="K333" s="1">
        <f t="shared" si="27"/>
        <v>80.32953856102989</v>
      </c>
      <c r="L333" s="1">
        <f t="shared" si="28"/>
        <v>124807.90000000037</v>
      </c>
      <c r="M333" s="1">
        <f t="shared" si="29"/>
        <v>102.11604834267614</v>
      </c>
    </row>
    <row r="334" spans="1:13" s="2" customFormat="1" ht="30.75">
      <c r="A334" s="95">
        <v>955</v>
      </c>
      <c r="B334" s="76" t="s">
        <v>231</v>
      </c>
      <c r="C334" s="50" t="s">
        <v>148</v>
      </c>
      <c r="D334" s="27" t="s">
        <v>149</v>
      </c>
      <c r="E334" s="11">
        <v>164.8</v>
      </c>
      <c r="F334" s="1"/>
      <c r="G334" s="1"/>
      <c r="H334" s="11">
        <v>265.1</v>
      </c>
      <c r="I334" s="11">
        <f t="shared" si="25"/>
        <v>265.1</v>
      </c>
      <c r="J334" s="11"/>
      <c r="K334" s="11"/>
      <c r="L334" s="11">
        <f t="shared" si="28"/>
        <v>100.30000000000001</v>
      </c>
      <c r="M334" s="11">
        <f t="shared" si="29"/>
        <v>160.8616504854369</v>
      </c>
    </row>
    <row r="335" spans="1:13" s="2" customFormat="1" ht="15">
      <c r="A335" s="96"/>
      <c r="B335" s="77"/>
      <c r="C335" s="50" t="s">
        <v>13</v>
      </c>
      <c r="D335" s="26" t="s">
        <v>14</v>
      </c>
      <c r="E335" s="11"/>
      <c r="F335" s="1"/>
      <c r="G335" s="1"/>
      <c r="H335" s="11">
        <f>H336</f>
        <v>4.1</v>
      </c>
      <c r="I335" s="11">
        <f t="shared" si="25"/>
        <v>4.1</v>
      </c>
      <c r="J335" s="11"/>
      <c r="K335" s="11"/>
      <c r="L335" s="11">
        <f t="shared" si="28"/>
        <v>4.1</v>
      </c>
      <c r="M335" s="11"/>
    </row>
    <row r="336" spans="1:13" s="2" customFormat="1" ht="62.25" hidden="1">
      <c r="A336" s="96"/>
      <c r="B336" s="77"/>
      <c r="C336" s="50" t="s">
        <v>42</v>
      </c>
      <c r="D336" s="28" t="s">
        <v>43</v>
      </c>
      <c r="E336" s="11"/>
      <c r="F336" s="1"/>
      <c r="G336" s="1"/>
      <c r="H336" s="11">
        <v>4.1</v>
      </c>
      <c r="I336" s="11">
        <f t="shared" si="25"/>
        <v>4.1</v>
      </c>
      <c r="J336" s="11"/>
      <c r="K336" s="11"/>
      <c r="L336" s="11">
        <f t="shared" si="28"/>
        <v>4.1</v>
      </c>
      <c r="M336" s="11" t="e">
        <f t="shared" si="29"/>
        <v>#DIV/0!</v>
      </c>
    </row>
    <row r="337" spans="1:13" s="2" customFormat="1" ht="15">
      <c r="A337" s="96"/>
      <c r="B337" s="77"/>
      <c r="C337" s="50" t="s">
        <v>17</v>
      </c>
      <c r="D337" s="26" t="s">
        <v>18</v>
      </c>
      <c r="E337" s="11">
        <v>-0.1</v>
      </c>
      <c r="F337" s="1"/>
      <c r="G337" s="1"/>
      <c r="H337" s="11"/>
      <c r="I337" s="11">
        <f t="shared" si="25"/>
        <v>0</v>
      </c>
      <c r="J337" s="11"/>
      <c r="K337" s="11"/>
      <c r="L337" s="11">
        <f t="shared" si="28"/>
        <v>0.1</v>
      </c>
      <c r="M337" s="11">
        <f t="shared" si="29"/>
        <v>0</v>
      </c>
    </row>
    <row r="338" spans="1:13" s="2" customFormat="1" ht="15" hidden="1">
      <c r="A338" s="96"/>
      <c r="B338" s="77"/>
      <c r="C338" s="50" t="s">
        <v>19</v>
      </c>
      <c r="D338" s="26" t="s">
        <v>20</v>
      </c>
      <c r="E338" s="11"/>
      <c r="F338" s="11"/>
      <c r="G338" s="11"/>
      <c r="H338" s="11"/>
      <c r="I338" s="11">
        <f t="shared" si="25"/>
        <v>0</v>
      </c>
      <c r="J338" s="11" t="e">
        <f t="shared" si="26"/>
        <v>#DIV/0!</v>
      </c>
      <c r="K338" s="11" t="e">
        <f t="shared" si="27"/>
        <v>#DIV/0!</v>
      </c>
      <c r="L338" s="11">
        <f t="shared" si="28"/>
        <v>0</v>
      </c>
      <c r="M338" s="11" t="e">
        <f t="shared" si="29"/>
        <v>#DIV/0!</v>
      </c>
    </row>
    <row r="339" spans="1:13" ht="15">
      <c r="A339" s="96"/>
      <c r="B339" s="77"/>
      <c r="C339" s="50" t="s">
        <v>22</v>
      </c>
      <c r="D339" s="26" t="s">
        <v>73</v>
      </c>
      <c r="E339" s="16"/>
      <c r="F339" s="16">
        <v>285</v>
      </c>
      <c r="G339" s="16">
        <v>285</v>
      </c>
      <c r="H339" s="16">
        <v>285</v>
      </c>
      <c r="I339" s="16">
        <f t="shared" si="25"/>
        <v>0</v>
      </c>
      <c r="J339" s="16">
        <f t="shared" si="26"/>
        <v>100</v>
      </c>
      <c r="K339" s="16">
        <f t="shared" si="27"/>
        <v>100</v>
      </c>
      <c r="L339" s="16">
        <f t="shared" si="28"/>
        <v>285</v>
      </c>
      <c r="M339" s="16"/>
    </row>
    <row r="340" spans="1:13" ht="15">
      <c r="A340" s="96"/>
      <c r="B340" s="77"/>
      <c r="C340" s="50" t="s">
        <v>24</v>
      </c>
      <c r="D340" s="26" t="s">
        <v>60</v>
      </c>
      <c r="E340" s="11">
        <v>132806.3</v>
      </c>
      <c r="F340" s="11">
        <v>129227.1</v>
      </c>
      <c r="G340" s="11">
        <v>129118.8</v>
      </c>
      <c r="H340" s="16">
        <v>129118.8</v>
      </c>
      <c r="I340" s="16">
        <f t="shared" si="25"/>
        <v>0</v>
      </c>
      <c r="J340" s="16">
        <f t="shared" si="26"/>
        <v>100</v>
      </c>
      <c r="K340" s="16">
        <f t="shared" si="27"/>
        <v>99.91619404908103</v>
      </c>
      <c r="L340" s="16">
        <f t="shared" si="28"/>
        <v>-3687.4999999999854</v>
      </c>
      <c r="M340" s="16">
        <f t="shared" si="29"/>
        <v>97.2233997935339</v>
      </c>
    </row>
    <row r="341" spans="1:13" ht="15">
      <c r="A341" s="96"/>
      <c r="B341" s="77"/>
      <c r="C341" s="50" t="s">
        <v>36</v>
      </c>
      <c r="D341" s="26" t="s">
        <v>37</v>
      </c>
      <c r="E341" s="16">
        <v>811.8</v>
      </c>
      <c r="F341" s="39"/>
      <c r="G341" s="39"/>
      <c r="H341" s="16"/>
      <c r="I341" s="16">
        <f t="shared" si="25"/>
        <v>0</v>
      </c>
      <c r="J341" s="16"/>
      <c r="K341" s="16"/>
      <c r="L341" s="16">
        <f t="shared" si="28"/>
        <v>-811.8</v>
      </c>
      <c r="M341" s="16">
        <f t="shared" si="29"/>
        <v>0</v>
      </c>
    </row>
    <row r="342" spans="1:13" ht="15">
      <c r="A342" s="96"/>
      <c r="B342" s="77"/>
      <c r="C342" s="50" t="s">
        <v>26</v>
      </c>
      <c r="D342" s="26" t="s">
        <v>21</v>
      </c>
      <c r="E342" s="16">
        <v>-4794.1</v>
      </c>
      <c r="F342" s="16"/>
      <c r="G342" s="16"/>
      <c r="H342" s="16"/>
      <c r="I342" s="16">
        <f t="shared" si="25"/>
        <v>0</v>
      </c>
      <c r="J342" s="16"/>
      <c r="K342" s="16"/>
      <c r="L342" s="16">
        <f t="shared" si="28"/>
        <v>4794.1</v>
      </c>
      <c r="M342" s="16">
        <f t="shared" si="29"/>
        <v>0</v>
      </c>
    </row>
    <row r="343" spans="1:13" s="2" customFormat="1" ht="15">
      <c r="A343" s="96"/>
      <c r="B343" s="77"/>
      <c r="C343" s="54"/>
      <c r="D343" s="40" t="s">
        <v>27</v>
      </c>
      <c r="E343" s="3">
        <f>SUM(E334:E342)-E335</f>
        <v>128988.69999999998</v>
      </c>
      <c r="F343" s="3">
        <f>SUM(F334:F342)-F335</f>
        <v>129512.1</v>
      </c>
      <c r="G343" s="3">
        <f>SUM(G334:G342)-G335</f>
        <v>129403.8</v>
      </c>
      <c r="H343" s="3">
        <f>SUM(H334:H342)-H335</f>
        <v>129673</v>
      </c>
      <c r="I343" s="3">
        <f t="shared" si="25"/>
        <v>269.1999999999971</v>
      </c>
      <c r="J343" s="3">
        <f t="shared" si="26"/>
        <v>100.20803098517972</v>
      </c>
      <c r="K343" s="3">
        <f t="shared" si="27"/>
        <v>100.12423549614282</v>
      </c>
      <c r="L343" s="3">
        <f t="shared" si="28"/>
        <v>684.3000000000175</v>
      </c>
      <c r="M343" s="3">
        <f t="shared" si="29"/>
        <v>100.53051158744914</v>
      </c>
    </row>
    <row r="344" spans="1:13" ht="15" hidden="1">
      <c r="A344" s="96"/>
      <c r="B344" s="77"/>
      <c r="C344" s="50" t="s">
        <v>13</v>
      </c>
      <c r="D344" s="26" t="s">
        <v>14</v>
      </c>
      <c r="E344" s="16">
        <f>E345</f>
        <v>0</v>
      </c>
      <c r="F344" s="16"/>
      <c r="G344" s="16"/>
      <c r="H344" s="16">
        <f>H345</f>
        <v>0</v>
      </c>
      <c r="I344" s="16">
        <f t="shared" si="25"/>
        <v>0</v>
      </c>
      <c r="J344" s="16" t="e">
        <f t="shared" si="26"/>
        <v>#DIV/0!</v>
      </c>
      <c r="K344" s="16" t="e">
        <f t="shared" si="27"/>
        <v>#DIV/0!</v>
      </c>
      <c r="L344" s="16">
        <f t="shared" si="28"/>
        <v>0</v>
      </c>
      <c r="M344" s="16" t="e">
        <f t="shared" si="29"/>
        <v>#DIV/0!</v>
      </c>
    </row>
    <row r="345" spans="1:13" ht="46.5" hidden="1">
      <c r="A345" s="96"/>
      <c r="B345" s="77"/>
      <c r="C345" s="53" t="s">
        <v>15</v>
      </c>
      <c r="D345" s="26" t="s">
        <v>16</v>
      </c>
      <c r="E345" s="16"/>
      <c r="F345" s="16"/>
      <c r="G345" s="16"/>
      <c r="H345" s="16"/>
      <c r="I345" s="16">
        <f t="shared" si="25"/>
        <v>0</v>
      </c>
      <c r="J345" s="16" t="e">
        <f t="shared" si="26"/>
        <v>#DIV/0!</v>
      </c>
      <c r="K345" s="16" t="e">
        <f t="shared" si="27"/>
        <v>#DIV/0!</v>
      </c>
      <c r="L345" s="16">
        <f t="shared" si="28"/>
        <v>0</v>
      </c>
      <c r="M345" s="16" t="e">
        <f t="shared" si="29"/>
        <v>#DIV/0!</v>
      </c>
    </row>
    <row r="346" spans="1:13" ht="15" hidden="1">
      <c r="A346" s="96"/>
      <c r="B346" s="77"/>
      <c r="C346" s="50"/>
      <c r="D346" s="40" t="s">
        <v>28</v>
      </c>
      <c r="E346" s="3">
        <f>SUM(E344)</f>
        <v>0</v>
      </c>
      <c r="F346" s="3">
        <f>SUM(F344)</f>
        <v>0</v>
      </c>
      <c r="G346" s="3">
        <f>SUM(G344)</f>
        <v>0</v>
      </c>
      <c r="H346" s="3">
        <f>SUM(H344)</f>
        <v>0</v>
      </c>
      <c r="I346" s="3">
        <f t="shared" si="25"/>
        <v>0</v>
      </c>
      <c r="J346" s="3" t="e">
        <f t="shared" si="26"/>
        <v>#DIV/0!</v>
      </c>
      <c r="K346" s="3" t="e">
        <f t="shared" si="27"/>
        <v>#DIV/0!</v>
      </c>
      <c r="L346" s="3">
        <f t="shared" si="28"/>
        <v>0</v>
      </c>
      <c r="M346" s="3" t="e">
        <f t="shared" si="29"/>
        <v>#DIV/0!</v>
      </c>
    </row>
    <row r="347" spans="1:13" s="2" customFormat="1" ht="30.75">
      <c r="A347" s="96"/>
      <c r="B347" s="77"/>
      <c r="C347" s="54"/>
      <c r="D347" s="40" t="s">
        <v>29</v>
      </c>
      <c r="E347" s="3">
        <f>E348-E342</f>
        <v>133782.8</v>
      </c>
      <c r="F347" s="3">
        <f>F348-F342</f>
        <v>129512.1</v>
      </c>
      <c r="G347" s="3">
        <f>G348-G342</f>
        <v>129403.8</v>
      </c>
      <c r="H347" s="3">
        <f>H348-H342</f>
        <v>129673</v>
      </c>
      <c r="I347" s="3">
        <f t="shared" si="25"/>
        <v>269.1999999999971</v>
      </c>
      <c r="J347" s="3">
        <f t="shared" si="26"/>
        <v>100.20803098517972</v>
      </c>
      <c r="K347" s="3">
        <f t="shared" si="27"/>
        <v>100.12423549614282</v>
      </c>
      <c r="L347" s="3">
        <f t="shared" si="28"/>
        <v>-4109.799999999988</v>
      </c>
      <c r="M347" s="3">
        <f t="shared" si="29"/>
        <v>96.92800569280955</v>
      </c>
    </row>
    <row r="348" spans="1:13" s="2" customFormat="1" ht="15">
      <c r="A348" s="97"/>
      <c r="B348" s="78"/>
      <c r="C348" s="52"/>
      <c r="D348" s="40" t="s">
        <v>44</v>
      </c>
      <c r="E348" s="3">
        <f>E343+E346</f>
        <v>128988.69999999998</v>
      </c>
      <c r="F348" s="3">
        <f>F343+F346</f>
        <v>129512.1</v>
      </c>
      <c r="G348" s="3">
        <f>G343+G346</f>
        <v>129403.8</v>
      </c>
      <c r="H348" s="3">
        <f>H343+H346</f>
        <v>129673</v>
      </c>
      <c r="I348" s="3">
        <f t="shared" si="25"/>
        <v>269.1999999999971</v>
      </c>
      <c r="J348" s="3">
        <f t="shared" si="26"/>
        <v>100.20803098517972</v>
      </c>
      <c r="K348" s="3">
        <f t="shared" si="27"/>
        <v>100.12423549614282</v>
      </c>
      <c r="L348" s="3">
        <f t="shared" si="28"/>
        <v>684.3000000000175</v>
      </c>
      <c r="M348" s="3">
        <f t="shared" si="29"/>
        <v>100.53051158744914</v>
      </c>
    </row>
    <row r="349" spans="1:13" s="2" customFormat="1" ht="30.75">
      <c r="A349" s="76" t="s">
        <v>85</v>
      </c>
      <c r="B349" s="76" t="s">
        <v>232</v>
      </c>
      <c r="C349" s="50" t="s">
        <v>154</v>
      </c>
      <c r="D349" s="27" t="s">
        <v>155</v>
      </c>
      <c r="E349" s="16">
        <v>573.5</v>
      </c>
      <c r="F349" s="16">
        <v>200</v>
      </c>
      <c r="G349" s="16">
        <v>160</v>
      </c>
      <c r="H349" s="16">
        <v>297.5</v>
      </c>
      <c r="I349" s="16">
        <f t="shared" si="25"/>
        <v>137.5</v>
      </c>
      <c r="J349" s="16">
        <f t="shared" si="26"/>
        <v>185.9375</v>
      </c>
      <c r="K349" s="16">
        <f t="shared" si="27"/>
        <v>148.75</v>
      </c>
      <c r="L349" s="16">
        <f t="shared" si="28"/>
        <v>-276</v>
      </c>
      <c r="M349" s="16">
        <f t="shared" si="29"/>
        <v>51.87445510026155</v>
      </c>
    </row>
    <row r="350" spans="1:13" s="2" customFormat="1" ht="30.75">
      <c r="A350" s="77"/>
      <c r="B350" s="77"/>
      <c r="C350" s="50" t="s">
        <v>148</v>
      </c>
      <c r="D350" s="27" t="s">
        <v>149</v>
      </c>
      <c r="E350" s="16">
        <v>7.5</v>
      </c>
      <c r="F350" s="16"/>
      <c r="G350" s="16"/>
      <c r="H350" s="39">
        <v>225.4</v>
      </c>
      <c r="I350" s="39">
        <f t="shared" si="25"/>
        <v>225.4</v>
      </c>
      <c r="J350" s="39"/>
      <c r="K350" s="39"/>
      <c r="L350" s="39">
        <f t="shared" si="28"/>
        <v>217.9</v>
      </c>
      <c r="M350" s="39">
        <f t="shared" si="29"/>
        <v>3005.3333333333335</v>
      </c>
    </row>
    <row r="351" spans="1:13" ht="15">
      <c r="A351" s="77"/>
      <c r="B351" s="77"/>
      <c r="C351" s="50" t="s">
        <v>13</v>
      </c>
      <c r="D351" s="26" t="s">
        <v>14</v>
      </c>
      <c r="E351" s="11">
        <f>E352</f>
        <v>0.4</v>
      </c>
      <c r="F351" s="11">
        <f>F352</f>
        <v>0</v>
      </c>
      <c r="G351" s="11">
        <f>G352</f>
        <v>0</v>
      </c>
      <c r="H351" s="11">
        <f>H352</f>
        <v>0</v>
      </c>
      <c r="I351" s="11">
        <f t="shared" si="25"/>
        <v>0</v>
      </c>
      <c r="J351" s="11"/>
      <c r="K351" s="11"/>
      <c r="L351" s="11">
        <f t="shared" si="28"/>
        <v>-0.4</v>
      </c>
      <c r="M351" s="11">
        <f t="shared" si="29"/>
        <v>0</v>
      </c>
    </row>
    <row r="352" spans="1:13" ht="46.5" hidden="1">
      <c r="A352" s="77"/>
      <c r="B352" s="77"/>
      <c r="C352" s="53" t="s">
        <v>15</v>
      </c>
      <c r="D352" s="26" t="s">
        <v>16</v>
      </c>
      <c r="E352" s="11">
        <v>0.4</v>
      </c>
      <c r="F352" s="11"/>
      <c r="G352" s="11"/>
      <c r="H352" s="11"/>
      <c r="I352" s="11">
        <f t="shared" si="25"/>
        <v>0</v>
      </c>
      <c r="J352" s="11"/>
      <c r="K352" s="11"/>
      <c r="L352" s="11">
        <f t="shared" si="28"/>
        <v>-0.4</v>
      </c>
      <c r="M352" s="11">
        <f t="shared" si="29"/>
        <v>0</v>
      </c>
    </row>
    <row r="353" spans="1:13" ht="15">
      <c r="A353" s="77"/>
      <c r="B353" s="77"/>
      <c r="C353" s="50" t="s">
        <v>17</v>
      </c>
      <c r="D353" s="26" t="s">
        <v>18</v>
      </c>
      <c r="E353" s="11">
        <v>0.3</v>
      </c>
      <c r="F353" s="11"/>
      <c r="G353" s="11"/>
      <c r="H353" s="11"/>
      <c r="I353" s="11">
        <f t="shared" si="25"/>
        <v>0</v>
      </c>
      <c r="J353" s="11"/>
      <c r="K353" s="11"/>
      <c r="L353" s="11">
        <f t="shared" si="28"/>
        <v>-0.3</v>
      </c>
      <c r="M353" s="11">
        <f t="shared" si="29"/>
        <v>0</v>
      </c>
    </row>
    <row r="354" spans="1:13" ht="15" hidden="1">
      <c r="A354" s="77"/>
      <c r="B354" s="77"/>
      <c r="C354" s="50" t="s">
        <v>19</v>
      </c>
      <c r="D354" s="26" t="s">
        <v>20</v>
      </c>
      <c r="E354" s="11"/>
      <c r="F354" s="11"/>
      <c r="G354" s="11"/>
      <c r="H354" s="11"/>
      <c r="I354" s="11">
        <f t="shared" si="25"/>
        <v>0</v>
      </c>
      <c r="J354" s="11" t="e">
        <f t="shared" si="26"/>
        <v>#DIV/0!</v>
      </c>
      <c r="K354" s="11" t="e">
        <f t="shared" si="27"/>
        <v>#DIV/0!</v>
      </c>
      <c r="L354" s="11">
        <f t="shared" si="28"/>
        <v>0</v>
      </c>
      <c r="M354" s="11" t="e">
        <f t="shared" si="29"/>
        <v>#DIV/0!</v>
      </c>
    </row>
    <row r="355" spans="1:13" ht="15">
      <c r="A355" s="77"/>
      <c r="B355" s="77"/>
      <c r="C355" s="50" t="s">
        <v>24</v>
      </c>
      <c r="D355" s="26" t="s">
        <v>60</v>
      </c>
      <c r="E355" s="11">
        <v>2124.8</v>
      </c>
      <c r="F355" s="11">
        <v>382</v>
      </c>
      <c r="G355" s="11">
        <v>337.1</v>
      </c>
      <c r="H355" s="11">
        <v>337.1</v>
      </c>
      <c r="I355" s="11">
        <f t="shared" si="25"/>
        <v>0</v>
      </c>
      <c r="J355" s="11">
        <f t="shared" si="26"/>
        <v>100</v>
      </c>
      <c r="K355" s="11">
        <f t="shared" si="27"/>
        <v>88.24607329842932</v>
      </c>
      <c r="L355" s="11">
        <f t="shared" si="28"/>
        <v>-1787.7000000000003</v>
      </c>
      <c r="M355" s="11">
        <f t="shared" si="29"/>
        <v>15.865022590361447</v>
      </c>
    </row>
    <row r="356" spans="1:13" ht="15" hidden="1">
      <c r="A356" s="77"/>
      <c r="B356" s="77"/>
      <c r="C356" s="50" t="s">
        <v>36</v>
      </c>
      <c r="D356" s="26" t="s">
        <v>37</v>
      </c>
      <c r="E356" s="11"/>
      <c r="F356" s="11"/>
      <c r="G356" s="11"/>
      <c r="H356" s="11"/>
      <c r="I356" s="11">
        <f t="shared" si="25"/>
        <v>0</v>
      </c>
      <c r="J356" s="11" t="e">
        <f t="shared" si="26"/>
        <v>#DIV/0!</v>
      </c>
      <c r="K356" s="11" t="e">
        <f t="shared" si="27"/>
        <v>#DIV/0!</v>
      </c>
      <c r="L356" s="11">
        <f t="shared" si="28"/>
        <v>0</v>
      </c>
      <c r="M356" s="11" t="e">
        <f t="shared" si="29"/>
        <v>#DIV/0!</v>
      </c>
    </row>
    <row r="357" spans="1:13" ht="15">
      <c r="A357" s="77"/>
      <c r="B357" s="77"/>
      <c r="C357" s="50" t="s">
        <v>26</v>
      </c>
      <c r="D357" s="26" t="s">
        <v>21</v>
      </c>
      <c r="E357" s="11">
        <v>-188.8</v>
      </c>
      <c r="F357" s="11"/>
      <c r="G357" s="11"/>
      <c r="H357" s="11">
        <v>-905.9</v>
      </c>
      <c r="I357" s="11">
        <f t="shared" si="25"/>
        <v>-905.9</v>
      </c>
      <c r="J357" s="11"/>
      <c r="K357" s="11"/>
      <c r="L357" s="11">
        <f t="shared" si="28"/>
        <v>-717.0999999999999</v>
      </c>
      <c r="M357" s="11">
        <f t="shared" si="29"/>
        <v>479.8199152542373</v>
      </c>
    </row>
    <row r="358" spans="1:13" s="2" customFormat="1" ht="15">
      <c r="A358" s="77"/>
      <c r="B358" s="77"/>
      <c r="C358" s="54"/>
      <c r="D358" s="40" t="s">
        <v>27</v>
      </c>
      <c r="E358" s="3">
        <f>SUM(E349:E351,E353:E357)</f>
        <v>2517.7</v>
      </c>
      <c r="F358" s="3">
        <f>SUM(F349:F351,F353:F357)</f>
        <v>582</v>
      </c>
      <c r="G358" s="3">
        <f>SUM(G349:G351,G353:G357)</f>
        <v>497.1</v>
      </c>
      <c r="H358" s="3">
        <f>SUM(H349:H351,H353:H357)</f>
        <v>-45.89999999999998</v>
      </c>
      <c r="I358" s="3">
        <f t="shared" si="25"/>
        <v>-543</v>
      </c>
      <c r="J358" s="3">
        <f t="shared" si="26"/>
        <v>-9.233554616777303</v>
      </c>
      <c r="K358" s="3">
        <f t="shared" si="27"/>
        <v>-7.886597938144326</v>
      </c>
      <c r="L358" s="3">
        <f t="shared" si="28"/>
        <v>-2563.6</v>
      </c>
      <c r="M358" s="3">
        <f t="shared" si="29"/>
        <v>-1.823092505064145</v>
      </c>
    </row>
    <row r="359" spans="1:13" ht="15">
      <c r="A359" s="77"/>
      <c r="B359" s="77"/>
      <c r="C359" s="50" t="s">
        <v>86</v>
      </c>
      <c r="D359" s="26" t="s">
        <v>87</v>
      </c>
      <c r="E359" s="11">
        <v>148944</v>
      </c>
      <c r="F359" s="11">
        <v>176760.3</v>
      </c>
      <c r="G359" s="11">
        <v>142839.7</v>
      </c>
      <c r="H359" s="11">
        <v>177023.8</v>
      </c>
      <c r="I359" s="11">
        <f t="shared" si="25"/>
        <v>34184.09999999998</v>
      </c>
      <c r="J359" s="11">
        <f t="shared" si="26"/>
        <v>123.93179207181196</v>
      </c>
      <c r="K359" s="11">
        <f t="shared" si="27"/>
        <v>100.14907193527054</v>
      </c>
      <c r="L359" s="11">
        <f t="shared" si="28"/>
        <v>28079.79999999999</v>
      </c>
      <c r="M359" s="11">
        <f t="shared" si="29"/>
        <v>118.85258889246964</v>
      </c>
    </row>
    <row r="360" spans="1:13" ht="15">
      <c r="A360" s="77"/>
      <c r="B360" s="77"/>
      <c r="C360" s="50" t="s">
        <v>13</v>
      </c>
      <c r="D360" s="26" t="s">
        <v>14</v>
      </c>
      <c r="E360" s="11">
        <f>SUM(E361:E365)</f>
        <v>17587.6</v>
      </c>
      <c r="F360" s="11">
        <f>SUM(F361:F365)</f>
        <v>12797.6</v>
      </c>
      <c r="G360" s="11">
        <f>SUM(G361:G365)</f>
        <v>10536.9</v>
      </c>
      <c r="H360" s="11">
        <f>SUM(H361:H365)</f>
        <v>13227.6</v>
      </c>
      <c r="I360" s="11">
        <f t="shared" si="25"/>
        <v>2690.7000000000007</v>
      </c>
      <c r="J360" s="11">
        <f t="shared" si="26"/>
        <v>125.53597357856677</v>
      </c>
      <c r="K360" s="11">
        <f t="shared" si="27"/>
        <v>103.36000500093768</v>
      </c>
      <c r="L360" s="11">
        <f t="shared" si="28"/>
        <v>-4359.999999999998</v>
      </c>
      <c r="M360" s="11">
        <f t="shared" si="29"/>
        <v>75.20980690941346</v>
      </c>
    </row>
    <row r="361" spans="1:13" s="2" customFormat="1" ht="62.25" hidden="1">
      <c r="A361" s="77"/>
      <c r="B361" s="77"/>
      <c r="C361" s="53" t="s">
        <v>88</v>
      </c>
      <c r="D361" s="26" t="s">
        <v>89</v>
      </c>
      <c r="E361" s="11">
        <v>174.3</v>
      </c>
      <c r="F361" s="11">
        <v>300</v>
      </c>
      <c r="G361" s="11">
        <v>240</v>
      </c>
      <c r="H361" s="11">
        <v>170.9</v>
      </c>
      <c r="I361" s="11">
        <f t="shared" si="25"/>
        <v>-69.1</v>
      </c>
      <c r="J361" s="11">
        <f t="shared" si="26"/>
        <v>71.20833333333334</v>
      </c>
      <c r="K361" s="11">
        <f t="shared" si="27"/>
        <v>56.96666666666667</v>
      </c>
      <c r="L361" s="11">
        <f t="shared" si="28"/>
        <v>-3.4000000000000057</v>
      </c>
      <c r="M361" s="11">
        <f t="shared" si="29"/>
        <v>98.04934021801492</v>
      </c>
    </row>
    <row r="362" spans="1:13" s="2" customFormat="1" ht="62.25" hidden="1">
      <c r="A362" s="77"/>
      <c r="B362" s="77"/>
      <c r="C362" s="53" t="s">
        <v>180</v>
      </c>
      <c r="D362" s="26" t="s">
        <v>181</v>
      </c>
      <c r="E362" s="11">
        <v>3264.6</v>
      </c>
      <c r="F362" s="11">
        <v>3330</v>
      </c>
      <c r="G362" s="11">
        <v>2723</v>
      </c>
      <c r="H362" s="11">
        <v>3064.7</v>
      </c>
      <c r="I362" s="11">
        <f t="shared" si="25"/>
        <v>341.6999999999998</v>
      </c>
      <c r="J362" s="11">
        <f t="shared" si="26"/>
        <v>112.54865956665441</v>
      </c>
      <c r="K362" s="11">
        <f t="shared" si="27"/>
        <v>92.03303303303304</v>
      </c>
      <c r="L362" s="11">
        <f t="shared" si="28"/>
        <v>-199.9000000000001</v>
      </c>
      <c r="M362" s="11">
        <f t="shared" si="29"/>
        <v>93.87673834466703</v>
      </c>
    </row>
    <row r="363" spans="1:13" s="2" customFormat="1" ht="46.5" hidden="1">
      <c r="A363" s="77"/>
      <c r="B363" s="77"/>
      <c r="C363" s="53" t="s">
        <v>90</v>
      </c>
      <c r="D363" s="26" t="s">
        <v>91</v>
      </c>
      <c r="E363" s="11">
        <v>890.9</v>
      </c>
      <c r="F363" s="11">
        <v>705.4</v>
      </c>
      <c r="G363" s="11">
        <v>580</v>
      </c>
      <c r="H363" s="11">
        <v>488.3</v>
      </c>
      <c r="I363" s="11">
        <f t="shared" si="25"/>
        <v>-91.69999999999999</v>
      </c>
      <c r="J363" s="11">
        <f t="shared" si="26"/>
        <v>84.1896551724138</v>
      </c>
      <c r="K363" s="11">
        <f t="shared" si="27"/>
        <v>69.22313580946981</v>
      </c>
      <c r="L363" s="11">
        <f t="shared" si="28"/>
        <v>-402.59999999999997</v>
      </c>
      <c r="M363" s="11">
        <f t="shared" si="29"/>
        <v>54.80974295656078</v>
      </c>
    </row>
    <row r="364" spans="1:13" s="2" customFormat="1" ht="62.25" hidden="1">
      <c r="A364" s="77"/>
      <c r="B364" s="77"/>
      <c r="C364" s="53" t="s">
        <v>143</v>
      </c>
      <c r="D364" s="26" t="s">
        <v>144</v>
      </c>
      <c r="E364" s="11"/>
      <c r="F364" s="11"/>
      <c r="G364" s="11"/>
      <c r="H364" s="11"/>
      <c r="I364" s="11">
        <f t="shared" si="25"/>
        <v>0</v>
      </c>
      <c r="J364" s="11" t="e">
        <f t="shared" si="26"/>
        <v>#DIV/0!</v>
      </c>
      <c r="K364" s="11" t="e">
        <f t="shared" si="27"/>
        <v>#DIV/0!</v>
      </c>
      <c r="L364" s="11">
        <f t="shared" si="28"/>
        <v>0</v>
      </c>
      <c r="M364" s="11" t="e">
        <f t="shared" si="29"/>
        <v>#DIV/0!</v>
      </c>
    </row>
    <row r="365" spans="1:13" s="2" customFormat="1" ht="46.5" hidden="1">
      <c r="A365" s="77"/>
      <c r="B365" s="77"/>
      <c r="C365" s="53" t="s">
        <v>15</v>
      </c>
      <c r="D365" s="26" t="s">
        <v>16</v>
      </c>
      <c r="E365" s="11">
        <v>13257.8</v>
      </c>
      <c r="F365" s="11">
        <v>8462.2</v>
      </c>
      <c r="G365" s="11">
        <v>6993.9</v>
      </c>
      <c r="H365" s="11">
        <v>9503.7</v>
      </c>
      <c r="I365" s="11">
        <f t="shared" si="25"/>
        <v>2509.800000000001</v>
      </c>
      <c r="J365" s="11">
        <f t="shared" si="26"/>
        <v>135.8855574143182</v>
      </c>
      <c r="K365" s="11">
        <f t="shared" si="27"/>
        <v>112.3076741272955</v>
      </c>
      <c r="L365" s="11">
        <f t="shared" si="28"/>
        <v>-3754.0999999999985</v>
      </c>
      <c r="M365" s="11">
        <f t="shared" si="29"/>
        <v>71.68383894763838</v>
      </c>
    </row>
    <row r="366" spans="1:13" s="2" customFormat="1" ht="15">
      <c r="A366" s="77"/>
      <c r="B366" s="77"/>
      <c r="C366" s="54"/>
      <c r="D366" s="40" t="s">
        <v>28</v>
      </c>
      <c r="E366" s="3">
        <f>SUM(E359:E360)</f>
        <v>166531.6</v>
      </c>
      <c r="F366" s="3">
        <f>SUM(F359:F360)</f>
        <v>189557.9</v>
      </c>
      <c r="G366" s="3">
        <f>SUM(G359:G360)</f>
        <v>153376.6</v>
      </c>
      <c r="H366" s="3">
        <f>SUM(H359:H360)</f>
        <v>190251.4</v>
      </c>
      <c r="I366" s="3">
        <f t="shared" si="25"/>
        <v>36874.79999999999</v>
      </c>
      <c r="J366" s="3">
        <f t="shared" si="26"/>
        <v>124.04199858387786</v>
      </c>
      <c r="K366" s="3">
        <f t="shared" si="27"/>
        <v>100.36585127815829</v>
      </c>
      <c r="L366" s="3">
        <f t="shared" si="28"/>
        <v>23719.79999999999</v>
      </c>
      <c r="M366" s="3">
        <f t="shared" si="29"/>
        <v>114.24342286989375</v>
      </c>
    </row>
    <row r="367" spans="1:13" s="2" customFormat="1" ht="15">
      <c r="A367" s="78"/>
      <c r="B367" s="78"/>
      <c r="C367" s="54"/>
      <c r="D367" s="40" t="s">
        <v>44</v>
      </c>
      <c r="E367" s="3">
        <f>E358+E366</f>
        <v>169049.30000000002</v>
      </c>
      <c r="F367" s="3">
        <f>F358+F366</f>
        <v>190139.9</v>
      </c>
      <c r="G367" s="3">
        <f>G358+G366</f>
        <v>153873.7</v>
      </c>
      <c r="H367" s="3">
        <f>H358+H366</f>
        <v>190205.5</v>
      </c>
      <c r="I367" s="3">
        <f t="shared" si="25"/>
        <v>36331.79999999999</v>
      </c>
      <c r="J367" s="3">
        <f t="shared" si="26"/>
        <v>123.61144237124341</v>
      </c>
      <c r="K367" s="3">
        <f t="shared" si="27"/>
        <v>100.03450091222305</v>
      </c>
      <c r="L367" s="3">
        <f t="shared" si="28"/>
        <v>21156.199999999983</v>
      </c>
      <c r="M367" s="3">
        <f t="shared" si="29"/>
        <v>112.51481076821968</v>
      </c>
    </row>
    <row r="368" spans="1:13" s="2" customFormat="1" ht="15">
      <c r="A368" s="76" t="s">
        <v>99</v>
      </c>
      <c r="B368" s="76" t="s">
        <v>233</v>
      </c>
      <c r="C368" s="50" t="s">
        <v>6</v>
      </c>
      <c r="D368" s="26" t="s">
        <v>94</v>
      </c>
      <c r="E368" s="16">
        <v>1212.9</v>
      </c>
      <c r="F368" s="3"/>
      <c r="G368" s="3"/>
      <c r="H368" s="16">
        <v>1310</v>
      </c>
      <c r="I368" s="16">
        <f t="shared" si="25"/>
        <v>1310</v>
      </c>
      <c r="J368" s="16"/>
      <c r="K368" s="16"/>
      <c r="L368" s="16">
        <f t="shared" si="28"/>
        <v>97.09999999999991</v>
      </c>
      <c r="M368" s="16">
        <f t="shared" si="29"/>
        <v>108.00560639788934</v>
      </c>
    </row>
    <row r="369" spans="1:13" ht="29.25" customHeight="1">
      <c r="A369" s="77"/>
      <c r="B369" s="77"/>
      <c r="C369" s="50" t="s">
        <v>160</v>
      </c>
      <c r="D369" s="26" t="s">
        <v>161</v>
      </c>
      <c r="E369" s="11">
        <v>3004.8</v>
      </c>
      <c r="F369" s="11"/>
      <c r="G369" s="11"/>
      <c r="H369" s="11">
        <v>3737.2</v>
      </c>
      <c r="I369" s="11">
        <f t="shared" si="25"/>
        <v>3737.2</v>
      </c>
      <c r="J369" s="11"/>
      <c r="K369" s="11"/>
      <c r="L369" s="11">
        <f t="shared" si="28"/>
        <v>732.3999999999996</v>
      </c>
      <c r="M369" s="11">
        <f t="shared" si="29"/>
        <v>124.37433439829604</v>
      </c>
    </row>
    <row r="370" spans="1:13" ht="30" customHeight="1">
      <c r="A370" s="77"/>
      <c r="B370" s="77"/>
      <c r="C370" s="50" t="s">
        <v>148</v>
      </c>
      <c r="D370" s="26" t="s">
        <v>149</v>
      </c>
      <c r="E370" s="11">
        <v>1407.2</v>
      </c>
      <c r="F370" s="11"/>
      <c r="G370" s="11"/>
      <c r="H370" s="11">
        <v>138.4</v>
      </c>
      <c r="I370" s="11">
        <f t="shared" si="25"/>
        <v>138.4</v>
      </c>
      <c r="J370" s="11"/>
      <c r="K370" s="11"/>
      <c r="L370" s="11">
        <f t="shared" si="28"/>
        <v>-1268.8</v>
      </c>
      <c r="M370" s="11">
        <f t="shared" si="29"/>
        <v>9.835133598635588</v>
      </c>
    </row>
    <row r="371" spans="1:13" ht="15">
      <c r="A371" s="77"/>
      <c r="B371" s="77"/>
      <c r="C371" s="50" t="s">
        <v>13</v>
      </c>
      <c r="D371" s="26" t="s">
        <v>14</v>
      </c>
      <c r="E371" s="11">
        <f>E373+E372</f>
        <v>1016.2</v>
      </c>
      <c r="F371" s="11">
        <f>F373+F372</f>
        <v>0</v>
      </c>
      <c r="G371" s="11">
        <f>G373+G372</f>
        <v>0</v>
      </c>
      <c r="H371" s="11">
        <f>H373+H372</f>
        <v>1040.2</v>
      </c>
      <c r="I371" s="11">
        <f t="shared" si="25"/>
        <v>1040.2</v>
      </c>
      <c r="J371" s="11"/>
      <c r="K371" s="11"/>
      <c r="L371" s="11">
        <f t="shared" si="28"/>
        <v>24</v>
      </c>
      <c r="M371" s="11">
        <f t="shared" si="29"/>
        <v>102.36173981499705</v>
      </c>
    </row>
    <row r="372" spans="1:13" ht="62.25" hidden="1">
      <c r="A372" s="77"/>
      <c r="B372" s="77"/>
      <c r="C372" s="50" t="s">
        <v>42</v>
      </c>
      <c r="D372" s="28" t="s">
        <v>43</v>
      </c>
      <c r="E372" s="11"/>
      <c r="F372" s="11"/>
      <c r="G372" s="11"/>
      <c r="H372" s="11">
        <v>195.6</v>
      </c>
      <c r="I372" s="11">
        <f t="shared" si="25"/>
        <v>195.6</v>
      </c>
      <c r="J372" s="11"/>
      <c r="K372" s="11"/>
      <c r="L372" s="11">
        <f t="shared" si="28"/>
        <v>195.6</v>
      </c>
      <c r="M372" s="11" t="e">
        <f t="shared" si="29"/>
        <v>#DIV/0!</v>
      </c>
    </row>
    <row r="373" spans="1:13" ht="46.5" hidden="1">
      <c r="A373" s="77"/>
      <c r="B373" s="77"/>
      <c r="C373" s="53" t="s">
        <v>15</v>
      </c>
      <c r="D373" s="26" t="s">
        <v>16</v>
      </c>
      <c r="E373" s="11">
        <v>1016.2</v>
      </c>
      <c r="F373" s="11"/>
      <c r="G373" s="11"/>
      <c r="H373" s="11">
        <v>844.6</v>
      </c>
      <c r="I373" s="11">
        <f t="shared" si="25"/>
        <v>844.6</v>
      </c>
      <c r="J373" s="11"/>
      <c r="K373" s="11"/>
      <c r="L373" s="11">
        <f t="shared" si="28"/>
        <v>-171.60000000000002</v>
      </c>
      <c r="M373" s="11">
        <f t="shared" si="29"/>
        <v>83.11356032277111</v>
      </c>
    </row>
    <row r="374" spans="1:13" ht="15">
      <c r="A374" s="77"/>
      <c r="B374" s="77"/>
      <c r="C374" s="50" t="s">
        <v>17</v>
      </c>
      <c r="D374" s="26" t="s">
        <v>18</v>
      </c>
      <c r="E374" s="11"/>
      <c r="F374" s="11"/>
      <c r="G374" s="11"/>
      <c r="H374" s="11">
        <v>-18.7</v>
      </c>
      <c r="I374" s="11">
        <f t="shared" si="25"/>
        <v>-18.7</v>
      </c>
      <c r="J374" s="11"/>
      <c r="K374" s="11"/>
      <c r="L374" s="11">
        <f t="shared" si="28"/>
        <v>-18.7</v>
      </c>
      <c r="M374" s="11"/>
    </row>
    <row r="375" spans="1:13" ht="15">
      <c r="A375" s="77"/>
      <c r="B375" s="77"/>
      <c r="C375" s="50" t="s">
        <v>24</v>
      </c>
      <c r="D375" s="26" t="s">
        <v>25</v>
      </c>
      <c r="E375" s="11">
        <v>1185.8</v>
      </c>
      <c r="F375" s="11">
        <v>615.9</v>
      </c>
      <c r="G375" s="11">
        <v>615.9</v>
      </c>
      <c r="H375" s="11">
        <v>615.9</v>
      </c>
      <c r="I375" s="11">
        <f t="shared" si="25"/>
        <v>0</v>
      </c>
      <c r="J375" s="11">
        <f t="shared" si="26"/>
        <v>100</v>
      </c>
      <c r="K375" s="11">
        <f t="shared" si="27"/>
        <v>100</v>
      </c>
      <c r="L375" s="11">
        <f t="shared" si="28"/>
        <v>-569.9</v>
      </c>
      <c r="M375" s="11">
        <f t="shared" si="29"/>
        <v>51.93961882273571</v>
      </c>
    </row>
    <row r="376" spans="1:13" ht="15">
      <c r="A376" s="77"/>
      <c r="B376" s="77"/>
      <c r="C376" s="50" t="s">
        <v>36</v>
      </c>
      <c r="D376" s="26" t="s">
        <v>37</v>
      </c>
      <c r="E376" s="11">
        <v>878.4</v>
      </c>
      <c r="F376" s="11"/>
      <c r="G376" s="11"/>
      <c r="H376" s="11"/>
      <c r="I376" s="11">
        <f t="shared" si="25"/>
        <v>0</v>
      </c>
      <c r="J376" s="11"/>
      <c r="K376" s="11"/>
      <c r="L376" s="11">
        <f t="shared" si="28"/>
        <v>-878.4</v>
      </c>
      <c r="M376" s="11">
        <f t="shared" si="29"/>
        <v>0</v>
      </c>
    </row>
    <row r="377" spans="1:13" ht="30.75">
      <c r="A377" s="77"/>
      <c r="B377" s="77"/>
      <c r="C377" s="50" t="s">
        <v>140</v>
      </c>
      <c r="D377" s="26" t="s">
        <v>141</v>
      </c>
      <c r="E377" s="11"/>
      <c r="F377" s="11">
        <v>59.6</v>
      </c>
      <c r="G377" s="11">
        <v>59.6</v>
      </c>
      <c r="H377" s="11">
        <v>59.6</v>
      </c>
      <c r="I377" s="11">
        <f t="shared" si="25"/>
        <v>0</v>
      </c>
      <c r="J377" s="11">
        <f t="shared" si="26"/>
        <v>100</v>
      </c>
      <c r="K377" s="11">
        <f t="shared" si="27"/>
        <v>100</v>
      </c>
      <c r="L377" s="11">
        <f t="shared" si="28"/>
        <v>59.6</v>
      </c>
      <c r="M377" s="11"/>
    </row>
    <row r="378" spans="1:13" ht="15" hidden="1">
      <c r="A378" s="77"/>
      <c r="B378" s="77"/>
      <c r="C378" s="50" t="s">
        <v>26</v>
      </c>
      <c r="D378" s="26" t="s">
        <v>21</v>
      </c>
      <c r="E378" s="11"/>
      <c r="F378" s="11"/>
      <c r="G378" s="11"/>
      <c r="H378" s="11"/>
      <c r="I378" s="11">
        <f t="shared" si="25"/>
        <v>0</v>
      </c>
      <c r="J378" s="11" t="e">
        <f t="shared" si="26"/>
        <v>#DIV/0!</v>
      </c>
      <c r="K378" s="11" t="e">
        <f t="shared" si="27"/>
        <v>#DIV/0!</v>
      </c>
      <c r="L378" s="11">
        <f t="shared" si="28"/>
        <v>0</v>
      </c>
      <c r="M378" s="11" t="e">
        <f t="shared" si="29"/>
        <v>#DIV/0!</v>
      </c>
    </row>
    <row r="379" spans="1:13" s="2" customFormat="1" ht="30.75" hidden="1">
      <c r="A379" s="77"/>
      <c r="B379" s="77"/>
      <c r="C379" s="54"/>
      <c r="D379" s="40" t="s">
        <v>29</v>
      </c>
      <c r="E379" s="1">
        <f>E380-E378</f>
        <v>8705.300000000001</v>
      </c>
      <c r="F379" s="1">
        <f>F380-F378</f>
        <v>675.5</v>
      </c>
      <c r="G379" s="1">
        <f>G380-G378</f>
        <v>675.5</v>
      </c>
      <c r="H379" s="1">
        <f>H380-H378</f>
        <v>6882.599999999999</v>
      </c>
      <c r="I379" s="1">
        <f t="shared" si="25"/>
        <v>6207.099999999999</v>
      </c>
      <c r="J379" s="1">
        <f t="shared" si="26"/>
        <v>1018.8897113249444</v>
      </c>
      <c r="K379" s="1">
        <f t="shared" si="27"/>
        <v>1018.8897113249444</v>
      </c>
      <c r="L379" s="1">
        <f t="shared" si="28"/>
        <v>-1822.7000000000016</v>
      </c>
      <c r="M379" s="1">
        <f t="shared" si="29"/>
        <v>79.06218051072334</v>
      </c>
    </row>
    <row r="380" spans="1:13" s="2" customFormat="1" ht="15">
      <c r="A380" s="78"/>
      <c r="B380" s="78"/>
      <c r="C380" s="54"/>
      <c r="D380" s="40" t="s">
        <v>44</v>
      </c>
      <c r="E380" s="3">
        <f>SUM(E368:E371,E374:E378)</f>
        <v>8705.300000000001</v>
      </c>
      <c r="F380" s="3">
        <f>SUM(F368:F371,F374:F378)</f>
        <v>675.5</v>
      </c>
      <c r="G380" s="3">
        <f>SUM(G368:G371,G374:G378)</f>
        <v>675.5</v>
      </c>
      <c r="H380" s="3">
        <f>SUM(H368:H371,H374:H378)</f>
        <v>6882.599999999999</v>
      </c>
      <c r="I380" s="3">
        <f t="shared" si="25"/>
        <v>6207.099999999999</v>
      </c>
      <c r="J380" s="3">
        <f t="shared" si="26"/>
        <v>1018.8897113249444</v>
      </c>
      <c r="K380" s="3">
        <f t="shared" si="27"/>
        <v>1018.8897113249444</v>
      </c>
      <c r="L380" s="3">
        <f t="shared" si="28"/>
        <v>-1822.7000000000016</v>
      </c>
      <c r="M380" s="3">
        <f t="shared" si="29"/>
        <v>79.06218051072334</v>
      </c>
    </row>
    <row r="381" spans="1:13" s="2" customFormat="1" ht="15">
      <c r="A381" s="76" t="s">
        <v>100</v>
      </c>
      <c r="B381" s="76" t="s">
        <v>234</v>
      </c>
      <c r="C381" s="50" t="s">
        <v>6</v>
      </c>
      <c r="D381" s="26" t="s">
        <v>94</v>
      </c>
      <c r="E381" s="16">
        <v>606.7</v>
      </c>
      <c r="F381" s="3"/>
      <c r="G381" s="3"/>
      <c r="H381" s="16">
        <v>404.5</v>
      </c>
      <c r="I381" s="16">
        <f t="shared" si="25"/>
        <v>404.5</v>
      </c>
      <c r="J381" s="16"/>
      <c r="K381" s="16"/>
      <c r="L381" s="16">
        <f t="shared" si="28"/>
        <v>-202.20000000000005</v>
      </c>
      <c r="M381" s="16">
        <f t="shared" si="29"/>
        <v>66.67216087028184</v>
      </c>
    </row>
    <row r="382" spans="1:13" s="2" customFormat="1" ht="30.75">
      <c r="A382" s="77"/>
      <c r="B382" s="77"/>
      <c r="C382" s="50" t="s">
        <v>148</v>
      </c>
      <c r="D382" s="27" t="s">
        <v>149</v>
      </c>
      <c r="E382" s="16">
        <v>585.3</v>
      </c>
      <c r="F382" s="16"/>
      <c r="G382" s="16"/>
      <c r="H382" s="16">
        <v>672.9</v>
      </c>
      <c r="I382" s="16">
        <f t="shared" si="25"/>
        <v>672.9</v>
      </c>
      <c r="J382" s="16"/>
      <c r="K382" s="16"/>
      <c r="L382" s="16">
        <f t="shared" si="28"/>
        <v>87.60000000000002</v>
      </c>
      <c r="M382" s="16">
        <f t="shared" si="29"/>
        <v>114.96668375192209</v>
      </c>
    </row>
    <row r="383" spans="1:13" s="2" customFormat="1" ht="78">
      <c r="A383" s="77"/>
      <c r="B383" s="77"/>
      <c r="C383" s="53" t="s">
        <v>146</v>
      </c>
      <c r="D383" s="27" t="s">
        <v>166</v>
      </c>
      <c r="E383" s="16"/>
      <c r="F383" s="3"/>
      <c r="G383" s="3"/>
      <c r="H383" s="16">
        <v>29.7</v>
      </c>
      <c r="I383" s="16">
        <f t="shared" si="25"/>
        <v>29.7</v>
      </c>
      <c r="J383" s="16"/>
      <c r="K383" s="16"/>
      <c r="L383" s="16">
        <f t="shared" si="28"/>
        <v>29.7</v>
      </c>
      <c r="M383" s="16"/>
    </row>
    <row r="384" spans="1:13" s="2" customFormat="1" ht="15">
      <c r="A384" s="77"/>
      <c r="B384" s="77"/>
      <c r="C384" s="50" t="s">
        <v>13</v>
      </c>
      <c r="D384" s="26" t="s">
        <v>14</v>
      </c>
      <c r="E384" s="16">
        <f>E385</f>
        <v>161.5</v>
      </c>
      <c r="F384" s="16">
        <f>F385</f>
        <v>0</v>
      </c>
      <c r="G384" s="16">
        <f>G385</f>
        <v>0</v>
      </c>
      <c r="H384" s="16">
        <f>H385</f>
        <v>449.6</v>
      </c>
      <c r="I384" s="16">
        <f t="shared" si="25"/>
        <v>449.6</v>
      </c>
      <c r="J384" s="16"/>
      <c r="K384" s="16"/>
      <c r="L384" s="16">
        <f t="shared" si="28"/>
        <v>288.1</v>
      </c>
      <c r="M384" s="16">
        <f t="shared" si="29"/>
        <v>278.390092879257</v>
      </c>
    </row>
    <row r="385" spans="1:13" s="2" customFormat="1" ht="46.5" hidden="1">
      <c r="A385" s="77"/>
      <c r="B385" s="77"/>
      <c r="C385" s="53" t="s">
        <v>15</v>
      </c>
      <c r="D385" s="26" t="s">
        <v>16</v>
      </c>
      <c r="E385" s="11">
        <v>161.5</v>
      </c>
      <c r="F385" s="11"/>
      <c r="G385" s="11"/>
      <c r="H385" s="11">
        <v>449.6</v>
      </c>
      <c r="I385" s="11">
        <f t="shared" si="25"/>
        <v>449.6</v>
      </c>
      <c r="J385" s="11"/>
      <c r="K385" s="11"/>
      <c r="L385" s="11">
        <f t="shared" si="28"/>
        <v>288.1</v>
      </c>
      <c r="M385" s="11">
        <f t="shared" si="29"/>
        <v>278.390092879257</v>
      </c>
    </row>
    <row r="386" spans="1:13" s="2" customFormat="1" ht="15">
      <c r="A386" s="77"/>
      <c r="B386" s="77"/>
      <c r="C386" s="50" t="s">
        <v>17</v>
      </c>
      <c r="D386" s="26" t="s">
        <v>18</v>
      </c>
      <c r="E386" s="16">
        <v>-22.5</v>
      </c>
      <c r="F386" s="3"/>
      <c r="G386" s="3"/>
      <c r="H386" s="16"/>
      <c r="I386" s="16">
        <f t="shared" si="25"/>
        <v>0</v>
      </c>
      <c r="J386" s="16"/>
      <c r="K386" s="16"/>
      <c r="L386" s="16">
        <f t="shared" si="28"/>
        <v>22.5</v>
      </c>
      <c r="M386" s="16">
        <f t="shared" si="29"/>
        <v>0</v>
      </c>
    </row>
    <row r="387" spans="1:13" s="2" customFormat="1" ht="15" hidden="1">
      <c r="A387" s="77"/>
      <c r="B387" s="77"/>
      <c r="C387" s="50" t="s">
        <v>19</v>
      </c>
      <c r="D387" s="26" t="s">
        <v>20</v>
      </c>
      <c r="E387" s="16"/>
      <c r="F387" s="3"/>
      <c r="G387" s="3"/>
      <c r="H387" s="16"/>
      <c r="I387" s="16">
        <f t="shared" si="25"/>
        <v>0</v>
      </c>
      <c r="J387" s="16" t="e">
        <f t="shared" si="26"/>
        <v>#DIV/0!</v>
      </c>
      <c r="K387" s="16" t="e">
        <f t="shared" si="27"/>
        <v>#DIV/0!</v>
      </c>
      <c r="L387" s="16">
        <f t="shared" si="28"/>
        <v>0</v>
      </c>
      <c r="M387" s="16" t="e">
        <f t="shared" si="29"/>
        <v>#DIV/0!</v>
      </c>
    </row>
    <row r="388" spans="1:13" ht="15">
      <c r="A388" s="77"/>
      <c r="B388" s="77"/>
      <c r="C388" s="50" t="s">
        <v>22</v>
      </c>
      <c r="D388" s="26" t="s">
        <v>73</v>
      </c>
      <c r="E388" s="16">
        <v>313.3</v>
      </c>
      <c r="F388" s="39">
        <v>19474.4</v>
      </c>
      <c r="G388" s="39">
        <v>19416.1</v>
      </c>
      <c r="H388" s="16">
        <v>19416.1</v>
      </c>
      <c r="I388" s="16">
        <f t="shared" si="25"/>
        <v>0</v>
      </c>
      <c r="J388" s="16">
        <f t="shared" si="26"/>
        <v>100</v>
      </c>
      <c r="K388" s="16">
        <f t="shared" si="27"/>
        <v>99.70063262539539</v>
      </c>
      <c r="L388" s="16">
        <f t="shared" si="28"/>
        <v>19102.8</v>
      </c>
      <c r="M388" s="16">
        <f t="shared" si="29"/>
        <v>6197.286945419725</v>
      </c>
    </row>
    <row r="389" spans="1:13" ht="15" hidden="1">
      <c r="A389" s="77"/>
      <c r="B389" s="77"/>
      <c r="C389" s="50" t="s">
        <v>24</v>
      </c>
      <c r="D389" s="26" t="s">
        <v>25</v>
      </c>
      <c r="E389" s="16"/>
      <c r="F389" s="16"/>
      <c r="G389" s="16"/>
      <c r="H389" s="16"/>
      <c r="I389" s="16">
        <f aca="true" t="shared" si="30" ref="I389:I449">H389-G389</f>
        <v>0</v>
      </c>
      <c r="J389" s="16" t="e">
        <f>H389/G389*100</f>
        <v>#DIV/0!</v>
      </c>
      <c r="K389" s="16" t="e">
        <f>H389/F389*100</f>
        <v>#DIV/0!</v>
      </c>
      <c r="L389" s="16">
        <f aca="true" t="shared" si="31" ref="L389:L449">H389-E389</f>
        <v>0</v>
      </c>
      <c r="M389" s="16" t="e">
        <f aca="true" t="shared" si="32" ref="M389:M449">H389/E389*100</f>
        <v>#DIV/0!</v>
      </c>
    </row>
    <row r="390" spans="1:13" ht="15">
      <c r="A390" s="77"/>
      <c r="B390" s="77"/>
      <c r="C390" s="50" t="s">
        <v>36</v>
      </c>
      <c r="D390" s="26" t="s">
        <v>37</v>
      </c>
      <c r="E390" s="16">
        <v>3080</v>
      </c>
      <c r="F390" s="39"/>
      <c r="G390" s="16"/>
      <c r="H390" s="16"/>
      <c r="I390" s="16">
        <f t="shared" si="30"/>
        <v>0</v>
      </c>
      <c r="J390" s="16"/>
      <c r="K390" s="16"/>
      <c r="L390" s="16">
        <f t="shared" si="31"/>
        <v>-3080</v>
      </c>
      <c r="M390" s="16">
        <f t="shared" si="32"/>
        <v>0</v>
      </c>
    </row>
    <row r="391" spans="1:13" ht="30.75">
      <c r="A391" s="77"/>
      <c r="B391" s="77"/>
      <c r="C391" s="50" t="s">
        <v>140</v>
      </c>
      <c r="D391" s="26" t="s">
        <v>141</v>
      </c>
      <c r="E391" s="16"/>
      <c r="F391" s="16">
        <v>137</v>
      </c>
      <c r="G391" s="16">
        <v>137</v>
      </c>
      <c r="H391" s="16">
        <v>136.9</v>
      </c>
      <c r="I391" s="16">
        <f t="shared" si="30"/>
        <v>-0.09999999999999432</v>
      </c>
      <c r="J391" s="16">
        <f>H391/G391*100</f>
        <v>99.92700729927007</v>
      </c>
      <c r="K391" s="16">
        <f>H391/F391*100</f>
        <v>99.92700729927007</v>
      </c>
      <c r="L391" s="16">
        <f t="shared" si="31"/>
        <v>136.9</v>
      </c>
      <c r="M391" s="16"/>
    </row>
    <row r="392" spans="1:13" ht="30.75">
      <c r="A392" s="77"/>
      <c r="B392" s="77"/>
      <c r="C392" s="50" t="s">
        <v>139</v>
      </c>
      <c r="D392" s="26" t="s">
        <v>142</v>
      </c>
      <c r="E392" s="16">
        <v>6440.4</v>
      </c>
      <c r="F392" s="16">
        <v>1523.5</v>
      </c>
      <c r="G392" s="16">
        <v>1523.5</v>
      </c>
      <c r="H392" s="16">
        <v>1564.7</v>
      </c>
      <c r="I392" s="16">
        <f t="shared" si="30"/>
        <v>41.200000000000045</v>
      </c>
      <c r="J392" s="16">
        <f>H392/G392*100</f>
        <v>102.7042993107975</v>
      </c>
      <c r="K392" s="16">
        <f>H392/F392*100</f>
        <v>102.7042993107975</v>
      </c>
      <c r="L392" s="16">
        <f t="shared" si="31"/>
        <v>-4875.7</v>
      </c>
      <c r="M392" s="16">
        <f t="shared" si="32"/>
        <v>24.295074840072047</v>
      </c>
    </row>
    <row r="393" spans="1:13" ht="15">
      <c r="A393" s="77"/>
      <c r="B393" s="77"/>
      <c r="C393" s="50" t="s">
        <v>26</v>
      </c>
      <c r="D393" s="26" t="s">
        <v>21</v>
      </c>
      <c r="E393" s="16">
        <v>-100.8</v>
      </c>
      <c r="F393" s="16"/>
      <c r="G393" s="16"/>
      <c r="H393" s="16">
        <v>-513.4</v>
      </c>
      <c r="I393" s="16">
        <f t="shared" si="30"/>
        <v>-513.4</v>
      </c>
      <c r="J393" s="16"/>
      <c r="K393" s="16"/>
      <c r="L393" s="16">
        <f t="shared" si="31"/>
        <v>-412.59999999999997</v>
      </c>
      <c r="M393" s="16">
        <f t="shared" si="32"/>
        <v>509.32539682539687</v>
      </c>
    </row>
    <row r="394" spans="1:13" s="2" customFormat="1" ht="30.75">
      <c r="A394" s="77"/>
      <c r="B394" s="77"/>
      <c r="C394" s="54"/>
      <c r="D394" s="40" t="s">
        <v>29</v>
      </c>
      <c r="E394" s="3">
        <f>E395-E393</f>
        <v>11164.7</v>
      </c>
      <c r="F394" s="3">
        <f>F395-F393</f>
        <v>21134.9</v>
      </c>
      <c r="G394" s="3">
        <f>G395-G393</f>
        <v>21076.6</v>
      </c>
      <c r="H394" s="3">
        <f>H395-H393</f>
        <v>22674.4</v>
      </c>
      <c r="I394" s="3">
        <f t="shared" si="30"/>
        <v>1597.800000000003</v>
      </c>
      <c r="J394" s="3">
        <f>H394/G394*100</f>
        <v>107.58091912357781</v>
      </c>
      <c r="K394" s="3">
        <f>H394/F394*100</f>
        <v>107.28416032249974</v>
      </c>
      <c r="L394" s="3">
        <f t="shared" si="31"/>
        <v>11509.7</v>
      </c>
      <c r="M394" s="3">
        <f t="shared" si="32"/>
        <v>203.0900964647505</v>
      </c>
    </row>
    <row r="395" spans="1:13" s="2" customFormat="1" ht="15">
      <c r="A395" s="78"/>
      <c r="B395" s="78"/>
      <c r="C395" s="54"/>
      <c r="D395" s="40" t="s">
        <v>44</v>
      </c>
      <c r="E395" s="3">
        <f>SUM(E381:E384,E386:E393)</f>
        <v>11063.900000000001</v>
      </c>
      <c r="F395" s="3">
        <f>SUM(F381:F384,F386:F393)</f>
        <v>21134.9</v>
      </c>
      <c r="G395" s="3">
        <f>SUM(G381:G384,G386:G393)</f>
        <v>21076.6</v>
      </c>
      <c r="H395" s="3">
        <f>SUM(H381:H384,H386:H393)</f>
        <v>22161</v>
      </c>
      <c r="I395" s="3">
        <f t="shared" si="30"/>
        <v>1084.4000000000015</v>
      </c>
      <c r="J395" s="3">
        <f>H395/G395*100</f>
        <v>105.14504236926261</v>
      </c>
      <c r="K395" s="3">
        <f>H395/F395*100</f>
        <v>104.85500286256382</v>
      </c>
      <c r="L395" s="3">
        <f t="shared" si="31"/>
        <v>11097.099999999999</v>
      </c>
      <c r="M395" s="3">
        <f t="shared" si="32"/>
        <v>200.30007501875465</v>
      </c>
    </row>
    <row r="396" spans="1:13" s="2" customFormat="1" ht="30.75">
      <c r="A396" s="92">
        <v>977</v>
      </c>
      <c r="B396" s="76" t="s">
        <v>101</v>
      </c>
      <c r="C396" s="50" t="s">
        <v>148</v>
      </c>
      <c r="D396" s="27" t="s">
        <v>149</v>
      </c>
      <c r="E396" s="16">
        <v>5.3</v>
      </c>
      <c r="F396" s="16"/>
      <c r="G396" s="16"/>
      <c r="H396" s="16">
        <v>3.5</v>
      </c>
      <c r="I396" s="16">
        <f t="shared" si="30"/>
        <v>3.5</v>
      </c>
      <c r="J396" s="16"/>
      <c r="K396" s="16"/>
      <c r="L396" s="16">
        <f t="shared" si="31"/>
        <v>-1.7999999999999998</v>
      </c>
      <c r="M396" s="16">
        <f t="shared" si="32"/>
        <v>66.03773584905662</v>
      </c>
    </row>
    <row r="397" spans="1:13" s="2" customFormat="1" ht="15" hidden="1">
      <c r="A397" s="93"/>
      <c r="B397" s="77"/>
      <c r="C397" s="50" t="s">
        <v>13</v>
      </c>
      <c r="D397" s="26" t="s">
        <v>14</v>
      </c>
      <c r="E397" s="16">
        <f>SUM(E398:E399)</f>
        <v>0</v>
      </c>
      <c r="F397" s="16">
        <f>SUM(F398:F399)</f>
        <v>0</v>
      </c>
      <c r="G397" s="16">
        <f>SUM(G398:G399)</f>
        <v>0</v>
      </c>
      <c r="H397" s="16">
        <f>SUM(H398:H399)</f>
        <v>0</v>
      </c>
      <c r="I397" s="16">
        <f t="shared" si="30"/>
        <v>0</v>
      </c>
      <c r="J397" s="16"/>
      <c r="K397" s="16"/>
      <c r="L397" s="16">
        <f t="shared" si="31"/>
        <v>0</v>
      </c>
      <c r="M397" s="16" t="e">
        <f t="shared" si="32"/>
        <v>#DIV/0!</v>
      </c>
    </row>
    <row r="398" spans="1:13" s="2" customFormat="1" ht="46.5" hidden="1">
      <c r="A398" s="93"/>
      <c r="B398" s="77"/>
      <c r="C398" s="53" t="s">
        <v>33</v>
      </c>
      <c r="D398" s="28" t="s">
        <v>34</v>
      </c>
      <c r="E398" s="16"/>
      <c r="F398" s="16"/>
      <c r="G398" s="16"/>
      <c r="H398" s="16"/>
      <c r="I398" s="16">
        <f t="shared" si="30"/>
        <v>0</v>
      </c>
      <c r="J398" s="16"/>
      <c r="K398" s="16"/>
      <c r="L398" s="16">
        <f t="shared" si="31"/>
        <v>0</v>
      </c>
      <c r="M398" s="16" t="e">
        <f t="shared" si="32"/>
        <v>#DIV/0!</v>
      </c>
    </row>
    <row r="399" spans="1:13" s="2" customFormat="1" ht="46.5" hidden="1">
      <c r="A399" s="93"/>
      <c r="B399" s="77"/>
      <c r="C399" s="53" t="s">
        <v>15</v>
      </c>
      <c r="D399" s="26" t="s">
        <v>16</v>
      </c>
      <c r="E399" s="16"/>
      <c r="F399" s="16"/>
      <c r="G399" s="16"/>
      <c r="H399" s="16"/>
      <c r="I399" s="16">
        <f t="shared" si="30"/>
        <v>0</v>
      </c>
      <c r="J399" s="16"/>
      <c r="K399" s="16"/>
      <c r="L399" s="16">
        <f t="shared" si="31"/>
        <v>0</v>
      </c>
      <c r="M399" s="16" t="e">
        <f t="shared" si="32"/>
        <v>#DIV/0!</v>
      </c>
    </row>
    <row r="400" spans="1:13" s="2" customFormat="1" ht="15" hidden="1">
      <c r="A400" s="93"/>
      <c r="B400" s="77"/>
      <c r="C400" s="50" t="s">
        <v>17</v>
      </c>
      <c r="D400" s="26" t="s">
        <v>18</v>
      </c>
      <c r="E400" s="16"/>
      <c r="F400" s="16"/>
      <c r="G400" s="16"/>
      <c r="H400" s="16"/>
      <c r="I400" s="16">
        <f t="shared" si="30"/>
        <v>0</v>
      </c>
      <c r="J400" s="16"/>
      <c r="K400" s="16"/>
      <c r="L400" s="16">
        <f t="shared" si="31"/>
        <v>0</v>
      </c>
      <c r="M400" s="16" t="e">
        <f t="shared" si="32"/>
        <v>#DIV/0!</v>
      </c>
    </row>
    <row r="401" spans="1:13" s="2" customFormat="1" ht="15">
      <c r="A401" s="93"/>
      <c r="B401" s="77"/>
      <c r="C401" s="50" t="s">
        <v>36</v>
      </c>
      <c r="D401" s="26" t="s">
        <v>37</v>
      </c>
      <c r="E401" s="16">
        <v>363.4</v>
      </c>
      <c r="F401" s="39"/>
      <c r="G401" s="39"/>
      <c r="H401" s="16"/>
      <c r="I401" s="16">
        <f t="shared" si="30"/>
        <v>0</v>
      </c>
      <c r="J401" s="16"/>
      <c r="K401" s="16"/>
      <c r="L401" s="16">
        <f t="shared" si="31"/>
        <v>-363.4</v>
      </c>
      <c r="M401" s="16">
        <f t="shared" si="32"/>
        <v>0</v>
      </c>
    </row>
    <row r="402" spans="1:13" s="2" customFormat="1" ht="15">
      <c r="A402" s="94"/>
      <c r="B402" s="78"/>
      <c r="C402" s="52"/>
      <c r="D402" s="40" t="s">
        <v>44</v>
      </c>
      <c r="E402" s="3">
        <f>E397+E396+E400+E401</f>
        <v>368.7</v>
      </c>
      <c r="F402" s="3">
        <f>F397+F396+F400+F401</f>
        <v>0</v>
      </c>
      <c r="G402" s="3">
        <f>G397+G396+G400+G401</f>
        <v>0</v>
      </c>
      <c r="H402" s="3">
        <f>H397+H396+H400+H401</f>
        <v>3.5</v>
      </c>
      <c r="I402" s="3">
        <f t="shared" si="30"/>
        <v>3.5</v>
      </c>
      <c r="J402" s="3"/>
      <c r="K402" s="3"/>
      <c r="L402" s="3">
        <f t="shared" si="31"/>
        <v>-365.2</v>
      </c>
      <c r="M402" s="3">
        <f t="shared" si="32"/>
        <v>0.9492812584757256</v>
      </c>
    </row>
    <row r="403" spans="1:13" s="2" customFormat="1" ht="46.5">
      <c r="A403" s="92">
        <v>978</v>
      </c>
      <c r="B403" s="76" t="s">
        <v>207</v>
      </c>
      <c r="C403" s="50" t="s">
        <v>19</v>
      </c>
      <c r="D403" s="26" t="s">
        <v>135</v>
      </c>
      <c r="E403" s="16"/>
      <c r="F403" s="16"/>
      <c r="G403" s="16"/>
      <c r="H403" s="16">
        <v>1</v>
      </c>
      <c r="I403" s="16">
        <f t="shared" si="30"/>
        <v>1</v>
      </c>
      <c r="J403" s="16"/>
      <c r="K403" s="16"/>
      <c r="L403" s="16">
        <f t="shared" si="31"/>
        <v>1</v>
      </c>
      <c r="M403" s="16"/>
    </row>
    <row r="404" spans="1:13" s="2" customFormat="1" ht="15">
      <c r="A404" s="93"/>
      <c r="B404" s="77"/>
      <c r="C404" s="50"/>
      <c r="D404" s="40" t="s">
        <v>27</v>
      </c>
      <c r="E404" s="16">
        <f>SUM(E403)</f>
        <v>0</v>
      </c>
      <c r="F404" s="16">
        <f>SUM(F403)</f>
        <v>0</v>
      </c>
      <c r="G404" s="16">
        <f>SUM(G403)</f>
        <v>0</v>
      </c>
      <c r="H404" s="16">
        <f>SUM(H403)</f>
        <v>1</v>
      </c>
      <c r="I404" s="16">
        <f t="shared" si="30"/>
        <v>1</v>
      </c>
      <c r="J404" s="16"/>
      <c r="K404" s="16"/>
      <c r="L404" s="16">
        <f t="shared" si="31"/>
        <v>1</v>
      </c>
      <c r="M404" s="16"/>
    </row>
    <row r="405" spans="1:13" s="2" customFormat="1" ht="15">
      <c r="A405" s="93"/>
      <c r="B405" s="77"/>
      <c r="C405" s="50" t="s">
        <v>13</v>
      </c>
      <c r="D405" s="26" t="s">
        <v>14</v>
      </c>
      <c r="E405" s="16">
        <f>SUM(E406)</f>
        <v>0</v>
      </c>
      <c r="F405" s="16"/>
      <c r="G405" s="16"/>
      <c r="H405" s="39">
        <f>H406</f>
        <v>-2</v>
      </c>
      <c r="I405" s="39">
        <f t="shared" si="30"/>
        <v>-2</v>
      </c>
      <c r="J405" s="39"/>
      <c r="K405" s="39"/>
      <c r="L405" s="39">
        <f t="shared" si="31"/>
        <v>-2</v>
      </c>
      <c r="M405" s="39"/>
    </row>
    <row r="406" spans="1:13" s="2" customFormat="1" ht="46.5" hidden="1">
      <c r="A406" s="93"/>
      <c r="B406" s="77"/>
      <c r="C406" s="53" t="s">
        <v>15</v>
      </c>
      <c r="D406" s="26" t="s">
        <v>16</v>
      </c>
      <c r="E406" s="16"/>
      <c r="F406" s="16"/>
      <c r="G406" s="16"/>
      <c r="H406" s="39">
        <v>-2</v>
      </c>
      <c r="I406" s="39">
        <f t="shared" si="30"/>
        <v>-2</v>
      </c>
      <c r="J406" s="39"/>
      <c r="K406" s="39"/>
      <c r="L406" s="39">
        <f t="shared" si="31"/>
        <v>-2</v>
      </c>
      <c r="M406" s="39"/>
    </row>
    <row r="407" spans="1:13" s="2" customFormat="1" ht="15">
      <c r="A407" s="94"/>
      <c r="B407" s="78"/>
      <c r="C407" s="52"/>
      <c r="D407" s="40" t="s">
        <v>44</v>
      </c>
      <c r="E407" s="3">
        <f>SUM(E404:E405)</f>
        <v>0</v>
      </c>
      <c r="F407" s="3">
        <f>SUM(F404:F405)</f>
        <v>0</v>
      </c>
      <c r="G407" s="3">
        <f>SUM(G404:G405)</f>
        <v>0</v>
      </c>
      <c r="H407" s="3">
        <f>SUM(H404:H405)</f>
        <v>-1</v>
      </c>
      <c r="I407" s="3">
        <f t="shared" si="30"/>
        <v>-1</v>
      </c>
      <c r="J407" s="3"/>
      <c r="K407" s="3"/>
      <c r="L407" s="3">
        <f t="shared" si="31"/>
        <v>-1</v>
      </c>
      <c r="M407" s="3"/>
    </row>
    <row r="408" spans="1:13" s="2" customFormat="1" ht="30.75" customHeight="1">
      <c r="A408" s="92">
        <v>985</v>
      </c>
      <c r="B408" s="76" t="s">
        <v>103</v>
      </c>
      <c r="C408" s="50" t="s">
        <v>148</v>
      </c>
      <c r="D408" s="26" t="s">
        <v>149</v>
      </c>
      <c r="E408" s="16">
        <v>24</v>
      </c>
      <c r="F408" s="16"/>
      <c r="G408" s="16"/>
      <c r="H408" s="39">
        <v>47.1</v>
      </c>
      <c r="I408" s="39">
        <f t="shared" si="30"/>
        <v>47.1</v>
      </c>
      <c r="J408" s="39"/>
      <c r="K408" s="39"/>
      <c r="L408" s="39">
        <f t="shared" si="31"/>
        <v>23.1</v>
      </c>
      <c r="M408" s="39">
        <f t="shared" si="32"/>
        <v>196.25</v>
      </c>
    </row>
    <row r="409" spans="1:13" s="2" customFormat="1" ht="15">
      <c r="A409" s="93"/>
      <c r="B409" s="77"/>
      <c r="C409" s="50" t="s">
        <v>13</v>
      </c>
      <c r="D409" s="26" t="s">
        <v>14</v>
      </c>
      <c r="E409" s="16">
        <f>E410</f>
        <v>0</v>
      </c>
      <c r="F409" s="16">
        <f>F410</f>
        <v>0</v>
      </c>
      <c r="G409" s="16">
        <f>G410</f>
        <v>0</v>
      </c>
      <c r="H409" s="16">
        <f>H410</f>
        <v>7</v>
      </c>
      <c r="I409" s="16">
        <f t="shared" si="30"/>
        <v>7</v>
      </c>
      <c r="J409" s="16"/>
      <c r="K409" s="16"/>
      <c r="L409" s="16">
        <f t="shared" si="31"/>
        <v>7</v>
      </c>
      <c r="M409" s="16"/>
    </row>
    <row r="410" spans="1:13" s="2" customFormat="1" ht="62.25" hidden="1">
      <c r="A410" s="93"/>
      <c r="B410" s="77"/>
      <c r="C410" s="50" t="s">
        <v>42</v>
      </c>
      <c r="D410" s="28" t="s">
        <v>43</v>
      </c>
      <c r="E410" s="16"/>
      <c r="F410" s="16"/>
      <c r="G410" s="16"/>
      <c r="H410" s="39">
        <v>7</v>
      </c>
      <c r="I410" s="39">
        <f t="shared" si="30"/>
        <v>7</v>
      </c>
      <c r="J410" s="39"/>
      <c r="K410" s="39"/>
      <c r="L410" s="39">
        <f t="shared" si="31"/>
        <v>7</v>
      </c>
      <c r="M410" s="39" t="e">
        <f t="shared" si="32"/>
        <v>#DIV/0!</v>
      </c>
    </row>
    <row r="411" spans="1:13" s="2" customFormat="1" ht="15" hidden="1">
      <c r="A411" s="93"/>
      <c r="B411" s="77"/>
      <c r="C411" s="50" t="s">
        <v>17</v>
      </c>
      <c r="D411" s="26" t="s">
        <v>18</v>
      </c>
      <c r="E411" s="16"/>
      <c r="F411" s="16"/>
      <c r="G411" s="16"/>
      <c r="H411" s="16"/>
      <c r="I411" s="16">
        <f t="shared" si="30"/>
        <v>0</v>
      </c>
      <c r="J411" s="16"/>
      <c r="K411" s="16"/>
      <c r="L411" s="16">
        <f t="shared" si="31"/>
        <v>0</v>
      </c>
      <c r="M411" s="16" t="e">
        <f t="shared" si="32"/>
        <v>#DIV/0!</v>
      </c>
    </row>
    <row r="412" spans="1:13" s="2" customFormat="1" ht="15" hidden="1">
      <c r="A412" s="93"/>
      <c r="B412" s="77"/>
      <c r="C412" s="50" t="s">
        <v>24</v>
      </c>
      <c r="D412" s="26" t="s">
        <v>25</v>
      </c>
      <c r="E412" s="16"/>
      <c r="F412" s="16"/>
      <c r="G412" s="16"/>
      <c r="H412" s="16"/>
      <c r="I412" s="16">
        <f t="shared" si="30"/>
        <v>0</v>
      </c>
      <c r="J412" s="16"/>
      <c r="K412" s="16"/>
      <c r="L412" s="16">
        <f t="shared" si="31"/>
        <v>0</v>
      </c>
      <c r="M412" s="16" t="e">
        <f t="shared" si="32"/>
        <v>#DIV/0!</v>
      </c>
    </row>
    <row r="413" spans="1:13" s="2" customFormat="1" ht="15">
      <c r="A413" s="93"/>
      <c r="B413" s="77"/>
      <c r="C413" s="50" t="s">
        <v>36</v>
      </c>
      <c r="D413" s="26" t="s">
        <v>37</v>
      </c>
      <c r="E413" s="16">
        <v>878.4</v>
      </c>
      <c r="F413" s="39"/>
      <c r="G413" s="39"/>
      <c r="H413" s="16"/>
      <c r="I413" s="16">
        <f t="shared" si="30"/>
        <v>0</v>
      </c>
      <c r="J413" s="16"/>
      <c r="K413" s="16"/>
      <c r="L413" s="16">
        <f t="shared" si="31"/>
        <v>-878.4</v>
      </c>
      <c r="M413" s="16">
        <f t="shared" si="32"/>
        <v>0</v>
      </c>
    </row>
    <row r="414" spans="1:13" s="2" customFormat="1" ht="15">
      <c r="A414" s="94"/>
      <c r="B414" s="78"/>
      <c r="C414" s="52"/>
      <c r="D414" s="40" t="s">
        <v>44</v>
      </c>
      <c r="E414" s="3">
        <f>E408+E411+E412+E413+E409</f>
        <v>902.4</v>
      </c>
      <c r="F414" s="3">
        <f>F408+F411+F412+F413+F409</f>
        <v>0</v>
      </c>
      <c r="G414" s="3">
        <f>G408+G411+G412+G413+G409</f>
        <v>0</v>
      </c>
      <c r="H414" s="3">
        <f>H408+H411+H412+H413+H409</f>
        <v>54.1</v>
      </c>
      <c r="I414" s="3">
        <f t="shared" si="30"/>
        <v>54.1</v>
      </c>
      <c r="J414" s="3"/>
      <c r="K414" s="3"/>
      <c r="L414" s="3">
        <f t="shared" si="31"/>
        <v>-848.3</v>
      </c>
      <c r="M414" s="3">
        <f t="shared" si="32"/>
        <v>5.995124113475177</v>
      </c>
    </row>
    <row r="415" spans="1:13" s="2" customFormat="1" ht="78">
      <c r="A415" s="76" t="s">
        <v>104</v>
      </c>
      <c r="B415" s="76" t="s">
        <v>235</v>
      </c>
      <c r="C415" s="53" t="s">
        <v>10</v>
      </c>
      <c r="D415" s="26" t="s">
        <v>71</v>
      </c>
      <c r="E415" s="16">
        <v>30734.4</v>
      </c>
      <c r="F415" s="16">
        <v>27995.8</v>
      </c>
      <c r="G415" s="16">
        <v>23077</v>
      </c>
      <c r="H415" s="16">
        <v>26017</v>
      </c>
      <c r="I415" s="16">
        <f t="shared" si="30"/>
        <v>2940</v>
      </c>
      <c r="J415" s="16">
        <f>H415/G415*100</f>
        <v>112.7399575334749</v>
      </c>
      <c r="K415" s="16">
        <f>H415/F415*100</f>
        <v>92.931796912394</v>
      </c>
      <c r="L415" s="16">
        <f t="shared" si="31"/>
        <v>-4717.4000000000015</v>
      </c>
      <c r="M415" s="16">
        <f t="shared" si="32"/>
        <v>84.65107501691915</v>
      </c>
    </row>
    <row r="416" spans="1:13" s="2" customFormat="1" ht="30.75">
      <c r="A416" s="77"/>
      <c r="B416" s="77"/>
      <c r="C416" s="50" t="s">
        <v>154</v>
      </c>
      <c r="D416" s="27" t="s">
        <v>155</v>
      </c>
      <c r="E416" s="16"/>
      <c r="F416" s="16"/>
      <c r="G416" s="16"/>
      <c r="H416" s="16"/>
      <c r="I416" s="16">
        <f t="shared" si="30"/>
        <v>0</v>
      </c>
      <c r="J416" s="16"/>
      <c r="K416" s="16"/>
      <c r="L416" s="16">
        <f t="shared" si="31"/>
        <v>0</v>
      </c>
      <c r="M416" s="16"/>
    </row>
    <row r="417" spans="1:13" s="2" customFormat="1" ht="30" customHeight="1">
      <c r="A417" s="77"/>
      <c r="B417" s="77"/>
      <c r="C417" s="50" t="s">
        <v>148</v>
      </c>
      <c r="D417" s="26" t="s">
        <v>149</v>
      </c>
      <c r="E417" s="16">
        <v>92151.8</v>
      </c>
      <c r="F417" s="16">
        <v>88385.6</v>
      </c>
      <c r="G417" s="16">
        <v>26600</v>
      </c>
      <c r="H417" s="16">
        <v>52418.6</v>
      </c>
      <c r="I417" s="16">
        <f t="shared" si="30"/>
        <v>25818.6</v>
      </c>
      <c r="J417" s="16">
        <f>H417/G417*100</f>
        <v>197.0624060150376</v>
      </c>
      <c r="K417" s="16">
        <f>H417/F417*100</f>
        <v>59.30671964663926</v>
      </c>
      <c r="L417" s="16">
        <f t="shared" si="31"/>
        <v>-39733.200000000004</v>
      </c>
      <c r="M417" s="16">
        <f t="shared" si="32"/>
        <v>56.88288237451683</v>
      </c>
    </row>
    <row r="418" spans="1:13" s="2" customFormat="1" ht="15">
      <c r="A418" s="77"/>
      <c r="B418" s="77"/>
      <c r="C418" s="50" t="s">
        <v>64</v>
      </c>
      <c r="D418" s="26" t="s">
        <v>65</v>
      </c>
      <c r="E418" s="16">
        <v>1986</v>
      </c>
      <c r="F418" s="16"/>
      <c r="G418" s="16"/>
      <c r="H418" s="16"/>
      <c r="I418" s="16">
        <f t="shared" si="30"/>
        <v>0</v>
      </c>
      <c r="J418" s="16"/>
      <c r="K418" s="16"/>
      <c r="L418" s="16">
        <f t="shared" si="31"/>
        <v>-1986</v>
      </c>
      <c r="M418" s="16">
        <f t="shared" si="32"/>
        <v>0</v>
      </c>
    </row>
    <row r="419" spans="1:13" s="2" customFormat="1" ht="15">
      <c r="A419" s="77"/>
      <c r="B419" s="77"/>
      <c r="C419" s="50" t="s">
        <v>13</v>
      </c>
      <c r="D419" s="26" t="s">
        <v>14</v>
      </c>
      <c r="E419" s="16">
        <f>E422+E420+E421</f>
        <v>459</v>
      </c>
      <c r="F419" s="16">
        <f>F422+F420+F421</f>
        <v>0</v>
      </c>
      <c r="G419" s="16">
        <f>G422+G420+G421</f>
        <v>0</v>
      </c>
      <c r="H419" s="16">
        <f>H422+H420+H421</f>
        <v>-1813.4</v>
      </c>
      <c r="I419" s="16">
        <f t="shared" si="30"/>
        <v>-1813.4</v>
      </c>
      <c r="J419" s="16"/>
      <c r="K419" s="16"/>
      <c r="L419" s="16">
        <f t="shared" si="31"/>
        <v>-2272.4</v>
      </c>
      <c r="M419" s="16">
        <f t="shared" si="32"/>
        <v>-395.07625272331154</v>
      </c>
    </row>
    <row r="420" spans="1:13" s="2" customFormat="1" ht="46.5" hidden="1">
      <c r="A420" s="77"/>
      <c r="B420" s="77"/>
      <c r="C420" s="50" t="s">
        <v>152</v>
      </c>
      <c r="D420" s="26" t="s">
        <v>153</v>
      </c>
      <c r="E420" s="16"/>
      <c r="F420" s="16"/>
      <c r="G420" s="16"/>
      <c r="H420" s="16"/>
      <c r="I420" s="16">
        <f t="shared" si="30"/>
        <v>0</v>
      </c>
      <c r="J420" s="16"/>
      <c r="K420" s="16"/>
      <c r="L420" s="16">
        <f t="shared" si="31"/>
        <v>0</v>
      </c>
      <c r="M420" s="16" t="e">
        <f t="shared" si="32"/>
        <v>#DIV/0!</v>
      </c>
    </row>
    <row r="421" spans="1:13" s="2" customFormat="1" ht="62.25" hidden="1">
      <c r="A421" s="77"/>
      <c r="B421" s="77"/>
      <c r="C421" s="50" t="s">
        <v>42</v>
      </c>
      <c r="D421" s="28" t="s">
        <v>43</v>
      </c>
      <c r="E421" s="16">
        <v>52</v>
      </c>
      <c r="F421" s="16"/>
      <c r="G421" s="16"/>
      <c r="H421" s="16">
        <v>-2067.8</v>
      </c>
      <c r="I421" s="16">
        <f t="shared" si="30"/>
        <v>-2067.8</v>
      </c>
      <c r="J421" s="16"/>
      <c r="K421" s="16"/>
      <c r="L421" s="16">
        <f t="shared" si="31"/>
        <v>-2119.8</v>
      </c>
      <c r="M421" s="16">
        <f t="shared" si="32"/>
        <v>-3976.538461538462</v>
      </c>
    </row>
    <row r="422" spans="1:13" s="2" customFormat="1" ht="46.5" hidden="1">
      <c r="A422" s="77"/>
      <c r="B422" s="77"/>
      <c r="C422" s="53" t="s">
        <v>15</v>
      </c>
      <c r="D422" s="26" t="s">
        <v>16</v>
      </c>
      <c r="E422" s="16">
        <v>407</v>
      </c>
      <c r="F422" s="16"/>
      <c r="G422" s="16"/>
      <c r="H422" s="16">
        <v>254.4</v>
      </c>
      <c r="I422" s="16">
        <f t="shared" si="30"/>
        <v>254.4</v>
      </c>
      <c r="J422" s="16"/>
      <c r="K422" s="16"/>
      <c r="L422" s="16">
        <f t="shared" si="31"/>
        <v>-152.6</v>
      </c>
      <c r="M422" s="16">
        <f t="shared" si="32"/>
        <v>62.5061425061425</v>
      </c>
    </row>
    <row r="423" spans="1:13" s="2" customFormat="1" ht="15">
      <c r="A423" s="77"/>
      <c r="B423" s="77"/>
      <c r="C423" s="50" t="s">
        <v>17</v>
      </c>
      <c r="D423" s="26" t="s">
        <v>18</v>
      </c>
      <c r="E423" s="16"/>
      <c r="F423" s="16"/>
      <c r="G423" s="16"/>
      <c r="H423" s="16">
        <v>-0.1</v>
      </c>
      <c r="I423" s="16">
        <f t="shared" si="30"/>
        <v>-0.1</v>
      </c>
      <c r="J423" s="16"/>
      <c r="K423" s="16"/>
      <c r="L423" s="16">
        <f t="shared" si="31"/>
        <v>-0.1</v>
      </c>
      <c r="M423" s="16"/>
    </row>
    <row r="424" spans="1:13" s="2" customFormat="1" ht="46.5">
      <c r="A424" s="77"/>
      <c r="B424" s="77"/>
      <c r="C424" s="50" t="s">
        <v>19</v>
      </c>
      <c r="D424" s="26" t="s">
        <v>135</v>
      </c>
      <c r="E424" s="16">
        <v>85876.8</v>
      </c>
      <c r="F424" s="16">
        <v>55080</v>
      </c>
      <c r="G424" s="16">
        <v>3600</v>
      </c>
      <c r="H424" s="16">
        <v>3382.4</v>
      </c>
      <c r="I424" s="16">
        <f t="shared" si="30"/>
        <v>-217.5999999999999</v>
      </c>
      <c r="J424" s="16">
        <f>H424/G424*100</f>
        <v>93.95555555555556</v>
      </c>
      <c r="K424" s="16">
        <f>H424/F424*100</f>
        <v>6.14088598402324</v>
      </c>
      <c r="L424" s="16">
        <f t="shared" si="31"/>
        <v>-82494.40000000001</v>
      </c>
      <c r="M424" s="16">
        <f t="shared" si="32"/>
        <v>3.9386656233115347</v>
      </c>
    </row>
    <row r="425" spans="1:13" s="2" customFormat="1" ht="15">
      <c r="A425" s="77"/>
      <c r="B425" s="77"/>
      <c r="C425" s="50" t="s">
        <v>22</v>
      </c>
      <c r="D425" s="26" t="s">
        <v>23</v>
      </c>
      <c r="E425" s="11">
        <v>182960.7</v>
      </c>
      <c r="F425" s="11">
        <f>420842.8+40017.9</f>
        <v>460860.7</v>
      </c>
      <c r="G425" s="11">
        <f>180054.4</f>
        <v>180054.4</v>
      </c>
      <c r="H425" s="11">
        <v>180054.4</v>
      </c>
      <c r="I425" s="11">
        <f t="shared" si="30"/>
        <v>0</v>
      </c>
      <c r="J425" s="11">
        <f>H425/G425*100</f>
        <v>100</v>
      </c>
      <c r="K425" s="11">
        <f>H425/F425*100</f>
        <v>39.069159075616554</v>
      </c>
      <c r="L425" s="11">
        <f t="shared" si="31"/>
        <v>-2906.3000000000175</v>
      </c>
      <c r="M425" s="11">
        <f t="shared" si="32"/>
        <v>98.41151679021777</v>
      </c>
    </row>
    <row r="426" spans="1:13" s="2" customFormat="1" ht="15">
      <c r="A426" s="77"/>
      <c r="B426" s="77"/>
      <c r="C426" s="50" t="s">
        <v>24</v>
      </c>
      <c r="D426" s="26" t="s">
        <v>25</v>
      </c>
      <c r="E426" s="16">
        <v>47375</v>
      </c>
      <c r="F426" s="39">
        <v>83123.6</v>
      </c>
      <c r="G426" s="39">
        <v>83123.6</v>
      </c>
      <c r="H426" s="16">
        <v>82534.1</v>
      </c>
      <c r="I426" s="16">
        <f t="shared" si="30"/>
        <v>-589.5</v>
      </c>
      <c r="J426" s="16">
        <f>H426/G426*100</f>
        <v>99.29081512350282</v>
      </c>
      <c r="K426" s="16">
        <f>H426/F426*100</f>
        <v>99.29081512350282</v>
      </c>
      <c r="L426" s="16">
        <f t="shared" si="31"/>
        <v>35159.100000000006</v>
      </c>
      <c r="M426" s="16">
        <f t="shared" si="32"/>
        <v>174.2144591029024</v>
      </c>
    </row>
    <row r="427" spans="1:13" s="2" customFormat="1" ht="15">
      <c r="A427" s="77"/>
      <c r="B427" s="77"/>
      <c r="C427" s="50" t="s">
        <v>36</v>
      </c>
      <c r="D427" s="26" t="s">
        <v>37</v>
      </c>
      <c r="E427" s="16">
        <v>32288.7</v>
      </c>
      <c r="F427" s="39">
        <v>14582.5</v>
      </c>
      <c r="G427" s="39">
        <v>9447.5</v>
      </c>
      <c r="H427" s="39">
        <v>9070.8</v>
      </c>
      <c r="I427" s="39">
        <f t="shared" si="30"/>
        <v>-376.7000000000007</v>
      </c>
      <c r="J427" s="39">
        <f>H427/G427*100</f>
        <v>96.0127017729558</v>
      </c>
      <c r="K427" s="39">
        <f>H427/F427*100</f>
        <v>62.20332590433738</v>
      </c>
      <c r="L427" s="39">
        <f t="shared" si="31"/>
        <v>-23217.9</v>
      </c>
      <c r="M427" s="39">
        <f t="shared" si="32"/>
        <v>28.092800267585872</v>
      </c>
    </row>
    <row r="428" spans="1:13" s="2" customFormat="1" ht="15">
      <c r="A428" s="77"/>
      <c r="B428" s="77"/>
      <c r="C428" s="50" t="s">
        <v>26</v>
      </c>
      <c r="D428" s="26" t="s">
        <v>21</v>
      </c>
      <c r="E428" s="16">
        <v>-139262.2</v>
      </c>
      <c r="F428" s="16"/>
      <c r="G428" s="16"/>
      <c r="H428" s="16">
        <v>-5620.2</v>
      </c>
      <c r="I428" s="16">
        <f t="shared" si="30"/>
        <v>-5620.2</v>
      </c>
      <c r="J428" s="16"/>
      <c r="K428" s="16"/>
      <c r="L428" s="16">
        <f t="shared" si="31"/>
        <v>133642</v>
      </c>
      <c r="M428" s="16">
        <f t="shared" si="32"/>
        <v>4.035696693000684</v>
      </c>
    </row>
    <row r="429" spans="1:13" s="2" customFormat="1" ht="30.75">
      <c r="A429" s="77"/>
      <c r="B429" s="77"/>
      <c r="C429" s="54"/>
      <c r="D429" s="40" t="s">
        <v>29</v>
      </c>
      <c r="E429" s="3">
        <f>E430-E428</f>
        <v>473832.4</v>
      </c>
      <c r="F429" s="3">
        <f>F430-F428</f>
        <v>730028.2000000001</v>
      </c>
      <c r="G429" s="3">
        <f>G430-G428</f>
        <v>325902.5</v>
      </c>
      <c r="H429" s="3">
        <f>H430-H428</f>
        <v>351663.8</v>
      </c>
      <c r="I429" s="3">
        <f t="shared" si="30"/>
        <v>25761.29999999999</v>
      </c>
      <c r="J429" s="3">
        <f>H429/G429*100</f>
        <v>107.90460337063999</v>
      </c>
      <c r="K429" s="3">
        <f>H429/F429*100</f>
        <v>48.17126242520494</v>
      </c>
      <c r="L429" s="3">
        <f t="shared" si="31"/>
        <v>-122168.60000000003</v>
      </c>
      <c r="M429" s="3">
        <f t="shared" si="32"/>
        <v>74.21691720532408</v>
      </c>
    </row>
    <row r="430" spans="1:13" s="2" customFormat="1" ht="15">
      <c r="A430" s="78"/>
      <c r="B430" s="78"/>
      <c r="C430" s="54"/>
      <c r="D430" s="40" t="s">
        <v>44</v>
      </c>
      <c r="E430" s="3">
        <f>SUM(E415:E419,E423:E428)</f>
        <v>334570.2</v>
      </c>
      <c r="F430" s="3">
        <f>SUM(F415:F419,F423:F428)</f>
        <v>730028.2000000001</v>
      </c>
      <c r="G430" s="3">
        <f>SUM(G415:G419,G423:G428)</f>
        <v>325902.5</v>
      </c>
      <c r="H430" s="3">
        <f>SUM(H415:H419,H423:H428)</f>
        <v>346043.6</v>
      </c>
      <c r="I430" s="3">
        <f t="shared" si="30"/>
        <v>20141.099999999977</v>
      </c>
      <c r="J430" s="3">
        <f>H430/G430*100</f>
        <v>106.1800998764968</v>
      </c>
      <c r="K430" s="3">
        <f>H430/F430*100</f>
        <v>47.40140175406922</v>
      </c>
      <c r="L430" s="3">
        <f t="shared" si="31"/>
        <v>11473.399999999965</v>
      </c>
      <c r="M430" s="3">
        <f t="shared" si="32"/>
        <v>103.42929525701929</v>
      </c>
    </row>
    <row r="431" spans="1:13" ht="62.25">
      <c r="A431" s="76" t="s">
        <v>105</v>
      </c>
      <c r="B431" s="76" t="s">
        <v>236</v>
      </c>
      <c r="C431" s="53" t="s">
        <v>159</v>
      </c>
      <c r="D431" s="26" t="s">
        <v>5</v>
      </c>
      <c r="E431" s="11">
        <v>584554.8</v>
      </c>
      <c r="F431" s="11">
        <v>857202.4</v>
      </c>
      <c r="G431" s="11">
        <v>691450.2</v>
      </c>
      <c r="H431" s="11">
        <v>358816.3</v>
      </c>
      <c r="I431" s="11">
        <f t="shared" si="30"/>
        <v>-332633.89999999997</v>
      </c>
      <c r="J431" s="11">
        <f>H431/G431*100</f>
        <v>51.89329614771968</v>
      </c>
      <c r="K431" s="11">
        <f>H431/F431*100</f>
        <v>41.858993861893055</v>
      </c>
      <c r="L431" s="11">
        <f t="shared" si="31"/>
        <v>-225738.50000000006</v>
      </c>
      <c r="M431" s="11">
        <f t="shared" si="32"/>
        <v>61.382833568384</v>
      </c>
    </row>
    <row r="432" spans="1:13" ht="30.75">
      <c r="A432" s="77"/>
      <c r="B432" s="77"/>
      <c r="C432" s="50" t="s">
        <v>106</v>
      </c>
      <c r="D432" s="26" t="s">
        <v>107</v>
      </c>
      <c r="E432" s="11">
        <v>48568.2</v>
      </c>
      <c r="F432" s="11">
        <v>62230.7</v>
      </c>
      <c r="G432" s="11">
        <v>46746.2</v>
      </c>
      <c r="H432" s="11">
        <v>51790.8</v>
      </c>
      <c r="I432" s="11">
        <f t="shared" si="30"/>
        <v>5044.600000000006</v>
      </c>
      <c r="J432" s="11">
        <f>H432/G432*100</f>
        <v>110.79146540253542</v>
      </c>
      <c r="K432" s="11">
        <f>H432/F432*100</f>
        <v>83.22387503274108</v>
      </c>
      <c r="L432" s="11">
        <f t="shared" si="31"/>
        <v>3222.600000000006</v>
      </c>
      <c r="M432" s="11">
        <f t="shared" si="32"/>
        <v>106.63520575191177</v>
      </c>
    </row>
    <row r="433" spans="1:13" ht="97.5" customHeight="1">
      <c r="A433" s="77"/>
      <c r="B433" s="77"/>
      <c r="C433" s="50" t="s">
        <v>244</v>
      </c>
      <c r="D433" s="26" t="s">
        <v>243</v>
      </c>
      <c r="E433" s="11"/>
      <c r="F433" s="11"/>
      <c r="G433" s="11"/>
      <c r="H433" s="11">
        <v>1.9</v>
      </c>
      <c r="I433" s="11">
        <f t="shared" si="30"/>
        <v>1.9</v>
      </c>
      <c r="J433" s="11"/>
      <c r="K433" s="11"/>
      <c r="L433" s="11">
        <f t="shared" si="31"/>
        <v>1.9</v>
      </c>
      <c r="M433" s="11"/>
    </row>
    <row r="434" spans="1:13" ht="31.5" customHeight="1">
      <c r="A434" s="77"/>
      <c r="B434" s="77"/>
      <c r="C434" s="50" t="s">
        <v>148</v>
      </c>
      <c r="D434" s="26" t="s">
        <v>149</v>
      </c>
      <c r="E434" s="12">
        <v>31.2</v>
      </c>
      <c r="F434" s="11"/>
      <c r="G434" s="11"/>
      <c r="H434" s="11">
        <v>32.3</v>
      </c>
      <c r="I434" s="11">
        <f t="shared" si="30"/>
        <v>32.3</v>
      </c>
      <c r="J434" s="11"/>
      <c r="K434" s="11"/>
      <c r="L434" s="11">
        <f t="shared" si="31"/>
        <v>1.0999999999999979</v>
      </c>
      <c r="M434" s="11">
        <f t="shared" si="32"/>
        <v>103.52564102564101</v>
      </c>
    </row>
    <row r="435" spans="1:13" ht="46.5">
      <c r="A435" s="77"/>
      <c r="B435" s="77"/>
      <c r="C435" s="53" t="s">
        <v>163</v>
      </c>
      <c r="D435" s="26" t="s">
        <v>12</v>
      </c>
      <c r="E435" s="11">
        <v>189027.5</v>
      </c>
      <c r="F435" s="11">
        <v>142971.6</v>
      </c>
      <c r="G435" s="11">
        <v>113438.5</v>
      </c>
      <c r="H435" s="11">
        <v>206073.9</v>
      </c>
      <c r="I435" s="11">
        <f t="shared" si="30"/>
        <v>92635.4</v>
      </c>
      <c r="J435" s="11">
        <f>H435/G435*100</f>
        <v>181.66134072647293</v>
      </c>
      <c r="K435" s="11">
        <f>H435/F435*100</f>
        <v>144.13624803807187</v>
      </c>
      <c r="L435" s="11">
        <f t="shared" si="31"/>
        <v>17046.399999999994</v>
      </c>
      <c r="M435" s="11">
        <f t="shared" si="32"/>
        <v>109.0179471240957</v>
      </c>
    </row>
    <row r="436" spans="1:13" ht="46.5" customHeight="1">
      <c r="A436" s="77"/>
      <c r="B436" s="77"/>
      <c r="C436" s="53" t="s">
        <v>156</v>
      </c>
      <c r="D436" s="26" t="s">
        <v>157</v>
      </c>
      <c r="E436" s="11">
        <v>14.3</v>
      </c>
      <c r="F436" s="11"/>
      <c r="G436" s="11"/>
      <c r="H436" s="11">
        <v>15469.2</v>
      </c>
      <c r="I436" s="11">
        <f t="shared" si="30"/>
        <v>15469.2</v>
      </c>
      <c r="J436" s="11"/>
      <c r="K436" s="11"/>
      <c r="L436" s="11">
        <f t="shared" si="31"/>
        <v>15454.900000000001</v>
      </c>
      <c r="M436" s="11">
        <f t="shared" si="32"/>
        <v>108176.22377622376</v>
      </c>
    </row>
    <row r="437" spans="1:13" ht="78">
      <c r="A437" s="77"/>
      <c r="B437" s="77"/>
      <c r="C437" s="53" t="s">
        <v>245</v>
      </c>
      <c r="D437" s="26" t="s">
        <v>246</v>
      </c>
      <c r="E437" s="11"/>
      <c r="F437" s="11"/>
      <c r="G437" s="11"/>
      <c r="H437" s="11">
        <v>1224.6</v>
      </c>
      <c r="I437" s="11">
        <f t="shared" si="30"/>
        <v>1224.6</v>
      </c>
      <c r="J437" s="11"/>
      <c r="K437" s="11"/>
      <c r="L437" s="11">
        <f t="shared" si="31"/>
        <v>1224.6</v>
      </c>
      <c r="M437" s="11"/>
    </row>
    <row r="438" spans="1:13" ht="15">
      <c r="A438" s="77"/>
      <c r="B438" s="77"/>
      <c r="C438" s="50" t="s">
        <v>13</v>
      </c>
      <c r="D438" s="26" t="s">
        <v>14</v>
      </c>
      <c r="E438" s="11">
        <f>E439+E440</f>
        <v>499.5</v>
      </c>
      <c r="F438" s="11">
        <f>F439+F440</f>
        <v>0</v>
      </c>
      <c r="G438" s="11">
        <f>G439+G440</f>
        <v>0</v>
      </c>
      <c r="H438" s="11">
        <f>H439+H440</f>
        <v>24.5</v>
      </c>
      <c r="I438" s="11">
        <f t="shared" si="30"/>
        <v>24.5</v>
      </c>
      <c r="J438" s="11"/>
      <c r="K438" s="11"/>
      <c r="L438" s="11">
        <f t="shared" si="31"/>
        <v>-475</v>
      </c>
      <c r="M438" s="11">
        <f t="shared" si="32"/>
        <v>4.904904904904905</v>
      </c>
    </row>
    <row r="439" spans="1:13" ht="54" customHeight="1" hidden="1">
      <c r="A439" s="77"/>
      <c r="B439" s="77"/>
      <c r="C439" s="50" t="s">
        <v>42</v>
      </c>
      <c r="D439" s="28" t="s">
        <v>43</v>
      </c>
      <c r="E439" s="11"/>
      <c r="F439" s="11"/>
      <c r="G439" s="11"/>
      <c r="H439" s="11">
        <v>22.5</v>
      </c>
      <c r="I439" s="11">
        <f t="shared" si="30"/>
        <v>22.5</v>
      </c>
      <c r="J439" s="11"/>
      <c r="K439" s="11"/>
      <c r="L439" s="11">
        <f t="shared" si="31"/>
        <v>22.5</v>
      </c>
      <c r="M439" s="11" t="e">
        <f t="shared" si="32"/>
        <v>#DIV/0!</v>
      </c>
    </row>
    <row r="440" spans="1:13" ht="31.5" customHeight="1" hidden="1">
      <c r="A440" s="77"/>
      <c r="B440" s="77"/>
      <c r="C440" s="53" t="s">
        <v>15</v>
      </c>
      <c r="D440" s="26" t="s">
        <v>16</v>
      </c>
      <c r="E440" s="11">
        <v>499.5</v>
      </c>
      <c r="F440" s="11"/>
      <c r="G440" s="11"/>
      <c r="H440" s="11">
        <v>2</v>
      </c>
      <c r="I440" s="11">
        <f t="shared" si="30"/>
        <v>2</v>
      </c>
      <c r="J440" s="11"/>
      <c r="K440" s="11"/>
      <c r="L440" s="11">
        <f t="shared" si="31"/>
        <v>-497.5</v>
      </c>
      <c r="M440" s="11">
        <f t="shared" si="32"/>
        <v>0.40040040040040037</v>
      </c>
    </row>
    <row r="441" spans="1:13" ht="15">
      <c r="A441" s="77"/>
      <c r="B441" s="77"/>
      <c r="C441" s="50" t="s">
        <v>17</v>
      </c>
      <c r="D441" s="26" t="s">
        <v>18</v>
      </c>
      <c r="E441" s="11">
        <v>6489.6</v>
      </c>
      <c r="F441" s="11"/>
      <c r="G441" s="11"/>
      <c r="H441" s="11">
        <v>11.3</v>
      </c>
      <c r="I441" s="11">
        <f t="shared" si="30"/>
        <v>11.3</v>
      </c>
      <c r="J441" s="11"/>
      <c r="K441" s="11"/>
      <c r="L441" s="11">
        <f t="shared" si="31"/>
        <v>-6478.3</v>
      </c>
      <c r="M441" s="11">
        <f t="shared" si="32"/>
        <v>0.17412475345167652</v>
      </c>
    </row>
    <row r="442" spans="1:13" ht="15">
      <c r="A442" s="77"/>
      <c r="B442" s="77"/>
      <c r="C442" s="50" t="s">
        <v>19</v>
      </c>
      <c r="D442" s="26" t="s">
        <v>102</v>
      </c>
      <c r="E442" s="11"/>
      <c r="F442" s="11"/>
      <c r="G442" s="11"/>
      <c r="H442" s="11">
        <v>1669.2</v>
      </c>
      <c r="I442" s="11">
        <f t="shared" si="30"/>
        <v>1669.2</v>
      </c>
      <c r="J442" s="11"/>
      <c r="K442" s="11"/>
      <c r="L442" s="11">
        <f t="shared" si="31"/>
        <v>1669.2</v>
      </c>
      <c r="M442" s="11"/>
    </row>
    <row r="443" spans="1:13" ht="15" hidden="1">
      <c r="A443" s="77"/>
      <c r="B443" s="77"/>
      <c r="C443" s="50" t="s">
        <v>24</v>
      </c>
      <c r="D443" s="26" t="s">
        <v>25</v>
      </c>
      <c r="E443" s="11"/>
      <c r="F443" s="11"/>
      <c r="G443" s="11"/>
      <c r="H443" s="11"/>
      <c r="I443" s="11">
        <f t="shared" si="30"/>
        <v>0</v>
      </c>
      <c r="J443" s="11" t="e">
        <f>H443/G443*100</f>
        <v>#DIV/0!</v>
      </c>
      <c r="K443" s="11" t="e">
        <f>H443/F443*100</f>
        <v>#DIV/0!</v>
      </c>
      <c r="L443" s="11">
        <f t="shared" si="31"/>
        <v>0</v>
      </c>
      <c r="M443" s="11" t="e">
        <f t="shared" si="32"/>
        <v>#DIV/0!</v>
      </c>
    </row>
    <row r="444" spans="1:13" s="2" customFormat="1" ht="15">
      <c r="A444" s="77"/>
      <c r="B444" s="77"/>
      <c r="C444" s="52"/>
      <c r="D444" s="40" t="s">
        <v>27</v>
      </c>
      <c r="E444" s="3">
        <f>SUM(E431:E443)-E438</f>
        <v>829185.1</v>
      </c>
      <c r="F444" s="3">
        <f>SUM(F431:F443)-F438</f>
        <v>1062404.7</v>
      </c>
      <c r="G444" s="3">
        <f>SUM(G431:G443)-G438</f>
        <v>851634.8999999999</v>
      </c>
      <c r="H444" s="3">
        <f>SUM(H431:H443)-H438</f>
        <v>635113.9999999999</v>
      </c>
      <c r="I444" s="3">
        <f t="shared" si="30"/>
        <v>-216520.90000000002</v>
      </c>
      <c r="J444" s="3">
        <f>H444/G444*100</f>
        <v>74.57585404261849</v>
      </c>
      <c r="K444" s="3">
        <f>H444/F444*100</f>
        <v>59.780797279981904</v>
      </c>
      <c r="L444" s="3">
        <f t="shared" si="31"/>
        <v>-194071.1000000001</v>
      </c>
      <c r="M444" s="3">
        <f t="shared" si="32"/>
        <v>76.59496052208365</v>
      </c>
    </row>
    <row r="445" spans="1:13" ht="15">
      <c r="A445" s="77"/>
      <c r="B445" s="77"/>
      <c r="C445" s="50" t="s">
        <v>108</v>
      </c>
      <c r="D445" s="26" t="s">
        <v>109</v>
      </c>
      <c r="E445" s="11">
        <v>148621.3</v>
      </c>
      <c r="F445" s="11">
        <v>287537.1</v>
      </c>
      <c r="G445" s="11">
        <v>200837.6</v>
      </c>
      <c r="H445" s="11">
        <v>213647.9</v>
      </c>
      <c r="I445" s="11">
        <f t="shared" si="30"/>
        <v>12810.299999999988</v>
      </c>
      <c r="J445" s="11">
        <f>H445/G445*100</f>
        <v>106.37843710540258</v>
      </c>
      <c r="K445" s="11">
        <f>H445/F445*100</f>
        <v>74.3027247614308</v>
      </c>
      <c r="L445" s="11">
        <f t="shared" si="31"/>
        <v>65026.600000000006</v>
      </c>
      <c r="M445" s="11">
        <f t="shared" si="32"/>
        <v>143.75321706915497</v>
      </c>
    </row>
    <row r="446" spans="1:13" ht="15">
      <c r="A446" s="77"/>
      <c r="B446" s="77"/>
      <c r="C446" s="50" t="s">
        <v>110</v>
      </c>
      <c r="D446" s="26" t="s">
        <v>111</v>
      </c>
      <c r="E446" s="11">
        <v>2874544.8</v>
      </c>
      <c r="F446" s="11">
        <v>3064982.7</v>
      </c>
      <c r="G446" s="11">
        <v>2481818.2</v>
      </c>
      <c r="H446" s="11">
        <v>2469088.2</v>
      </c>
      <c r="I446" s="11">
        <f t="shared" si="30"/>
        <v>-12730</v>
      </c>
      <c r="J446" s="11">
        <f>H446/G446*100</f>
        <v>99.48706960082733</v>
      </c>
      <c r="K446" s="11">
        <f>H446/F446*100</f>
        <v>80.55798161601369</v>
      </c>
      <c r="L446" s="11">
        <f t="shared" si="31"/>
        <v>-405456.5999999996</v>
      </c>
      <c r="M446" s="11">
        <f t="shared" si="32"/>
        <v>85.89492847702357</v>
      </c>
    </row>
    <row r="447" spans="1:13" ht="15">
      <c r="A447" s="77"/>
      <c r="B447" s="77"/>
      <c r="C447" s="50" t="s">
        <v>40</v>
      </c>
      <c r="D447" s="26" t="s">
        <v>41</v>
      </c>
      <c r="E447" s="16">
        <v>187</v>
      </c>
      <c r="F447" s="11"/>
      <c r="G447" s="11"/>
      <c r="H447" s="11">
        <v>-0.2</v>
      </c>
      <c r="I447" s="11">
        <f t="shared" si="30"/>
        <v>-0.2</v>
      </c>
      <c r="J447" s="11"/>
      <c r="K447" s="11"/>
      <c r="L447" s="11">
        <f t="shared" si="31"/>
        <v>-187.2</v>
      </c>
      <c r="M447" s="11">
        <f t="shared" si="32"/>
        <v>-0.10695187165775401</v>
      </c>
    </row>
    <row r="448" spans="1:13" ht="15">
      <c r="A448" s="77"/>
      <c r="B448" s="77"/>
      <c r="C448" s="50" t="s">
        <v>13</v>
      </c>
      <c r="D448" s="26" t="s">
        <v>14</v>
      </c>
      <c r="E448" s="11">
        <f>E449</f>
        <v>784.3</v>
      </c>
      <c r="F448" s="11">
        <f>F449</f>
        <v>672.9</v>
      </c>
      <c r="G448" s="11">
        <f>G449</f>
        <v>636</v>
      </c>
      <c r="H448" s="11">
        <f>H449</f>
        <v>396.2</v>
      </c>
      <c r="I448" s="11">
        <f t="shared" si="30"/>
        <v>-239.8</v>
      </c>
      <c r="J448" s="11">
        <f>H448/G448*100</f>
        <v>62.29559748427673</v>
      </c>
      <c r="K448" s="11">
        <f>H448/F448*100</f>
        <v>58.87947689106851</v>
      </c>
      <c r="L448" s="11">
        <f t="shared" si="31"/>
        <v>-388.09999999999997</v>
      </c>
      <c r="M448" s="11">
        <f t="shared" si="32"/>
        <v>50.51638403672064</v>
      </c>
    </row>
    <row r="449" spans="1:13" ht="30.75" hidden="1">
      <c r="A449" s="77"/>
      <c r="B449" s="77"/>
      <c r="C449" s="53" t="s">
        <v>112</v>
      </c>
      <c r="D449" s="26" t="s">
        <v>113</v>
      </c>
      <c r="E449" s="11">
        <v>784.3</v>
      </c>
      <c r="F449" s="11">
        <v>672.9</v>
      </c>
      <c r="G449" s="11">
        <v>636</v>
      </c>
      <c r="H449" s="11">
        <v>396.2</v>
      </c>
      <c r="I449" s="11">
        <f t="shared" si="30"/>
        <v>-239.8</v>
      </c>
      <c r="J449" s="11">
        <f>H449/G449*100</f>
        <v>62.29559748427673</v>
      </c>
      <c r="K449" s="11">
        <f>H449/F449*100</f>
        <v>58.87947689106851</v>
      </c>
      <c r="L449" s="11">
        <f t="shared" si="31"/>
        <v>-388.09999999999997</v>
      </c>
      <c r="M449" s="11">
        <f t="shared" si="32"/>
        <v>50.51638403672064</v>
      </c>
    </row>
    <row r="450" spans="1:13" s="2" customFormat="1" ht="15">
      <c r="A450" s="77"/>
      <c r="B450" s="77"/>
      <c r="C450" s="52"/>
      <c r="D450" s="40" t="s">
        <v>28</v>
      </c>
      <c r="E450" s="3">
        <f>SUM(E445:E448)</f>
        <v>3024137.3999999994</v>
      </c>
      <c r="F450" s="3">
        <f>SUM(F445:F448)</f>
        <v>3353192.7</v>
      </c>
      <c r="G450" s="3">
        <f>SUM(G445:G448)</f>
        <v>2683291.8000000003</v>
      </c>
      <c r="H450" s="3">
        <f>SUM(H445:H448)</f>
        <v>2683132.1</v>
      </c>
      <c r="I450" s="3">
        <f>H450-G450</f>
        <v>-159.70000000018626</v>
      </c>
      <c r="J450" s="3">
        <f>H450/G450*100</f>
        <v>99.99404835508385</v>
      </c>
      <c r="K450" s="3">
        <f>H450/F450*100</f>
        <v>80.01723551408185</v>
      </c>
      <c r="L450" s="3">
        <f>H450-E450</f>
        <v>-341005.29999999935</v>
      </c>
      <c r="M450" s="3">
        <f>H450/E450*100</f>
        <v>88.72388205641717</v>
      </c>
    </row>
    <row r="451" spans="1:13" s="2" customFormat="1" ht="15">
      <c r="A451" s="78"/>
      <c r="B451" s="78"/>
      <c r="C451" s="52"/>
      <c r="D451" s="40" t="s">
        <v>44</v>
      </c>
      <c r="E451" s="3">
        <f>E444+E450</f>
        <v>3853322.4999999995</v>
      </c>
      <c r="F451" s="3">
        <f>F444+F450</f>
        <v>4415597.4</v>
      </c>
      <c r="G451" s="3">
        <f>G444+G450</f>
        <v>3534926.7</v>
      </c>
      <c r="H451" s="3">
        <f>H444+H450</f>
        <v>3318246.1</v>
      </c>
      <c r="I451" s="3">
        <f>H451-G451</f>
        <v>-216680.6000000001</v>
      </c>
      <c r="J451" s="3">
        <f>H451/G451*100</f>
        <v>93.87029439676924</v>
      </c>
      <c r="K451" s="3">
        <f>H451/F451*100</f>
        <v>75.14829363745889</v>
      </c>
      <c r="L451" s="3">
        <f>H451-E451</f>
        <v>-535076.3999999994</v>
      </c>
      <c r="M451" s="3">
        <f>H451/E451*100</f>
        <v>86.11389521640092</v>
      </c>
    </row>
    <row r="452" spans="1:13" s="2" customFormat="1" ht="6.75" customHeight="1">
      <c r="A452" s="103"/>
      <c r="B452" s="103"/>
      <c r="C452" s="98"/>
      <c r="D452" s="40"/>
      <c r="E452" s="3"/>
      <c r="F452" s="3"/>
      <c r="G452" s="3"/>
      <c r="H452" s="3"/>
      <c r="I452" s="3"/>
      <c r="J452" s="3"/>
      <c r="K452" s="3"/>
      <c r="L452" s="3"/>
      <c r="M452" s="3"/>
    </row>
    <row r="453" spans="1:13" s="2" customFormat="1" ht="18" customHeight="1">
      <c r="A453" s="104"/>
      <c r="B453" s="104"/>
      <c r="C453" s="99"/>
      <c r="D453" s="40" t="s">
        <v>114</v>
      </c>
      <c r="E453" s="3">
        <f>E465+E480</f>
        <v>11548705.2</v>
      </c>
      <c r="F453" s="3">
        <f>F465+F480</f>
        <v>14179142.700000003</v>
      </c>
      <c r="G453" s="3">
        <f>G465+G480</f>
        <v>11078330.1</v>
      </c>
      <c r="H453" s="3">
        <f>H465+H480</f>
        <v>11082964.8</v>
      </c>
      <c r="I453" s="3">
        <f>H453-G453</f>
        <v>4634.700000001118</v>
      </c>
      <c r="J453" s="3">
        <f>H453/G453*100</f>
        <v>100.04183572757054</v>
      </c>
      <c r="K453" s="3">
        <f>H453/F453*100</f>
        <v>78.1638568317674</v>
      </c>
      <c r="L453" s="3">
        <f>H453-E453</f>
        <v>-465740.3999999985</v>
      </c>
      <c r="M453" s="3">
        <f>H453/E453*100</f>
        <v>95.96716348773022</v>
      </c>
    </row>
    <row r="454" spans="1:13" s="2" customFormat="1" ht="6.75" customHeight="1">
      <c r="A454" s="104"/>
      <c r="B454" s="104"/>
      <c r="C454" s="99"/>
      <c r="D454" s="40"/>
      <c r="E454" s="3"/>
      <c r="F454" s="3"/>
      <c r="G454" s="3"/>
      <c r="H454" s="3"/>
      <c r="I454" s="3"/>
      <c r="J454" s="3"/>
      <c r="K454" s="3"/>
      <c r="L454" s="3"/>
      <c r="M454" s="3"/>
    </row>
    <row r="455" spans="1:13" s="2" customFormat="1" ht="30.75">
      <c r="A455" s="104"/>
      <c r="B455" s="104"/>
      <c r="C455" s="99"/>
      <c r="D455" s="40" t="s">
        <v>115</v>
      </c>
      <c r="E455" s="3">
        <f>E457-E546</f>
        <v>20017697.8</v>
      </c>
      <c r="F455" s="3">
        <f>F457-F546</f>
        <v>22847987.8</v>
      </c>
      <c r="G455" s="3">
        <f>G457-G546</f>
        <v>18127656.5</v>
      </c>
      <c r="H455" s="3">
        <f>H457-H546</f>
        <v>18160833.099999998</v>
      </c>
      <c r="I455" s="3">
        <f>H455-G455</f>
        <v>33176.599999997765</v>
      </c>
      <c r="J455" s="3">
        <f>H455/G455*100</f>
        <v>100.18301648643882</v>
      </c>
      <c r="K455" s="3">
        <f>H455/F455*100</f>
        <v>79.48548143044788</v>
      </c>
      <c r="L455" s="3">
        <f>H455-E455</f>
        <v>-1856864.700000003</v>
      </c>
      <c r="M455" s="3">
        <f>H455/E455*100</f>
        <v>90.72388484154256</v>
      </c>
    </row>
    <row r="456" spans="1:13" s="2" customFormat="1" ht="6.75" customHeight="1">
      <c r="A456" s="104"/>
      <c r="B456" s="104"/>
      <c r="C456" s="99"/>
      <c r="D456" s="40"/>
      <c r="E456" s="3"/>
      <c r="F456" s="3"/>
      <c r="G456" s="3"/>
      <c r="H456" s="3"/>
      <c r="I456" s="3"/>
      <c r="J456" s="3"/>
      <c r="K456" s="3"/>
      <c r="L456" s="3"/>
      <c r="M456" s="3"/>
    </row>
    <row r="457" spans="1:13" s="2" customFormat="1" ht="18" customHeight="1">
      <c r="A457" s="105"/>
      <c r="B457" s="105"/>
      <c r="C457" s="100"/>
      <c r="D457" s="40" t="s">
        <v>129</v>
      </c>
      <c r="E457" s="4">
        <f>E23+E42+E55+E86+E118+E135+E147+E161+E173+E186+E199+E211+E223+E234+E255+E288+E306+E333+E348+E367+E380+E395+E402+E414+E430+E451+E61+E407+E102+E263</f>
        <v>19850930</v>
      </c>
      <c r="F457" s="4">
        <f>F23+F42+F55+F86+F118+F135+F147+F161+F173+F186+F199+F211+F223+F234+F255+F288+F306+F333+F348+F367+F380+F395+F402+F414+F430+F451+F61+F407+F102+F263</f>
        <v>22847987.8</v>
      </c>
      <c r="G457" s="4">
        <f>G23+G42+G55+G86+G118+G135+G147+G161+G173+G186+G199+G211+G223+G234+G255+G288+G306+G333+G348+G367+G380+G395+G402+G414+G430+G451+G61+G407+G102+G263</f>
        <v>18127656.5</v>
      </c>
      <c r="H457" s="4">
        <f>H23+H42+H55+H86+H118+H135+H147+H161+H173+H186+H199+H211+H223+H234+H255+H288+H306+H333+H348+H367+H380+H395+H402+H414+H430+H451+H61+H407+H102+H263</f>
        <v>18091521.2</v>
      </c>
      <c r="I457" s="4">
        <f>H457-G457</f>
        <v>-36135.300000000745</v>
      </c>
      <c r="J457" s="4">
        <f>H457/G457*100</f>
        <v>99.80066204365689</v>
      </c>
      <c r="K457" s="4">
        <f>H457/F457*100</f>
        <v>79.18212036160138</v>
      </c>
      <c r="L457" s="4">
        <f>H457-E457</f>
        <v>-1759408.8000000007</v>
      </c>
      <c r="M457" s="4">
        <f>H457/E457*100</f>
        <v>91.13689484573267</v>
      </c>
    </row>
    <row r="458" spans="1:10" ht="15">
      <c r="A458" s="32"/>
      <c r="B458" s="32"/>
      <c r="C458" s="59"/>
      <c r="D458" s="48"/>
      <c r="E458" s="48"/>
      <c r="F458" s="33"/>
      <c r="G458" s="33"/>
      <c r="H458" s="33"/>
      <c r="I458" s="18"/>
      <c r="J458" s="18"/>
    </row>
    <row r="459" spans="1:10" ht="15">
      <c r="A459" s="32"/>
      <c r="B459" s="32"/>
      <c r="C459" s="59"/>
      <c r="D459" s="43" t="s">
        <v>116</v>
      </c>
      <c r="E459" s="101"/>
      <c r="F459" s="102"/>
      <c r="G459" s="38"/>
      <c r="H459" s="69"/>
      <c r="I459" s="102"/>
      <c r="J459" s="102"/>
    </row>
    <row r="460" spans="1:10" ht="15" hidden="1">
      <c r="A460" s="32"/>
      <c r="B460" s="32"/>
      <c r="C460" s="59"/>
      <c r="D460" s="43"/>
      <c r="E460" s="101"/>
      <c r="F460" s="102"/>
      <c r="G460" s="38"/>
      <c r="H460" s="37"/>
      <c r="I460" s="102"/>
      <c r="J460" s="102"/>
    </row>
    <row r="461" spans="1:10" ht="15.75" hidden="1">
      <c r="A461" s="106" t="s">
        <v>240</v>
      </c>
      <c r="B461" s="106"/>
      <c r="C461" s="106"/>
      <c r="D461" s="106"/>
      <c r="E461" s="106"/>
      <c r="F461" s="106"/>
      <c r="G461" s="106"/>
      <c r="H461" s="106"/>
      <c r="I461" s="106"/>
      <c r="J461" s="106"/>
    </row>
    <row r="462" spans="1:13" ht="15.75">
      <c r="A462" s="35"/>
      <c r="B462" s="34"/>
      <c r="C462" s="60"/>
      <c r="D462" s="44"/>
      <c r="E462" s="34"/>
      <c r="F462" s="34"/>
      <c r="G462" s="34"/>
      <c r="H462" s="34"/>
      <c r="I462" s="31"/>
      <c r="J462" s="36"/>
      <c r="M462" s="15" t="s">
        <v>127</v>
      </c>
    </row>
    <row r="463" spans="1:13" ht="45" customHeight="1">
      <c r="A463" s="88" t="s">
        <v>0</v>
      </c>
      <c r="B463" s="72" t="s">
        <v>205</v>
      </c>
      <c r="C463" s="72" t="s">
        <v>1</v>
      </c>
      <c r="D463" s="72" t="s">
        <v>206</v>
      </c>
      <c r="E463" s="74" t="s">
        <v>248</v>
      </c>
      <c r="F463" s="90" t="s">
        <v>208</v>
      </c>
      <c r="G463" s="81" t="s">
        <v>239</v>
      </c>
      <c r="H463" s="81" t="s">
        <v>249</v>
      </c>
      <c r="I463" s="79" t="s">
        <v>250</v>
      </c>
      <c r="J463" s="72" t="s">
        <v>251</v>
      </c>
      <c r="K463" s="72" t="s">
        <v>252</v>
      </c>
      <c r="L463" s="79" t="s">
        <v>253</v>
      </c>
      <c r="M463" s="72" t="s">
        <v>254</v>
      </c>
    </row>
    <row r="464" spans="1:13" ht="57" customHeight="1">
      <c r="A464" s="89"/>
      <c r="B464" s="73"/>
      <c r="C464" s="73"/>
      <c r="D464" s="73"/>
      <c r="E464" s="75"/>
      <c r="F464" s="91"/>
      <c r="G464" s="82"/>
      <c r="H464" s="82"/>
      <c r="I464" s="80"/>
      <c r="J464" s="73"/>
      <c r="K464" s="73"/>
      <c r="L464" s="80"/>
      <c r="M464" s="73"/>
    </row>
    <row r="465" spans="1:13" s="2" customFormat="1" ht="21" customHeight="1">
      <c r="A465" s="76"/>
      <c r="B465" s="76"/>
      <c r="C465" s="52"/>
      <c r="D465" s="70" t="s">
        <v>117</v>
      </c>
      <c r="E465" s="71">
        <f>SUM(E479,E466:E474)</f>
        <v>9690433.9</v>
      </c>
      <c r="F465" s="71">
        <f>SUM(F479,F466:F474)</f>
        <v>12002240.000000002</v>
      </c>
      <c r="G465" s="71">
        <f>SUM(G479,G466:G474)</f>
        <v>9514571.5</v>
      </c>
      <c r="H465" s="71">
        <f>SUM(H479,H466:H474)</f>
        <v>9770269.4</v>
      </c>
      <c r="I465" s="71">
        <f>H465-G465</f>
        <v>255697.90000000037</v>
      </c>
      <c r="J465" s="71">
        <f>H465/G465*100</f>
        <v>102.68743474154354</v>
      </c>
      <c r="K465" s="71">
        <f>H465/F465*100</f>
        <v>81.40371630628948</v>
      </c>
      <c r="L465" s="71">
        <f>H465-E465</f>
        <v>79835.5</v>
      </c>
      <c r="M465" s="71">
        <f>H465/E465*100</f>
        <v>100.82385887798068</v>
      </c>
    </row>
    <row r="466" spans="1:13" ht="20.25" customHeight="1">
      <c r="A466" s="77"/>
      <c r="B466" s="77"/>
      <c r="C466" s="50" t="s">
        <v>79</v>
      </c>
      <c r="D466" s="26" t="s">
        <v>80</v>
      </c>
      <c r="E466" s="16">
        <f aca="true" t="shared" si="33" ref="E466:H473">SUMIF($C$6:$C$457,$C466,E$6:E$457)</f>
        <v>5249191.1</v>
      </c>
      <c r="F466" s="16">
        <f t="shared" si="33"/>
        <v>6748120.9</v>
      </c>
      <c r="G466" s="16">
        <f t="shared" si="33"/>
        <v>5220865.7</v>
      </c>
      <c r="H466" s="16">
        <f t="shared" si="33"/>
        <v>5346924.4</v>
      </c>
      <c r="I466" s="39">
        <f>H466-G466</f>
        <v>126058.70000000019</v>
      </c>
      <c r="J466" s="39">
        <f>H466/G466*100</f>
        <v>102.41451719395884</v>
      </c>
      <c r="K466" s="39">
        <f>H466/F466*100</f>
        <v>79.23575287455209</v>
      </c>
      <c r="L466" s="39">
        <f>H466-E466</f>
        <v>97733.30000000075</v>
      </c>
      <c r="M466" s="39">
        <f>H466/E466*100</f>
        <v>101.86187353704841</v>
      </c>
    </row>
    <row r="467" spans="1:13" ht="33.75" customHeight="1">
      <c r="A467" s="77"/>
      <c r="B467" s="77"/>
      <c r="C467" s="50" t="s">
        <v>201</v>
      </c>
      <c r="D467" s="28" t="s">
        <v>202</v>
      </c>
      <c r="E467" s="16">
        <f t="shared" si="33"/>
        <v>22257.1</v>
      </c>
      <c r="F467" s="16">
        <f t="shared" si="33"/>
        <v>18868.1</v>
      </c>
      <c r="G467" s="16">
        <f t="shared" si="33"/>
        <v>15700.5</v>
      </c>
      <c r="H467" s="16">
        <f t="shared" si="33"/>
        <v>21349.3</v>
      </c>
      <c r="I467" s="39">
        <f aca="true" t="shared" si="34" ref="I467:I480">H467-G467</f>
        <v>5648.799999999999</v>
      </c>
      <c r="J467" s="39">
        <f aca="true" t="shared" si="35" ref="J467:J480">H467/G467*100</f>
        <v>135.97847202318397</v>
      </c>
      <c r="K467" s="39">
        <f aca="true" t="shared" si="36" ref="K467:K480">H467/F467*100</f>
        <v>113.15023770278935</v>
      </c>
      <c r="L467" s="39">
        <f aca="true" t="shared" si="37" ref="L467:L480">H467-E467</f>
        <v>-907.7999999999993</v>
      </c>
      <c r="M467" s="39">
        <f aca="true" t="shared" si="38" ref="M467:M480">H467/E467*100</f>
        <v>95.92130151726866</v>
      </c>
    </row>
    <row r="468" spans="1:13" ht="18.75" customHeight="1">
      <c r="A468" s="77"/>
      <c r="B468" s="77"/>
      <c r="C468" s="50" t="s">
        <v>132</v>
      </c>
      <c r="D468" s="26" t="s">
        <v>131</v>
      </c>
      <c r="E468" s="16">
        <f t="shared" si="33"/>
        <v>511672.3</v>
      </c>
      <c r="F468" s="16">
        <f t="shared" si="33"/>
        <v>573972</v>
      </c>
      <c r="G468" s="16">
        <f t="shared" si="33"/>
        <v>549978.8</v>
      </c>
      <c r="H468" s="39">
        <f t="shared" si="33"/>
        <v>540280</v>
      </c>
      <c r="I468" s="39">
        <f t="shared" si="34"/>
        <v>-9698.800000000047</v>
      </c>
      <c r="J468" s="39">
        <f t="shared" si="35"/>
        <v>98.23651384380634</v>
      </c>
      <c r="K468" s="39">
        <f t="shared" si="36"/>
        <v>94.13002724871596</v>
      </c>
      <c r="L468" s="39">
        <f t="shared" si="37"/>
        <v>28607.70000000001</v>
      </c>
      <c r="M468" s="39">
        <f t="shared" si="38"/>
        <v>105.59101987737074</v>
      </c>
    </row>
    <row r="469" spans="1:13" ht="18" customHeight="1">
      <c r="A469" s="77"/>
      <c r="B469" s="77"/>
      <c r="C469" s="50" t="s">
        <v>133</v>
      </c>
      <c r="D469" s="26" t="s">
        <v>96</v>
      </c>
      <c r="E469" s="16">
        <f t="shared" si="33"/>
        <v>1459.7</v>
      </c>
      <c r="F469" s="16">
        <f t="shared" si="33"/>
        <v>2077.4</v>
      </c>
      <c r="G469" s="16">
        <f t="shared" si="33"/>
        <v>2074.7</v>
      </c>
      <c r="H469" s="16">
        <f t="shared" si="33"/>
        <v>1609.6</v>
      </c>
      <c r="I469" s="39">
        <f t="shared" si="34"/>
        <v>-465.0999999999999</v>
      </c>
      <c r="J469" s="39">
        <f t="shared" si="35"/>
        <v>77.5823010555743</v>
      </c>
      <c r="K469" s="39">
        <f t="shared" si="36"/>
        <v>77.48146721863868</v>
      </c>
      <c r="L469" s="39">
        <f t="shared" si="37"/>
        <v>149.89999999999986</v>
      </c>
      <c r="M469" s="39">
        <f t="shared" si="38"/>
        <v>110.26923340412414</v>
      </c>
    </row>
    <row r="470" spans="1:13" ht="32.25" customHeight="1">
      <c r="A470" s="77"/>
      <c r="B470" s="77"/>
      <c r="C470" s="50" t="s">
        <v>174</v>
      </c>
      <c r="D470" s="27" t="s">
        <v>175</v>
      </c>
      <c r="E470" s="16">
        <f t="shared" si="33"/>
        <v>15450.4</v>
      </c>
      <c r="F470" s="16">
        <f t="shared" si="33"/>
        <v>19743.7</v>
      </c>
      <c r="G470" s="16">
        <f t="shared" si="33"/>
        <v>12733.3</v>
      </c>
      <c r="H470" s="16">
        <f t="shared" si="33"/>
        <v>13655.7</v>
      </c>
      <c r="I470" s="39">
        <f t="shared" si="34"/>
        <v>922.4000000000015</v>
      </c>
      <c r="J470" s="39">
        <f t="shared" si="35"/>
        <v>107.24399802093725</v>
      </c>
      <c r="K470" s="39">
        <f t="shared" si="36"/>
        <v>69.16484752098138</v>
      </c>
      <c r="L470" s="39">
        <f t="shared" si="37"/>
        <v>-1794.699999999999</v>
      </c>
      <c r="M470" s="39">
        <f t="shared" si="38"/>
        <v>88.38411950499663</v>
      </c>
    </row>
    <row r="471" spans="1:13" ht="18" customHeight="1">
      <c r="A471" s="77"/>
      <c r="B471" s="77"/>
      <c r="C471" s="50" t="s">
        <v>108</v>
      </c>
      <c r="D471" s="26" t="s">
        <v>109</v>
      </c>
      <c r="E471" s="16">
        <f t="shared" si="33"/>
        <v>148621.3</v>
      </c>
      <c r="F471" s="16">
        <f t="shared" si="33"/>
        <v>287537.1</v>
      </c>
      <c r="G471" s="16">
        <f t="shared" si="33"/>
        <v>200837.6</v>
      </c>
      <c r="H471" s="16">
        <f t="shared" si="33"/>
        <v>213647.9</v>
      </c>
      <c r="I471" s="39">
        <f t="shared" si="34"/>
        <v>12810.299999999988</v>
      </c>
      <c r="J471" s="39">
        <f t="shared" si="35"/>
        <v>106.37843710540258</v>
      </c>
      <c r="K471" s="39">
        <f t="shared" si="36"/>
        <v>74.3027247614308</v>
      </c>
      <c r="L471" s="39">
        <f t="shared" si="37"/>
        <v>65026.600000000006</v>
      </c>
      <c r="M471" s="39">
        <f t="shared" si="38"/>
        <v>143.75321706915497</v>
      </c>
    </row>
    <row r="472" spans="1:13" ht="18" customHeight="1">
      <c r="A472" s="77"/>
      <c r="B472" s="77"/>
      <c r="C472" s="50" t="s">
        <v>76</v>
      </c>
      <c r="D472" s="26" t="s">
        <v>77</v>
      </c>
      <c r="E472" s="16">
        <f t="shared" si="33"/>
        <v>716308.9</v>
      </c>
      <c r="F472" s="16">
        <f t="shared" si="33"/>
        <v>1107599.7</v>
      </c>
      <c r="G472" s="16">
        <f t="shared" si="33"/>
        <v>885516.9</v>
      </c>
      <c r="H472" s="16">
        <f t="shared" si="33"/>
        <v>984669.5</v>
      </c>
      <c r="I472" s="39">
        <f t="shared" si="34"/>
        <v>99152.59999999998</v>
      </c>
      <c r="J472" s="39">
        <f t="shared" si="35"/>
        <v>111.19714372475555</v>
      </c>
      <c r="K472" s="39">
        <f t="shared" si="36"/>
        <v>88.90120681686714</v>
      </c>
      <c r="L472" s="39">
        <f t="shared" si="37"/>
        <v>268360.6</v>
      </c>
      <c r="M472" s="39">
        <f t="shared" si="38"/>
        <v>137.46436767712925</v>
      </c>
    </row>
    <row r="473" spans="1:13" ht="18" customHeight="1">
      <c r="A473" s="77"/>
      <c r="B473" s="77"/>
      <c r="C473" s="50" t="s">
        <v>110</v>
      </c>
      <c r="D473" s="26" t="s">
        <v>111</v>
      </c>
      <c r="E473" s="16">
        <f t="shared" si="33"/>
        <v>2874544.8</v>
      </c>
      <c r="F473" s="16">
        <f t="shared" si="33"/>
        <v>3064982.7</v>
      </c>
      <c r="G473" s="16">
        <f t="shared" si="33"/>
        <v>2481818.2</v>
      </c>
      <c r="H473" s="16">
        <f t="shared" si="33"/>
        <v>2469088.2</v>
      </c>
      <c r="I473" s="39">
        <f t="shared" si="34"/>
        <v>-12730</v>
      </c>
      <c r="J473" s="39">
        <f t="shared" si="35"/>
        <v>99.48706960082733</v>
      </c>
      <c r="K473" s="39">
        <f t="shared" si="36"/>
        <v>80.55798161601369</v>
      </c>
      <c r="L473" s="39">
        <f t="shared" si="37"/>
        <v>-405456.5999999996</v>
      </c>
      <c r="M473" s="39">
        <f t="shared" si="38"/>
        <v>85.89492847702357</v>
      </c>
    </row>
    <row r="474" spans="1:13" ht="18" customHeight="1">
      <c r="A474" s="77"/>
      <c r="B474" s="77"/>
      <c r="C474" s="50" t="s">
        <v>118</v>
      </c>
      <c r="D474" s="26" t="s">
        <v>119</v>
      </c>
      <c r="E474" s="16">
        <f>SUM(E475:E478)</f>
        <v>150741.3</v>
      </c>
      <c r="F474" s="16">
        <f>SUM(F475:F478)</f>
        <v>179338.4</v>
      </c>
      <c r="G474" s="16">
        <f>SUM(G475:G478)</f>
        <v>145045.80000000002</v>
      </c>
      <c r="H474" s="39">
        <f>SUM(H475:H478)</f>
        <v>179044.99999999997</v>
      </c>
      <c r="I474" s="39">
        <f t="shared" si="34"/>
        <v>33999.19999999995</v>
      </c>
      <c r="J474" s="39">
        <f t="shared" si="35"/>
        <v>123.44032022988598</v>
      </c>
      <c r="K474" s="39">
        <f t="shared" si="36"/>
        <v>99.8363986742382</v>
      </c>
      <c r="L474" s="39">
        <f t="shared" si="37"/>
        <v>28303.699999999983</v>
      </c>
      <c r="M474" s="39">
        <f t="shared" si="38"/>
        <v>118.77634065780246</v>
      </c>
    </row>
    <row r="475" spans="1:13" ht="15" hidden="1">
      <c r="A475" s="77"/>
      <c r="B475" s="77"/>
      <c r="C475" s="50" t="s">
        <v>86</v>
      </c>
      <c r="D475" s="26" t="s">
        <v>87</v>
      </c>
      <c r="E475" s="16">
        <f aca="true" t="shared" si="39" ref="E475:H479">SUMIF($C$6:$C$457,$C475,E$6:E$457)</f>
        <v>148944</v>
      </c>
      <c r="F475" s="16">
        <f t="shared" si="39"/>
        <v>176760.3</v>
      </c>
      <c r="G475" s="16">
        <f t="shared" si="39"/>
        <v>142839.7</v>
      </c>
      <c r="H475" s="16">
        <f t="shared" si="39"/>
        <v>177023.8</v>
      </c>
      <c r="I475" s="39">
        <f t="shared" si="34"/>
        <v>34184.09999999998</v>
      </c>
      <c r="J475" s="39">
        <f t="shared" si="35"/>
        <v>123.93179207181196</v>
      </c>
      <c r="K475" s="39">
        <f t="shared" si="36"/>
        <v>100.14907193527054</v>
      </c>
      <c r="L475" s="39">
        <f t="shared" si="37"/>
        <v>28079.79999999999</v>
      </c>
      <c r="M475" s="39">
        <f t="shared" si="38"/>
        <v>118.85258889246964</v>
      </c>
    </row>
    <row r="476" spans="1:13" ht="108.75" hidden="1">
      <c r="A476" s="77"/>
      <c r="B476" s="77"/>
      <c r="C476" s="51" t="s">
        <v>38</v>
      </c>
      <c r="D476" s="27" t="s">
        <v>39</v>
      </c>
      <c r="E476" s="16">
        <f t="shared" si="39"/>
        <v>514</v>
      </c>
      <c r="F476" s="16">
        <f t="shared" si="39"/>
        <v>683</v>
      </c>
      <c r="G476" s="16">
        <f t="shared" si="39"/>
        <v>557</v>
      </c>
      <c r="H476" s="39">
        <f t="shared" si="39"/>
        <v>536.3</v>
      </c>
      <c r="I476" s="39">
        <f t="shared" si="34"/>
        <v>-20.700000000000045</v>
      </c>
      <c r="J476" s="39">
        <f t="shared" si="35"/>
        <v>96.28366247755834</v>
      </c>
      <c r="K476" s="39">
        <f t="shared" si="36"/>
        <v>78.52122986822839</v>
      </c>
      <c r="L476" s="39">
        <f t="shared" si="37"/>
        <v>22.299999999999955</v>
      </c>
      <c r="M476" s="39">
        <f t="shared" si="38"/>
        <v>104.33852140077819</v>
      </c>
    </row>
    <row r="477" spans="1:13" ht="30.75" hidden="1">
      <c r="A477" s="77"/>
      <c r="B477" s="77"/>
      <c r="C477" s="50" t="s">
        <v>92</v>
      </c>
      <c r="D477" s="26" t="s">
        <v>93</v>
      </c>
      <c r="E477" s="16">
        <f t="shared" si="39"/>
        <v>345.5</v>
      </c>
      <c r="F477" s="16">
        <f t="shared" si="39"/>
        <v>265</v>
      </c>
      <c r="G477" s="16">
        <f t="shared" si="39"/>
        <v>219</v>
      </c>
      <c r="H477" s="16">
        <f t="shared" si="39"/>
        <v>124</v>
      </c>
      <c r="I477" s="39">
        <f t="shared" si="34"/>
        <v>-95</v>
      </c>
      <c r="J477" s="39">
        <f t="shared" si="35"/>
        <v>56.62100456621004</v>
      </c>
      <c r="K477" s="39">
        <f t="shared" si="36"/>
        <v>46.79245283018868</v>
      </c>
      <c r="L477" s="39">
        <f t="shared" si="37"/>
        <v>-221.5</v>
      </c>
      <c r="M477" s="39">
        <f t="shared" si="38"/>
        <v>35.89001447178003</v>
      </c>
    </row>
    <row r="478" spans="1:13" ht="93" hidden="1">
      <c r="A478" s="77"/>
      <c r="B478" s="77"/>
      <c r="C478" s="50" t="s">
        <v>186</v>
      </c>
      <c r="D478" s="27" t="s">
        <v>188</v>
      </c>
      <c r="E478" s="16">
        <f t="shared" si="39"/>
        <v>937.8</v>
      </c>
      <c r="F478" s="16">
        <f t="shared" si="39"/>
        <v>1630.1</v>
      </c>
      <c r="G478" s="16">
        <f t="shared" si="39"/>
        <v>1430.1</v>
      </c>
      <c r="H478" s="16">
        <f t="shared" si="39"/>
        <v>1360.9</v>
      </c>
      <c r="I478" s="39">
        <f t="shared" si="34"/>
        <v>-69.19999999999982</v>
      </c>
      <c r="J478" s="39">
        <f t="shared" si="35"/>
        <v>95.16117754003218</v>
      </c>
      <c r="K478" s="39">
        <f t="shared" si="36"/>
        <v>83.48567572541563</v>
      </c>
      <c r="L478" s="39">
        <f t="shared" si="37"/>
        <v>423.10000000000014</v>
      </c>
      <c r="M478" s="39">
        <f t="shared" si="38"/>
        <v>145.11622947323525</v>
      </c>
    </row>
    <row r="479" spans="1:13" ht="18" customHeight="1">
      <c r="A479" s="77"/>
      <c r="B479" s="77"/>
      <c r="C479" s="50" t="s">
        <v>40</v>
      </c>
      <c r="D479" s="26" t="s">
        <v>41</v>
      </c>
      <c r="E479" s="16">
        <f t="shared" si="39"/>
        <v>187</v>
      </c>
      <c r="F479" s="16">
        <f t="shared" si="39"/>
        <v>0</v>
      </c>
      <c r="G479" s="16">
        <f t="shared" si="39"/>
        <v>0</v>
      </c>
      <c r="H479" s="39">
        <f t="shared" si="39"/>
        <v>-0.2</v>
      </c>
      <c r="I479" s="39">
        <f t="shared" si="34"/>
        <v>-0.2</v>
      </c>
      <c r="J479" s="39"/>
      <c r="K479" s="39"/>
      <c r="L479" s="39">
        <f t="shared" si="37"/>
        <v>-187.2</v>
      </c>
      <c r="M479" s="39">
        <f t="shared" si="38"/>
        <v>-0.10695187165775401</v>
      </c>
    </row>
    <row r="480" spans="1:13" s="2" customFormat="1" ht="21" customHeight="1">
      <c r="A480" s="77"/>
      <c r="B480" s="77"/>
      <c r="C480" s="52"/>
      <c r="D480" s="70" t="s">
        <v>120</v>
      </c>
      <c r="E480" s="71">
        <f>SUM(E481:E503,E535:E536)</f>
        <v>1858271.2999999998</v>
      </c>
      <c r="F480" s="71">
        <f>SUM(F481:F503,F535:F536)</f>
        <v>2176902.7000000007</v>
      </c>
      <c r="G480" s="71">
        <f>SUM(G481:G503,G535:G536)</f>
        <v>1563758.5999999999</v>
      </c>
      <c r="H480" s="71">
        <f>SUM(H481:H503,H535:H536)</f>
        <v>1312695.4000000001</v>
      </c>
      <c r="I480" s="71">
        <f t="shared" si="34"/>
        <v>-251063.19999999972</v>
      </c>
      <c r="J480" s="71">
        <f t="shared" si="35"/>
        <v>83.94488765721259</v>
      </c>
      <c r="K480" s="71">
        <f t="shared" si="36"/>
        <v>60.301059849849956</v>
      </c>
      <c r="L480" s="71">
        <f t="shared" si="37"/>
        <v>-545575.8999999997</v>
      </c>
      <c r="M480" s="71">
        <f t="shared" si="38"/>
        <v>70.64067555690066</v>
      </c>
    </row>
    <row r="481" spans="1:13" ht="18.75" customHeight="1">
      <c r="A481" s="77"/>
      <c r="B481" s="77"/>
      <c r="C481" s="50" t="s">
        <v>3</v>
      </c>
      <c r="D481" s="26" t="s">
        <v>4</v>
      </c>
      <c r="E481" s="16">
        <f aca="true" t="shared" si="40" ref="E481:H502">SUMIF($C$6:$C$457,$C481,E$6:E$457)</f>
        <v>9073</v>
      </c>
      <c r="F481" s="16">
        <f t="shared" si="40"/>
        <v>1585.6</v>
      </c>
      <c r="G481" s="16">
        <f t="shared" si="40"/>
        <v>1585.6</v>
      </c>
      <c r="H481" s="16">
        <f t="shared" si="40"/>
        <v>2341.2</v>
      </c>
      <c r="I481" s="16">
        <f aca="true" t="shared" si="41" ref="I481:I544">H481-G481</f>
        <v>755.5999999999999</v>
      </c>
      <c r="J481" s="16">
        <f aca="true" t="shared" si="42" ref="J481:J544">H481/G481*100</f>
        <v>147.65388496468213</v>
      </c>
      <c r="K481" s="16">
        <f aca="true" t="shared" si="43" ref="K481:K544">H481/F481*100</f>
        <v>147.65388496468213</v>
      </c>
      <c r="L481" s="16">
        <f aca="true" t="shared" si="44" ref="L481:L544">H481-E481</f>
        <v>-6731.8</v>
      </c>
      <c r="M481" s="16">
        <f aca="true" t="shared" si="45" ref="M481:M544">H481/E481*100</f>
        <v>25.804033946875343</v>
      </c>
    </row>
    <row r="482" spans="1:13" ht="62.25">
      <c r="A482" s="77"/>
      <c r="B482" s="77"/>
      <c r="C482" s="53" t="s">
        <v>159</v>
      </c>
      <c r="D482" s="26" t="s">
        <v>5</v>
      </c>
      <c r="E482" s="16">
        <f t="shared" si="40"/>
        <v>584554.8</v>
      </c>
      <c r="F482" s="16">
        <f t="shared" si="40"/>
        <v>857202.4</v>
      </c>
      <c r="G482" s="16">
        <f t="shared" si="40"/>
        <v>691450.2</v>
      </c>
      <c r="H482" s="16">
        <f t="shared" si="40"/>
        <v>358816.3</v>
      </c>
      <c r="I482" s="16">
        <f t="shared" si="41"/>
        <v>-332633.89999999997</v>
      </c>
      <c r="J482" s="16">
        <f t="shared" si="42"/>
        <v>51.89329614771968</v>
      </c>
      <c r="K482" s="16">
        <f t="shared" si="43"/>
        <v>41.858993861893055</v>
      </c>
      <c r="L482" s="16">
        <f t="shared" si="44"/>
        <v>-225738.50000000006</v>
      </c>
      <c r="M482" s="16">
        <f t="shared" si="45"/>
        <v>61.382833568384</v>
      </c>
    </row>
    <row r="483" spans="1:13" ht="30.75">
      <c r="A483" s="77"/>
      <c r="B483" s="77"/>
      <c r="C483" s="50" t="s">
        <v>106</v>
      </c>
      <c r="D483" s="26" t="s">
        <v>107</v>
      </c>
      <c r="E483" s="16">
        <f t="shared" si="40"/>
        <v>48568.2</v>
      </c>
      <c r="F483" s="16">
        <f t="shared" si="40"/>
        <v>62230.7</v>
      </c>
      <c r="G483" s="16">
        <f t="shared" si="40"/>
        <v>46746.2</v>
      </c>
      <c r="H483" s="39">
        <f t="shared" si="40"/>
        <v>51790.8</v>
      </c>
      <c r="I483" s="39">
        <f t="shared" si="41"/>
        <v>5044.600000000006</v>
      </c>
      <c r="J483" s="39">
        <f t="shared" si="42"/>
        <v>110.79146540253542</v>
      </c>
      <c r="K483" s="39">
        <f t="shared" si="43"/>
        <v>83.22387503274108</v>
      </c>
      <c r="L483" s="39">
        <f t="shared" si="44"/>
        <v>3222.600000000006</v>
      </c>
      <c r="M483" s="39">
        <f t="shared" si="45"/>
        <v>106.63520575191177</v>
      </c>
    </row>
    <row r="484" spans="1:13" ht="18.75" customHeight="1">
      <c r="A484" s="77"/>
      <c r="B484" s="77"/>
      <c r="C484" s="50" t="s">
        <v>6</v>
      </c>
      <c r="D484" s="26" t="s">
        <v>94</v>
      </c>
      <c r="E484" s="16">
        <f t="shared" si="40"/>
        <v>2957.7</v>
      </c>
      <c r="F484" s="16">
        <f t="shared" si="40"/>
        <v>1386.8</v>
      </c>
      <c r="G484" s="16">
        <f t="shared" si="40"/>
        <v>1155.6</v>
      </c>
      <c r="H484" s="16">
        <f t="shared" si="40"/>
        <v>2873.3</v>
      </c>
      <c r="I484" s="16">
        <f t="shared" si="41"/>
        <v>1717.7000000000003</v>
      </c>
      <c r="J484" s="16">
        <f t="shared" si="42"/>
        <v>248.64139840775357</v>
      </c>
      <c r="K484" s="16">
        <f t="shared" si="43"/>
        <v>207.1892125757139</v>
      </c>
      <c r="L484" s="16">
        <f t="shared" si="44"/>
        <v>-84.39999999999964</v>
      </c>
      <c r="M484" s="16">
        <f t="shared" si="45"/>
        <v>97.14643134868311</v>
      </c>
    </row>
    <row r="485" spans="1:13" ht="46.5">
      <c r="A485" s="77"/>
      <c r="B485" s="77"/>
      <c r="C485" s="50" t="s">
        <v>184</v>
      </c>
      <c r="D485" s="27" t="s">
        <v>185</v>
      </c>
      <c r="E485" s="16">
        <f t="shared" si="40"/>
        <v>94075.4</v>
      </c>
      <c r="F485" s="16">
        <f t="shared" si="40"/>
        <v>130287.2</v>
      </c>
      <c r="G485" s="16">
        <f t="shared" si="40"/>
        <v>104047.4</v>
      </c>
      <c r="H485" s="16">
        <f t="shared" si="40"/>
        <v>107322.4</v>
      </c>
      <c r="I485" s="16">
        <f t="shared" si="41"/>
        <v>3275</v>
      </c>
      <c r="J485" s="16">
        <f t="shared" si="42"/>
        <v>103.14760388053905</v>
      </c>
      <c r="K485" s="16">
        <f t="shared" si="43"/>
        <v>82.37370977348503</v>
      </c>
      <c r="L485" s="16">
        <f t="shared" si="44"/>
        <v>13247</v>
      </c>
      <c r="M485" s="16">
        <f t="shared" si="45"/>
        <v>114.08125822478566</v>
      </c>
    </row>
    <row r="486" spans="1:13" ht="108.75">
      <c r="A486" s="77"/>
      <c r="B486" s="77"/>
      <c r="C486" s="50" t="s">
        <v>244</v>
      </c>
      <c r="D486" s="26" t="s">
        <v>243</v>
      </c>
      <c r="E486" s="16">
        <f t="shared" si="40"/>
        <v>0</v>
      </c>
      <c r="F486" s="16">
        <f t="shared" si="40"/>
        <v>0</v>
      </c>
      <c r="G486" s="16">
        <f t="shared" si="40"/>
        <v>0</v>
      </c>
      <c r="H486" s="16">
        <f t="shared" si="40"/>
        <v>1.9</v>
      </c>
      <c r="I486" s="16">
        <f t="shared" si="41"/>
        <v>1.9</v>
      </c>
      <c r="J486" s="16"/>
      <c r="K486" s="16"/>
      <c r="L486" s="16">
        <f t="shared" si="44"/>
        <v>1.9</v>
      </c>
      <c r="M486" s="16"/>
    </row>
    <row r="487" spans="1:13" ht="30.75">
      <c r="A487" s="77"/>
      <c r="B487" s="77"/>
      <c r="C487" s="50" t="s">
        <v>8</v>
      </c>
      <c r="D487" s="26" t="s">
        <v>9</v>
      </c>
      <c r="E487" s="16">
        <f t="shared" si="40"/>
        <v>11876.6</v>
      </c>
      <c r="F487" s="16">
        <f t="shared" si="40"/>
        <v>42310.3</v>
      </c>
      <c r="G487" s="16">
        <f t="shared" si="40"/>
        <v>42310.3</v>
      </c>
      <c r="H487" s="39">
        <f t="shared" si="40"/>
        <v>40203.2</v>
      </c>
      <c r="I487" s="39">
        <f t="shared" si="41"/>
        <v>-2107.100000000006</v>
      </c>
      <c r="J487" s="39">
        <f t="shared" si="42"/>
        <v>95.01988877412828</v>
      </c>
      <c r="K487" s="39">
        <f t="shared" si="43"/>
        <v>95.01988877412828</v>
      </c>
      <c r="L487" s="39">
        <f t="shared" si="44"/>
        <v>28326.6</v>
      </c>
      <c r="M487" s="39">
        <f t="shared" si="45"/>
        <v>338.50765370560595</v>
      </c>
    </row>
    <row r="488" spans="1:13" ht="62.25">
      <c r="A488" s="77"/>
      <c r="B488" s="77"/>
      <c r="C488" s="53" t="s">
        <v>10</v>
      </c>
      <c r="D488" s="27" t="s">
        <v>121</v>
      </c>
      <c r="E488" s="16">
        <f t="shared" si="40"/>
        <v>117263.29999999999</v>
      </c>
      <c r="F488" s="16">
        <f t="shared" si="40"/>
        <v>125957.1</v>
      </c>
      <c r="G488" s="16">
        <f t="shared" si="40"/>
        <v>106543.5</v>
      </c>
      <c r="H488" s="16">
        <f t="shared" si="40"/>
        <v>96359.3</v>
      </c>
      <c r="I488" s="16">
        <f t="shared" si="41"/>
        <v>-10184.199999999997</v>
      </c>
      <c r="J488" s="16">
        <f t="shared" si="42"/>
        <v>90.44127515991121</v>
      </c>
      <c r="K488" s="16">
        <f t="shared" si="43"/>
        <v>76.5016819218607</v>
      </c>
      <c r="L488" s="16">
        <f t="shared" si="44"/>
        <v>-20903.999999999985</v>
      </c>
      <c r="M488" s="16">
        <f t="shared" si="45"/>
        <v>82.17345068747001</v>
      </c>
    </row>
    <row r="489" spans="1:13" ht="18" customHeight="1">
      <c r="A489" s="77"/>
      <c r="B489" s="77"/>
      <c r="C489" s="50" t="s">
        <v>46</v>
      </c>
      <c r="D489" s="26" t="s">
        <v>47</v>
      </c>
      <c r="E489" s="16">
        <f t="shared" si="40"/>
        <v>10558.5</v>
      </c>
      <c r="F489" s="16">
        <f t="shared" si="40"/>
        <v>8042.3</v>
      </c>
      <c r="G489" s="16">
        <f t="shared" si="40"/>
        <v>8042.3</v>
      </c>
      <c r="H489" s="16">
        <f t="shared" si="40"/>
        <v>19923.6</v>
      </c>
      <c r="I489" s="16">
        <f t="shared" si="41"/>
        <v>11881.3</v>
      </c>
      <c r="J489" s="16">
        <f t="shared" si="42"/>
        <v>247.73510065528518</v>
      </c>
      <c r="K489" s="16">
        <f t="shared" si="43"/>
        <v>247.73510065528518</v>
      </c>
      <c r="L489" s="16">
        <f t="shared" si="44"/>
        <v>9365.099999999999</v>
      </c>
      <c r="M489" s="16">
        <f t="shared" si="45"/>
        <v>188.69725813325755</v>
      </c>
    </row>
    <row r="490" spans="1:13" ht="18" customHeight="1">
      <c r="A490" s="77"/>
      <c r="B490" s="77"/>
      <c r="C490" s="50" t="s">
        <v>210</v>
      </c>
      <c r="D490" s="26" t="s">
        <v>211</v>
      </c>
      <c r="E490" s="16">
        <f t="shared" si="40"/>
        <v>0</v>
      </c>
      <c r="F490" s="16">
        <f t="shared" si="40"/>
        <v>0</v>
      </c>
      <c r="G490" s="16">
        <f t="shared" si="40"/>
        <v>0</v>
      </c>
      <c r="H490" s="16">
        <f t="shared" si="40"/>
        <v>85.3</v>
      </c>
      <c r="I490" s="16">
        <f t="shared" si="41"/>
        <v>85.3</v>
      </c>
      <c r="J490" s="16"/>
      <c r="K490" s="16"/>
      <c r="L490" s="16">
        <f t="shared" si="44"/>
        <v>85.3</v>
      </c>
      <c r="M490" s="16"/>
    </row>
    <row r="491" spans="1:13" ht="46.5">
      <c r="A491" s="77"/>
      <c r="B491" s="77"/>
      <c r="C491" s="50" t="s">
        <v>237</v>
      </c>
      <c r="D491" s="26" t="s">
        <v>238</v>
      </c>
      <c r="E491" s="16">
        <f t="shared" si="40"/>
        <v>0</v>
      </c>
      <c r="F491" s="16">
        <f t="shared" si="40"/>
        <v>0</v>
      </c>
      <c r="G491" s="16">
        <f t="shared" si="40"/>
        <v>0</v>
      </c>
      <c r="H491" s="39">
        <f t="shared" si="40"/>
        <v>2</v>
      </c>
      <c r="I491" s="39">
        <f t="shared" si="41"/>
        <v>2</v>
      </c>
      <c r="J491" s="39"/>
      <c r="K491" s="39"/>
      <c r="L491" s="39">
        <f t="shared" si="44"/>
        <v>2</v>
      </c>
      <c r="M491" s="39"/>
    </row>
    <row r="492" spans="1:13" ht="33" customHeight="1">
      <c r="A492" s="77"/>
      <c r="B492" s="77"/>
      <c r="C492" s="50" t="s">
        <v>154</v>
      </c>
      <c r="D492" s="27" t="s">
        <v>155</v>
      </c>
      <c r="E492" s="16">
        <f t="shared" si="40"/>
        <v>6546</v>
      </c>
      <c r="F492" s="16">
        <f t="shared" si="40"/>
        <v>5250.8</v>
      </c>
      <c r="G492" s="16">
        <f t="shared" si="40"/>
        <v>4042.6</v>
      </c>
      <c r="H492" s="39">
        <f t="shared" si="40"/>
        <v>5112.4</v>
      </c>
      <c r="I492" s="39">
        <f t="shared" si="41"/>
        <v>1069.7999999999997</v>
      </c>
      <c r="J492" s="39">
        <f t="shared" si="42"/>
        <v>126.4631672685895</v>
      </c>
      <c r="K492" s="39">
        <f t="shared" si="43"/>
        <v>97.36421116782203</v>
      </c>
      <c r="L492" s="39">
        <f t="shared" si="44"/>
        <v>-1433.6000000000004</v>
      </c>
      <c r="M492" s="39">
        <f t="shared" si="45"/>
        <v>78.09960281087686</v>
      </c>
    </row>
    <row r="493" spans="1:13" ht="46.5">
      <c r="A493" s="77"/>
      <c r="B493" s="77"/>
      <c r="C493" s="50" t="s">
        <v>160</v>
      </c>
      <c r="D493" s="26" t="s">
        <v>161</v>
      </c>
      <c r="E493" s="16">
        <f t="shared" si="40"/>
        <v>3176.5</v>
      </c>
      <c r="F493" s="16">
        <f t="shared" si="40"/>
        <v>0</v>
      </c>
      <c r="G493" s="16">
        <f t="shared" si="40"/>
        <v>0</v>
      </c>
      <c r="H493" s="16">
        <f t="shared" si="40"/>
        <v>3798.2999999999997</v>
      </c>
      <c r="I493" s="16">
        <f t="shared" si="41"/>
        <v>3798.2999999999997</v>
      </c>
      <c r="J493" s="16"/>
      <c r="K493" s="16"/>
      <c r="L493" s="16">
        <f t="shared" si="44"/>
        <v>621.7999999999997</v>
      </c>
      <c r="M493" s="16">
        <f t="shared" si="45"/>
        <v>119.57500393514874</v>
      </c>
    </row>
    <row r="494" spans="1:13" ht="33" customHeight="1">
      <c r="A494" s="77"/>
      <c r="B494" s="77"/>
      <c r="C494" s="50" t="s">
        <v>148</v>
      </c>
      <c r="D494" s="26" t="s">
        <v>149</v>
      </c>
      <c r="E494" s="16">
        <f t="shared" si="40"/>
        <v>112870.59999999999</v>
      </c>
      <c r="F494" s="16">
        <f t="shared" si="40"/>
        <v>88385.6</v>
      </c>
      <c r="G494" s="16">
        <f t="shared" si="40"/>
        <v>26600</v>
      </c>
      <c r="H494" s="39">
        <f t="shared" si="40"/>
        <v>73565.90000000001</v>
      </c>
      <c r="I494" s="39">
        <f t="shared" si="41"/>
        <v>46965.90000000001</v>
      </c>
      <c r="J494" s="39">
        <f t="shared" si="42"/>
        <v>276.5635338345865</v>
      </c>
      <c r="K494" s="39">
        <f t="shared" si="43"/>
        <v>83.23290219221231</v>
      </c>
      <c r="L494" s="39">
        <f t="shared" si="44"/>
        <v>-39304.69999999998</v>
      </c>
      <c r="M494" s="39">
        <f t="shared" si="45"/>
        <v>65.17720292086692</v>
      </c>
    </row>
    <row r="495" spans="1:13" ht="18" customHeight="1">
      <c r="A495" s="77"/>
      <c r="B495" s="77"/>
      <c r="C495" s="50" t="s">
        <v>64</v>
      </c>
      <c r="D495" s="26" t="s">
        <v>65</v>
      </c>
      <c r="E495" s="16">
        <f t="shared" si="40"/>
        <v>1986</v>
      </c>
      <c r="F495" s="16">
        <f t="shared" si="40"/>
        <v>0</v>
      </c>
      <c r="G495" s="16">
        <f t="shared" si="40"/>
        <v>0</v>
      </c>
      <c r="H495" s="16">
        <f t="shared" si="40"/>
        <v>0</v>
      </c>
      <c r="I495" s="16">
        <f t="shared" si="41"/>
        <v>0</v>
      </c>
      <c r="J495" s="16"/>
      <c r="K495" s="16"/>
      <c r="L495" s="16">
        <f t="shared" si="44"/>
        <v>-1986</v>
      </c>
      <c r="M495" s="16">
        <f t="shared" si="45"/>
        <v>0</v>
      </c>
    </row>
    <row r="496" spans="1:13" ht="78">
      <c r="A496" s="77"/>
      <c r="B496" s="77"/>
      <c r="C496" s="53" t="s">
        <v>162</v>
      </c>
      <c r="D496" s="27" t="s">
        <v>167</v>
      </c>
      <c r="E496" s="16">
        <f t="shared" si="40"/>
        <v>446.5</v>
      </c>
      <c r="F496" s="16">
        <f t="shared" si="40"/>
        <v>0</v>
      </c>
      <c r="G496" s="16">
        <f t="shared" si="40"/>
        <v>0</v>
      </c>
      <c r="H496" s="16">
        <f t="shared" si="40"/>
        <v>0</v>
      </c>
      <c r="I496" s="16">
        <f t="shared" si="41"/>
        <v>0</v>
      </c>
      <c r="J496" s="16"/>
      <c r="K496" s="16"/>
      <c r="L496" s="16">
        <f t="shared" si="44"/>
        <v>-446.5</v>
      </c>
      <c r="M496" s="16">
        <f t="shared" si="45"/>
        <v>0</v>
      </c>
    </row>
    <row r="497" spans="1:13" ht="78">
      <c r="A497" s="77"/>
      <c r="B497" s="77"/>
      <c r="C497" s="53" t="s">
        <v>146</v>
      </c>
      <c r="D497" s="27" t="s">
        <v>166</v>
      </c>
      <c r="E497" s="16">
        <f t="shared" si="40"/>
        <v>9.899999999999999</v>
      </c>
      <c r="F497" s="16">
        <f t="shared" si="40"/>
        <v>0</v>
      </c>
      <c r="G497" s="16">
        <f t="shared" si="40"/>
        <v>0</v>
      </c>
      <c r="H497" s="16">
        <f t="shared" si="40"/>
        <v>44.9</v>
      </c>
      <c r="I497" s="16">
        <f t="shared" si="41"/>
        <v>44.9</v>
      </c>
      <c r="J497" s="16"/>
      <c r="K497" s="16"/>
      <c r="L497" s="16">
        <f t="shared" si="44"/>
        <v>35</v>
      </c>
      <c r="M497" s="16">
        <f t="shared" si="45"/>
        <v>453.5353535353535</v>
      </c>
    </row>
    <row r="498" spans="1:13" ht="93">
      <c r="A498" s="77"/>
      <c r="B498" s="77"/>
      <c r="C498" s="53" t="s">
        <v>137</v>
      </c>
      <c r="D498" s="28" t="s">
        <v>138</v>
      </c>
      <c r="E498" s="16">
        <f t="shared" si="40"/>
        <v>364702.4</v>
      </c>
      <c r="F498" s="16">
        <f t="shared" si="40"/>
        <v>489505.9</v>
      </c>
      <c r="G498" s="16">
        <f t="shared" si="40"/>
        <v>276755.2</v>
      </c>
      <c r="H498" s="16">
        <f t="shared" si="40"/>
        <v>133529.2</v>
      </c>
      <c r="I498" s="16">
        <f t="shared" si="41"/>
        <v>-143226</v>
      </c>
      <c r="J498" s="16">
        <f t="shared" si="42"/>
        <v>48.248126864463615</v>
      </c>
      <c r="K498" s="16">
        <f t="shared" si="43"/>
        <v>27.278363754144742</v>
      </c>
      <c r="L498" s="16">
        <f t="shared" si="44"/>
        <v>-231173.2</v>
      </c>
      <c r="M498" s="16">
        <f t="shared" si="45"/>
        <v>36.61319475824673</v>
      </c>
    </row>
    <row r="499" spans="1:13" ht="93">
      <c r="A499" s="77"/>
      <c r="B499" s="77"/>
      <c r="C499" s="53" t="s">
        <v>164</v>
      </c>
      <c r="D499" s="28" t="s">
        <v>145</v>
      </c>
      <c r="E499" s="16">
        <f t="shared" si="40"/>
        <v>0</v>
      </c>
      <c r="F499" s="16">
        <f t="shared" si="40"/>
        <v>0</v>
      </c>
      <c r="G499" s="16">
        <f t="shared" si="40"/>
        <v>0</v>
      </c>
      <c r="H499" s="16">
        <f t="shared" si="40"/>
        <v>0</v>
      </c>
      <c r="I499" s="16">
        <f t="shared" si="41"/>
        <v>0</v>
      </c>
      <c r="J499" s="16"/>
      <c r="K499" s="16"/>
      <c r="L499" s="16">
        <f t="shared" si="44"/>
        <v>0</v>
      </c>
      <c r="M499" s="16"/>
    </row>
    <row r="500" spans="1:13" ht="46.5">
      <c r="A500" s="77"/>
      <c r="B500" s="77"/>
      <c r="C500" s="53" t="s">
        <v>163</v>
      </c>
      <c r="D500" s="26" t="s">
        <v>12</v>
      </c>
      <c r="E500" s="16">
        <f t="shared" si="40"/>
        <v>189027.5</v>
      </c>
      <c r="F500" s="16">
        <f t="shared" si="40"/>
        <v>142971.6</v>
      </c>
      <c r="G500" s="16">
        <f t="shared" si="40"/>
        <v>113438.5</v>
      </c>
      <c r="H500" s="39">
        <f t="shared" si="40"/>
        <v>206073.9</v>
      </c>
      <c r="I500" s="39">
        <f t="shared" si="41"/>
        <v>92635.4</v>
      </c>
      <c r="J500" s="39">
        <f t="shared" si="42"/>
        <v>181.66134072647293</v>
      </c>
      <c r="K500" s="39">
        <f t="shared" si="43"/>
        <v>144.13624803807187</v>
      </c>
      <c r="L500" s="39">
        <f t="shared" si="44"/>
        <v>17046.399999999994</v>
      </c>
      <c r="M500" s="39">
        <f t="shared" si="45"/>
        <v>109.0179471240957</v>
      </c>
    </row>
    <row r="501" spans="1:13" ht="50.25" customHeight="1">
      <c r="A501" s="77"/>
      <c r="B501" s="77"/>
      <c r="C501" s="53" t="s">
        <v>156</v>
      </c>
      <c r="D501" s="27" t="s">
        <v>157</v>
      </c>
      <c r="E501" s="16">
        <f t="shared" si="40"/>
        <v>14.3</v>
      </c>
      <c r="F501" s="16">
        <f t="shared" si="40"/>
        <v>0</v>
      </c>
      <c r="G501" s="16">
        <f t="shared" si="40"/>
        <v>0</v>
      </c>
      <c r="H501" s="39">
        <f t="shared" si="40"/>
        <v>15469.2</v>
      </c>
      <c r="I501" s="39">
        <f t="shared" si="41"/>
        <v>15469.2</v>
      </c>
      <c r="J501" s="39"/>
      <c r="K501" s="39"/>
      <c r="L501" s="39">
        <f t="shared" si="44"/>
        <v>15454.900000000001</v>
      </c>
      <c r="M501" s="39">
        <f>H501/E501*100</f>
        <v>108176.22377622376</v>
      </c>
    </row>
    <row r="502" spans="1:13" ht="78">
      <c r="A502" s="77"/>
      <c r="B502" s="77"/>
      <c r="C502" s="53" t="s">
        <v>245</v>
      </c>
      <c r="D502" s="26" t="s">
        <v>246</v>
      </c>
      <c r="E502" s="16">
        <f t="shared" si="40"/>
        <v>0</v>
      </c>
      <c r="F502" s="16">
        <f t="shared" si="40"/>
        <v>0</v>
      </c>
      <c r="G502" s="16">
        <f t="shared" si="40"/>
        <v>0</v>
      </c>
      <c r="H502" s="39">
        <f t="shared" si="40"/>
        <v>1224.6</v>
      </c>
      <c r="I502" s="39">
        <f t="shared" si="41"/>
        <v>1224.6</v>
      </c>
      <c r="J502" s="39"/>
      <c r="K502" s="39"/>
      <c r="L502" s="39">
        <f t="shared" si="44"/>
        <v>1224.6</v>
      </c>
      <c r="M502" s="39"/>
    </row>
    <row r="503" spans="1:13" ht="19.5" customHeight="1">
      <c r="A503" s="77"/>
      <c r="B503" s="77"/>
      <c r="C503" s="50" t="s">
        <v>13</v>
      </c>
      <c r="D503" s="26" t="s">
        <v>14</v>
      </c>
      <c r="E503" s="39">
        <f aca="true" t="shared" si="46" ref="E503:G522">SUMIF($C$6:$C$457,$C503,E$6:E$457)</f>
        <v>157937</v>
      </c>
      <c r="F503" s="16">
        <f t="shared" si="46"/>
        <v>145794.69999999998</v>
      </c>
      <c r="G503" s="16">
        <f t="shared" si="46"/>
        <v>116987.49999999999</v>
      </c>
      <c r="H503" s="39">
        <f>SUM(H504:H534)</f>
        <v>151670.2</v>
      </c>
      <c r="I503" s="39">
        <f t="shared" si="41"/>
        <v>34682.700000000026</v>
      </c>
      <c r="J503" s="39">
        <f t="shared" si="42"/>
        <v>129.64650069451866</v>
      </c>
      <c r="K503" s="39">
        <f t="shared" si="43"/>
        <v>104.02998188548693</v>
      </c>
      <c r="L503" s="39">
        <f t="shared" si="44"/>
        <v>-6266.799999999988</v>
      </c>
      <c r="M503" s="39">
        <f t="shared" si="45"/>
        <v>96.03208874424614</v>
      </c>
    </row>
    <row r="504" spans="1:13" ht="78" hidden="1">
      <c r="A504" s="77"/>
      <c r="B504" s="77"/>
      <c r="C504" s="53" t="s">
        <v>81</v>
      </c>
      <c r="D504" s="26" t="s">
        <v>82</v>
      </c>
      <c r="E504" s="16">
        <f t="shared" si="46"/>
        <v>2755.8</v>
      </c>
      <c r="F504" s="16">
        <f t="shared" si="46"/>
        <v>4000</v>
      </c>
      <c r="G504" s="16">
        <f t="shared" si="46"/>
        <v>3320</v>
      </c>
      <c r="H504" s="16">
        <f aca="true" t="shared" si="47" ref="H504:H536">SUMIF($C$6:$C$457,$C504,H$6:H$457)</f>
        <v>1905.3</v>
      </c>
      <c r="I504" s="16">
        <f t="shared" si="41"/>
        <v>-1414.7</v>
      </c>
      <c r="J504" s="16">
        <f t="shared" si="42"/>
        <v>57.38855421686747</v>
      </c>
      <c r="K504" s="16">
        <f t="shared" si="43"/>
        <v>47.6325</v>
      </c>
      <c r="L504" s="16">
        <f t="shared" si="44"/>
        <v>-850.5000000000002</v>
      </c>
      <c r="M504" s="16">
        <f t="shared" si="45"/>
        <v>69.13781841933377</v>
      </c>
    </row>
    <row r="505" spans="1:13" ht="62.25" hidden="1">
      <c r="A505" s="77"/>
      <c r="B505" s="77"/>
      <c r="C505" s="53" t="s">
        <v>88</v>
      </c>
      <c r="D505" s="26" t="s">
        <v>89</v>
      </c>
      <c r="E505" s="16">
        <f t="shared" si="46"/>
        <v>174.3</v>
      </c>
      <c r="F505" s="16">
        <f t="shared" si="46"/>
        <v>300</v>
      </c>
      <c r="G505" s="16">
        <f t="shared" si="46"/>
        <v>240</v>
      </c>
      <c r="H505" s="16">
        <f t="shared" si="47"/>
        <v>170.9</v>
      </c>
      <c r="I505" s="16">
        <f t="shared" si="41"/>
        <v>-69.1</v>
      </c>
      <c r="J505" s="16">
        <f t="shared" si="42"/>
        <v>71.20833333333334</v>
      </c>
      <c r="K505" s="16">
        <f t="shared" si="43"/>
        <v>56.96666666666667</v>
      </c>
      <c r="L505" s="16">
        <f t="shared" si="44"/>
        <v>-3.4000000000000057</v>
      </c>
      <c r="M505" s="16">
        <f t="shared" si="45"/>
        <v>98.04934021801492</v>
      </c>
    </row>
    <row r="506" spans="1:13" ht="62.25" hidden="1">
      <c r="A506" s="77"/>
      <c r="B506" s="77"/>
      <c r="C506" s="53" t="s">
        <v>83</v>
      </c>
      <c r="D506" s="26" t="s">
        <v>84</v>
      </c>
      <c r="E506" s="16">
        <f t="shared" si="46"/>
        <v>1497.8</v>
      </c>
      <c r="F506" s="16">
        <f t="shared" si="46"/>
        <v>1000</v>
      </c>
      <c r="G506" s="16">
        <f t="shared" si="46"/>
        <v>831.6</v>
      </c>
      <c r="H506" s="16">
        <f t="shared" si="47"/>
        <v>1467.9</v>
      </c>
      <c r="I506" s="16">
        <f t="shared" si="41"/>
        <v>636.3000000000001</v>
      </c>
      <c r="J506" s="16">
        <f t="shared" si="42"/>
        <v>176.5151515151515</v>
      </c>
      <c r="K506" s="16">
        <f t="shared" si="43"/>
        <v>146.79</v>
      </c>
      <c r="L506" s="16">
        <f t="shared" si="44"/>
        <v>-29.899999999999864</v>
      </c>
      <c r="M506" s="16">
        <f t="shared" si="45"/>
        <v>98.0037388169315</v>
      </c>
    </row>
    <row r="507" spans="1:13" ht="62.25" hidden="1">
      <c r="A507" s="77"/>
      <c r="B507" s="77"/>
      <c r="C507" s="53" t="s">
        <v>180</v>
      </c>
      <c r="D507" s="26" t="s">
        <v>181</v>
      </c>
      <c r="E507" s="16">
        <f t="shared" si="46"/>
        <v>3264.6</v>
      </c>
      <c r="F507" s="16">
        <f t="shared" si="46"/>
        <v>3330</v>
      </c>
      <c r="G507" s="16">
        <f t="shared" si="46"/>
        <v>2723</v>
      </c>
      <c r="H507" s="16">
        <f t="shared" si="47"/>
        <v>3064.7</v>
      </c>
      <c r="I507" s="16">
        <f t="shared" si="41"/>
        <v>341.6999999999998</v>
      </c>
      <c r="J507" s="16">
        <f t="shared" si="42"/>
        <v>112.54865956665441</v>
      </c>
      <c r="K507" s="16">
        <f t="shared" si="43"/>
        <v>92.03303303303304</v>
      </c>
      <c r="L507" s="16">
        <f t="shared" si="44"/>
        <v>-199.9000000000001</v>
      </c>
      <c r="M507" s="16">
        <f t="shared" si="45"/>
        <v>93.87673834466703</v>
      </c>
    </row>
    <row r="508" spans="1:13" ht="46.5" hidden="1">
      <c r="A508" s="77"/>
      <c r="B508" s="77"/>
      <c r="C508" s="53" t="s">
        <v>183</v>
      </c>
      <c r="D508" s="26" t="s">
        <v>182</v>
      </c>
      <c r="E508" s="16">
        <f t="shared" si="46"/>
        <v>353</v>
      </c>
      <c r="F508" s="16">
        <f t="shared" si="46"/>
        <v>190</v>
      </c>
      <c r="G508" s="16">
        <f t="shared" si="46"/>
        <v>150.6</v>
      </c>
      <c r="H508" s="16">
        <f t="shared" si="47"/>
        <v>380.1</v>
      </c>
      <c r="I508" s="16">
        <f t="shared" si="41"/>
        <v>229.50000000000003</v>
      </c>
      <c r="J508" s="16">
        <f t="shared" si="42"/>
        <v>252.39043824701199</v>
      </c>
      <c r="K508" s="16">
        <f t="shared" si="43"/>
        <v>200.0526315789474</v>
      </c>
      <c r="L508" s="16">
        <f t="shared" si="44"/>
        <v>27.100000000000023</v>
      </c>
      <c r="M508" s="16">
        <f t="shared" si="45"/>
        <v>107.67705382436262</v>
      </c>
    </row>
    <row r="509" spans="1:13" ht="30.75" hidden="1">
      <c r="A509" s="77"/>
      <c r="B509" s="77"/>
      <c r="C509" s="53" t="s">
        <v>31</v>
      </c>
      <c r="D509" s="26" t="s">
        <v>32</v>
      </c>
      <c r="E509" s="16">
        <f t="shared" si="46"/>
        <v>0</v>
      </c>
      <c r="F509" s="16">
        <f t="shared" si="46"/>
        <v>0</v>
      </c>
      <c r="G509" s="16">
        <f t="shared" si="46"/>
        <v>0</v>
      </c>
      <c r="H509" s="16">
        <f t="shared" si="47"/>
        <v>0</v>
      </c>
      <c r="I509" s="16">
        <f t="shared" si="41"/>
        <v>0</v>
      </c>
      <c r="J509" s="16" t="e">
        <f t="shared" si="42"/>
        <v>#DIV/0!</v>
      </c>
      <c r="K509" s="16" t="e">
        <f t="shared" si="43"/>
        <v>#DIV/0!</v>
      </c>
      <c r="L509" s="16">
        <f t="shared" si="44"/>
        <v>0</v>
      </c>
      <c r="M509" s="16" t="e">
        <f t="shared" si="45"/>
        <v>#DIV/0!</v>
      </c>
    </row>
    <row r="510" spans="1:13" ht="46.5" hidden="1">
      <c r="A510" s="77"/>
      <c r="B510" s="77"/>
      <c r="C510" s="53" t="s">
        <v>90</v>
      </c>
      <c r="D510" s="26" t="s">
        <v>91</v>
      </c>
      <c r="E510" s="16">
        <f t="shared" si="46"/>
        <v>890.9</v>
      </c>
      <c r="F510" s="16">
        <f t="shared" si="46"/>
        <v>705.4</v>
      </c>
      <c r="G510" s="16">
        <f t="shared" si="46"/>
        <v>580</v>
      </c>
      <c r="H510" s="16">
        <f t="shared" si="47"/>
        <v>488.3</v>
      </c>
      <c r="I510" s="16">
        <f t="shared" si="41"/>
        <v>-91.69999999999999</v>
      </c>
      <c r="J510" s="16">
        <f t="shared" si="42"/>
        <v>84.1896551724138</v>
      </c>
      <c r="K510" s="16">
        <f t="shared" si="43"/>
        <v>69.22313580946981</v>
      </c>
      <c r="L510" s="16">
        <f t="shared" si="44"/>
        <v>-402.59999999999997</v>
      </c>
      <c r="M510" s="16">
        <f t="shared" si="45"/>
        <v>54.80974295656078</v>
      </c>
    </row>
    <row r="511" spans="1:13" ht="62.25" hidden="1">
      <c r="A511" s="77"/>
      <c r="B511" s="77"/>
      <c r="C511" s="53" t="s">
        <v>199</v>
      </c>
      <c r="D511" s="26" t="s">
        <v>200</v>
      </c>
      <c r="E511" s="16">
        <f t="shared" si="46"/>
        <v>10.2</v>
      </c>
      <c r="F511" s="16">
        <f t="shared" si="46"/>
        <v>0</v>
      </c>
      <c r="G511" s="16">
        <f t="shared" si="46"/>
        <v>0</v>
      </c>
      <c r="H511" s="16">
        <f t="shared" si="47"/>
        <v>0</v>
      </c>
      <c r="I511" s="16">
        <f t="shared" si="41"/>
        <v>0</v>
      </c>
      <c r="J511" s="16" t="e">
        <f t="shared" si="42"/>
        <v>#DIV/0!</v>
      </c>
      <c r="K511" s="16" t="e">
        <f t="shared" si="43"/>
        <v>#DIV/0!</v>
      </c>
      <c r="L511" s="16">
        <f t="shared" si="44"/>
        <v>-10.2</v>
      </c>
      <c r="M511" s="16">
        <f t="shared" si="45"/>
        <v>0</v>
      </c>
    </row>
    <row r="512" spans="1:13" ht="46.5" hidden="1">
      <c r="A512" s="77"/>
      <c r="B512" s="77"/>
      <c r="C512" s="50" t="s">
        <v>152</v>
      </c>
      <c r="D512" s="26" t="s">
        <v>153</v>
      </c>
      <c r="E512" s="16">
        <f t="shared" si="46"/>
        <v>0</v>
      </c>
      <c r="F512" s="16">
        <f t="shared" si="46"/>
        <v>0</v>
      </c>
      <c r="G512" s="16">
        <f t="shared" si="46"/>
        <v>0</v>
      </c>
      <c r="H512" s="16">
        <f t="shared" si="47"/>
        <v>0</v>
      </c>
      <c r="I512" s="16">
        <f t="shared" si="41"/>
        <v>0</v>
      </c>
      <c r="J512" s="16" t="e">
        <f t="shared" si="42"/>
        <v>#DIV/0!</v>
      </c>
      <c r="K512" s="16" t="e">
        <f t="shared" si="43"/>
        <v>#DIV/0!</v>
      </c>
      <c r="L512" s="16">
        <f t="shared" si="44"/>
        <v>0</v>
      </c>
      <c r="M512" s="16" t="e">
        <f t="shared" si="45"/>
        <v>#DIV/0!</v>
      </c>
    </row>
    <row r="513" spans="1:13" ht="30.75" hidden="1">
      <c r="A513" s="77"/>
      <c r="B513" s="77"/>
      <c r="C513" s="53" t="s">
        <v>48</v>
      </c>
      <c r="D513" s="26" t="s">
        <v>49</v>
      </c>
      <c r="E513" s="16">
        <f t="shared" si="46"/>
        <v>10093.1</v>
      </c>
      <c r="F513" s="16">
        <f t="shared" si="46"/>
        <v>7363</v>
      </c>
      <c r="G513" s="16">
        <f t="shared" si="46"/>
        <v>7200.2</v>
      </c>
      <c r="H513" s="16">
        <f t="shared" si="47"/>
        <v>6807.4</v>
      </c>
      <c r="I513" s="16">
        <f t="shared" si="41"/>
        <v>-392.8000000000002</v>
      </c>
      <c r="J513" s="16">
        <f t="shared" si="42"/>
        <v>94.5445959834449</v>
      </c>
      <c r="K513" s="16">
        <f t="shared" si="43"/>
        <v>92.45416270541898</v>
      </c>
      <c r="L513" s="16">
        <f t="shared" si="44"/>
        <v>-3285.7000000000007</v>
      </c>
      <c r="M513" s="16">
        <f t="shared" si="45"/>
        <v>67.44607702291664</v>
      </c>
    </row>
    <row r="514" spans="1:13" ht="30.75" hidden="1">
      <c r="A514" s="77"/>
      <c r="B514" s="77"/>
      <c r="C514" s="53" t="s">
        <v>122</v>
      </c>
      <c r="D514" s="26" t="s">
        <v>123</v>
      </c>
      <c r="E514" s="16">
        <f t="shared" si="46"/>
        <v>19</v>
      </c>
      <c r="F514" s="16">
        <f t="shared" si="46"/>
        <v>0</v>
      </c>
      <c r="G514" s="16">
        <f t="shared" si="46"/>
        <v>0</v>
      </c>
      <c r="H514" s="16">
        <f t="shared" si="47"/>
        <v>35</v>
      </c>
      <c r="I514" s="16">
        <f t="shared" si="41"/>
        <v>35</v>
      </c>
      <c r="J514" s="16" t="e">
        <f t="shared" si="42"/>
        <v>#DIV/0!</v>
      </c>
      <c r="K514" s="16" t="e">
        <f t="shared" si="43"/>
        <v>#DIV/0!</v>
      </c>
      <c r="L514" s="16">
        <f t="shared" si="44"/>
        <v>16</v>
      </c>
      <c r="M514" s="16">
        <f t="shared" si="45"/>
        <v>184.21052631578948</v>
      </c>
    </row>
    <row r="515" spans="1:13" ht="30.75" hidden="1">
      <c r="A515" s="77"/>
      <c r="B515" s="77"/>
      <c r="C515" s="53" t="s">
        <v>50</v>
      </c>
      <c r="D515" s="26" t="s">
        <v>51</v>
      </c>
      <c r="E515" s="16">
        <f t="shared" si="46"/>
        <v>915.3</v>
      </c>
      <c r="F515" s="16">
        <f t="shared" si="46"/>
        <v>1000</v>
      </c>
      <c r="G515" s="16">
        <f t="shared" si="46"/>
        <v>833.2</v>
      </c>
      <c r="H515" s="16">
        <f t="shared" si="47"/>
        <v>1043</v>
      </c>
      <c r="I515" s="16">
        <f t="shared" si="41"/>
        <v>209.79999999999995</v>
      </c>
      <c r="J515" s="16">
        <f t="shared" si="42"/>
        <v>125.18002880460872</v>
      </c>
      <c r="K515" s="16">
        <f t="shared" si="43"/>
        <v>104.3</v>
      </c>
      <c r="L515" s="16">
        <f t="shared" si="44"/>
        <v>127.70000000000005</v>
      </c>
      <c r="M515" s="16">
        <f t="shared" si="45"/>
        <v>113.95170982191631</v>
      </c>
    </row>
    <row r="516" spans="1:13" ht="30.75" hidden="1">
      <c r="A516" s="77"/>
      <c r="B516" s="77"/>
      <c r="C516" s="53" t="s">
        <v>52</v>
      </c>
      <c r="D516" s="26" t="s">
        <v>53</v>
      </c>
      <c r="E516" s="16">
        <f t="shared" si="46"/>
        <v>0</v>
      </c>
      <c r="F516" s="16">
        <f t="shared" si="46"/>
        <v>0</v>
      </c>
      <c r="G516" s="16">
        <f t="shared" si="46"/>
        <v>0</v>
      </c>
      <c r="H516" s="16">
        <f t="shared" si="47"/>
        <v>0</v>
      </c>
      <c r="I516" s="16">
        <f t="shared" si="41"/>
        <v>0</v>
      </c>
      <c r="J516" s="16" t="e">
        <f t="shared" si="42"/>
        <v>#DIV/0!</v>
      </c>
      <c r="K516" s="16" t="e">
        <f t="shared" si="43"/>
        <v>#DIV/0!</v>
      </c>
      <c r="L516" s="16">
        <f t="shared" si="44"/>
        <v>0</v>
      </c>
      <c r="M516" s="16" t="e">
        <f t="shared" si="45"/>
        <v>#DIV/0!</v>
      </c>
    </row>
    <row r="517" spans="1:13" ht="30.75" hidden="1">
      <c r="A517" s="77"/>
      <c r="B517" s="77"/>
      <c r="C517" s="53" t="s">
        <v>54</v>
      </c>
      <c r="D517" s="26" t="s">
        <v>55</v>
      </c>
      <c r="E517" s="16">
        <f t="shared" si="46"/>
        <v>7720.2</v>
      </c>
      <c r="F517" s="16">
        <f t="shared" si="46"/>
        <v>9584.6</v>
      </c>
      <c r="G517" s="16">
        <f t="shared" si="46"/>
        <v>8476.7</v>
      </c>
      <c r="H517" s="16">
        <f t="shared" si="47"/>
        <v>9472.7</v>
      </c>
      <c r="I517" s="16">
        <f t="shared" si="41"/>
        <v>996</v>
      </c>
      <c r="J517" s="16">
        <f t="shared" si="42"/>
        <v>111.74985548621514</v>
      </c>
      <c r="K517" s="16">
        <f t="shared" si="43"/>
        <v>98.83250213884774</v>
      </c>
      <c r="L517" s="16">
        <f t="shared" si="44"/>
        <v>1752.500000000001</v>
      </c>
      <c r="M517" s="16">
        <f t="shared" si="45"/>
        <v>122.70018911427168</v>
      </c>
    </row>
    <row r="518" spans="1:13" ht="30.75" hidden="1">
      <c r="A518" s="77"/>
      <c r="B518" s="77"/>
      <c r="C518" s="53" t="s">
        <v>112</v>
      </c>
      <c r="D518" s="26" t="s">
        <v>113</v>
      </c>
      <c r="E518" s="16">
        <f t="shared" si="46"/>
        <v>784.3</v>
      </c>
      <c r="F518" s="16">
        <f t="shared" si="46"/>
        <v>672.9</v>
      </c>
      <c r="G518" s="16">
        <f t="shared" si="46"/>
        <v>636</v>
      </c>
      <c r="H518" s="16">
        <f t="shared" si="47"/>
        <v>396.2</v>
      </c>
      <c r="I518" s="16">
        <f t="shared" si="41"/>
        <v>-239.8</v>
      </c>
      <c r="J518" s="16">
        <f t="shared" si="42"/>
        <v>62.29559748427673</v>
      </c>
      <c r="K518" s="16">
        <f t="shared" si="43"/>
        <v>58.87947689106851</v>
      </c>
      <c r="L518" s="16">
        <f t="shared" si="44"/>
        <v>-388.09999999999997</v>
      </c>
      <c r="M518" s="16">
        <f t="shared" si="45"/>
        <v>50.51638403672064</v>
      </c>
    </row>
    <row r="519" spans="1:13" ht="30.75" hidden="1">
      <c r="A519" s="77"/>
      <c r="B519" s="77"/>
      <c r="C519" s="53" t="s">
        <v>56</v>
      </c>
      <c r="D519" s="26" t="s">
        <v>57</v>
      </c>
      <c r="E519" s="16">
        <f t="shared" si="46"/>
        <v>0</v>
      </c>
      <c r="F519" s="16">
        <f t="shared" si="46"/>
        <v>0</v>
      </c>
      <c r="G519" s="16">
        <f t="shared" si="46"/>
        <v>0</v>
      </c>
      <c r="H519" s="16">
        <f t="shared" si="47"/>
        <v>0</v>
      </c>
      <c r="I519" s="16">
        <f t="shared" si="41"/>
        <v>0</v>
      </c>
      <c r="J519" s="16" t="e">
        <f t="shared" si="42"/>
        <v>#DIV/0!</v>
      </c>
      <c r="K519" s="16" t="e">
        <f t="shared" si="43"/>
        <v>#DIV/0!</v>
      </c>
      <c r="L519" s="16">
        <f t="shared" si="44"/>
        <v>0</v>
      </c>
      <c r="M519" s="16" t="e">
        <f t="shared" si="45"/>
        <v>#DIV/0!</v>
      </c>
    </row>
    <row r="520" spans="1:13" ht="30.75" hidden="1">
      <c r="A520" s="77"/>
      <c r="B520" s="77"/>
      <c r="C520" s="53" t="s">
        <v>58</v>
      </c>
      <c r="D520" s="26" t="s">
        <v>59</v>
      </c>
      <c r="E520" s="16">
        <f t="shared" si="46"/>
        <v>0</v>
      </c>
      <c r="F520" s="16">
        <f t="shared" si="46"/>
        <v>0</v>
      </c>
      <c r="G520" s="16">
        <f t="shared" si="46"/>
        <v>0</v>
      </c>
      <c r="H520" s="16">
        <f t="shared" si="47"/>
        <v>0</v>
      </c>
      <c r="I520" s="16">
        <f t="shared" si="41"/>
        <v>0</v>
      </c>
      <c r="J520" s="16" t="e">
        <f t="shared" si="42"/>
        <v>#DIV/0!</v>
      </c>
      <c r="K520" s="16" t="e">
        <f t="shared" si="43"/>
        <v>#DIV/0!</v>
      </c>
      <c r="L520" s="16">
        <f t="shared" si="44"/>
        <v>0</v>
      </c>
      <c r="M520" s="16" t="e">
        <f t="shared" si="45"/>
        <v>#DIV/0!</v>
      </c>
    </row>
    <row r="521" spans="1:13" ht="62.25" hidden="1">
      <c r="A521" s="77"/>
      <c r="B521" s="77"/>
      <c r="C521" s="53" t="s">
        <v>187</v>
      </c>
      <c r="D521" s="26" t="s">
        <v>189</v>
      </c>
      <c r="E521" s="16">
        <f t="shared" si="46"/>
        <v>10</v>
      </c>
      <c r="F521" s="16">
        <f t="shared" si="46"/>
        <v>0</v>
      </c>
      <c r="G521" s="16">
        <f t="shared" si="46"/>
        <v>0</v>
      </c>
      <c r="H521" s="16">
        <f t="shared" si="47"/>
        <v>0</v>
      </c>
      <c r="I521" s="16">
        <f t="shared" si="41"/>
        <v>0</v>
      </c>
      <c r="J521" s="16" t="e">
        <f t="shared" si="42"/>
        <v>#DIV/0!</v>
      </c>
      <c r="K521" s="16" t="e">
        <f t="shared" si="43"/>
        <v>#DIV/0!</v>
      </c>
      <c r="L521" s="16">
        <f t="shared" si="44"/>
        <v>-10</v>
      </c>
      <c r="M521" s="16">
        <f t="shared" si="45"/>
        <v>0</v>
      </c>
    </row>
    <row r="522" spans="1:13" ht="62.25" hidden="1">
      <c r="A522" s="77"/>
      <c r="B522" s="77"/>
      <c r="C522" s="53" t="s">
        <v>97</v>
      </c>
      <c r="D522" s="26" t="s">
        <v>98</v>
      </c>
      <c r="E522" s="16">
        <f t="shared" si="46"/>
        <v>9256.3</v>
      </c>
      <c r="F522" s="16">
        <f t="shared" si="46"/>
        <v>10700</v>
      </c>
      <c r="G522" s="16">
        <f t="shared" si="46"/>
        <v>8700</v>
      </c>
      <c r="H522" s="16">
        <f t="shared" si="47"/>
        <v>10309.9</v>
      </c>
      <c r="I522" s="16">
        <f t="shared" si="41"/>
        <v>1609.8999999999996</v>
      </c>
      <c r="J522" s="16">
        <f t="shared" si="42"/>
        <v>118.50459770114942</v>
      </c>
      <c r="K522" s="16">
        <f t="shared" si="43"/>
        <v>96.35420560747663</v>
      </c>
      <c r="L522" s="16">
        <f t="shared" si="44"/>
        <v>1053.6000000000004</v>
      </c>
      <c r="M522" s="16">
        <f t="shared" si="45"/>
        <v>111.38251785270572</v>
      </c>
    </row>
    <row r="523" spans="1:13" ht="62.25" hidden="1">
      <c r="A523" s="77"/>
      <c r="B523" s="77"/>
      <c r="C523" s="53" t="s">
        <v>176</v>
      </c>
      <c r="D523" s="26" t="s">
        <v>178</v>
      </c>
      <c r="E523" s="16">
        <f aca="true" t="shared" si="48" ref="E523:G536">SUMIF($C$6:$C$457,$C523,E$6:E$457)</f>
        <v>2462.5</v>
      </c>
      <c r="F523" s="16">
        <f t="shared" si="48"/>
        <v>8000</v>
      </c>
      <c r="G523" s="16">
        <f t="shared" si="48"/>
        <v>6666.8</v>
      </c>
      <c r="H523" s="16">
        <f t="shared" si="47"/>
        <v>767</v>
      </c>
      <c r="I523" s="16">
        <f t="shared" si="41"/>
        <v>-5899.8</v>
      </c>
      <c r="J523" s="16">
        <f t="shared" si="42"/>
        <v>11.504769904601908</v>
      </c>
      <c r="K523" s="16">
        <f t="shared" si="43"/>
        <v>9.5875</v>
      </c>
      <c r="L523" s="16">
        <f t="shared" si="44"/>
        <v>-1695.5</v>
      </c>
      <c r="M523" s="16">
        <f t="shared" si="45"/>
        <v>31.147208121827415</v>
      </c>
    </row>
    <row r="524" spans="1:13" ht="30.75" hidden="1">
      <c r="A524" s="77"/>
      <c r="B524" s="77"/>
      <c r="C524" s="53" t="s">
        <v>177</v>
      </c>
      <c r="D524" s="26" t="s">
        <v>179</v>
      </c>
      <c r="E524" s="16">
        <f t="shared" si="48"/>
        <v>3519.2</v>
      </c>
      <c r="F524" s="16">
        <f t="shared" si="48"/>
        <v>6091.6</v>
      </c>
      <c r="G524" s="16">
        <f t="shared" si="48"/>
        <v>5209.6</v>
      </c>
      <c r="H524" s="16">
        <f t="shared" si="47"/>
        <v>7830</v>
      </c>
      <c r="I524" s="16">
        <f t="shared" si="41"/>
        <v>2620.3999999999996</v>
      </c>
      <c r="J524" s="16">
        <f t="shared" si="42"/>
        <v>150.29944717444715</v>
      </c>
      <c r="K524" s="16">
        <f t="shared" si="43"/>
        <v>128.53765841486637</v>
      </c>
      <c r="L524" s="16">
        <f t="shared" si="44"/>
        <v>4310.8</v>
      </c>
      <c r="M524" s="16">
        <f t="shared" si="45"/>
        <v>222.49374857922257</v>
      </c>
    </row>
    <row r="525" spans="1:13" ht="46.5" hidden="1">
      <c r="A525" s="77"/>
      <c r="B525" s="77"/>
      <c r="C525" s="53" t="s">
        <v>33</v>
      </c>
      <c r="D525" s="28" t="s">
        <v>34</v>
      </c>
      <c r="E525" s="16">
        <f t="shared" si="48"/>
        <v>0</v>
      </c>
      <c r="F525" s="16">
        <f t="shared" si="48"/>
        <v>0</v>
      </c>
      <c r="G525" s="16">
        <f t="shared" si="48"/>
        <v>0</v>
      </c>
      <c r="H525" s="16">
        <f t="shared" si="47"/>
        <v>0</v>
      </c>
      <c r="I525" s="16">
        <f t="shared" si="41"/>
        <v>0</v>
      </c>
      <c r="J525" s="16" t="e">
        <f t="shared" si="42"/>
        <v>#DIV/0!</v>
      </c>
      <c r="K525" s="16" t="e">
        <f t="shared" si="43"/>
        <v>#DIV/0!</v>
      </c>
      <c r="L525" s="16">
        <f t="shared" si="44"/>
        <v>0</v>
      </c>
      <c r="M525" s="16" t="e">
        <f t="shared" si="45"/>
        <v>#DIV/0!</v>
      </c>
    </row>
    <row r="526" spans="1:13" ht="62.25" hidden="1">
      <c r="A526" s="77"/>
      <c r="B526" s="77"/>
      <c r="C526" s="50" t="s">
        <v>42</v>
      </c>
      <c r="D526" s="28" t="s">
        <v>43</v>
      </c>
      <c r="E526" s="16">
        <f t="shared" si="48"/>
        <v>172</v>
      </c>
      <c r="F526" s="16">
        <f t="shared" si="48"/>
        <v>327.1</v>
      </c>
      <c r="G526" s="16">
        <f t="shared" si="48"/>
        <v>261.1</v>
      </c>
      <c r="H526" s="39">
        <f t="shared" si="47"/>
        <v>-717.4000000000005</v>
      </c>
      <c r="I526" s="39">
        <f t="shared" si="41"/>
        <v>-978.5000000000006</v>
      </c>
      <c r="J526" s="39">
        <f t="shared" si="42"/>
        <v>-274.76062811183476</v>
      </c>
      <c r="K526" s="39">
        <f t="shared" si="43"/>
        <v>-219.32130846835847</v>
      </c>
      <c r="L526" s="39">
        <f t="shared" si="44"/>
        <v>-889.4000000000005</v>
      </c>
      <c r="M526" s="39">
        <f t="shared" si="45"/>
        <v>-417.0930232558143</v>
      </c>
    </row>
    <row r="527" spans="1:13" ht="78" hidden="1">
      <c r="A527" s="77"/>
      <c r="B527" s="77"/>
      <c r="C527" s="50" t="s">
        <v>242</v>
      </c>
      <c r="D527" s="28" t="s">
        <v>241</v>
      </c>
      <c r="E527" s="16">
        <f t="shared" si="48"/>
        <v>0</v>
      </c>
      <c r="F527" s="16">
        <f t="shared" si="48"/>
        <v>0</v>
      </c>
      <c r="G527" s="16">
        <f t="shared" si="48"/>
        <v>0</v>
      </c>
      <c r="H527" s="39">
        <f t="shared" si="47"/>
        <v>606</v>
      </c>
      <c r="I527" s="39">
        <f t="shared" si="41"/>
        <v>606</v>
      </c>
      <c r="J527" s="39" t="e">
        <f t="shared" si="42"/>
        <v>#DIV/0!</v>
      </c>
      <c r="K527" s="39" t="e">
        <f t="shared" si="43"/>
        <v>#DIV/0!</v>
      </c>
      <c r="L527" s="39">
        <f t="shared" si="44"/>
        <v>606</v>
      </c>
      <c r="M527" s="39" t="e">
        <f t="shared" si="45"/>
        <v>#DIV/0!</v>
      </c>
    </row>
    <row r="528" spans="1:13" ht="78" hidden="1">
      <c r="A528" s="77"/>
      <c r="B528" s="77"/>
      <c r="C528" s="53" t="s">
        <v>196</v>
      </c>
      <c r="D528" s="26" t="s">
        <v>195</v>
      </c>
      <c r="E528" s="16">
        <f t="shared" si="48"/>
        <v>1773.4</v>
      </c>
      <c r="F528" s="16">
        <f t="shared" si="48"/>
        <v>1335.6</v>
      </c>
      <c r="G528" s="16">
        <f t="shared" si="48"/>
        <v>1250.6</v>
      </c>
      <c r="H528" s="16">
        <f t="shared" si="47"/>
        <v>1260.2</v>
      </c>
      <c r="I528" s="16">
        <f t="shared" si="41"/>
        <v>9.600000000000136</v>
      </c>
      <c r="J528" s="16">
        <f t="shared" si="42"/>
        <v>100.76763153686232</v>
      </c>
      <c r="K528" s="16">
        <f t="shared" si="43"/>
        <v>94.35459718478587</v>
      </c>
      <c r="L528" s="16">
        <f t="shared" si="44"/>
        <v>-513.2</v>
      </c>
      <c r="M528" s="16">
        <f t="shared" si="45"/>
        <v>71.06123829931205</v>
      </c>
    </row>
    <row r="529" spans="1:13" ht="30.75" hidden="1">
      <c r="A529" s="77"/>
      <c r="B529" s="77"/>
      <c r="C529" s="50" t="s">
        <v>150</v>
      </c>
      <c r="D529" s="28" t="s">
        <v>151</v>
      </c>
      <c r="E529" s="16">
        <f t="shared" si="48"/>
        <v>389</v>
      </c>
      <c r="F529" s="16">
        <f t="shared" si="48"/>
        <v>545</v>
      </c>
      <c r="G529" s="16">
        <f t="shared" si="48"/>
        <v>454</v>
      </c>
      <c r="H529" s="16">
        <f t="shared" si="47"/>
        <v>707.6</v>
      </c>
      <c r="I529" s="16">
        <f t="shared" si="41"/>
        <v>253.60000000000002</v>
      </c>
      <c r="J529" s="16">
        <f t="shared" si="42"/>
        <v>155.8590308370044</v>
      </c>
      <c r="K529" s="16">
        <f t="shared" si="43"/>
        <v>129.83486238532112</v>
      </c>
      <c r="L529" s="16">
        <f t="shared" si="44"/>
        <v>318.6</v>
      </c>
      <c r="M529" s="16">
        <f t="shared" si="45"/>
        <v>181.90231362467867</v>
      </c>
    </row>
    <row r="530" spans="1:13" ht="62.25" hidden="1">
      <c r="A530" s="77"/>
      <c r="B530" s="77"/>
      <c r="C530" s="53" t="s">
        <v>143</v>
      </c>
      <c r="D530" s="26" t="s">
        <v>144</v>
      </c>
      <c r="E530" s="16">
        <f t="shared" si="48"/>
        <v>26001.6</v>
      </c>
      <c r="F530" s="16">
        <f t="shared" si="48"/>
        <v>31089</v>
      </c>
      <c r="G530" s="16">
        <f t="shared" si="48"/>
        <v>22582.6</v>
      </c>
      <c r="H530" s="16">
        <f t="shared" si="47"/>
        <v>23869.9</v>
      </c>
      <c r="I530" s="16">
        <f t="shared" si="41"/>
        <v>1287.300000000003</v>
      </c>
      <c r="J530" s="16">
        <f t="shared" si="42"/>
        <v>105.7004065076652</v>
      </c>
      <c r="K530" s="16">
        <f t="shared" si="43"/>
        <v>76.77924667888965</v>
      </c>
      <c r="L530" s="16">
        <f t="shared" si="44"/>
        <v>-2131.699999999997</v>
      </c>
      <c r="M530" s="16">
        <f t="shared" si="45"/>
        <v>91.80165835948559</v>
      </c>
    </row>
    <row r="531" spans="1:13" ht="30.75" hidden="1">
      <c r="A531" s="77"/>
      <c r="B531" s="77"/>
      <c r="C531" s="53" t="s">
        <v>168</v>
      </c>
      <c r="D531" s="26" t="s">
        <v>169</v>
      </c>
      <c r="E531" s="16">
        <f t="shared" si="48"/>
        <v>7201.4</v>
      </c>
      <c r="F531" s="16">
        <f t="shared" si="48"/>
        <v>9215</v>
      </c>
      <c r="G531" s="16">
        <f t="shared" si="48"/>
        <v>7390.4</v>
      </c>
      <c r="H531" s="16">
        <f t="shared" si="47"/>
        <v>12101.5</v>
      </c>
      <c r="I531" s="16">
        <f t="shared" si="41"/>
        <v>4711.1</v>
      </c>
      <c r="J531" s="16">
        <f t="shared" si="42"/>
        <v>163.74621130114744</v>
      </c>
      <c r="K531" s="16">
        <f t="shared" si="43"/>
        <v>131.32392837764516</v>
      </c>
      <c r="L531" s="16">
        <f t="shared" si="44"/>
        <v>4900.1</v>
      </c>
      <c r="M531" s="16">
        <f t="shared" si="45"/>
        <v>168.04371372233177</v>
      </c>
    </row>
    <row r="532" spans="1:13" ht="93" hidden="1">
      <c r="A532" s="77"/>
      <c r="B532" s="77"/>
      <c r="C532" s="53" t="s">
        <v>198</v>
      </c>
      <c r="D532" s="26" t="s">
        <v>197</v>
      </c>
      <c r="E532" s="16">
        <f t="shared" si="48"/>
        <v>577.2</v>
      </c>
      <c r="F532" s="16">
        <f t="shared" si="48"/>
        <v>0</v>
      </c>
      <c r="G532" s="16">
        <f t="shared" si="48"/>
        <v>0</v>
      </c>
      <c r="H532" s="16">
        <f t="shared" si="47"/>
        <v>726.1</v>
      </c>
      <c r="I532" s="16">
        <f t="shared" si="41"/>
        <v>726.1</v>
      </c>
      <c r="J532" s="16" t="e">
        <f t="shared" si="42"/>
        <v>#DIV/0!</v>
      </c>
      <c r="K532" s="16" t="e">
        <f t="shared" si="43"/>
        <v>#DIV/0!</v>
      </c>
      <c r="L532" s="16">
        <f t="shared" si="44"/>
        <v>148.89999999999998</v>
      </c>
      <c r="M532" s="16">
        <f t="shared" si="45"/>
        <v>125.7969507969508</v>
      </c>
    </row>
    <row r="533" spans="1:13" ht="46.5" hidden="1">
      <c r="A533" s="77"/>
      <c r="B533" s="77"/>
      <c r="C533" s="53" t="s">
        <v>190</v>
      </c>
      <c r="D533" s="26" t="s">
        <v>191</v>
      </c>
      <c r="E533" s="16">
        <f t="shared" si="48"/>
        <v>6086.599999999999</v>
      </c>
      <c r="F533" s="16">
        <f t="shared" si="48"/>
        <v>3631.3000000000006</v>
      </c>
      <c r="G533" s="16">
        <f t="shared" si="48"/>
        <v>2805.3999999999996</v>
      </c>
      <c r="H533" s="16">
        <f t="shared" si="47"/>
        <v>6163.5</v>
      </c>
      <c r="I533" s="16">
        <f t="shared" si="41"/>
        <v>3358.1000000000004</v>
      </c>
      <c r="J533" s="16">
        <f t="shared" si="42"/>
        <v>219.70129036857492</v>
      </c>
      <c r="K533" s="16">
        <f t="shared" si="43"/>
        <v>169.73260264918898</v>
      </c>
      <c r="L533" s="16">
        <f t="shared" si="44"/>
        <v>76.90000000000055</v>
      </c>
      <c r="M533" s="16">
        <f t="shared" si="45"/>
        <v>101.26343114382415</v>
      </c>
    </row>
    <row r="534" spans="1:13" ht="46.5" hidden="1">
      <c r="A534" s="77"/>
      <c r="B534" s="77"/>
      <c r="C534" s="53" t="s">
        <v>15</v>
      </c>
      <c r="D534" s="26" t="s">
        <v>16</v>
      </c>
      <c r="E534" s="16">
        <f t="shared" si="48"/>
        <v>72009.3</v>
      </c>
      <c r="F534" s="16">
        <f t="shared" si="48"/>
        <v>46714.2</v>
      </c>
      <c r="G534" s="16">
        <f t="shared" si="48"/>
        <v>36675.700000000004</v>
      </c>
      <c r="H534" s="16">
        <f t="shared" si="47"/>
        <v>62814.4</v>
      </c>
      <c r="I534" s="16">
        <f t="shared" si="41"/>
        <v>26138.699999999997</v>
      </c>
      <c r="J534" s="16">
        <f t="shared" si="42"/>
        <v>171.26980534795518</v>
      </c>
      <c r="K534" s="16">
        <f t="shared" si="43"/>
        <v>134.46532317796303</v>
      </c>
      <c r="L534" s="16">
        <f t="shared" si="44"/>
        <v>-9194.900000000001</v>
      </c>
      <c r="M534" s="16">
        <f t="shared" si="45"/>
        <v>87.23095489054886</v>
      </c>
    </row>
    <row r="535" spans="1:13" ht="18.75" customHeight="1">
      <c r="A535" s="77"/>
      <c r="B535" s="77"/>
      <c r="C535" s="50" t="s">
        <v>17</v>
      </c>
      <c r="D535" s="26" t="s">
        <v>18</v>
      </c>
      <c r="E535" s="39">
        <f t="shared" si="48"/>
        <v>16815.399999999998</v>
      </c>
      <c r="F535" s="16">
        <f t="shared" si="48"/>
        <v>0</v>
      </c>
      <c r="G535" s="16">
        <f t="shared" si="48"/>
        <v>0</v>
      </c>
      <c r="H535" s="16">
        <f t="shared" si="47"/>
        <v>193.4</v>
      </c>
      <c r="I535" s="16">
        <f t="shared" si="41"/>
        <v>193.4</v>
      </c>
      <c r="J535" s="16"/>
      <c r="K535" s="16"/>
      <c r="L535" s="16">
        <f t="shared" si="44"/>
        <v>-16621.999999999996</v>
      </c>
      <c r="M535" s="16">
        <f t="shared" si="45"/>
        <v>1.1501361846878457</v>
      </c>
    </row>
    <row r="536" spans="1:13" ht="18.75" customHeight="1">
      <c r="A536" s="77"/>
      <c r="B536" s="77"/>
      <c r="C536" s="50" t="s">
        <v>19</v>
      </c>
      <c r="D536" s="26" t="s">
        <v>102</v>
      </c>
      <c r="E536" s="16">
        <f t="shared" si="48"/>
        <v>125811.7</v>
      </c>
      <c r="F536" s="16">
        <f t="shared" si="48"/>
        <v>75991.7</v>
      </c>
      <c r="G536" s="16">
        <f t="shared" si="48"/>
        <v>24053.7</v>
      </c>
      <c r="H536" s="16">
        <f t="shared" si="47"/>
        <v>42294.1</v>
      </c>
      <c r="I536" s="16">
        <f t="shared" si="41"/>
        <v>18240.399999999998</v>
      </c>
      <c r="J536" s="16">
        <f t="shared" si="42"/>
        <v>175.8319925832616</v>
      </c>
      <c r="K536" s="16">
        <f t="shared" si="43"/>
        <v>55.65620982291487</v>
      </c>
      <c r="L536" s="16">
        <f t="shared" si="44"/>
        <v>-83517.6</v>
      </c>
      <c r="M536" s="16">
        <f t="shared" si="45"/>
        <v>33.616984747841414</v>
      </c>
    </row>
    <row r="537" spans="1:13" s="110" customFormat="1" ht="22.5" customHeight="1">
      <c r="A537" s="77"/>
      <c r="B537" s="77"/>
      <c r="C537" s="54"/>
      <c r="D537" s="40" t="s">
        <v>114</v>
      </c>
      <c r="E537" s="3">
        <f>E465+E480</f>
        <v>11548705.2</v>
      </c>
      <c r="F537" s="3">
        <f>F465+F480</f>
        <v>14179142.700000003</v>
      </c>
      <c r="G537" s="3">
        <f>G465+G480</f>
        <v>11078330.1</v>
      </c>
      <c r="H537" s="3">
        <f>H465+H480</f>
        <v>11082964.8</v>
      </c>
      <c r="I537" s="3">
        <f t="shared" si="41"/>
        <v>4634.700000001118</v>
      </c>
      <c r="J537" s="3">
        <f t="shared" si="42"/>
        <v>100.04183572757054</v>
      </c>
      <c r="K537" s="3">
        <f t="shared" si="43"/>
        <v>78.1638568317674</v>
      </c>
      <c r="L537" s="3">
        <f t="shared" si="44"/>
        <v>-465740.3999999985</v>
      </c>
      <c r="M537" s="3">
        <f t="shared" si="45"/>
        <v>95.96716348773022</v>
      </c>
    </row>
    <row r="538" spans="1:13" s="2" customFormat="1" ht="36" customHeight="1">
      <c r="A538" s="77"/>
      <c r="B538" s="77"/>
      <c r="C538" s="54"/>
      <c r="D538" s="40" t="s">
        <v>124</v>
      </c>
      <c r="E538" s="3">
        <f>E539-E546</f>
        <v>8468992.6</v>
      </c>
      <c r="F538" s="3">
        <f>F539-F546</f>
        <v>8668845.1</v>
      </c>
      <c r="G538" s="3">
        <f>G539-G546</f>
        <v>7049326.4</v>
      </c>
      <c r="H538" s="3">
        <f>H539-H546</f>
        <v>7077868.300000001</v>
      </c>
      <c r="I538" s="3">
        <f t="shared" si="41"/>
        <v>28541.900000000373</v>
      </c>
      <c r="J538" s="3">
        <f t="shared" si="42"/>
        <v>100.40488833089074</v>
      </c>
      <c r="K538" s="3">
        <f t="shared" si="43"/>
        <v>81.64718850496014</v>
      </c>
      <c r="L538" s="3">
        <f t="shared" si="44"/>
        <v>-1391124.2999999989</v>
      </c>
      <c r="M538" s="3">
        <f t="shared" si="45"/>
        <v>83.57391054988052</v>
      </c>
    </row>
    <row r="539" spans="1:13" s="2" customFormat="1" ht="36" customHeight="1">
      <c r="A539" s="77"/>
      <c r="B539" s="77"/>
      <c r="C539" s="54" t="s">
        <v>173</v>
      </c>
      <c r="D539" s="70" t="s">
        <v>125</v>
      </c>
      <c r="E539" s="71">
        <f>SUM(E540:E546)</f>
        <v>8302224.8</v>
      </c>
      <c r="F539" s="71">
        <f>SUM(F540:F546)</f>
        <v>8668845.1</v>
      </c>
      <c r="G539" s="71">
        <f>SUM(G540:G546)</f>
        <v>7049326.4</v>
      </c>
      <c r="H539" s="71">
        <f>SUM(H540:H546)</f>
        <v>7008556.4</v>
      </c>
      <c r="I539" s="71">
        <f t="shared" si="41"/>
        <v>-40770</v>
      </c>
      <c r="J539" s="71">
        <f t="shared" si="42"/>
        <v>99.42164686827383</v>
      </c>
      <c r="K539" s="71">
        <f t="shared" si="43"/>
        <v>80.84763678612738</v>
      </c>
      <c r="L539" s="71">
        <f t="shared" si="44"/>
        <v>-1293668.3999999994</v>
      </c>
      <c r="M539" s="71">
        <f t="shared" si="45"/>
        <v>84.41781051267127</v>
      </c>
    </row>
    <row r="540" spans="1:13" ht="46.5">
      <c r="A540" s="77"/>
      <c r="B540" s="77"/>
      <c r="C540" s="50" t="s">
        <v>203</v>
      </c>
      <c r="D540" s="26" t="s">
        <v>204</v>
      </c>
      <c r="E540" s="16">
        <f aca="true" t="shared" si="49" ref="E540:H546">SUMIF($C$6:$C$451,$C540,E$6:E$451)</f>
        <v>534351.1</v>
      </c>
      <c r="F540" s="16">
        <f t="shared" si="49"/>
        <v>144779.4</v>
      </c>
      <c r="G540" s="16">
        <f t="shared" si="49"/>
        <v>118683.4</v>
      </c>
      <c r="H540" s="16">
        <f t="shared" si="49"/>
        <v>118683.4</v>
      </c>
      <c r="I540" s="16">
        <f t="shared" si="41"/>
        <v>0</v>
      </c>
      <c r="J540" s="16">
        <f t="shared" si="42"/>
        <v>100</v>
      </c>
      <c r="K540" s="16">
        <f t="shared" si="43"/>
        <v>81.97533627021524</v>
      </c>
      <c r="L540" s="16">
        <f t="shared" si="44"/>
        <v>-415667.69999999995</v>
      </c>
      <c r="M540" s="16">
        <f t="shared" si="45"/>
        <v>22.210752443477705</v>
      </c>
    </row>
    <row r="541" spans="1:13" ht="18.75" customHeight="1">
      <c r="A541" s="77"/>
      <c r="B541" s="77"/>
      <c r="C541" s="50" t="s">
        <v>22</v>
      </c>
      <c r="D541" s="26" t="s">
        <v>126</v>
      </c>
      <c r="E541" s="16">
        <f t="shared" si="49"/>
        <v>859910.8999999999</v>
      </c>
      <c r="F541" s="16">
        <f t="shared" si="49"/>
        <v>1127061.6</v>
      </c>
      <c r="G541" s="16">
        <f t="shared" si="49"/>
        <v>627354.2</v>
      </c>
      <c r="H541" s="39">
        <f t="shared" si="49"/>
        <v>627354.2</v>
      </c>
      <c r="I541" s="39">
        <f t="shared" si="41"/>
        <v>0</v>
      </c>
      <c r="J541" s="39">
        <f t="shared" si="42"/>
        <v>100</v>
      </c>
      <c r="K541" s="39">
        <f t="shared" si="43"/>
        <v>55.66281381603277</v>
      </c>
      <c r="L541" s="39">
        <f t="shared" si="44"/>
        <v>-232556.69999999995</v>
      </c>
      <c r="M541" s="39">
        <f t="shared" si="45"/>
        <v>72.95572134275771</v>
      </c>
    </row>
    <row r="542" spans="1:13" ht="18.75" customHeight="1">
      <c r="A542" s="77"/>
      <c r="B542" s="77"/>
      <c r="C542" s="50" t="s">
        <v>24</v>
      </c>
      <c r="D542" s="26" t="s">
        <v>60</v>
      </c>
      <c r="E542" s="39">
        <f t="shared" si="49"/>
        <v>6831047.5</v>
      </c>
      <c r="F542" s="16">
        <f t="shared" si="49"/>
        <v>7234652.699999999</v>
      </c>
      <c r="G542" s="16">
        <f t="shared" si="49"/>
        <v>6157304.500000001</v>
      </c>
      <c r="H542" s="39">
        <f t="shared" si="49"/>
        <v>6156715.100000001</v>
      </c>
      <c r="I542" s="39">
        <f t="shared" si="41"/>
        <v>-589.4000000003725</v>
      </c>
      <c r="J542" s="39">
        <f t="shared" si="42"/>
        <v>99.99042762949274</v>
      </c>
      <c r="K542" s="39">
        <f t="shared" si="43"/>
        <v>85.1003545754173</v>
      </c>
      <c r="L542" s="39">
        <f t="shared" si="44"/>
        <v>-674332.3999999994</v>
      </c>
      <c r="M542" s="39">
        <f t="shared" si="45"/>
        <v>90.12841881131702</v>
      </c>
    </row>
    <row r="543" spans="1:13" ht="18.75" customHeight="1">
      <c r="A543" s="77"/>
      <c r="B543" s="77"/>
      <c r="C543" s="50" t="s">
        <v>36</v>
      </c>
      <c r="D543" s="26" t="s">
        <v>37</v>
      </c>
      <c r="E543" s="16">
        <f t="shared" si="49"/>
        <v>127089.89999999998</v>
      </c>
      <c r="F543" s="16">
        <f t="shared" si="49"/>
        <v>83850.5</v>
      </c>
      <c r="G543" s="16">
        <f t="shared" si="49"/>
        <v>67483.4</v>
      </c>
      <c r="H543" s="39">
        <f t="shared" si="49"/>
        <v>67106.7</v>
      </c>
      <c r="I543" s="39">
        <f t="shared" si="41"/>
        <v>-376.6999999999971</v>
      </c>
      <c r="J543" s="39">
        <f t="shared" si="42"/>
        <v>99.44178864728215</v>
      </c>
      <c r="K543" s="39">
        <f t="shared" si="43"/>
        <v>80.03136534665863</v>
      </c>
      <c r="L543" s="39">
        <f t="shared" si="44"/>
        <v>-59983.19999999998</v>
      </c>
      <c r="M543" s="39">
        <f t="shared" si="45"/>
        <v>52.80254371118398</v>
      </c>
    </row>
    <row r="544" spans="1:13" ht="33.75" customHeight="1">
      <c r="A544" s="77"/>
      <c r="B544" s="77"/>
      <c r="C544" s="50" t="s">
        <v>140</v>
      </c>
      <c r="D544" s="26" t="s">
        <v>141</v>
      </c>
      <c r="E544" s="16">
        <f t="shared" si="49"/>
        <v>4696.1</v>
      </c>
      <c r="F544" s="16">
        <f t="shared" si="49"/>
        <v>1584.8</v>
      </c>
      <c r="G544" s="16">
        <f t="shared" si="49"/>
        <v>1584.8</v>
      </c>
      <c r="H544" s="16">
        <f t="shared" si="49"/>
        <v>7247</v>
      </c>
      <c r="I544" s="16">
        <f t="shared" si="41"/>
        <v>5662.2</v>
      </c>
      <c r="J544" s="16">
        <f t="shared" si="42"/>
        <v>457.2816759212519</v>
      </c>
      <c r="K544" s="16">
        <f t="shared" si="43"/>
        <v>457.2816759212519</v>
      </c>
      <c r="L544" s="16">
        <f t="shared" si="44"/>
        <v>2550.8999999999996</v>
      </c>
      <c r="M544" s="16">
        <f t="shared" si="45"/>
        <v>154.3195417474074</v>
      </c>
    </row>
    <row r="545" spans="1:13" ht="33.75" customHeight="1">
      <c r="A545" s="77"/>
      <c r="B545" s="77"/>
      <c r="C545" s="50" t="s">
        <v>139</v>
      </c>
      <c r="D545" s="26" t="s">
        <v>142</v>
      </c>
      <c r="E545" s="16">
        <f t="shared" si="49"/>
        <v>111897.1</v>
      </c>
      <c r="F545" s="16">
        <f t="shared" si="49"/>
        <v>76916.09999999999</v>
      </c>
      <c r="G545" s="16">
        <f t="shared" si="49"/>
        <v>76916.09999999999</v>
      </c>
      <c r="H545" s="16">
        <f t="shared" si="49"/>
        <v>100761.9</v>
      </c>
      <c r="I545" s="16">
        <f>H545-G545</f>
        <v>23845.800000000003</v>
      </c>
      <c r="J545" s="16">
        <f>H545/G545*100</f>
        <v>131.00235191331853</v>
      </c>
      <c r="K545" s="16">
        <f>H545/F545*100</f>
        <v>131.00235191331853</v>
      </c>
      <c r="L545" s="16">
        <f>H545-E545</f>
        <v>-11135.200000000012</v>
      </c>
      <c r="M545" s="16">
        <f>H545/E545*100</f>
        <v>90.0487143992114</v>
      </c>
    </row>
    <row r="546" spans="1:13" ht="18.75" customHeight="1">
      <c r="A546" s="77"/>
      <c r="B546" s="77"/>
      <c r="C546" s="50" t="s">
        <v>26</v>
      </c>
      <c r="D546" s="26" t="s">
        <v>21</v>
      </c>
      <c r="E546" s="16">
        <f t="shared" si="49"/>
        <v>-166767.80000000002</v>
      </c>
      <c r="F546" s="16">
        <f t="shared" si="49"/>
        <v>0</v>
      </c>
      <c r="G546" s="16">
        <f t="shared" si="49"/>
        <v>0</v>
      </c>
      <c r="H546" s="16">
        <f t="shared" si="49"/>
        <v>-69311.90000000001</v>
      </c>
      <c r="I546" s="16">
        <f>H546-G546</f>
        <v>-69311.90000000001</v>
      </c>
      <c r="J546" s="16"/>
      <c r="K546" s="16"/>
      <c r="L546" s="16">
        <f>H546-E546</f>
        <v>97455.90000000001</v>
      </c>
      <c r="M546" s="16">
        <f>H546/E546*100</f>
        <v>41.56192022680638</v>
      </c>
    </row>
    <row r="547" spans="1:13" s="2" customFormat="1" ht="24" customHeight="1">
      <c r="A547" s="77"/>
      <c r="B547" s="77"/>
      <c r="C547" s="52"/>
      <c r="D547" s="40" t="s">
        <v>134</v>
      </c>
      <c r="E547" s="3">
        <f>E548-E546</f>
        <v>20017697.8</v>
      </c>
      <c r="F547" s="3">
        <f>F548-F546</f>
        <v>22847987.800000004</v>
      </c>
      <c r="G547" s="3">
        <f>G548-G546</f>
        <v>18127656.5</v>
      </c>
      <c r="H547" s="3">
        <f>H548-H546</f>
        <v>18160833.1</v>
      </c>
      <c r="I547" s="3">
        <f>H547-G547</f>
        <v>33176.60000000149</v>
      </c>
      <c r="J547" s="3">
        <f>H547/G547*100</f>
        <v>100.18301648643883</v>
      </c>
      <c r="K547" s="3">
        <f>H547/F547*100</f>
        <v>79.48548143044788</v>
      </c>
      <c r="L547" s="3">
        <f>H547-E547</f>
        <v>-1856864.6999999993</v>
      </c>
      <c r="M547" s="3">
        <f>H547/E547*100</f>
        <v>90.72388484154257</v>
      </c>
    </row>
    <row r="548" spans="1:13" s="2" customFormat="1" ht="24" customHeight="1">
      <c r="A548" s="78"/>
      <c r="B548" s="78"/>
      <c r="C548" s="52"/>
      <c r="D548" s="70" t="s">
        <v>130</v>
      </c>
      <c r="E548" s="71">
        <f>E537+E539</f>
        <v>19850930</v>
      </c>
      <c r="F548" s="71">
        <f>F537+F539</f>
        <v>22847987.800000004</v>
      </c>
      <c r="G548" s="71">
        <f>G537+G539</f>
        <v>18127656.5</v>
      </c>
      <c r="H548" s="71">
        <f>H537+H539</f>
        <v>18091521.200000003</v>
      </c>
      <c r="I548" s="71">
        <f>H548-G548</f>
        <v>-36135.29999999702</v>
      </c>
      <c r="J548" s="71">
        <f>H548/G548*100</f>
        <v>99.8006620436569</v>
      </c>
      <c r="K548" s="71">
        <f>H548/F548*100</f>
        <v>79.18212036160138</v>
      </c>
      <c r="L548" s="71">
        <f>H548-E548</f>
        <v>-1759408.799999997</v>
      </c>
      <c r="M548" s="71">
        <f>H548/E548*100</f>
        <v>91.13689484573268</v>
      </c>
    </row>
    <row r="549" spans="1:10" s="68" customFormat="1" ht="15">
      <c r="A549" s="63"/>
      <c r="B549" s="63"/>
      <c r="C549" s="64"/>
      <c r="D549" s="65"/>
      <c r="E549" s="66"/>
      <c r="F549" s="66"/>
      <c r="G549" s="66"/>
      <c r="H549" s="6"/>
      <c r="I549" s="67"/>
      <c r="J549" s="67"/>
    </row>
    <row r="550" spans="1:13" ht="15" hidden="1">
      <c r="A550" s="5" t="s">
        <v>158</v>
      </c>
      <c r="B550" s="5"/>
      <c r="C550" s="61"/>
      <c r="D550" s="41"/>
      <c r="E550" s="24">
        <f aca="true" t="shared" si="50" ref="E550:M550">E457-E548</f>
        <v>0</v>
      </c>
      <c r="F550" s="24">
        <f t="shared" si="50"/>
        <v>0</v>
      </c>
      <c r="G550" s="24">
        <f t="shared" si="50"/>
        <v>0</v>
      </c>
      <c r="H550" s="6">
        <f t="shared" si="50"/>
        <v>0</v>
      </c>
      <c r="I550" s="6">
        <f t="shared" si="50"/>
        <v>-3.725290298461914E-09</v>
      </c>
      <c r="J550" s="6">
        <f t="shared" si="50"/>
        <v>0</v>
      </c>
      <c r="K550" s="6">
        <f t="shared" si="50"/>
        <v>0</v>
      </c>
      <c r="L550" s="6">
        <f t="shared" si="50"/>
        <v>-3.725290298461914E-09</v>
      </c>
      <c r="M550" s="6">
        <f t="shared" si="50"/>
        <v>0</v>
      </c>
    </row>
    <row r="551" spans="1:10" ht="15" hidden="1">
      <c r="A551" s="5"/>
      <c r="B551" s="5"/>
      <c r="C551" s="61"/>
      <c r="D551" s="41"/>
      <c r="E551" s="24"/>
      <c r="F551" s="24"/>
      <c r="G551" s="24"/>
      <c r="H551" s="33"/>
      <c r="I551" s="19"/>
      <c r="J551" s="15"/>
    </row>
    <row r="552" spans="1:13" ht="15" hidden="1">
      <c r="A552" s="7"/>
      <c r="B552" s="8"/>
      <c r="C552" s="62"/>
      <c r="D552" s="45"/>
      <c r="E552" s="20">
        <f aca="true" t="shared" si="51" ref="E552:M552">E457-E548</f>
        <v>0</v>
      </c>
      <c r="F552" s="20">
        <f t="shared" si="51"/>
        <v>0</v>
      </c>
      <c r="G552" s="20">
        <f t="shared" si="51"/>
        <v>0</v>
      </c>
      <c r="H552" s="37">
        <f t="shared" si="51"/>
        <v>0</v>
      </c>
      <c r="I552" s="20">
        <f t="shared" si="51"/>
        <v>-3.725290298461914E-09</v>
      </c>
      <c r="J552" s="20">
        <f t="shared" si="51"/>
        <v>0</v>
      </c>
      <c r="K552" s="20">
        <f t="shared" si="51"/>
        <v>0</v>
      </c>
      <c r="L552" s="20">
        <f t="shared" si="51"/>
        <v>-3.725290298461914E-09</v>
      </c>
      <c r="M552" s="20">
        <f t="shared" si="51"/>
        <v>0</v>
      </c>
    </row>
    <row r="553" spans="1:9" ht="15">
      <c r="A553" s="7"/>
      <c r="B553" s="8"/>
      <c r="C553" s="62"/>
      <c r="D553" s="45"/>
      <c r="E553" s="20"/>
      <c r="F553" s="20"/>
      <c r="G553" s="20"/>
      <c r="H553" s="37"/>
      <c r="I553" s="21"/>
    </row>
    <row r="554" spans="1:9" ht="15">
      <c r="A554" s="7"/>
      <c r="B554" s="8"/>
      <c r="C554" s="62"/>
      <c r="D554" s="45"/>
      <c r="E554" s="20"/>
      <c r="F554" s="20"/>
      <c r="G554" s="20"/>
      <c r="H554" s="37"/>
      <c r="I554" s="21"/>
    </row>
    <row r="555" spans="1:9" ht="15">
      <c r="A555" s="7"/>
      <c r="B555" s="8"/>
      <c r="C555" s="62"/>
      <c r="D555" s="45"/>
      <c r="E555" s="20"/>
      <c r="F555" s="20"/>
      <c r="G555" s="20"/>
      <c r="H555" s="37"/>
      <c r="I555" s="21"/>
    </row>
    <row r="556" spans="1:9" ht="15">
      <c r="A556" s="7"/>
      <c r="B556" s="8"/>
      <c r="C556" s="62"/>
      <c r="D556" s="45"/>
      <c r="E556" s="20"/>
      <c r="F556" s="20"/>
      <c r="G556" s="20"/>
      <c r="H556" s="37"/>
      <c r="I556" s="21"/>
    </row>
    <row r="557" spans="1:8" ht="15">
      <c r="A557" s="9"/>
      <c r="B557" s="8"/>
      <c r="C557" s="62"/>
      <c r="D557" s="45"/>
      <c r="E557" s="20"/>
      <c r="F557" s="20"/>
      <c r="G557" s="20"/>
      <c r="H557" s="37"/>
    </row>
    <row r="558" spans="1:8" ht="15">
      <c r="A558" s="9"/>
      <c r="B558" s="8"/>
      <c r="C558" s="62"/>
      <c r="D558" s="45"/>
      <c r="E558" s="20"/>
      <c r="F558" s="20"/>
      <c r="G558" s="20"/>
      <c r="H558" s="37"/>
    </row>
    <row r="559" spans="1:8" ht="15">
      <c r="A559" s="9"/>
      <c r="B559" s="8"/>
      <c r="C559" s="62"/>
      <c r="D559" s="45"/>
      <c r="E559" s="20"/>
      <c r="F559" s="20"/>
      <c r="G559" s="20"/>
      <c r="H559" s="37"/>
    </row>
    <row r="560" spans="1:8" ht="15">
      <c r="A560" s="9"/>
      <c r="B560" s="8"/>
      <c r="C560" s="62"/>
      <c r="D560" s="45"/>
      <c r="E560" s="20"/>
      <c r="F560" s="20"/>
      <c r="G560" s="20"/>
      <c r="H560" s="37"/>
    </row>
    <row r="561" spans="1:8" ht="15">
      <c r="A561" s="9"/>
      <c r="B561" s="8"/>
      <c r="C561" s="62"/>
      <c r="D561" s="45"/>
      <c r="E561" s="20"/>
      <c r="F561" s="20"/>
      <c r="G561" s="20"/>
      <c r="H561" s="37"/>
    </row>
    <row r="562" spans="1:8" ht="15">
      <c r="A562" s="9"/>
      <c r="B562" s="8"/>
      <c r="C562" s="62"/>
      <c r="D562" s="45"/>
      <c r="E562" s="20"/>
      <c r="F562" s="20"/>
      <c r="G562" s="20"/>
      <c r="H562" s="37"/>
    </row>
    <row r="563" spans="1:8" ht="15">
      <c r="A563" s="9"/>
      <c r="B563" s="8"/>
      <c r="C563" s="62"/>
      <c r="D563" s="45"/>
      <c r="E563" s="20"/>
      <c r="F563" s="20"/>
      <c r="G563" s="20"/>
      <c r="H563" s="37"/>
    </row>
    <row r="564" spans="1:8" ht="15">
      <c r="A564" s="9"/>
      <c r="B564" s="8"/>
      <c r="C564" s="62"/>
      <c r="D564" s="45"/>
      <c r="E564" s="20"/>
      <c r="F564" s="20"/>
      <c r="G564" s="20"/>
      <c r="H564" s="37"/>
    </row>
    <row r="565" spans="1:8" ht="15">
      <c r="A565" s="9"/>
      <c r="B565" s="8"/>
      <c r="C565" s="62"/>
      <c r="D565" s="45"/>
      <c r="E565" s="20"/>
      <c r="F565" s="20"/>
      <c r="G565" s="20"/>
      <c r="H565" s="37"/>
    </row>
    <row r="566" spans="1:8" ht="15">
      <c r="A566" s="9"/>
      <c r="B566" s="8"/>
      <c r="C566" s="62"/>
      <c r="D566" s="45"/>
      <c r="E566" s="20"/>
      <c r="F566" s="20"/>
      <c r="G566" s="20"/>
      <c r="H566" s="37"/>
    </row>
    <row r="567" spans="1:8" ht="15">
      <c r="A567" s="9"/>
      <c r="B567" s="8"/>
      <c r="C567" s="62"/>
      <c r="D567" s="45"/>
      <c r="E567" s="20"/>
      <c r="F567" s="20"/>
      <c r="G567" s="20"/>
      <c r="H567" s="37"/>
    </row>
    <row r="568" spans="1:8" ht="15">
      <c r="A568" s="9"/>
      <c r="B568" s="8"/>
      <c r="C568" s="62"/>
      <c r="D568" s="45"/>
      <c r="E568" s="20"/>
      <c r="F568" s="20"/>
      <c r="G568" s="20"/>
      <c r="H568" s="37"/>
    </row>
    <row r="569" spans="1:8" ht="15">
      <c r="A569" s="9"/>
      <c r="B569" s="8"/>
      <c r="C569" s="62"/>
      <c r="D569" s="45"/>
      <c r="E569" s="20"/>
      <c r="F569" s="20"/>
      <c r="G569" s="20"/>
      <c r="H569" s="37"/>
    </row>
    <row r="570" spans="1:8" ht="15">
      <c r="A570" s="9"/>
      <c r="B570" s="8"/>
      <c r="C570" s="62"/>
      <c r="D570" s="45"/>
      <c r="E570" s="20"/>
      <c r="F570" s="20"/>
      <c r="G570" s="20"/>
      <c r="H570" s="37"/>
    </row>
    <row r="571" spans="1:8" ht="15">
      <c r="A571" s="9"/>
      <c r="B571" s="8"/>
      <c r="C571" s="62"/>
      <c r="D571" s="45"/>
      <c r="E571" s="20"/>
      <c r="F571" s="20"/>
      <c r="G571" s="20"/>
      <c r="H571" s="37"/>
    </row>
    <row r="572" spans="1:8" ht="15">
      <c r="A572" s="9"/>
      <c r="B572" s="8"/>
      <c r="C572" s="62"/>
      <c r="D572" s="45"/>
      <c r="E572" s="20"/>
      <c r="F572" s="20"/>
      <c r="G572" s="20"/>
      <c r="H572" s="37"/>
    </row>
    <row r="573" spans="1:8" ht="15">
      <c r="A573" s="9"/>
      <c r="B573" s="8"/>
      <c r="C573" s="62"/>
      <c r="D573" s="45"/>
      <c r="E573" s="20"/>
      <c r="F573" s="20"/>
      <c r="G573" s="20"/>
      <c r="H573" s="37"/>
    </row>
    <row r="574" spans="1:8" ht="15">
      <c r="A574" s="9"/>
      <c r="B574" s="8"/>
      <c r="C574" s="62"/>
      <c r="D574" s="45"/>
      <c r="E574" s="20"/>
      <c r="F574" s="20"/>
      <c r="G574" s="20"/>
      <c r="H574" s="37"/>
    </row>
    <row r="575" spans="1:8" ht="15">
      <c r="A575" s="9"/>
      <c r="B575" s="8"/>
      <c r="C575" s="62"/>
      <c r="D575" s="45"/>
      <c r="E575" s="20"/>
      <c r="F575" s="20"/>
      <c r="G575" s="20"/>
      <c r="H575" s="37"/>
    </row>
    <row r="576" spans="1:8" ht="15">
      <c r="A576" s="9"/>
      <c r="B576" s="8"/>
      <c r="C576" s="62"/>
      <c r="D576" s="45"/>
      <c r="E576" s="20"/>
      <c r="F576" s="20"/>
      <c r="G576" s="20"/>
      <c r="H576" s="37"/>
    </row>
    <row r="577" spans="1:8" ht="15">
      <c r="A577" s="9"/>
      <c r="B577" s="8"/>
      <c r="C577" s="62"/>
      <c r="D577" s="45"/>
      <c r="E577" s="20"/>
      <c r="F577" s="20"/>
      <c r="G577" s="20"/>
      <c r="H577" s="37"/>
    </row>
    <row r="578" spans="1:8" ht="15">
      <c r="A578" s="9"/>
      <c r="B578" s="8"/>
      <c r="C578" s="62"/>
      <c r="D578" s="45"/>
      <c r="E578" s="20"/>
      <c r="F578" s="20"/>
      <c r="G578" s="20"/>
      <c r="H578" s="37"/>
    </row>
    <row r="579" spans="1:8" ht="15">
      <c r="A579" s="9"/>
      <c r="B579" s="8"/>
      <c r="C579" s="62"/>
      <c r="D579" s="45"/>
      <c r="E579" s="20"/>
      <c r="F579" s="20"/>
      <c r="G579" s="20"/>
      <c r="H579" s="37"/>
    </row>
    <row r="580" spans="1:8" ht="15">
      <c r="A580" s="9"/>
      <c r="B580" s="8"/>
      <c r="C580" s="62"/>
      <c r="D580" s="45"/>
      <c r="E580" s="20"/>
      <c r="F580" s="20"/>
      <c r="G580" s="20"/>
      <c r="H580" s="37"/>
    </row>
    <row r="581" spans="2:8" ht="15">
      <c r="B581" s="22"/>
      <c r="C581" s="62"/>
      <c r="D581" s="45"/>
      <c r="E581" s="20"/>
      <c r="F581" s="20"/>
      <c r="G581" s="20"/>
      <c r="H581" s="37"/>
    </row>
    <row r="582" spans="2:8" ht="15">
      <c r="B582" s="22"/>
      <c r="C582" s="62"/>
      <c r="D582" s="45"/>
      <c r="E582" s="20"/>
      <c r="F582" s="20"/>
      <c r="G582" s="20"/>
      <c r="H582" s="37"/>
    </row>
    <row r="583" spans="1:8" ht="15">
      <c r="A583" s="10"/>
      <c r="B583" s="22"/>
      <c r="C583" s="62"/>
      <c r="D583" s="45"/>
      <c r="E583" s="20"/>
      <c r="F583" s="20"/>
      <c r="G583" s="20"/>
      <c r="H583" s="37"/>
    </row>
    <row r="584" spans="1:8" ht="15">
      <c r="A584" s="10"/>
      <c r="B584" s="22"/>
      <c r="C584" s="62"/>
      <c r="D584" s="45"/>
      <c r="E584" s="20"/>
      <c r="F584" s="20"/>
      <c r="G584" s="20"/>
      <c r="H584" s="37"/>
    </row>
    <row r="585" spans="1:8" ht="15">
      <c r="A585" s="10"/>
      <c r="B585" s="22"/>
      <c r="C585" s="62"/>
      <c r="D585" s="45"/>
      <c r="E585" s="20"/>
      <c r="F585" s="20"/>
      <c r="G585" s="20"/>
      <c r="H585" s="37"/>
    </row>
    <row r="586" spans="1:8" ht="15">
      <c r="A586" s="10"/>
      <c r="B586" s="22"/>
      <c r="C586" s="62"/>
      <c r="D586" s="45"/>
      <c r="E586" s="20"/>
      <c r="F586" s="20"/>
      <c r="G586" s="20"/>
      <c r="H586" s="37"/>
    </row>
    <row r="587" spans="1:8" ht="15">
      <c r="A587" s="10"/>
      <c r="B587" s="22"/>
      <c r="C587" s="62"/>
      <c r="D587" s="45"/>
      <c r="E587" s="20"/>
      <c r="F587" s="20"/>
      <c r="G587" s="20"/>
      <c r="H587" s="37"/>
    </row>
    <row r="588" spans="1:8" ht="15">
      <c r="A588" s="10"/>
      <c r="B588" s="22"/>
      <c r="C588" s="62"/>
      <c r="D588" s="45"/>
      <c r="E588" s="20"/>
      <c r="F588" s="20"/>
      <c r="G588" s="20"/>
      <c r="H588" s="37"/>
    </row>
    <row r="589" spans="1:8" ht="15">
      <c r="A589" s="10"/>
      <c r="B589" s="22"/>
      <c r="C589" s="62"/>
      <c r="D589" s="45"/>
      <c r="E589" s="20"/>
      <c r="F589" s="20"/>
      <c r="G589" s="20"/>
      <c r="H589" s="37"/>
    </row>
    <row r="590" spans="1:8" ht="15">
      <c r="A590" s="10"/>
      <c r="B590" s="22"/>
      <c r="C590" s="62"/>
      <c r="D590" s="45"/>
      <c r="E590" s="20"/>
      <c r="F590" s="20"/>
      <c r="G590" s="20"/>
      <c r="H590" s="37"/>
    </row>
    <row r="591" spans="1:8" ht="15">
      <c r="A591" s="10"/>
      <c r="B591" s="22"/>
      <c r="C591" s="62"/>
      <c r="D591" s="45"/>
      <c r="E591" s="20"/>
      <c r="F591" s="20"/>
      <c r="G591" s="20"/>
      <c r="H591" s="37"/>
    </row>
    <row r="592" spans="1:8" ht="15">
      <c r="A592" s="10"/>
      <c r="B592" s="22"/>
      <c r="C592" s="62"/>
      <c r="D592" s="45"/>
      <c r="E592" s="20"/>
      <c r="F592" s="20"/>
      <c r="G592" s="20"/>
      <c r="H592" s="37"/>
    </row>
    <row r="593" spans="1:8" ht="15">
      <c r="A593" s="10"/>
      <c r="B593" s="22"/>
      <c r="C593" s="62"/>
      <c r="D593" s="45"/>
      <c r="E593" s="20"/>
      <c r="F593" s="20"/>
      <c r="G593" s="20"/>
      <c r="H593" s="37"/>
    </row>
    <row r="594" spans="1:8" ht="15">
      <c r="A594" s="10"/>
      <c r="B594" s="22"/>
      <c r="C594" s="62"/>
      <c r="D594" s="45"/>
      <c r="E594" s="20"/>
      <c r="F594" s="20"/>
      <c r="G594" s="20"/>
      <c r="H594" s="37"/>
    </row>
    <row r="595" spans="1:8" ht="15">
      <c r="A595" s="10"/>
      <c r="B595" s="22"/>
      <c r="C595" s="62"/>
      <c r="D595" s="45"/>
      <c r="E595" s="20"/>
      <c r="F595" s="20"/>
      <c r="G595" s="20"/>
      <c r="H595" s="37"/>
    </row>
    <row r="596" spans="1:8" ht="15">
      <c r="A596" s="10"/>
      <c r="B596" s="22"/>
      <c r="C596" s="62"/>
      <c r="D596" s="45"/>
      <c r="E596" s="20"/>
      <c r="F596" s="20"/>
      <c r="G596" s="20"/>
      <c r="H596" s="37"/>
    </row>
    <row r="597" spans="1:8" ht="15">
      <c r="A597" s="10"/>
      <c r="B597" s="22"/>
      <c r="C597" s="62"/>
      <c r="D597" s="45"/>
      <c r="E597" s="20"/>
      <c r="F597" s="20"/>
      <c r="G597" s="20"/>
      <c r="H597" s="37"/>
    </row>
    <row r="598" spans="1:8" ht="15">
      <c r="A598" s="10"/>
      <c r="B598" s="22"/>
      <c r="C598" s="62"/>
      <c r="D598" s="45"/>
      <c r="E598" s="20"/>
      <c r="F598" s="20"/>
      <c r="G598" s="20"/>
      <c r="H598" s="37"/>
    </row>
    <row r="599" spans="1:8" ht="15">
      <c r="A599" s="10"/>
      <c r="B599" s="22"/>
      <c r="C599" s="62"/>
      <c r="D599" s="45"/>
      <c r="E599" s="20"/>
      <c r="F599" s="20"/>
      <c r="G599" s="20"/>
      <c r="H599" s="37"/>
    </row>
    <row r="600" spans="1:8" ht="15">
      <c r="A600" s="10"/>
      <c r="B600" s="22"/>
      <c r="C600" s="62"/>
      <c r="D600" s="45"/>
      <c r="E600" s="20"/>
      <c r="F600" s="20"/>
      <c r="G600" s="20"/>
      <c r="H600" s="37"/>
    </row>
    <row r="601" spans="1:8" ht="15">
      <c r="A601" s="10"/>
      <c r="B601" s="22"/>
      <c r="C601" s="62"/>
      <c r="D601" s="45"/>
      <c r="E601" s="20"/>
      <c r="F601" s="20"/>
      <c r="G601" s="20"/>
      <c r="H601" s="37"/>
    </row>
    <row r="602" spans="1:8" ht="15">
      <c r="A602" s="10"/>
      <c r="B602" s="22"/>
      <c r="C602" s="62"/>
      <c r="D602" s="45"/>
      <c r="E602" s="20"/>
      <c r="F602" s="20"/>
      <c r="G602" s="20"/>
      <c r="H602" s="37"/>
    </row>
    <row r="603" spans="1:8" ht="15">
      <c r="A603" s="10"/>
      <c r="B603" s="22"/>
      <c r="C603" s="62"/>
      <c r="D603" s="45"/>
      <c r="E603" s="20"/>
      <c r="F603" s="20"/>
      <c r="G603" s="20"/>
      <c r="H603" s="37"/>
    </row>
    <row r="604" spans="1:8" ht="15">
      <c r="A604" s="10"/>
      <c r="B604" s="22"/>
      <c r="C604" s="62"/>
      <c r="D604" s="45"/>
      <c r="E604" s="20"/>
      <c r="F604" s="20"/>
      <c r="G604" s="20"/>
      <c r="H604" s="37"/>
    </row>
    <row r="605" spans="1:8" ht="15">
      <c r="A605" s="10"/>
      <c r="B605" s="22"/>
      <c r="C605" s="62"/>
      <c r="D605" s="45"/>
      <c r="E605" s="20"/>
      <c r="F605" s="20"/>
      <c r="G605" s="20"/>
      <c r="H605" s="37"/>
    </row>
    <row r="606" spans="1:8" ht="15">
      <c r="A606" s="10"/>
      <c r="B606" s="22"/>
      <c r="C606" s="62"/>
      <c r="D606" s="45"/>
      <c r="E606" s="20"/>
      <c r="F606" s="20"/>
      <c r="G606" s="20"/>
      <c r="H606" s="37"/>
    </row>
    <row r="607" spans="1:8" ht="15">
      <c r="A607" s="10"/>
      <c r="B607" s="22"/>
      <c r="C607" s="62"/>
      <c r="D607" s="45"/>
      <c r="E607" s="20"/>
      <c r="F607" s="20"/>
      <c r="G607" s="20"/>
      <c r="H607" s="37"/>
    </row>
    <row r="608" spans="1:8" ht="15">
      <c r="A608" s="10"/>
      <c r="B608" s="22"/>
      <c r="C608" s="62"/>
      <c r="D608" s="45"/>
      <c r="E608" s="20"/>
      <c r="F608" s="20"/>
      <c r="G608" s="20"/>
      <c r="H608" s="37"/>
    </row>
    <row r="609" spans="1:8" ht="15">
      <c r="A609" s="10"/>
      <c r="B609" s="22"/>
      <c r="C609" s="62"/>
      <c r="D609" s="45"/>
      <c r="E609" s="20"/>
      <c r="F609" s="20"/>
      <c r="G609" s="20"/>
      <c r="H609" s="37"/>
    </row>
    <row r="610" spans="1:8" ht="15">
      <c r="A610" s="10"/>
      <c r="B610" s="22"/>
      <c r="C610" s="62"/>
      <c r="D610" s="45"/>
      <c r="E610" s="20"/>
      <c r="F610" s="20"/>
      <c r="G610" s="20"/>
      <c r="H610" s="37"/>
    </row>
    <row r="611" spans="1:8" ht="15">
      <c r="A611" s="10"/>
      <c r="B611" s="22"/>
      <c r="C611" s="62"/>
      <c r="D611" s="45"/>
      <c r="E611" s="20"/>
      <c r="F611" s="20"/>
      <c r="G611" s="20"/>
      <c r="H611" s="37"/>
    </row>
    <row r="612" spans="1:8" ht="15">
      <c r="A612" s="10"/>
      <c r="B612" s="22"/>
      <c r="C612" s="62"/>
      <c r="D612" s="45"/>
      <c r="E612" s="20"/>
      <c r="F612" s="20"/>
      <c r="G612" s="20"/>
      <c r="H612" s="37"/>
    </row>
    <row r="613" spans="1:8" ht="15">
      <c r="A613" s="10"/>
      <c r="B613" s="22"/>
      <c r="C613" s="62"/>
      <c r="D613" s="45"/>
      <c r="E613" s="20"/>
      <c r="F613" s="20"/>
      <c r="G613" s="20"/>
      <c r="H613" s="37"/>
    </row>
    <row r="614" spans="1:8" ht="15">
      <c r="A614" s="10"/>
      <c r="B614" s="22"/>
      <c r="C614" s="62"/>
      <c r="D614" s="45"/>
      <c r="E614" s="20"/>
      <c r="F614" s="20"/>
      <c r="G614" s="20"/>
      <c r="H614" s="37"/>
    </row>
    <row r="615" spans="1:8" ht="15">
      <c r="A615" s="10"/>
      <c r="B615" s="22"/>
      <c r="C615" s="62"/>
      <c r="D615" s="45"/>
      <c r="E615" s="20"/>
      <c r="F615" s="20"/>
      <c r="G615" s="20"/>
      <c r="H615" s="37"/>
    </row>
    <row r="616" spans="1:8" ht="15">
      <c r="A616" s="10"/>
      <c r="B616" s="22"/>
      <c r="C616" s="62"/>
      <c r="D616" s="45"/>
      <c r="E616" s="20"/>
      <c r="F616" s="20"/>
      <c r="G616" s="20"/>
      <c r="H616" s="37"/>
    </row>
    <row r="617" spans="1:8" ht="15">
      <c r="A617" s="10"/>
      <c r="B617" s="22"/>
      <c r="C617" s="62"/>
      <c r="D617" s="45"/>
      <c r="E617" s="20"/>
      <c r="F617" s="20"/>
      <c r="G617" s="20"/>
      <c r="H617" s="37"/>
    </row>
    <row r="618" spans="1:8" ht="15">
      <c r="A618" s="10"/>
      <c r="B618" s="22"/>
      <c r="C618" s="62"/>
      <c r="D618" s="45"/>
      <c r="E618" s="20"/>
      <c r="F618" s="20"/>
      <c r="G618" s="20"/>
      <c r="H618" s="37"/>
    </row>
    <row r="619" spans="1:8" ht="15">
      <c r="A619" s="10"/>
      <c r="B619" s="22"/>
      <c r="C619" s="62"/>
      <c r="D619" s="45"/>
      <c r="E619" s="20"/>
      <c r="F619" s="20"/>
      <c r="G619" s="20"/>
      <c r="H619" s="37"/>
    </row>
    <row r="620" spans="1:8" ht="15">
      <c r="A620" s="10"/>
      <c r="B620" s="22"/>
      <c r="C620" s="62"/>
      <c r="D620" s="45"/>
      <c r="E620" s="20"/>
      <c r="F620" s="20"/>
      <c r="G620" s="20"/>
      <c r="H620" s="37"/>
    </row>
    <row r="621" spans="1:8" ht="15">
      <c r="A621" s="10"/>
      <c r="B621" s="22"/>
      <c r="C621" s="62"/>
      <c r="D621" s="45"/>
      <c r="E621" s="20"/>
      <c r="F621" s="20"/>
      <c r="G621" s="20"/>
      <c r="H621" s="37"/>
    </row>
    <row r="622" spans="1:8" ht="15">
      <c r="A622" s="10"/>
      <c r="B622" s="22"/>
      <c r="C622" s="62"/>
      <c r="D622" s="45"/>
      <c r="E622" s="20"/>
      <c r="F622" s="20"/>
      <c r="G622" s="20"/>
      <c r="H622" s="37"/>
    </row>
    <row r="623" spans="1:8" ht="15">
      <c r="A623" s="10"/>
      <c r="B623" s="22"/>
      <c r="C623" s="62"/>
      <c r="D623" s="45"/>
      <c r="E623" s="20"/>
      <c r="F623" s="20"/>
      <c r="G623" s="20"/>
      <c r="H623" s="37"/>
    </row>
    <row r="624" spans="1:8" ht="15">
      <c r="A624" s="10"/>
      <c r="B624" s="22"/>
      <c r="C624" s="62"/>
      <c r="D624" s="45"/>
      <c r="E624" s="20"/>
      <c r="F624" s="20"/>
      <c r="G624" s="20"/>
      <c r="H624" s="37"/>
    </row>
    <row r="625" spans="1:8" ht="15">
      <c r="A625" s="10"/>
      <c r="B625" s="22"/>
      <c r="C625" s="62"/>
      <c r="D625" s="45"/>
      <c r="E625" s="20"/>
      <c r="F625" s="20"/>
      <c r="G625" s="20"/>
      <c r="H625" s="37"/>
    </row>
    <row r="626" spans="1:8" ht="15">
      <c r="A626" s="10"/>
      <c r="B626" s="22"/>
      <c r="C626" s="62"/>
      <c r="D626" s="45"/>
      <c r="E626" s="20"/>
      <c r="F626" s="20"/>
      <c r="G626" s="20"/>
      <c r="H626" s="37"/>
    </row>
    <row r="627" spans="1:8" ht="15">
      <c r="A627" s="10"/>
      <c r="B627" s="22"/>
      <c r="C627" s="62"/>
      <c r="D627" s="45"/>
      <c r="E627" s="20"/>
      <c r="F627" s="20"/>
      <c r="G627" s="20"/>
      <c r="H627" s="37"/>
    </row>
    <row r="628" spans="1:8" ht="15">
      <c r="A628" s="10"/>
      <c r="B628" s="22"/>
      <c r="C628" s="62"/>
      <c r="D628" s="45"/>
      <c r="E628" s="20"/>
      <c r="F628" s="20"/>
      <c r="G628" s="20"/>
      <c r="H628" s="37"/>
    </row>
    <row r="629" spans="1:8" ht="15">
      <c r="A629" s="10"/>
      <c r="B629" s="22"/>
      <c r="C629" s="62"/>
      <c r="D629" s="45"/>
      <c r="E629" s="20"/>
      <c r="F629" s="20"/>
      <c r="G629" s="20"/>
      <c r="H629" s="37"/>
    </row>
    <row r="630" spans="1:8" ht="15">
      <c r="A630" s="10"/>
      <c r="B630" s="22"/>
      <c r="C630" s="62"/>
      <c r="D630" s="45"/>
      <c r="E630" s="20"/>
      <c r="F630" s="20"/>
      <c r="G630" s="20"/>
      <c r="H630" s="37"/>
    </row>
    <row r="631" spans="1:8" ht="15">
      <c r="A631" s="10"/>
      <c r="B631" s="22"/>
      <c r="C631" s="62"/>
      <c r="D631" s="45"/>
      <c r="E631" s="20"/>
      <c r="F631" s="20"/>
      <c r="G631" s="20"/>
      <c r="H631" s="37"/>
    </row>
    <row r="632" spans="1:8" ht="15">
      <c r="A632" s="10"/>
      <c r="B632" s="22"/>
      <c r="C632" s="62"/>
      <c r="D632" s="46"/>
      <c r="E632" s="20"/>
      <c r="F632" s="20"/>
      <c r="G632" s="20"/>
      <c r="H632" s="37"/>
    </row>
    <row r="633" spans="1:8" ht="15">
      <c r="A633" s="10"/>
      <c r="B633" s="22"/>
      <c r="C633" s="62"/>
      <c r="D633" s="46"/>
      <c r="E633" s="20"/>
      <c r="F633" s="20"/>
      <c r="G633" s="20"/>
      <c r="H633" s="37"/>
    </row>
    <row r="634" spans="1:8" ht="15">
      <c r="A634" s="10"/>
      <c r="B634" s="22"/>
      <c r="C634" s="62"/>
      <c r="D634" s="46"/>
      <c r="E634" s="20"/>
      <c r="F634" s="20"/>
      <c r="G634" s="20"/>
      <c r="H634" s="37"/>
    </row>
    <row r="635" spans="1:8" ht="15">
      <c r="A635" s="10"/>
      <c r="B635" s="22"/>
      <c r="C635" s="62"/>
      <c r="D635" s="46"/>
      <c r="E635" s="20"/>
      <c r="F635" s="20"/>
      <c r="G635" s="20"/>
      <c r="H635" s="37"/>
    </row>
    <row r="636" spans="1:8" ht="15">
      <c r="A636" s="10"/>
      <c r="B636" s="22"/>
      <c r="C636" s="62"/>
      <c r="D636" s="46"/>
      <c r="E636" s="20"/>
      <c r="F636" s="20"/>
      <c r="G636" s="20"/>
      <c r="H636" s="37"/>
    </row>
    <row r="637" spans="1:8" ht="15">
      <c r="A637" s="10"/>
      <c r="B637" s="22"/>
      <c r="C637" s="62"/>
      <c r="D637" s="46"/>
      <c r="E637" s="20"/>
      <c r="F637" s="20"/>
      <c r="G637" s="20"/>
      <c r="H637" s="37"/>
    </row>
    <row r="638" spans="1:8" ht="15">
      <c r="A638" s="10"/>
      <c r="B638" s="22"/>
      <c r="C638" s="62"/>
      <c r="D638" s="46"/>
      <c r="E638" s="20"/>
      <c r="F638" s="20"/>
      <c r="G638" s="20"/>
      <c r="H638" s="37"/>
    </row>
    <row r="639" spans="1:8" ht="15">
      <c r="A639" s="10"/>
      <c r="B639" s="22"/>
      <c r="C639" s="62"/>
      <c r="D639" s="46"/>
      <c r="E639" s="20"/>
      <c r="F639" s="20"/>
      <c r="G639" s="20"/>
      <c r="H639" s="37"/>
    </row>
    <row r="640" spans="1:8" ht="15">
      <c r="A640" s="10"/>
      <c r="B640" s="22"/>
      <c r="C640" s="62"/>
      <c r="D640" s="46"/>
      <c r="E640" s="20"/>
      <c r="F640" s="20"/>
      <c r="G640" s="20"/>
      <c r="H640" s="37"/>
    </row>
    <row r="641" spans="1:8" ht="15">
      <c r="A641" s="10"/>
      <c r="B641" s="22"/>
      <c r="C641" s="62"/>
      <c r="D641" s="46"/>
      <c r="E641" s="20"/>
      <c r="F641" s="20"/>
      <c r="G641" s="20"/>
      <c r="H641" s="37"/>
    </row>
    <row r="642" spans="1:8" ht="15">
      <c r="A642" s="10"/>
      <c r="B642" s="22"/>
      <c r="C642" s="62"/>
      <c r="D642" s="46"/>
      <c r="E642" s="20"/>
      <c r="F642" s="20"/>
      <c r="G642" s="20"/>
      <c r="H642" s="37"/>
    </row>
    <row r="643" spans="1:8" ht="15">
      <c r="A643" s="10"/>
      <c r="B643" s="22"/>
      <c r="C643" s="62"/>
      <c r="D643" s="46"/>
      <c r="E643" s="20"/>
      <c r="F643" s="20"/>
      <c r="G643" s="20"/>
      <c r="H643" s="37"/>
    </row>
    <row r="644" spans="1:8" ht="15">
      <c r="A644" s="10"/>
      <c r="B644" s="22"/>
      <c r="C644" s="62"/>
      <c r="D644" s="46"/>
      <c r="E644" s="20"/>
      <c r="F644" s="20"/>
      <c r="G644" s="20"/>
      <c r="H644" s="37"/>
    </row>
    <row r="645" spans="1:8" ht="15">
      <c r="A645" s="10"/>
      <c r="B645" s="22"/>
      <c r="C645" s="62"/>
      <c r="D645" s="46"/>
      <c r="E645" s="20"/>
      <c r="F645" s="20"/>
      <c r="G645" s="20"/>
      <c r="H645" s="37"/>
    </row>
    <row r="646" spans="1:8" ht="15">
      <c r="A646" s="10"/>
      <c r="B646" s="22"/>
      <c r="C646" s="62"/>
      <c r="D646" s="46"/>
      <c r="E646" s="20"/>
      <c r="F646" s="20"/>
      <c r="G646" s="20"/>
      <c r="H646" s="37"/>
    </row>
    <row r="647" spans="1:8" ht="15">
      <c r="A647" s="10"/>
      <c r="B647" s="22"/>
      <c r="C647" s="62"/>
      <c r="D647" s="46"/>
      <c r="E647" s="20"/>
      <c r="F647" s="20"/>
      <c r="G647" s="20"/>
      <c r="H647" s="37"/>
    </row>
    <row r="648" spans="1:8" ht="15">
      <c r="A648" s="10"/>
      <c r="B648" s="22"/>
      <c r="C648" s="62"/>
      <c r="D648" s="46"/>
      <c r="E648" s="20"/>
      <c r="F648" s="20"/>
      <c r="G648" s="20"/>
      <c r="H648" s="37"/>
    </row>
    <row r="649" spans="1:8" ht="15">
      <c r="A649" s="10"/>
      <c r="B649" s="22"/>
      <c r="C649" s="62"/>
      <c r="D649" s="46"/>
      <c r="E649" s="20"/>
      <c r="F649" s="20"/>
      <c r="G649" s="20"/>
      <c r="H649" s="37"/>
    </row>
    <row r="650" spans="1:8" ht="15">
      <c r="A650" s="10"/>
      <c r="B650" s="22"/>
      <c r="C650" s="62"/>
      <c r="D650" s="46"/>
      <c r="E650" s="20"/>
      <c r="F650" s="20"/>
      <c r="G650" s="20"/>
      <c r="H650" s="37"/>
    </row>
    <row r="651" spans="1:8" ht="15">
      <c r="A651" s="10"/>
      <c r="B651" s="22"/>
      <c r="C651" s="62"/>
      <c r="D651" s="46"/>
      <c r="E651" s="20"/>
      <c r="F651" s="20"/>
      <c r="G651" s="20"/>
      <c r="H651" s="37"/>
    </row>
    <row r="652" spans="1:8" ht="15">
      <c r="A652" s="10"/>
      <c r="B652" s="22"/>
      <c r="C652" s="62"/>
      <c r="D652" s="46"/>
      <c r="E652" s="20"/>
      <c r="F652" s="20"/>
      <c r="G652" s="20"/>
      <c r="H652" s="37"/>
    </row>
    <row r="653" spans="1:8" ht="15">
      <c r="A653" s="10"/>
      <c r="B653" s="22"/>
      <c r="C653" s="62"/>
      <c r="D653" s="46"/>
      <c r="E653" s="20"/>
      <c r="F653" s="20"/>
      <c r="G653" s="20"/>
      <c r="H653" s="37"/>
    </row>
    <row r="654" spans="1:8" ht="15">
      <c r="A654" s="10"/>
      <c r="B654" s="22"/>
      <c r="C654" s="62"/>
      <c r="D654" s="46"/>
      <c r="E654" s="20"/>
      <c r="F654" s="20"/>
      <c r="G654" s="20"/>
      <c r="H654" s="37"/>
    </row>
    <row r="655" spans="1:8" ht="15">
      <c r="A655" s="10"/>
      <c r="B655" s="22"/>
      <c r="C655" s="62"/>
      <c r="D655" s="46"/>
      <c r="E655" s="20"/>
      <c r="F655" s="20"/>
      <c r="G655" s="20"/>
      <c r="H655" s="37"/>
    </row>
    <row r="656" spans="1:8" ht="15">
      <c r="A656" s="10"/>
      <c r="B656" s="22"/>
      <c r="C656" s="62"/>
      <c r="D656" s="46"/>
      <c r="E656" s="20"/>
      <c r="F656" s="20"/>
      <c r="G656" s="20"/>
      <c r="H656" s="37"/>
    </row>
    <row r="657" spans="1:8" ht="15">
      <c r="A657" s="10"/>
      <c r="B657" s="22"/>
      <c r="C657" s="62"/>
      <c r="D657" s="46"/>
      <c r="E657" s="20"/>
      <c r="F657" s="20"/>
      <c r="G657" s="20"/>
      <c r="H657" s="37"/>
    </row>
    <row r="658" spans="1:8" ht="15">
      <c r="A658" s="10"/>
      <c r="B658" s="22"/>
      <c r="C658" s="62"/>
      <c r="D658" s="46"/>
      <c r="E658" s="20"/>
      <c r="F658" s="20"/>
      <c r="G658" s="20"/>
      <c r="H658" s="37"/>
    </row>
    <row r="659" spans="1:8" ht="15">
      <c r="A659" s="10"/>
      <c r="B659" s="22"/>
      <c r="C659" s="62"/>
      <c r="D659" s="46"/>
      <c r="E659" s="20"/>
      <c r="F659" s="20"/>
      <c r="G659" s="20"/>
      <c r="H659" s="37"/>
    </row>
    <row r="660" spans="1:8" ht="15">
      <c r="A660" s="10"/>
      <c r="B660" s="22"/>
      <c r="C660" s="62"/>
      <c r="D660" s="46"/>
      <c r="E660" s="20"/>
      <c r="F660" s="20"/>
      <c r="G660" s="20"/>
      <c r="H660" s="37"/>
    </row>
    <row r="661" spans="1:8" ht="15">
      <c r="A661" s="10"/>
      <c r="B661" s="22"/>
      <c r="C661" s="62"/>
      <c r="D661" s="46"/>
      <c r="E661" s="20"/>
      <c r="F661" s="20"/>
      <c r="G661" s="20"/>
      <c r="H661" s="37"/>
    </row>
    <row r="662" spans="1:8" ht="15">
      <c r="A662" s="10"/>
      <c r="B662" s="22"/>
      <c r="C662" s="62"/>
      <c r="D662" s="46"/>
      <c r="E662" s="20"/>
      <c r="F662" s="20"/>
      <c r="G662" s="20"/>
      <c r="H662" s="37"/>
    </row>
    <row r="663" spans="1:8" ht="15">
      <c r="A663" s="10"/>
      <c r="B663" s="22"/>
      <c r="C663" s="62"/>
      <c r="D663" s="46"/>
      <c r="E663" s="20"/>
      <c r="F663" s="20"/>
      <c r="G663" s="20"/>
      <c r="H663" s="37"/>
    </row>
    <row r="664" spans="1:8" ht="15">
      <c r="A664" s="10"/>
      <c r="B664" s="22"/>
      <c r="C664" s="62"/>
      <c r="D664" s="46"/>
      <c r="E664" s="20"/>
      <c r="F664" s="20"/>
      <c r="G664" s="20"/>
      <c r="H664" s="37"/>
    </row>
    <row r="665" spans="1:8" ht="15">
      <c r="A665" s="10"/>
      <c r="B665" s="22"/>
      <c r="C665" s="62"/>
      <c r="D665" s="46"/>
      <c r="E665" s="20"/>
      <c r="F665" s="20"/>
      <c r="G665" s="20"/>
      <c r="H665" s="37"/>
    </row>
    <row r="666" spans="1:8" ht="15">
      <c r="A666" s="10"/>
      <c r="B666" s="22"/>
      <c r="C666" s="62"/>
      <c r="D666" s="46"/>
      <c r="E666" s="20"/>
      <c r="F666" s="20"/>
      <c r="G666" s="20"/>
      <c r="H666" s="37"/>
    </row>
    <row r="667" spans="1:8" ht="15">
      <c r="A667" s="10"/>
      <c r="B667" s="22"/>
      <c r="C667" s="62"/>
      <c r="D667" s="46"/>
      <c r="E667" s="20"/>
      <c r="F667" s="20"/>
      <c r="G667" s="20"/>
      <c r="H667" s="37"/>
    </row>
    <row r="668" spans="1:8" ht="15">
      <c r="A668" s="10"/>
      <c r="B668" s="22"/>
      <c r="C668" s="62"/>
      <c r="D668" s="46"/>
      <c r="E668" s="20"/>
      <c r="F668" s="20"/>
      <c r="G668" s="20"/>
      <c r="H668" s="37"/>
    </row>
    <row r="669" spans="1:8" ht="15">
      <c r="A669" s="10"/>
      <c r="B669" s="22"/>
      <c r="C669" s="62"/>
      <c r="D669" s="46"/>
      <c r="E669" s="20"/>
      <c r="F669" s="20"/>
      <c r="G669" s="20"/>
      <c r="H669" s="37"/>
    </row>
    <row r="670" spans="1:8" ht="15">
      <c r="A670" s="10"/>
      <c r="B670" s="22"/>
      <c r="C670" s="62"/>
      <c r="D670" s="46"/>
      <c r="E670" s="20"/>
      <c r="F670" s="20"/>
      <c r="G670" s="20"/>
      <c r="H670" s="37"/>
    </row>
    <row r="671" spans="1:8" ht="15">
      <c r="A671" s="10"/>
      <c r="B671" s="22"/>
      <c r="C671" s="62"/>
      <c r="D671" s="46"/>
      <c r="E671" s="20"/>
      <c r="F671" s="20"/>
      <c r="G671" s="20"/>
      <c r="H671" s="37"/>
    </row>
    <row r="672" spans="1:8" ht="15">
      <c r="A672" s="10"/>
      <c r="B672" s="22"/>
      <c r="C672" s="62"/>
      <c r="D672" s="46"/>
      <c r="E672" s="20"/>
      <c r="F672" s="20"/>
      <c r="G672" s="20"/>
      <c r="H672" s="37"/>
    </row>
    <row r="673" spans="1:8" ht="15">
      <c r="A673" s="10"/>
      <c r="B673" s="22"/>
      <c r="C673" s="62"/>
      <c r="D673" s="46"/>
      <c r="E673" s="20"/>
      <c r="F673" s="20"/>
      <c r="G673" s="20"/>
      <c r="H673" s="37"/>
    </row>
    <row r="674" spans="1:8" ht="15">
      <c r="A674" s="10"/>
      <c r="B674" s="22"/>
      <c r="C674" s="62"/>
      <c r="D674" s="46"/>
      <c r="E674" s="20"/>
      <c r="F674" s="20"/>
      <c r="G674" s="20"/>
      <c r="H674" s="37"/>
    </row>
    <row r="675" spans="1:8" ht="15">
      <c r="A675" s="10"/>
      <c r="B675" s="22"/>
      <c r="C675" s="62"/>
      <c r="D675" s="46"/>
      <c r="E675" s="20"/>
      <c r="F675" s="20"/>
      <c r="G675" s="20"/>
      <c r="H675" s="37"/>
    </row>
    <row r="676" spans="1:8" ht="15">
      <c r="A676" s="10"/>
      <c r="B676" s="22"/>
      <c r="C676" s="62"/>
      <c r="D676" s="46"/>
      <c r="E676" s="20"/>
      <c r="F676" s="20"/>
      <c r="G676" s="20"/>
      <c r="H676" s="37"/>
    </row>
    <row r="677" spans="1:8" ht="15">
      <c r="A677" s="10"/>
      <c r="B677" s="22"/>
      <c r="C677" s="62"/>
      <c r="D677" s="46"/>
      <c r="E677" s="20"/>
      <c r="F677" s="20"/>
      <c r="G677" s="20"/>
      <c r="H677" s="37"/>
    </row>
    <row r="678" spans="1:8" ht="15">
      <c r="A678" s="10"/>
      <c r="B678" s="22"/>
      <c r="C678" s="62"/>
      <c r="D678" s="46"/>
      <c r="E678" s="20"/>
      <c r="F678" s="20"/>
      <c r="G678" s="20"/>
      <c r="H678" s="37"/>
    </row>
    <row r="679" spans="1:8" ht="15">
      <c r="A679" s="10"/>
      <c r="B679" s="22"/>
      <c r="C679" s="62"/>
      <c r="D679" s="46"/>
      <c r="E679" s="20"/>
      <c r="F679" s="20"/>
      <c r="G679" s="20"/>
      <c r="H679" s="37"/>
    </row>
    <row r="680" spans="1:8" ht="15">
      <c r="A680" s="10"/>
      <c r="B680" s="22"/>
      <c r="C680" s="62"/>
      <c r="D680" s="46"/>
      <c r="E680" s="20"/>
      <c r="F680" s="20"/>
      <c r="G680" s="20"/>
      <c r="H680" s="37"/>
    </row>
    <row r="681" spans="1:8" ht="15">
      <c r="A681" s="10"/>
      <c r="B681" s="22"/>
      <c r="C681" s="62"/>
      <c r="D681" s="46"/>
      <c r="E681" s="20"/>
      <c r="F681" s="20"/>
      <c r="G681" s="20"/>
      <c r="H681" s="37"/>
    </row>
    <row r="682" spans="1:8" ht="15">
      <c r="A682" s="10"/>
      <c r="B682" s="22"/>
      <c r="C682" s="62"/>
      <c r="D682" s="46"/>
      <c r="E682" s="20"/>
      <c r="F682" s="20"/>
      <c r="G682" s="20"/>
      <c r="H682" s="37"/>
    </row>
    <row r="683" spans="1:8" ht="15">
      <c r="A683" s="10"/>
      <c r="B683" s="22"/>
      <c r="C683" s="62"/>
      <c r="D683" s="46"/>
      <c r="E683" s="20"/>
      <c r="F683" s="20"/>
      <c r="G683" s="20"/>
      <c r="H683" s="37"/>
    </row>
    <row r="684" spans="1:8" ht="15">
      <c r="A684" s="10"/>
      <c r="B684" s="22"/>
      <c r="C684" s="62"/>
      <c r="D684" s="46"/>
      <c r="E684" s="20"/>
      <c r="F684" s="20"/>
      <c r="G684" s="20"/>
      <c r="H684" s="37"/>
    </row>
    <row r="685" spans="1:8" ht="15">
      <c r="A685" s="10"/>
      <c r="B685" s="22"/>
      <c r="C685" s="62"/>
      <c r="D685" s="46"/>
      <c r="E685" s="20"/>
      <c r="F685" s="20"/>
      <c r="G685" s="20"/>
      <c r="H685" s="37"/>
    </row>
    <row r="686" spans="1:8" ht="15">
      <c r="A686" s="10"/>
      <c r="B686" s="22"/>
      <c r="C686" s="62"/>
      <c r="D686" s="46"/>
      <c r="E686" s="20"/>
      <c r="F686" s="20"/>
      <c r="G686" s="20"/>
      <c r="H686" s="37"/>
    </row>
    <row r="687" spans="1:8" ht="15">
      <c r="A687" s="10"/>
      <c r="B687" s="22"/>
      <c r="C687" s="62"/>
      <c r="D687" s="46"/>
      <c r="E687" s="20"/>
      <c r="F687" s="20"/>
      <c r="G687" s="20"/>
      <c r="H687" s="37"/>
    </row>
    <row r="688" spans="1:8" ht="15">
      <c r="A688" s="10"/>
      <c r="B688" s="22"/>
      <c r="C688" s="62"/>
      <c r="D688" s="46"/>
      <c r="E688" s="20"/>
      <c r="F688" s="20"/>
      <c r="G688" s="20"/>
      <c r="H688" s="37"/>
    </row>
    <row r="689" spans="1:8" ht="15">
      <c r="A689" s="10"/>
      <c r="B689" s="22"/>
      <c r="C689" s="62"/>
      <c r="D689" s="46"/>
      <c r="E689" s="20"/>
      <c r="F689" s="20"/>
      <c r="G689" s="20"/>
      <c r="H689" s="37"/>
    </row>
    <row r="690" spans="1:8" ht="15">
      <c r="A690" s="10"/>
      <c r="B690" s="22"/>
      <c r="C690" s="62"/>
      <c r="D690" s="46"/>
      <c r="E690" s="20"/>
      <c r="F690" s="20"/>
      <c r="G690" s="20"/>
      <c r="H690" s="37"/>
    </row>
    <row r="691" spans="1:8" ht="15">
      <c r="A691" s="10"/>
      <c r="B691" s="22"/>
      <c r="C691" s="62"/>
      <c r="D691" s="46"/>
      <c r="E691" s="20"/>
      <c r="F691" s="20"/>
      <c r="G691" s="20"/>
      <c r="H691" s="37"/>
    </row>
    <row r="692" spans="1:8" ht="15">
      <c r="A692" s="10"/>
      <c r="B692" s="22"/>
      <c r="C692" s="62"/>
      <c r="D692" s="46"/>
      <c r="E692" s="20"/>
      <c r="F692" s="20"/>
      <c r="G692" s="20"/>
      <c r="H692" s="37"/>
    </row>
    <row r="693" spans="1:8" ht="15">
      <c r="A693" s="10"/>
      <c r="B693" s="22"/>
      <c r="C693" s="62"/>
      <c r="D693" s="46"/>
      <c r="E693" s="20"/>
      <c r="F693" s="20"/>
      <c r="G693" s="20"/>
      <c r="H693" s="37"/>
    </row>
    <row r="694" spans="1:8" ht="15">
      <c r="A694" s="10"/>
      <c r="B694" s="22"/>
      <c r="C694" s="62"/>
      <c r="D694" s="46"/>
      <c r="E694" s="20"/>
      <c r="F694" s="20"/>
      <c r="G694" s="20"/>
      <c r="H694" s="37"/>
    </row>
    <row r="695" spans="1:8" ht="15">
      <c r="A695" s="10"/>
      <c r="B695" s="22"/>
      <c r="C695" s="62"/>
      <c r="D695" s="46"/>
      <c r="E695" s="20"/>
      <c r="F695" s="20"/>
      <c r="G695" s="20"/>
      <c r="H695" s="37"/>
    </row>
    <row r="696" spans="1:8" ht="15">
      <c r="A696" s="10"/>
      <c r="B696" s="22"/>
      <c r="C696" s="62"/>
      <c r="D696" s="46"/>
      <c r="E696" s="20"/>
      <c r="F696" s="20"/>
      <c r="G696" s="20"/>
      <c r="H696" s="37"/>
    </row>
    <row r="697" spans="1:8" ht="15">
      <c r="A697" s="10"/>
      <c r="B697" s="22"/>
      <c r="C697" s="62"/>
      <c r="D697" s="46"/>
      <c r="E697" s="20"/>
      <c r="F697" s="20"/>
      <c r="G697" s="20"/>
      <c r="H697" s="37"/>
    </row>
    <row r="698" spans="1:8" ht="15">
      <c r="A698" s="10"/>
      <c r="B698" s="22"/>
      <c r="C698" s="62"/>
      <c r="D698" s="46"/>
      <c r="E698" s="20"/>
      <c r="F698" s="20"/>
      <c r="G698" s="20"/>
      <c r="H698" s="37"/>
    </row>
    <row r="699" spans="1:8" ht="15">
      <c r="A699" s="10"/>
      <c r="B699" s="22"/>
      <c r="C699" s="62"/>
      <c r="D699" s="46"/>
      <c r="E699" s="20"/>
      <c r="F699" s="20"/>
      <c r="G699" s="20"/>
      <c r="H699" s="37"/>
    </row>
    <row r="700" spans="1:8" ht="15">
      <c r="A700" s="10"/>
      <c r="B700" s="22"/>
      <c r="C700" s="62"/>
      <c r="D700" s="46"/>
      <c r="E700" s="20"/>
      <c r="F700" s="20"/>
      <c r="G700" s="20"/>
      <c r="H700" s="37"/>
    </row>
    <row r="701" spans="1:8" ht="15">
      <c r="A701" s="10"/>
      <c r="B701" s="22"/>
      <c r="C701" s="62"/>
      <c r="D701" s="46"/>
      <c r="E701" s="20"/>
      <c r="F701" s="20"/>
      <c r="G701" s="20"/>
      <c r="H701" s="37"/>
    </row>
    <row r="702" spans="1:8" ht="15">
      <c r="A702" s="10"/>
      <c r="B702" s="22"/>
      <c r="C702" s="62"/>
      <c r="D702" s="46"/>
      <c r="E702" s="20"/>
      <c r="F702" s="20"/>
      <c r="G702" s="20"/>
      <c r="H702" s="37"/>
    </row>
    <row r="703" spans="1:8" ht="15">
      <c r="A703" s="10"/>
      <c r="B703" s="22"/>
      <c r="C703" s="62"/>
      <c r="D703" s="46"/>
      <c r="E703" s="20"/>
      <c r="F703" s="20"/>
      <c r="G703" s="20"/>
      <c r="H703" s="37"/>
    </row>
    <row r="704" spans="1:8" ht="15">
      <c r="A704" s="10"/>
      <c r="B704" s="22"/>
      <c r="C704" s="62"/>
      <c r="D704" s="46"/>
      <c r="E704" s="20"/>
      <c r="F704" s="20"/>
      <c r="G704" s="20"/>
      <c r="H704" s="37"/>
    </row>
    <row r="705" spans="1:8" ht="15">
      <c r="A705" s="10"/>
      <c r="B705" s="22"/>
      <c r="C705" s="62"/>
      <c r="D705" s="46"/>
      <c r="E705" s="20"/>
      <c r="F705" s="20"/>
      <c r="G705" s="20"/>
      <c r="H705" s="37"/>
    </row>
    <row r="706" spans="1:8" ht="15">
      <c r="A706" s="10"/>
      <c r="B706" s="22"/>
      <c r="C706" s="62"/>
      <c r="D706" s="46"/>
      <c r="E706" s="20"/>
      <c r="F706" s="20"/>
      <c r="G706" s="20"/>
      <c r="H706" s="37"/>
    </row>
    <row r="707" spans="1:8" ht="15">
      <c r="A707" s="10"/>
      <c r="B707" s="22"/>
      <c r="C707" s="62"/>
      <c r="D707" s="46"/>
      <c r="E707" s="20"/>
      <c r="F707" s="20"/>
      <c r="G707" s="20"/>
      <c r="H707" s="37"/>
    </row>
    <row r="708" spans="1:8" ht="15">
      <c r="A708" s="10"/>
      <c r="B708" s="22"/>
      <c r="C708" s="62"/>
      <c r="D708" s="46"/>
      <c r="E708" s="20"/>
      <c r="F708" s="20"/>
      <c r="G708" s="20"/>
      <c r="H708" s="37"/>
    </row>
    <row r="709" spans="1:8" ht="15">
      <c r="A709" s="10"/>
      <c r="B709" s="22"/>
      <c r="C709" s="62"/>
      <c r="D709" s="46"/>
      <c r="E709" s="20"/>
      <c r="F709" s="20"/>
      <c r="G709" s="20"/>
      <c r="H709" s="37"/>
    </row>
    <row r="710" spans="1:8" ht="15">
      <c r="A710" s="10"/>
      <c r="B710" s="22"/>
      <c r="C710" s="62"/>
      <c r="D710" s="46"/>
      <c r="E710" s="20"/>
      <c r="F710" s="20"/>
      <c r="G710" s="20"/>
      <c r="H710" s="37"/>
    </row>
    <row r="711" spans="1:8" ht="15">
      <c r="A711" s="10"/>
      <c r="B711" s="22"/>
      <c r="C711" s="62"/>
      <c r="D711" s="46"/>
      <c r="E711" s="20"/>
      <c r="F711" s="20"/>
      <c r="G711" s="20"/>
      <c r="H711" s="37"/>
    </row>
    <row r="712" spans="1:8" ht="15">
      <c r="A712" s="10"/>
      <c r="B712" s="22"/>
      <c r="C712" s="62"/>
      <c r="D712" s="46"/>
      <c r="E712" s="20"/>
      <c r="F712" s="20"/>
      <c r="G712" s="20"/>
      <c r="H712" s="37"/>
    </row>
    <row r="713" spans="1:8" ht="15">
      <c r="A713" s="10"/>
      <c r="B713" s="22"/>
      <c r="C713" s="62"/>
      <c r="D713" s="46"/>
      <c r="E713" s="20"/>
      <c r="F713" s="20"/>
      <c r="G713" s="20"/>
      <c r="H713" s="37"/>
    </row>
    <row r="714" spans="1:8" ht="15">
      <c r="A714" s="10"/>
      <c r="B714" s="22"/>
      <c r="C714" s="62"/>
      <c r="D714" s="46"/>
      <c r="E714" s="20"/>
      <c r="F714" s="20"/>
      <c r="G714" s="20"/>
      <c r="H714" s="37"/>
    </row>
    <row r="715" spans="1:8" ht="15">
      <c r="A715" s="10"/>
      <c r="B715" s="22"/>
      <c r="C715" s="62"/>
      <c r="D715" s="46"/>
      <c r="E715" s="20"/>
      <c r="F715" s="20"/>
      <c r="G715" s="20"/>
      <c r="H715" s="37"/>
    </row>
    <row r="716" spans="1:8" ht="15">
      <c r="A716" s="10"/>
      <c r="B716" s="22"/>
      <c r="C716" s="62"/>
      <c r="D716" s="46"/>
      <c r="E716" s="20"/>
      <c r="F716" s="20"/>
      <c r="G716" s="20"/>
      <c r="H716" s="37"/>
    </row>
    <row r="717" spans="1:8" ht="15">
      <c r="A717" s="10"/>
      <c r="B717" s="22"/>
      <c r="C717" s="62"/>
      <c r="D717" s="46"/>
      <c r="E717" s="20"/>
      <c r="F717" s="20"/>
      <c r="G717" s="20"/>
      <c r="H717" s="37"/>
    </row>
    <row r="718" spans="1:8" ht="15">
      <c r="A718" s="10"/>
      <c r="B718" s="22"/>
      <c r="C718" s="62"/>
      <c r="D718" s="46"/>
      <c r="E718" s="20"/>
      <c r="F718" s="20"/>
      <c r="G718" s="20"/>
      <c r="H718" s="37"/>
    </row>
    <row r="719" spans="1:8" ht="15">
      <c r="A719" s="10"/>
      <c r="B719" s="22"/>
      <c r="C719" s="62"/>
      <c r="D719" s="46"/>
      <c r="E719" s="20"/>
      <c r="F719" s="20"/>
      <c r="G719" s="20"/>
      <c r="H719" s="37"/>
    </row>
    <row r="720" spans="1:8" ht="15">
      <c r="A720" s="10"/>
      <c r="B720" s="22"/>
      <c r="C720" s="62"/>
      <c r="D720" s="46"/>
      <c r="E720" s="20"/>
      <c r="F720" s="20"/>
      <c r="G720" s="20"/>
      <c r="H720" s="37"/>
    </row>
    <row r="721" spans="1:8" ht="15">
      <c r="A721" s="10"/>
      <c r="B721" s="22"/>
      <c r="C721" s="62"/>
      <c r="D721" s="46"/>
      <c r="E721" s="20"/>
      <c r="F721" s="20"/>
      <c r="G721" s="20"/>
      <c r="H721" s="37"/>
    </row>
    <row r="722" spans="1:8" ht="15">
      <c r="A722" s="10"/>
      <c r="B722" s="22"/>
      <c r="C722" s="62"/>
      <c r="D722" s="46"/>
      <c r="E722" s="20"/>
      <c r="F722" s="20"/>
      <c r="G722" s="20"/>
      <c r="H722" s="37"/>
    </row>
    <row r="723" spans="1:8" ht="15">
      <c r="A723" s="10"/>
      <c r="B723" s="22"/>
      <c r="C723" s="62"/>
      <c r="D723" s="46"/>
      <c r="E723" s="20"/>
      <c r="F723" s="20"/>
      <c r="G723" s="20"/>
      <c r="H723" s="37"/>
    </row>
    <row r="724" spans="1:8" ht="15">
      <c r="A724" s="10"/>
      <c r="B724" s="22"/>
      <c r="C724" s="62"/>
      <c r="D724" s="46"/>
      <c r="E724" s="20"/>
      <c r="F724" s="20"/>
      <c r="G724" s="20"/>
      <c r="H724" s="37"/>
    </row>
    <row r="725" spans="1:8" ht="15">
      <c r="A725" s="10"/>
      <c r="B725" s="22"/>
      <c r="C725" s="62"/>
      <c r="D725" s="46"/>
      <c r="E725" s="20"/>
      <c r="F725" s="20"/>
      <c r="G725" s="20"/>
      <c r="H725" s="37"/>
    </row>
    <row r="726" spans="1:8" ht="15">
      <c r="A726" s="10"/>
      <c r="B726" s="22"/>
      <c r="C726" s="62"/>
      <c r="D726" s="46"/>
      <c r="E726" s="20"/>
      <c r="F726" s="20"/>
      <c r="G726" s="20"/>
      <c r="H726" s="37"/>
    </row>
    <row r="727" spans="1:8" ht="15">
      <c r="A727" s="10"/>
      <c r="B727" s="22"/>
      <c r="C727" s="62"/>
      <c r="D727" s="46"/>
      <c r="E727" s="20"/>
      <c r="F727" s="20"/>
      <c r="G727" s="20"/>
      <c r="H727" s="37"/>
    </row>
    <row r="728" spans="1:8" ht="15">
      <c r="A728" s="10"/>
      <c r="B728" s="22"/>
      <c r="C728" s="62"/>
      <c r="D728" s="46"/>
      <c r="E728" s="20"/>
      <c r="F728" s="20"/>
      <c r="G728" s="20"/>
      <c r="H728" s="37"/>
    </row>
    <row r="729" spans="1:8" ht="15">
      <c r="A729" s="10"/>
      <c r="B729" s="22"/>
      <c r="C729" s="62"/>
      <c r="D729" s="46"/>
      <c r="E729" s="20"/>
      <c r="F729" s="20"/>
      <c r="G729" s="20"/>
      <c r="H729" s="37"/>
    </row>
    <row r="730" spans="1:8" ht="15">
      <c r="A730" s="10"/>
      <c r="B730" s="22"/>
      <c r="C730" s="62"/>
      <c r="D730" s="46"/>
      <c r="E730" s="20"/>
      <c r="F730" s="20"/>
      <c r="G730" s="20"/>
      <c r="H730" s="37"/>
    </row>
    <row r="731" spans="1:8" ht="15">
      <c r="A731" s="10"/>
      <c r="B731" s="22"/>
      <c r="C731" s="62"/>
      <c r="D731" s="46"/>
      <c r="E731" s="20"/>
      <c r="F731" s="20"/>
      <c r="G731" s="20"/>
      <c r="H731" s="37"/>
    </row>
    <row r="732" spans="1:8" ht="15">
      <c r="A732" s="10"/>
      <c r="B732" s="22"/>
      <c r="C732" s="62"/>
      <c r="D732" s="46"/>
      <c r="E732" s="20"/>
      <c r="F732" s="20"/>
      <c r="G732" s="20"/>
      <c r="H732" s="37"/>
    </row>
    <row r="733" spans="1:8" ht="15">
      <c r="A733" s="10"/>
      <c r="B733" s="22"/>
      <c r="C733" s="62"/>
      <c r="D733" s="46"/>
      <c r="E733" s="20"/>
      <c r="F733" s="20"/>
      <c r="G733" s="20"/>
      <c r="H733" s="37"/>
    </row>
    <row r="734" spans="1:8" ht="15">
      <c r="A734" s="10"/>
      <c r="B734" s="22"/>
      <c r="C734" s="62"/>
      <c r="D734" s="46"/>
      <c r="E734" s="20"/>
      <c r="F734" s="20"/>
      <c r="G734" s="20"/>
      <c r="H734" s="37"/>
    </row>
    <row r="735" spans="1:8" ht="15">
      <c r="A735" s="10"/>
      <c r="B735" s="22"/>
      <c r="C735" s="62"/>
      <c r="D735" s="46"/>
      <c r="E735" s="20"/>
      <c r="F735" s="20"/>
      <c r="G735" s="20"/>
      <c r="H735" s="37"/>
    </row>
    <row r="736" spans="1:8" ht="15">
      <c r="A736" s="10"/>
      <c r="B736" s="22"/>
      <c r="C736" s="62"/>
      <c r="D736" s="46"/>
      <c r="E736" s="20"/>
      <c r="F736" s="20"/>
      <c r="G736" s="20"/>
      <c r="H736" s="37"/>
    </row>
    <row r="737" spans="1:8" ht="15">
      <c r="A737" s="10"/>
      <c r="B737" s="22"/>
      <c r="C737" s="62"/>
      <c r="D737" s="46"/>
      <c r="E737" s="20"/>
      <c r="F737" s="20"/>
      <c r="G737" s="20"/>
      <c r="H737" s="37"/>
    </row>
    <row r="738" spans="1:8" ht="15">
      <c r="A738" s="10"/>
      <c r="B738" s="22"/>
      <c r="C738" s="62"/>
      <c r="D738" s="46"/>
      <c r="E738" s="20"/>
      <c r="F738" s="20"/>
      <c r="G738" s="20"/>
      <c r="H738" s="37"/>
    </row>
    <row r="739" spans="1:8" ht="15">
      <c r="A739" s="10"/>
      <c r="B739" s="22"/>
      <c r="C739" s="62"/>
      <c r="D739" s="46"/>
      <c r="E739" s="20"/>
      <c r="F739" s="20"/>
      <c r="G739" s="20"/>
      <c r="H739" s="37"/>
    </row>
    <row r="740" spans="1:8" ht="15">
      <c r="A740" s="10"/>
      <c r="B740" s="22"/>
      <c r="C740" s="62"/>
      <c r="D740" s="46"/>
      <c r="E740" s="20"/>
      <c r="F740" s="20"/>
      <c r="G740" s="20"/>
      <c r="H740" s="37"/>
    </row>
    <row r="741" spans="1:8" ht="15">
      <c r="A741" s="10"/>
      <c r="B741" s="22"/>
      <c r="C741" s="62"/>
      <c r="D741" s="46"/>
      <c r="E741" s="20"/>
      <c r="F741" s="20"/>
      <c r="G741" s="20"/>
      <c r="H741" s="37"/>
    </row>
    <row r="742" spans="1:8" ht="15">
      <c r="A742" s="10"/>
      <c r="B742" s="22"/>
      <c r="C742" s="62"/>
      <c r="D742" s="46"/>
      <c r="E742" s="20"/>
      <c r="F742" s="20"/>
      <c r="G742" s="20"/>
      <c r="H742" s="37"/>
    </row>
    <row r="743" spans="1:8" ht="15">
      <c r="A743" s="10"/>
      <c r="B743" s="22"/>
      <c r="C743" s="62"/>
      <c r="D743" s="46"/>
      <c r="E743" s="20"/>
      <c r="F743" s="20"/>
      <c r="G743" s="20"/>
      <c r="H743" s="37"/>
    </row>
    <row r="744" spans="1:8" ht="15">
      <c r="A744" s="10"/>
      <c r="B744" s="22"/>
      <c r="C744" s="62"/>
      <c r="D744" s="46"/>
      <c r="E744" s="20"/>
      <c r="F744" s="20"/>
      <c r="G744" s="20"/>
      <c r="H744" s="37"/>
    </row>
    <row r="745" spans="1:8" ht="15">
      <c r="A745" s="10"/>
      <c r="B745" s="22"/>
      <c r="C745" s="62"/>
      <c r="D745" s="46"/>
      <c r="E745" s="20"/>
      <c r="F745" s="20"/>
      <c r="G745" s="20"/>
      <c r="H745" s="37"/>
    </row>
    <row r="746" spans="1:8" ht="15">
      <c r="A746" s="10"/>
      <c r="B746" s="22"/>
      <c r="C746" s="62"/>
      <c r="D746" s="46"/>
      <c r="E746" s="20"/>
      <c r="F746" s="20"/>
      <c r="G746" s="20"/>
      <c r="H746" s="37"/>
    </row>
    <row r="747" spans="1:8" ht="15">
      <c r="A747" s="10"/>
      <c r="B747" s="22"/>
      <c r="C747" s="62"/>
      <c r="D747" s="46"/>
      <c r="E747" s="20"/>
      <c r="F747" s="20"/>
      <c r="G747" s="20"/>
      <c r="H747" s="37"/>
    </row>
    <row r="748" spans="1:8" ht="15">
      <c r="A748" s="10"/>
      <c r="B748" s="22"/>
      <c r="C748" s="62"/>
      <c r="D748" s="46"/>
      <c r="E748" s="20"/>
      <c r="F748" s="20"/>
      <c r="G748" s="20"/>
      <c r="H748" s="37"/>
    </row>
    <row r="749" spans="1:8" ht="15">
      <c r="A749" s="10"/>
      <c r="B749" s="22"/>
      <c r="C749" s="62"/>
      <c r="D749" s="46"/>
      <c r="E749" s="20"/>
      <c r="F749" s="20"/>
      <c r="G749" s="20"/>
      <c r="H749" s="37"/>
    </row>
    <row r="750" spans="1:8" ht="15">
      <c r="A750" s="10"/>
      <c r="B750" s="22"/>
      <c r="C750" s="62"/>
      <c r="D750" s="46"/>
      <c r="E750" s="20"/>
      <c r="F750" s="20"/>
      <c r="G750" s="20"/>
      <c r="H750" s="37"/>
    </row>
    <row r="751" spans="1:8" ht="15">
      <c r="A751" s="10"/>
      <c r="B751" s="22"/>
      <c r="C751" s="62"/>
      <c r="D751" s="46"/>
      <c r="E751" s="20"/>
      <c r="F751" s="20"/>
      <c r="G751" s="20"/>
      <c r="H751" s="37"/>
    </row>
    <row r="752" spans="1:8" ht="15">
      <c r="A752" s="10"/>
      <c r="B752" s="22"/>
      <c r="C752" s="62"/>
      <c r="D752" s="46"/>
      <c r="E752" s="20"/>
      <c r="F752" s="20"/>
      <c r="G752" s="20"/>
      <c r="H752" s="37"/>
    </row>
    <row r="753" spans="1:8" ht="15">
      <c r="A753" s="10"/>
      <c r="B753" s="22"/>
      <c r="C753" s="62"/>
      <c r="D753" s="46"/>
      <c r="E753" s="20"/>
      <c r="F753" s="20"/>
      <c r="G753" s="20"/>
      <c r="H753" s="37"/>
    </row>
    <row r="754" spans="1:8" ht="15">
      <c r="A754" s="10"/>
      <c r="B754" s="22"/>
      <c r="C754" s="62"/>
      <c r="D754" s="46"/>
      <c r="E754" s="20"/>
      <c r="F754" s="20"/>
      <c r="G754" s="20"/>
      <c r="H754" s="37"/>
    </row>
    <row r="755" spans="1:8" ht="15">
      <c r="A755" s="10"/>
      <c r="B755" s="22"/>
      <c r="C755" s="62"/>
      <c r="D755" s="46"/>
      <c r="E755" s="20"/>
      <c r="F755" s="20"/>
      <c r="G755" s="20"/>
      <c r="H755" s="37"/>
    </row>
    <row r="756" spans="1:8" ht="15">
      <c r="A756" s="10"/>
      <c r="B756" s="22"/>
      <c r="C756" s="62"/>
      <c r="D756" s="46"/>
      <c r="E756" s="20"/>
      <c r="F756" s="20"/>
      <c r="G756" s="20"/>
      <c r="H756" s="37"/>
    </row>
    <row r="757" spans="1:8" ht="15">
      <c r="A757" s="10"/>
      <c r="B757" s="22"/>
      <c r="C757" s="62"/>
      <c r="D757" s="46"/>
      <c r="E757" s="20"/>
      <c r="F757" s="20"/>
      <c r="G757" s="20"/>
      <c r="H757" s="37"/>
    </row>
    <row r="758" spans="1:8" ht="15">
      <c r="A758" s="10"/>
      <c r="B758" s="22"/>
      <c r="C758" s="62"/>
      <c r="D758" s="46"/>
      <c r="E758" s="20"/>
      <c r="F758" s="20"/>
      <c r="G758" s="20"/>
      <c r="H758" s="37"/>
    </row>
    <row r="759" spans="1:8" ht="15">
      <c r="A759" s="10"/>
      <c r="B759" s="22"/>
      <c r="C759" s="62"/>
      <c r="D759" s="46"/>
      <c r="E759" s="20"/>
      <c r="F759" s="20"/>
      <c r="G759" s="20"/>
      <c r="H759" s="37"/>
    </row>
    <row r="760" spans="1:8" ht="15">
      <c r="A760" s="10"/>
      <c r="B760" s="22"/>
      <c r="C760" s="62"/>
      <c r="D760" s="46"/>
      <c r="E760" s="20"/>
      <c r="F760" s="20"/>
      <c r="G760" s="20"/>
      <c r="H760" s="37"/>
    </row>
    <row r="761" spans="1:8" ht="15">
      <c r="A761" s="10"/>
      <c r="B761" s="22"/>
      <c r="C761" s="62"/>
      <c r="D761" s="46"/>
      <c r="E761" s="20"/>
      <c r="F761" s="20"/>
      <c r="G761" s="20"/>
      <c r="H761" s="37"/>
    </row>
  </sheetData>
  <sheetProtection/>
  <mergeCells count="98">
    <mergeCell ref="A1:M1"/>
    <mergeCell ref="I4:I5"/>
    <mergeCell ref="A62:A86"/>
    <mergeCell ref="B62:B86"/>
    <mergeCell ref="B56:B61"/>
    <mergeCell ref="B24:B42"/>
    <mergeCell ref="A6:A23"/>
    <mergeCell ref="B6:B23"/>
    <mergeCell ref="A24:A42"/>
    <mergeCell ref="H4:H5"/>
    <mergeCell ref="L463:L464"/>
    <mergeCell ref="M463:M464"/>
    <mergeCell ref="I459:I460"/>
    <mergeCell ref="J459:J460"/>
    <mergeCell ref="A461:J461"/>
    <mergeCell ref="E463:E464"/>
    <mergeCell ref="F463:F464"/>
    <mergeCell ref="G463:G464"/>
    <mergeCell ref="A465:A548"/>
    <mergeCell ref="B465:B548"/>
    <mergeCell ref="H463:H464"/>
    <mergeCell ref="I463:I464"/>
    <mergeCell ref="J463:J464"/>
    <mergeCell ref="K463:K464"/>
    <mergeCell ref="A463:A464"/>
    <mergeCell ref="B463:B464"/>
    <mergeCell ref="C463:C464"/>
    <mergeCell ref="D463:D464"/>
    <mergeCell ref="C452:C457"/>
    <mergeCell ref="E459:E460"/>
    <mergeCell ref="F459:F460"/>
    <mergeCell ref="A415:A430"/>
    <mergeCell ref="B415:B430"/>
    <mergeCell ref="A431:A451"/>
    <mergeCell ref="B431:B451"/>
    <mergeCell ref="A452:A457"/>
    <mergeCell ref="B452:B457"/>
    <mergeCell ref="A381:A395"/>
    <mergeCell ref="B381:B395"/>
    <mergeCell ref="A396:A402"/>
    <mergeCell ref="B396:B402"/>
    <mergeCell ref="A408:A414"/>
    <mergeCell ref="B408:B414"/>
    <mergeCell ref="A403:A407"/>
    <mergeCell ref="B403:B407"/>
    <mergeCell ref="A349:A367"/>
    <mergeCell ref="B349:B367"/>
    <mergeCell ref="A368:A380"/>
    <mergeCell ref="B368:B380"/>
    <mergeCell ref="A289:A306"/>
    <mergeCell ref="B289:B306"/>
    <mergeCell ref="A334:A348"/>
    <mergeCell ref="B334:B348"/>
    <mergeCell ref="A307:A333"/>
    <mergeCell ref="B307:B333"/>
    <mergeCell ref="A224:A234"/>
    <mergeCell ref="B224:B234"/>
    <mergeCell ref="A235:A255"/>
    <mergeCell ref="B235:B255"/>
    <mergeCell ref="A264:A288"/>
    <mergeCell ref="B264:B288"/>
    <mergeCell ref="A256:A263"/>
    <mergeCell ref="B256:B263"/>
    <mergeCell ref="A187:A199"/>
    <mergeCell ref="B187:B199"/>
    <mergeCell ref="A200:A211"/>
    <mergeCell ref="B200:B211"/>
    <mergeCell ref="A212:A223"/>
    <mergeCell ref="B212:B223"/>
    <mergeCell ref="A148:A161"/>
    <mergeCell ref="B148:B161"/>
    <mergeCell ref="A162:A173"/>
    <mergeCell ref="B162:B173"/>
    <mergeCell ref="A174:A186"/>
    <mergeCell ref="B174:B186"/>
    <mergeCell ref="A136:A147"/>
    <mergeCell ref="B136:B147"/>
    <mergeCell ref="A2:M2"/>
    <mergeCell ref="A4:A5"/>
    <mergeCell ref="B4:B5"/>
    <mergeCell ref="C4:C5"/>
    <mergeCell ref="D4:D5"/>
    <mergeCell ref="M4:M5"/>
    <mergeCell ref="F4:F5"/>
    <mergeCell ref="A87:A102"/>
    <mergeCell ref="A119:A135"/>
    <mergeCell ref="B119:B135"/>
    <mergeCell ref="L4:L5"/>
    <mergeCell ref="G4:G5"/>
    <mergeCell ref="A56:A61"/>
    <mergeCell ref="A43:A55"/>
    <mergeCell ref="B43:B55"/>
    <mergeCell ref="K4:K5"/>
    <mergeCell ref="J4:J5"/>
    <mergeCell ref="E4:E5"/>
    <mergeCell ref="B87:B102"/>
    <mergeCell ref="A103:A118"/>
    <mergeCell ref="B103:B118"/>
  </mergeCells>
  <printOptions/>
  <pageMargins left="0.3937007874015748" right="0.31496062992125984" top="0.3937007874015748" bottom="0.3937007874015748" header="0.1968503937007874" footer="0.1968503937007874"/>
  <pageSetup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2015-11-11T10:50:51Z</cp:lastPrinted>
  <dcterms:created xsi:type="dcterms:W3CDTF">2011-02-09T07:28:13Z</dcterms:created>
  <dcterms:modified xsi:type="dcterms:W3CDTF">2015-11-11T10:51:01Z</dcterms:modified>
  <cp:category/>
  <cp:version/>
  <cp:contentType/>
  <cp:contentStatus/>
</cp:coreProperties>
</file>