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316" windowWidth="14880" windowHeight="5796" activeTab="0"/>
  </bookViews>
  <sheets>
    <sheet name="на 01.11.2013" sheetId="1" r:id="rId1"/>
  </sheets>
  <definedNames>
    <definedName name="_xlnm._FilterDatabase" localSheetId="0" hidden="1">'на 01.11.2013'!$A$4:$M$444</definedName>
    <definedName name="_xlnm.Print_Titles" localSheetId="0">'на 01.11.2013'!$4:$5</definedName>
    <definedName name="_xlnm.Print_Area" localSheetId="0">'на 01.11.2013'!$A$1:$P$543</definedName>
  </definedNames>
  <calcPr fullCalcOnLoad="1"/>
</workbook>
</file>

<file path=xl/sharedStrings.xml><?xml version="1.0" encoding="utf-8"?>
<sst xmlns="http://schemas.openxmlformats.org/spreadsheetml/2006/main" count="1068" uniqueCount="263">
  <si>
    <t>Код адм.</t>
  </si>
  <si>
    <t xml:space="preserve">Администраторы доходов    </t>
  </si>
  <si>
    <t>Код вида доходов</t>
  </si>
  <si>
    <t>Наименование вида дохода</t>
  </si>
  <si>
    <t>% исполн. плана года</t>
  </si>
  <si>
    <t>163</t>
  </si>
  <si>
    <t>Департамент имущественных отношений</t>
  </si>
  <si>
    <t>1 11 01040 04 0000 120</t>
  </si>
  <si>
    <t>Дивиденды по акциям</t>
  </si>
  <si>
    <t>Доходы, получаемые в виде арендной платы за земельные участки, государственная собственность на которые не разграничена и   средства от продажи права на заключение договоров аренды указанных земельных участков</t>
  </si>
  <si>
    <t>1 11 05034 04 0000 120</t>
  </si>
  <si>
    <t>Доходы от сдачи в аренду объектов нежилого фонда</t>
  </si>
  <si>
    <t>1 11 07014 04 0000 120</t>
  </si>
  <si>
    <t>Доходы от перечисления части прибыли муниципальных унитарных предприятий</t>
  </si>
  <si>
    <t>1 11 09044 04 0000 120</t>
  </si>
  <si>
    <t xml:space="preserve">Прочие поступления от использования имущества, находящегося в собственности городских округов 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</si>
  <si>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</si>
  <si>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1 16 00000 00 0000 000</t>
  </si>
  <si>
    <t>Штрафы, санкции, возмещение ущерба</t>
  </si>
  <si>
    <t>1 16 90040 04 0000 140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</si>
  <si>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</si>
  <si>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1 17 01040 04 0000 180</t>
  </si>
  <si>
    <t>Невыясненные поступления</t>
  </si>
  <si>
    <t>1 17 05040 04 0000 180</t>
  </si>
  <si>
    <t>Прочие неналоговые доходы бюджетов городских округов</t>
  </si>
  <si>
    <t>Возврат остатков субсидий, субвенций прошлых лет</t>
  </si>
  <si>
    <t>2 02 02000 00 0000 000</t>
  </si>
  <si>
    <t xml:space="preserve">Субсидии от других бюджетов бюджетной системы РФ      </t>
  </si>
  <si>
    <t>2 02 03000 00 0000 000</t>
  </si>
  <si>
    <t xml:space="preserve">Субвенции от других бюджетов бюджетной системы РФ    </t>
  </si>
  <si>
    <t>2 19 04000 04 0000 151</t>
  </si>
  <si>
    <t>Итого по администририруемым платежам:</t>
  </si>
  <si>
    <t>Итого по курируемым платежам:</t>
  </si>
  <si>
    <t>ВСЕГО ПО АДМИНИСТРАТОРУ (КУРАТОРУ) без учета возврата остатков межбюджетных трансфертов :</t>
  </si>
  <si>
    <t>902</t>
  </si>
  <si>
    <t>Департамент финансов</t>
  </si>
  <si>
    <t>1 16 18040 04 0000 140</t>
  </si>
  <si>
    <t>Денежные взыскания (штрафы) за нарушение бюджетного законодательства (в части  бюджетов городских округов)</t>
  </si>
  <si>
    <t>1 16 32040 04 0000 140</t>
  </si>
  <si>
    <t>Возмещение сумм, израсходованных незаконно или не по целевому назначению, а также доходов, полученных от их использования (в части бюджетов городских округов)</t>
  </si>
  <si>
    <t>2 02 01001 04 0000 151</t>
  </si>
  <si>
    <t xml:space="preserve">Дотации бюджетам городских округов на выравнивание уровня бюджетной обеспеченности                                                    </t>
  </si>
  <si>
    <t xml:space="preserve">Субсидии от других бюджетов бюджетной системы РФ       </t>
  </si>
  <si>
    <t>2 02 04000 00 0000 000</t>
  </si>
  <si>
    <t>Иные межбюджетные трансферты</t>
  </si>
  <si>
    <t xml:space="preserve"> 1 08 07110-130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</si>
  <si>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партий, за государственную регистрацию средств массовой информации </t>
  </si>
  <si>
    <t>1 09 00000 00 0000 000</t>
  </si>
  <si>
    <t>Задолженность по отмененным налогам</t>
  </si>
  <si>
    <t>1 16 33040 04 0000 000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</si>
  <si>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</si>
  <si>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ВСЕГО ПО АДМИНИСТРАТОРУ (КУРАТОРУ):</t>
  </si>
  <si>
    <t>2 07 04000 04 0000 180</t>
  </si>
  <si>
    <t>Прочие безвозмездные поступления (по соглашениям)</t>
  </si>
  <si>
    <t>915</t>
  </si>
  <si>
    <t xml:space="preserve">Управление экологии и природопользования </t>
  </si>
  <si>
    <t>1 12 01000 01 0000 120</t>
  </si>
  <si>
    <t>Плата за негативное воздействие на окружающую среду</t>
  </si>
  <si>
    <t>1 16 25010 01 0000 140</t>
  </si>
  <si>
    <t>Денежные взыскания (штрафы) за нарушение законодательства о недрах</t>
  </si>
  <si>
    <t>1 16 25030 01 0000 140</t>
  </si>
  <si>
    <t>Денежные взыскания (штрафы) за нарушение законодательства об охране и использовании животного мира</t>
  </si>
  <si>
    <t>1 16 25040 01 0000 140</t>
  </si>
  <si>
    <t>Денежные взыскания (штрафы) за нарушение законодательства об экологической экспертизе</t>
  </si>
  <si>
    <t>1 16 25050 01 0000 140</t>
  </si>
  <si>
    <t>Денежные взыскания (штрафы) за нарушение законодательства в области охраны окружающей среды</t>
  </si>
  <si>
    <t>1 16 25070 01 0000 140</t>
  </si>
  <si>
    <t>Денежные взыскания (штрафы) за нарушение лесного законодательства</t>
  </si>
  <si>
    <t>1 16 25080 01 0000 140</t>
  </si>
  <si>
    <t>Денежные взыскания (штрафы) за нарушение водного законодательства</t>
  </si>
  <si>
    <t>920</t>
  </si>
  <si>
    <t>Управление здравоохранения</t>
  </si>
  <si>
    <t xml:space="preserve">Субвенции от других бюджетов бюджетной системы РФ   </t>
  </si>
  <si>
    <t>930</t>
  </si>
  <si>
    <t>Департамент образования</t>
  </si>
  <si>
    <t>931</t>
  </si>
  <si>
    <t>Администрация Ленинского района</t>
  </si>
  <si>
    <t>932</t>
  </si>
  <si>
    <t>Администрация Свердловского района</t>
  </si>
  <si>
    <t>1 14 01040 04 0000 410</t>
  </si>
  <si>
    <t>Доходы от продажи квартир</t>
  </si>
  <si>
    <t>933</t>
  </si>
  <si>
    <t>Администрация Мотовилихинского района</t>
  </si>
  <si>
    <t>934</t>
  </si>
  <si>
    <t>Администрация Дзержинского района</t>
  </si>
  <si>
    <t>935</t>
  </si>
  <si>
    <t>Администрация Индустриального района</t>
  </si>
  <si>
    <t>Администрация Кировского района</t>
  </si>
  <si>
    <t>937</t>
  </si>
  <si>
    <t>Администрация Орджоникидзевского районоа</t>
  </si>
  <si>
    <t>938</t>
  </si>
  <si>
    <t>Администрация пос. Н.-Ляды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</si>
  <si>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казенных), плата за найм </t>
  </si>
  <si>
    <t>944</t>
  </si>
  <si>
    <t>Управление внешнего благоустройства</t>
  </si>
  <si>
    <t xml:space="preserve">Субсидии от других бюджетов бюджетной системы РФ     </t>
  </si>
  <si>
    <t>945</t>
  </si>
  <si>
    <t>Департамент дорог и транспорта</t>
  </si>
  <si>
    <t xml:space="preserve">Прочие неналоговые доходы бюджетов городских округов (доходы от  платы  за право заключения договоров  на осуществление пассажирских перевозок автомобильным транспортом на маршрутах регулярных перевозок города Перми) </t>
  </si>
  <si>
    <t>1 06 04000 00 0000 110</t>
  </si>
  <si>
    <t xml:space="preserve">Транспортный налог </t>
  </si>
  <si>
    <t>1 08 07140 01 0000 110</t>
  </si>
  <si>
    <t>Госпошлина за регистрац трансп. средств</t>
  </si>
  <si>
    <t>951</t>
  </si>
  <si>
    <t>Департамент промышленной политики и нвестиций</t>
  </si>
  <si>
    <t>1 01 02000 01 0000 110</t>
  </si>
  <si>
    <t>Налог на доходы физических лиц</t>
  </si>
  <si>
    <t>1 16 03010 01 0000 140</t>
  </si>
  <si>
    <t>Денежные взыскания (штрафы) за нарушение законодательства о налогах и сборах, предусмотренные статьями 116, 117, 118, пунктами 1 и 2 статьи 120, статьями 125, 126, 128, 129, 1291, 132, 133, 134, 135, 1351 Налогового кодекса Российской Федерации</t>
  </si>
  <si>
    <t>1 16 06000 01 0000 140</t>
  </si>
  <si>
    <t>Денежные взыскания (штрафы) за нарушение законодательства о применении контрольно - кассовой техники при осуществлении наличных денежных расчетов и (или) расчетов с использованием платежных карт</t>
  </si>
  <si>
    <t>Комитет социальной защиты населения</t>
  </si>
  <si>
    <t>964</t>
  </si>
  <si>
    <t>Департамент общественной безопасности</t>
  </si>
  <si>
    <t>1 08 03010 01 0000 110</t>
  </si>
  <si>
    <t>Государственная пошлина (мировые судьи)</t>
  </si>
  <si>
    <t>1 16 03030 01 0000 180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</si>
  <si>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</si>
  <si>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1 16 21040 04 0000 180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</si>
  <si>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</si>
  <si>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965</t>
  </si>
  <si>
    <t>Управление по развитию потребительского рынка</t>
  </si>
  <si>
    <t>1 08 07150 01 0000 110</t>
  </si>
  <si>
    <t>Государственная пошлина за выдачу разрешения на установку рекламной конструкции</t>
  </si>
  <si>
    <t>Доходы от сдачи в аренду муниципального имущества</t>
  </si>
  <si>
    <t>Прочие поступления от использования имущества, находящегося в собственности городских округов  (доходы по договорам на размещение рекламных конструкций)</t>
  </si>
  <si>
    <t>Единый сельскохозяйственный налог</t>
  </si>
  <si>
    <t>1 16 28000 01 0000 140</t>
  </si>
  <si>
    <t>Денежные взыскания (штрафы) за нарушение законодательства в области обеспечения санитарно - эпидемиологического благополучия человека и законодательства в сфере защиты прав потребителей</t>
  </si>
  <si>
    <t>975</t>
  </si>
  <si>
    <t>Администрация г. Перми</t>
  </si>
  <si>
    <t>976</t>
  </si>
  <si>
    <t>Комитет физкультуры</t>
  </si>
  <si>
    <t>Контрольно-счетная палата города Перми</t>
  </si>
  <si>
    <t>Прочие неналоговые поступления</t>
  </si>
  <si>
    <t>Пермская городская Дума</t>
  </si>
  <si>
    <t>991</t>
  </si>
  <si>
    <t xml:space="preserve">Управление жилищных отношений </t>
  </si>
  <si>
    <t>992</t>
  </si>
  <si>
    <t>Департамент земельных отношений</t>
  </si>
  <si>
    <t>1 11 05024 04 0000 120</t>
  </si>
  <si>
    <t xml:space="preserve">Арендная плата за земельные участки, находящиеся в собственности городских округов </t>
  </si>
  <si>
    <t>1 06 01020 04 0000 110</t>
  </si>
  <si>
    <t>Налог на имущество физических лиц</t>
  </si>
  <si>
    <t>1 06 06000 00 0000 110</t>
  </si>
  <si>
    <t>Земельный налог</t>
  </si>
  <si>
    <t>1 16 25060 01 0000 180</t>
  </si>
  <si>
    <t>Денежные взыскания (штрафы) за нарушение земельного законодательства</t>
  </si>
  <si>
    <t>Нераспределенные средства</t>
  </si>
  <si>
    <t xml:space="preserve"> 1 08 07110-120 01 0000 110</t>
  </si>
  <si>
    <t xml:space="preserve">Государственная пошлина за государственную регистрацию межрегиональных, региональных и местных общественных объединений, отделений общественных объединений, а также за государственную регистрацию изменений их учредительных документов; за регистрацию общественных объединений, политических партий </t>
  </si>
  <si>
    <t>1 08 07130 01 0000 110</t>
  </si>
  <si>
    <t>Государственная пошлина за государственную регистрацию средств массовой информации, продукция которых предназначена для распространения преимущественно на территории субъекта РФ, а также за выдачу дубликата свидетельства о такой регистрации</t>
  </si>
  <si>
    <t>ИТОГО ПО АДМИНИСТРАТОРУ</t>
  </si>
  <si>
    <t xml:space="preserve">ИТОГО НАЛОГОВЫХ И НЕНАЛОГОВЫХ ДОХОДОВ </t>
  </si>
  <si>
    <t>ВСЕГО ДОХОДОВ (без учета возврата остатков межбюджетных трансфертов)</t>
  </si>
  <si>
    <t>ИСТОЧНИКИ ВНУТРЕННЕГО ФИНАНСИРОВАНИЯ ДЕФИЦИТА</t>
  </si>
  <si>
    <t>01 06 01 00 04 0000 630</t>
  </si>
  <si>
    <t>Средства от продажи акций и иных форм участия в капитале, находящихся в собственности городских округов</t>
  </si>
  <si>
    <t>в том числе:</t>
  </si>
  <si>
    <t>НАЛОГОВЫЕ ДОХОДЫ</t>
  </si>
  <si>
    <t>1 08 00000 00 0000 110</t>
  </si>
  <si>
    <t xml:space="preserve">Государственная пошлина </t>
  </si>
  <si>
    <t xml:space="preserve">НЕНАЛОГОВЫЕ ДОХОДЫ </t>
  </si>
  <si>
    <t>Доходы, получаемые в виде арендной платы за земельные участки, государственная собственность на которые не разграничена и  которые расположенны в границах городских округов, а также средства от продажи права на заключение договоров аренды указанных земельных участков</t>
  </si>
  <si>
    <t xml:space="preserve">Прочие поступления от использования имущества, находящегося в собственности городских округов (за исключением имущества муниципальных автономных учреждений, а также имущества  муниципальных унитарных предприятий, в том числе казенных) </t>
  </si>
  <si>
    <t>1 16 25020 01 0000 140</t>
  </si>
  <si>
    <t>Денежные взыскания (штрафы) за нарушение законодательства об особо охраняемых природных территориях</t>
  </si>
  <si>
    <t xml:space="preserve">Субсидии от других бюджетов бюджетной системы РФ        </t>
  </si>
  <si>
    <t>2 02 09000 04 0000 180</t>
  </si>
  <si>
    <r>
      <t>Прочие безвозмездные поступления от других бюджетов бюджетной системы</t>
    </r>
    <r>
      <rPr>
        <b/>
        <sz val="12"/>
        <rFont val="Times New Roman"/>
        <family val="1"/>
      </rPr>
      <t xml:space="preserve"> </t>
    </r>
  </si>
  <si>
    <t>Приложение 1 к пояснительной записке</t>
  </si>
  <si>
    <t xml:space="preserve">ВСЕГО ДОХОДОВ </t>
  </si>
  <si>
    <t>ВСЕГО ДОХОДОВ</t>
  </si>
  <si>
    <t xml:space="preserve">Единый налог на вмененный доход </t>
  </si>
  <si>
    <t>1 05 02000 02 0000 110</t>
  </si>
  <si>
    <t>1 05 03000 01 0000 110</t>
  </si>
  <si>
    <t>1 08 02020 01 0000 110</t>
  </si>
  <si>
    <t xml:space="preserve">Государственная пошлина по делам, рассматриваемым конституционными (уставными) судами субъектов Российской Федерации </t>
  </si>
  <si>
    <t xml:space="preserve">Прочие неналоговые доходы бюджетов городских округов (доходы от  реализации права на заключение договоров  о развитии застроенных территорий) </t>
  </si>
  <si>
    <t xml:space="preserve">Департамент градостроительства и архитектуры </t>
  </si>
  <si>
    <t>903</t>
  </si>
  <si>
    <t>1 14 02043 04 0000 410</t>
  </si>
  <si>
    <t xml:space="preserve"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</si>
  <si>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2 18 04020 04 0000 151</t>
  </si>
  <si>
    <t>2 18 04010 04 0000 151</t>
  </si>
  <si>
    <t>Доходы бюджетов городских округов от возврата бюджетными учреждениями остатков субсидий прошлых лет</t>
  </si>
  <si>
    <t>Доходы бюджетов городских округов от возврата автономными учреждениями остатков субсидий прошлых лет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</si>
  <si>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</si>
  <si>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</si>
  <si>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</si>
  <si>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1 14 02042 04 0000 440</t>
  </si>
  <si>
    <t xml:space="preserve">Прочие неналоговые доходы бюджетов городских округов </t>
  </si>
  <si>
    <t>1 13 02994 04 0000 130</t>
  </si>
  <si>
    <t xml:space="preserve">Прочие доходы от компенсации затрат  бюджетов городских округов </t>
  </si>
  <si>
    <t>1 16 41000 01 0000 140</t>
  </si>
  <si>
    <t>Денежные взыскания (штрафы) за нарушение законодательства Российской Федерации об электроэнергетике</t>
  </si>
  <si>
    <t>1 16 23042 04 0000 140</t>
  </si>
  <si>
    <t>Доходы от возмещения ущерба при возникновении иных страховых случаев, когда выгодоприобретателями  выступают получатели средств бюджетов городских округов</t>
  </si>
  <si>
    <t>1 13 01994 04 0000 130</t>
  </si>
  <si>
    <t>Прочие доходы от оказания платных услуг (работ) получателями средств бюджетов городских округов</t>
  </si>
  <si>
    <t>1 14 06024 04 0000 430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</si>
  <si>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</si>
  <si>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 </t>
  </si>
  <si>
    <t>1 11 05012 04 0000 120</t>
  </si>
  <si>
    <t>1 13 02064 04 0000 130</t>
  </si>
  <si>
    <t>Доходы, поступающие в порядке возмещения расходов, понесенных в связи с эксплуатацией имущества городских округов</t>
  </si>
  <si>
    <t>1 14 02042 04 0000 410</t>
  </si>
  <si>
    <t>1 14 06012 04 0000 430</t>
  </si>
  <si>
    <t>1 14 02043 04 0000 440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</si>
  <si>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</si>
  <si>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</si>
  <si>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</si>
  <si>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1 16 45000 01 0000 140</t>
  </si>
  <si>
    <t>Денежные взыскания (штрафы) за нарушения законодательства Российской Федерации о промышленной безопасности</t>
  </si>
  <si>
    <t>924</t>
  </si>
  <si>
    <t>940</t>
  </si>
  <si>
    <t>Департамент жилищно-коммунального хозяйства администрации города Перми</t>
  </si>
  <si>
    <t xml:space="preserve">Департамент культуры и молодежной политики </t>
  </si>
  <si>
    <t>2 00 00000 00 0000 000</t>
  </si>
  <si>
    <t xml:space="preserve">Уточненный годовой план на 2013 год </t>
  </si>
  <si>
    <t>1 05 04000 01 0000 110</t>
  </si>
  <si>
    <t>Налог, взимаемый в связи с применением патентной системы налогообложения, зачисляемый в бюджеты городских округов</t>
  </si>
  <si>
    <t>1 16 30013 01 0000 180</t>
  </si>
  <si>
    <t>1 16 30030 01 0000 180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</si>
  <si>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</si>
  <si>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Прочие денежные взыскания (штрафы) за  правонарушения в области дорожного движения</t>
  </si>
  <si>
    <t>Откл. факта 2032 от факта 2012</t>
  </si>
  <si>
    <t>% факта 2013г. к факту 2012г.</t>
  </si>
  <si>
    <t>1 16 08010 01 0000 180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</si>
  <si>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</si>
  <si>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</si>
  <si>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1 16 08020 01 0000 180</t>
  </si>
  <si>
    <t>1 11 05074 04 0000 120</t>
  </si>
  <si>
    <t>Доходы от сдачи в аренду имущества, составляющего казну городских округов (за исключением земельных участков). Платежи (перерасчеты) по данному виду дохода</t>
  </si>
  <si>
    <t>1 08 07173 01 0000 110</t>
  </si>
  <si>
    <t>1 16 25084 01 0000 140</t>
  </si>
  <si>
    <t xml:space="preserve"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 </t>
  </si>
  <si>
    <t>Денежные взыскания (штрафы) за нарушение водного законодательства на водных объектах, находящихся в собственности городских округов (федеральные государственные органы)</t>
  </si>
  <si>
    <t>1 16 51020 02 0000 140</t>
  </si>
  <si>
    <t>Денежные взыскания (штрафы), установленные законами субъектов РФ за несоблюдение муниципальных правовых актов, зачисляемые в бюджеты городских округов</t>
  </si>
  <si>
    <t>Избирательная комиссия города Перми</t>
  </si>
  <si>
    <t>910</t>
  </si>
  <si>
    <t>Управление записи актов гражданского состояния администрации города Перми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</si>
  <si>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</si>
  <si>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Поступления сумм в возмещение вреда, причиняемого автомобильным дорогам местного значения транспортными средствами, осуществляющим перевозки тяжеловесных и (или) крупногабаритных грузов, зачисляемые в бюджеты городских округов</t>
  </si>
  <si>
    <t>1 16 37030 04 0000 140</t>
  </si>
  <si>
    <t>Поступления сумм в возмещение 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городских округов, либо в связи с уклонением от заключения таких контрактов или  иных договоров</t>
  </si>
  <si>
    <t>1 16 46000 04 0000 140</t>
  </si>
  <si>
    <t>План января-октября 2013 года</t>
  </si>
  <si>
    <t xml:space="preserve">Факт с начала года на 01.11.2013г. </t>
  </si>
  <si>
    <t>Оперативный анализ  поступления доходов за январь-октябрь 2013 года</t>
  </si>
  <si>
    <t>БЕЗВОЗМЕЗДНЫЕ ПОСТУПЛЕНИЯ (без учета возврата остатков МБТ)</t>
  </si>
  <si>
    <t>БЕЗВОЗМЕЗДНЫЕ ПОСТУПЛЕНИЯ (с учетом возврата остатков МБТ)</t>
  </si>
  <si>
    <t>(тыс. руб.)</t>
  </si>
  <si>
    <t>Факт  на 01.11.2012г.            (в сопост. условиях)</t>
  </si>
  <si>
    <t>Откл. факта отч.пер. от плана января-октября 2013 года</t>
  </si>
  <si>
    <t>% исполн. плана января-октября 2013 года</t>
  </si>
  <si>
    <t>% исполн. плана 2013 года</t>
  </si>
  <si>
    <t>Откл. факта 2013г. от факта 2012г.</t>
  </si>
  <si>
    <t>Факт  на 01.11.2012г.          (в сопост. условиях)</t>
  </si>
  <si>
    <t>ВСЕГО ДОХОДОВ (без учета возврата  остатков МБТ)</t>
  </si>
  <si>
    <t>Оперативный анализ исполнения бюджета города Перми по доходам на 1 ноября 2013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</si>
</sst>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"/>
    <numFmt numFmtId="166" formatCode="#,##0.0_р_."/>
    <numFmt numFmtId="167" formatCode="#,##0.00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"/>
    <numFmt numFmtId="173" formatCode="?"/>
  </numFmts>
  <fonts count="47">
    <font>
      <sz val="12"/>
      <name val="Times New Roman"/>
      <family val="1"/>
    </font>
    <font>
      <sz val="11"/>
      <color indexed="8"/>
      <name val="Calibri"/>
      <family val="2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2"/>
      <color indexed="12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2"/>
      <color indexed="20"/>
      <name val="Times New Roman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2"/>
      <color theme="10"/>
      <name val="Times New Roman"/>
      <family val="1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2"/>
      <color theme="11"/>
      <name val="Times New Roman"/>
      <family val="1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164" fontId="3" fillId="0" borderId="0" xfId="0" applyNumberFormat="1" applyFont="1" applyFill="1" applyBorder="1" applyAlignment="1">
      <alignment wrapText="1"/>
    </xf>
    <xf numFmtId="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horizontal="right" wrapText="1"/>
    </xf>
    <xf numFmtId="0" fontId="3" fillId="0" borderId="0" xfId="0" applyFont="1" applyFill="1" applyAlignment="1">
      <alignment/>
    </xf>
    <xf numFmtId="165" fontId="3" fillId="0" borderId="10" xfId="43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5" fontId="3" fillId="0" borderId="10" xfId="0" applyNumberFormat="1" applyFont="1" applyFill="1" applyBorder="1" applyAlignment="1">
      <alignment wrapText="1"/>
    </xf>
    <xf numFmtId="0" fontId="3" fillId="0" borderId="0" xfId="0" applyFont="1" applyFill="1" applyBorder="1" applyAlignment="1">
      <alignment horizontal="center" vertical="top" wrapText="1"/>
    </xf>
    <xf numFmtId="165" fontId="2" fillId="0" borderId="0" xfId="0" applyNumberFormat="1" applyFont="1" applyFill="1" applyAlignment="1">
      <alignment horizontal="center" wrapText="1"/>
    </xf>
    <xf numFmtId="0" fontId="3" fillId="0" borderId="12" xfId="0" applyFont="1" applyFill="1" applyBorder="1" applyAlignment="1">
      <alignment vertical="top" wrapText="1"/>
    </xf>
    <xf numFmtId="165" fontId="3" fillId="0" borderId="0" xfId="43" applyNumberFormat="1" applyFont="1" applyFill="1" applyBorder="1" applyAlignment="1">
      <alignment horizontal="right" wrapText="1"/>
    </xf>
    <xf numFmtId="49" fontId="3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49" fontId="3" fillId="0" borderId="0" xfId="0" applyNumberFormat="1" applyFont="1" applyFill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Fill="1" applyAlignment="1">
      <alignment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 wrapText="1"/>
    </xf>
    <xf numFmtId="49" fontId="0" fillId="0" borderId="0" xfId="0" applyNumberFormat="1" applyFont="1" applyFill="1" applyBorder="1" applyAlignment="1">
      <alignment wrapText="1"/>
    </xf>
    <xf numFmtId="49" fontId="2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vertical="top" wrapText="1"/>
    </xf>
    <xf numFmtId="0" fontId="0" fillId="0" borderId="0" xfId="0" applyFont="1" applyFill="1" applyAlignment="1">
      <alignment/>
    </xf>
    <xf numFmtId="4" fontId="0" fillId="0" borderId="10" xfId="0" applyNumberFormat="1" applyFont="1" applyFill="1" applyBorder="1" applyAlignment="1">
      <alignment horizontal="left" vertical="top" wrapText="1"/>
    </xf>
    <xf numFmtId="49" fontId="3" fillId="0" borderId="10" xfId="0" applyNumberFormat="1" applyFont="1" applyFill="1" applyBorder="1" applyAlignment="1">
      <alignment wrapText="1"/>
    </xf>
    <xf numFmtId="165" fontId="0" fillId="0" borderId="10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/>
    </xf>
    <xf numFmtId="49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165" fontId="0" fillId="0" borderId="0" xfId="0" applyNumberFormat="1" applyFont="1" applyFill="1" applyAlignment="1">
      <alignment wrapText="1"/>
    </xf>
    <xf numFmtId="0" fontId="0" fillId="0" borderId="0" xfId="0" applyFont="1" applyFill="1" applyAlignment="1">
      <alignment horizontal="right"/>
    </xf>
    <xf numFmtId="4" fontId="0" fillId="0" borderId="11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left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left" wrapText="1"/>
    </xf>
    <xf numFmtId="0" fontId="0" fillId="0" borderId="10" xfId="0" applyNumberFormat="1" applyFont="1" applyFill="1" applyBorder="1" applyAlignment="1">
      <alignment horizontal="left" vertical="center" wrapText="1"/>
    </xf>
    <xf numFmtId="49" fontId="0" fillId="0" borderId="14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left" vertical="top" wrapText="1"/>
    </xf>
    <xf numFmtId="165" fontId="0" fillId="0" borderId="10" xfId="43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>
      <alignment horizontal="left" vertical="center" wrapText="1"/>
    </xf>
    <xf numFmtId="165" fontId="0" fillId="0" borderId="10" xfId="0" applyNumberFormat="1" applyFont="1" applyFill="1" applyBorder="1" applyAlignment="1">
      <alignment wrapText="1"/>
    </xf>
    <xf numFmtId="165" fontId="0" fillId="0" borderId="0" xfId="0" applyNumberFormat="1" applyFont="1" applyFill="1" applyAlignment="1">
      <alignment/>
    </xf>
    <xf numFmtId="165" fontId="0" fillId="0" borderId="0" xfId="0" applyNumberFormat="1" applyFont="1" applyFill="1" applyBorder="1" applyAlignment="1">
      <alignment horizontal="right" wrapText="1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4" fontId="0" fillId="0" borderId="0" xfId="0" applyNumberFormat="1" applyFont="1" applyFill="1" applyBorder="1" applyAlignment="1">
      <alignment wrapText="1"/>
    </xf>
    <xf numFmtId="165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0" fontId="0" fillId="0" borderId="10" xfId="0" applyFill="1" applyBorder="1" applyAlignment="1">
      <alignment horizontal="center"/>
    </xf>
    <xf numFmtId="49" fontId="0" fillId="0" borderId="10" xfId="0" applyNumberFormat="1" applyFill="1" applyBorder="1" applyAlignment="1">
      <alignment horizontal="center" wrapText="1"/>
    </xf>
    <xf numFmtId="4" fontId="0" fillId="0" borderId="10" xfId="0" applyNumberFormat="1" applyFill="1" applyBorder="1" applyAlignment="1">
      <alignment horizontal="left" vertical="top" wrapText="1"/>
    </xf>
    <xf numFmtId="165" fontId="0" fillId="0" borderId="0" xfId="0" applyNumberFormat="1" applyFont="1" applyFill="1" applyAlignment="1">
      <alignment horizontal="right"/>
    </xf>
    <xf numFmtId="165" fontId="0" fillId="0" borderId="10" xfId="43" applyNumberFormat="1" applyFont="1" applyFill="1" applyBorder="1" applyAlignment="1">
      <alignment horizontal="right" wrapText="1"/>
    </xf>
    <xf numFmtId="165" fontId="0" fillId="0" borderId="10" xfId="0" applyNumberFormat="1" applyFill="1" applyBorder="1" applyAlignment="1">
      <alignment horizontal="right" wrapText="1"/>
    </xf>
    <xf numFmtId="0" fontId="0" fillId="0" borderId="10" xfId="0" applyFill="1" applyBorder="1" applyAlignment="1">
      <alignment horizontal="left" wrapText="1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vertical="top" wrapText="1"/>
    </xf>
    <xf numFmtId="165" fontId="0" fillId="0" borderId="12" xfId="43" applyNumberFormat="1" applyFont="1" applyFill="1" applyBorder="1" applyAlignment="1">
      <alignment horizontal="right" wrapText="1"/>
    </xf>
    <xf numFmtId="165" fontId="0" fillId="0" borderId="11" xfId="0" applyNumberFormat="1" applyFont="1" applyFill="1" applyBorder="1" applyAlignment="1">
      <alignment horizontal="right" wrapText="1"/>
    </xf>
    <xf numFmtId="165" fontId="0" fillId="0" borderId="10" xfId="0" applyNumberFormat="1" applyFont="1" applyFill="1" applyBorder="1" applyAlignment="1">
      <alignment horizontal="right" vertical="center" wrapText="1"/>
    </xf>
    <xf numFmtId="164" fontId="0" fillId="0" borderId="10" xfId="0" applyNumberFormat="1" applyFont="1" applyFill="1" applyBorder="1" applyAlignment="1">
      <alignment horizontal="left" vertical="top" wrapText="1"/>
    </xf>
    <xf numFmtId="0" fontId="46" fillId="0" borderId="0" xfId="0" applyFont="1" applyFill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4" fontId="3" fillId="33" borderId="10" xfId="0" applyNumberFormat="1" applyFont="1" applyFill="1" applyBorder="1" applyAlignment="1">
      <alignment wrapText="1"/>
    </xf>
    <xf numFmtId="165" fontId="3" fillId="33" borderId="10" xfId="43" applyNumberFormat="1" applyFont="1" applyFill="1" applyBorder="1" applyAlignment="1">
      <alignment horizontal="right" wrapText="1"/>
    </xf>
    <xf numFmtId="164" fontId="3" fillId="33" borderId="10" xfId="0" applyNumberFormat="1" applyFont="1" applyFill="1" applyBorder="1" applyAlignment="1">
      <alignment wrapText="1"/>
    </xf>
    <xf numFmtId="49" fontId="3" fillId="0" borderId="15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66" fontId="3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165" fontId="3" fillId="0" borderId="15" xfId="0" applyNumberFormat="1" applyFont="1" applyFill="1" applyBorder="1" applyAlignment="1">
      <alignment horizontal="center" vertical="center" wrapText="1"/>
    </xf>
    <xf numFmtId="165" fontId="3" fillId="0" borderId="11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165" fontId="3" fillId="0" borderId="15" xfId="43" applyNumberFormat="1" applyFont="1" applyFill="1" applyBorder="1" applyAlignment="1">
      <alignment horizontal="center" vertical="center" wrapText="1"/>
    </xf>
    <xf numFmtId="165" fontId="3" fillId="0" borderId="11" xfId="43" applyNumberFormat="1" applyFont="1" applyFill="1" applyBorder="1" applyAlignment="1">
      <alignment horizontal="center" vertical="center" wrapText="1"/>
    </xf>
    <xf numFmtId="49" fontId="2" fillId="0" borderId="15" xfId="0" applyNumberFormat="1" applyFont="1" applyFill="1" applyBorder="1" applyAlignment="1">
      <alignment horizontal="center" wrapText="1"/>
    </xf>
    <xf numFmtId="49" fontId="2" fillId="0" borderId="1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top" wrapText="1"/>
    </xf>
    <xf numFmtId="165" fontId="3" fillId="0" borderId="0" xfId="43" applyNumberFormat="1" applyFont="1" applyFill="1" applyBorder="1" applyAlignment="1">
      <alignment horizontal="center" vertical="center" wrapText="1"/>
    </xf>
    <xf numFmtId="166" fontId="3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6"/>
  <sheetViews>
    <sheetView tabSelected="1" zoomScale="90" zoomScaleNormal="90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6" sqref="A6"/>
      <selection pane="bottomRight" activeCell="B3" sqref="B3"/>
    </sheetView>
  </sheetViews>
  <sheetFormatPr defaultColWidth="15.25390625" defaultRowHeight="15.75"/>
  <cols>
    <col min="1" max="1" width="6.125" style="36" customWidth="1"/>
    <col min="2" max="2" width="17.00390625" style="37" customWidth="1"/>
    <col min="3" max="3" width="21.75390625" style="18" hidden="1" customWidth="1"/>
    <col min="4" max="4" width="55.875" style="61" customWidth="1"/>
    <col min="5" max="5" width="13.875" style="38" customWidth="1"/>
    <col min="6" max="7" width="14.125" style="38" customWidth="1"/>
    <col min="8" max="8" width="13.875" style="38" customWidth="1"/>
    <col min="9" max="9" width="12.25390625" style="31" customWidth="1"/>
    <col min="10" max="10" width="10.625" style="31" customWidth="1"/>
    <col min="11" max="11" width="10.75390625" style="31" customWidth="1"/>
    <col min="12" max="12" width="12.875" style="31" customWidth="1"/>
    <col min="13" max="13" width="10.25390625" style="31" customWidth="1"/>
    <col min="14" max="14" width="10.25390625" style="31" hidden="1" customWidth="1"/>
    <col min="15" max="15" width="11.00390625" style="31" hidden="1" customWidth="1"/>
    <col min="16" max="16" width="10.125" style="31" hidden="1" customWidth="1"/>
    <col min="17" max="17" width="19.75390625" style="31" customWidth="1"/>
    <col min="18" max="16384" width="15.25390625" style="31" customWidth="1"/>
  </cols>
  <sheetData>
    <row r="1" spans="1:13" ht="15">
      <c r="A1" s="110" t="s">
        <v>171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</row>
    <row r="2" spans="1:16" ht="18" customHeight="1">
      <c r="A2" s="109" t="s">
        <v>262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</row>
    <row r="3" spans="4:12" ht="20.25" customHeight="1">
      <c r="D3" s="2"/>
      <c r="H3" s="65"/>
      <c r="K3" s="39"/>
      <c r="L3" s="39" t="s">
        <v>254</v>
      </c>
    </row>
    <row r="4" spans="1:16" ht="62.25" customHeight="1">
      <c r="A4" s="95" t="s">
        <v>0</v>
      </c>
      <c r="B4" s="92" t="s">
        <v>1</v>
      </c>
      <c r="C4" s="95" t="s">
        <v>2</v>
      </c>
      <c r="D4" s="92" t="s">
        <v>3</v>
      </c>
      <c r="E4" s="96" t="s">
        <v>255</v>
      </c>
      <c r="F4" s="93" t="s">
        <v>220</v>
      </c>
      <c r="G4" s="93" t="s">
        <v>249</v>
      </c>
      <c r="H4" s="93" t="s">
        <v>250</v>
      </c>
      <c r="I4" s="90" t="s">
        <v>256</v>
      </c>
      <c r="J4" s="92" t="s">
        <v>257</v>
      </c>
      <c r="K4" s="88" t="s">
        <v>258</v>
      </c>
      <c r="L4" s="90" t="s">
        <v>259</v>
      </c>
      <c r="M4" s="92" t="s">
        <v>228</v>
      </c>
      <c r="N4" s="88" t="s">
        <v>4</v>
      </c>
      <c r="O4" s="90" t="s">
        <v>227</v>
      </c>
      <c r="P4" s="92" t="s">
        <v>228</v>
      </c>
    </row>
    <row r="5" spans="1:16" ht="30.75" customHeight="1">
      <c r="A5" s="95"/>
      <c r="B5" s="92"/>
      <c r="C5" s="95"/>
      <c r="D5" s="92"/>
      <c r="E5" s="97"/>
      <c r="F5" s="94"/>
      <c r="G5" s="94"/>
      <c r="H5" s="94"/>
      <c r="I5" s="91"/>
      <c r="J5" s="91"/>
      <c r="K5" s="89"/>
      <c r="L5" s="91"/>
      <c r="M5" s="91"/>
      <c r="N5" s="89"/>
      <c r="O5" s="91"/>
      <c r="P5" s="91"/>
    </row>
    <row r="6" spans="1:16" ht="15.75" customHeight="1">
      <c r="A6" s="82" t="s">
        <v>5</v>
      </c>
      <c r="B6" s="85" t="s">
        <v>6</v>
      </c>
      <c r="C6" s="19" t="s">
        <v>7</v>
      </c>
      <c r="D6" s="40" t="s">
        <v>8</v>
      </c>
      <c r="E6" s="34">
        <v>2827.5</v>
      </c>
      <c r="F6" s="72">
        <v>1389.4</v>
      </c>
      <c r="G6" s="72">
        <v>1389.4</v>
      </c>
      <c r="H6" s="34">
        <v>3137.6</v>
      </c>
      <c r="I6" s="34">
        <f>H6-G6</f>
        <v>1748.1999999999998</v>
      </c>
      <c r="J6" s="34">
        <f>H6/G6*100</f>
        <v>225.82409673240247</v>
      </c>
      <c r="K6" s="34">
        <f>H6/F6*100</f>
        <v>225.82409673240247</v>
      </c>
      <c r="L6" s="34">
        <f>H6-E6</f>
        <v>310.0999999999999</v>
      </c>
      <c r="M6" s="34">
        <f>H6/E6*100</f>
        <v>110.96728558797524</v>
      </c>
      <c r="N6" s="34">
        <f>H6/F6*100</f>
        <v>225.82409673240247</v>
      </c>
      <c r="O6" s="34">
        <f>H6-E6</f>
        <v>310.0999999999999</v>
      </c>
      <c r="P6" s="34"/>
    </row>
    <row r="7" spans="1:16" ht="46.5">
      <c r="A7" s="83"/>
      <c r="B7" s="86"/>
      <c r="C7" s="21" t="s">
        <v>233</v>
      </c>
      <c r="D7" s="74" t="s">
        <v>234</v>
      </c>
      <c r="E7" s="34">
        <v>196615.7</v>
      </c>
      <c r="F7" s="34">
        <v>175668.3</v>
      </c>
      <c r="G7" s="34">
        <v>148562.7</v>
      </c>
      <c r="H7" s="34">
        <v>135061</v>
      </c>
      <c r="I7" s="34">
        <f aca="true" t="shared" si="0" ref="I7:I56">H7-G7</f>
        <v>-13501.700000000012</v>
      </c>
      <c r="J7" s="34">
        <f>H7/G7*100</f>
        <v>90.91178337496558</v>
      </c>
      <c r="K7" s="34">
        <f>H7/F7*100</f>
        <v>76.88410487264919</v>
      </c>
      <c r="L7" s="34">
        <f aca="true" t="shared" si="1" ref="L7:L56">H7-E7</f>
        <v>-61554.70000000001</v>
      </c>
      <c r="M7" s="34">
        <f aca="true" t="shared" si="2" ref="M7:M56">H7/E7*100</f>
        <v>68.69288668198928</v>
      </c>
      <c r="N7" s="34">
        <f>H7/F7*100</f>
        <v>76.88410487264919</v>
      </c>
      <c r="O7" s="34">
        <f>H7-E7</f>
        <v>-61554.70000000001</v>
      </c>
      <c r="P7" s="34">
        <f>H7/E7*100</f>
        <v>68.69288668198928</v>
      </c>
    </row>
    <row r="8" spans="1:16" ht="30.75">
      <c r="A8" s="83"/>
      <c r="B8" s="86"/>
      <c r="C8" s="21" t="s">
        <v>12</v>
      </c>
      <c r="D8" s="43" t="s">
        <v>13</v>
      </c>
      <c r="E8" s="34">
        <v>10932.8</v>
      </c>
      <c r="F8" s="34">
        <v>5950.5</v>
      </c>
      <c r="G8" s="34">
        <v>5950.5</v>
      </c>
      <c r="H8" s="34">
        <v>7342.3</v>
      </c>
      <c r="I8" s="34">
        <f t="shared" si="0"/>
        <v>1391.8000000000002</v>
      </c>
      <c r="J8" s="34">
        <f>H8/G8*100</f>
        <v>123.38963112343502</v>
      </c>
      <c r="K8" s="34">
        <f>H8/F8*100</f>
        <v>123.38963112343502</v>
      </c>
      <c r="L8" s="34">
        <f t="shared" si="1"/>
        <v>-3590.499999999999</v>
      </c>
      <c r="M8" s="34">
        <f t="shared" si="2"/>
        <v>67.15845894921704</v>
      </c>
      <c r="N8" s="34">
        <f aca="true" t="shared" si="3" ref="N8:N60">H8/F8*100</f>
        <v>123.38963112343502</v>
      </c>
      <c r="O8" s="34">
        <f aca="true" t="shared" si="4" ref="O8:O60">H8-E8</f>
        <v>-3590.499999999999</v>
      </c>
      <c r="P8" s="34">
        <f aca="true" t="shared" si="5" ref="P8:P60">H8/E8*100</f>
        <v>67.15845894921704</v>
      </c>
    </row>
    <row r="9" spans="1:16" ht="30.75">
      <c r="A9" s="83"/>
      <c r="B9" s="86"/>
      <c r="C9" s="21" t="s">
        <v>14</v>
      </c>
      <c r="D9" s="44" t="s">
        <v>15</v>
      </c>
      <c r="E9" s="34">
        <v>655.8</v>
      </c>
      <c r="F9" s="34">
        <v>717</v>
      </c>
      <c r="G9" s="34">
        <v>512</v>
      </c>
      <c r="H9" s="34">
        <v>662.1</v>
      </c>
      <c r="I9" s="34">
        <f t="shared" si="0"/>
        <v>150.10000000000002</v>
      </c>
      <c r="J9" s="34">
        <f>H9/G9*100</f>
        <v>129.31640625</v>
      </c>
      <c r="K9" s="34">
        <f>H9/F9*100</f>
        <v>92.34309623430963</v>
      </c>
      <c r="L9" s="34">
        <f t="shared" si="1"/>
        <v>6.300000000000068</v>
      </c>
      <c r="M9" s="34">
        <f t="shared" si="2"/>
        <v>100.96065873741995</v>
      </c>
      <c r="N9" s="34">
        <f t="shared" si="3"/>
        <v>92.34309623430963</v>
      </c>
      <c r="O9" s="34">
        <f t="shared" si="4"/>
        <v>6.300000000000068</v>
      </c>
      <c r="P9" s="34">
        <f t="shared" si="5"/>
        <v>100.96065873741995</v>
      </c>
    </row>
    <row r="10" spans="1:16" ht="46.5">
      <c r="A10" s="83"/>
      <c r="B10" s="86"/>
      <c r="C10" s="63" t="s">
        <v>205</v>
      </c>
      <c r="D10" s="64" t="s">
        <v>206</v>
      </c>
      <c r="E10" s="34">
        <v>415.3</v>
      </c>
      <c r="F10" s="34"/>
      <c r="G10" s="34"/>
      <c r="H10" s="34">
        <v>489.9</v>
      </c>
      <c r="I10" s="34">
        <f t="shared" si="0"/>
        <v>489.9</v>
      </c>
      <c r="J10" s="34"/>
      <c r="K10" s="34"/>
      <c r="L10" s="34">
        <f t="shared" si="1"/>
        <v>74.59999999999997</v>
      </c>
      <c r="M10" s="34">
        <f t="shared" si="2"/>
        <v>117.962918372261</v>
      </c>
      <c r="N10" s="34"/>
      <c r="O10" s="34">
        <f t="shared" si="4"/>
        <v>74.59999999999997</v>
      </c>
      <c r="P10" s="34">
        <f t="shared" si="5"/>
        <v>117.962918372261</v>
      </c>
    </row>
    <row r="11" spans="1:16" ht="30.75">
      <c r="A11" s="83"/>
      <c r="B11" s="86"/>
      <c r="C11" s="21" t="s">
        <v>193</v>
      </c>
      <c r="D11" s="32" t="s">
        <v>194</v>
      </c>
      <c r="E11" s="34">
        <v>611.2</v>
      </c>
      <c r="F11" s="34"/>
      <c r="G11" s="34"/>
      <c r="H11" s="34">
        <v>1541.2</v>
      </c>
      <c r="I11" s="34">
        <f t="shared" si="0"/>
        <v>1541.2</v>
      </c>
      <c r="J11" s="34"/>
      <c r="K11" s="34"/>
      <c r="L11" s="34">
        <f t="shared" si="1"/>
        <v>930</v>
      </c>
      <c r="M11" s="34">
        <f t="shared" si="2"/>
        <v>252.15968586387433</v>
      </c>
      <c r="N11" s="34"/>
      <c r="O11" s="34">
        <f t="shared" si="4"/>
        <v>930</v>
      </c>
      <c r="P11" s="34">
        <f t="shared" si="5"/>
        <v>252.15968586387433</v>
      </c>
    </row>
    <row r="12" spans="1:16" ht="93">
      <c r="A12" s="83"/>
      <c r="B12" s="86"/>
      <c r="C12" s="62" t="s">
        <v>191</v>
      </c>
      <c r="D12" s="64" t="s">
        <v>211</v>
      </c>
      <c r="E12" s="34"/>
      <c r="F12" s="34"/>
      <c r="G12" s="34"/>
      <c r="H12" s="34">
        <v>49</v>
      </c>
      <c r="I12" s="34">
        <f t="shared" si="0"/>
        <v>49</v>
      </c>
      <c r="J12" s="34"/>
      <c r="K12" s="34"/>
      <c r="L12" s="34">
        <f t="shared" si="1"/>
        <v>49</v>
      </c>
      <c r="M12" s="34"/>
      <c r="N12" s="34"/>
      <c r="O12" s="34">
        <f t="shared" si="4"/>
        <v>49</v>
      </c>
      <c r="P12" s="34" t="e">
        <f t="shared" si="5"/>
        <v>#DIV/0!</v>
      </c>
    </row>
    <row r="13" spans="1:17" ht="93">
      <c r="A13" s="83"/>
      <c r="B13" s="86"/>
      <c r="C13" s="20" t="s">
        <v>182</v>
      </c>
      <c r="D13" s="45" t="s">
        <v>183</v>
      </c>
      <c r="E13" s="34">
        <v>775083.9</v>
      </c>
      <c r="F13" s="34">
        <f>702071.6+22618.8</f>
        <v>724690.4</v>
      </c>
      <c r="G13" s="34">
        <v>569774.4</v>
      </c>
      <c r="H13" s="34">
        <v>553876.2</v>
      </c>
      <c r="I13" s="34">
        <f t="shared" si="0"/>
        <v>-15898.20000000007</v>
      </c>
      <c r="J13" s="34">
        <f>H13/G13*100</f>
        <v>97.20973774883531</v>
      </c>
      <c r="K13" s="34">
        <f>H13/F13*100</f>
        <v>76.42935521154965</v>
      </c>
      <c r="L13" s="34">
        <f t="shared" si="1"/>
        <v>-221207.70000000007</v>
      </c>
      <c r="M13" s="34">
        <f t="shared" si="2"/>
        <v>71.46016063551312</v>
      </c>
      <c r="N13" s="34">
        <f t="shared" si="3"/>
        <v>76.42935521154965</v>
      </c>
      <c r="O13" s="34">
        <f t="shared" si="4"/>
        <v>-221207.70000000007</v>
      </c>
      <c r="P13" s="34">
        <f t="shared" si="5"/>
        <v>71.46016063551312</v>
      </c>
      <c r="Q13" s="75"/>
    </row>
    <row r="14" spans="1:16" ht="93">
      <c r="A14" s="83"/>
      <c r="B14" s="86"/>
      <c r="C14" s="62" t="s">
        <v>209</v>
      </c>
      <c r="D14" s="69" t="s">
        <v>190</v>
      </c>
      <c r="E14" s="34">
        <v>188</v>
      </c>
      <c r="F14" s="34"/>
      <c r="G14" s="34"/>
      <c r="H14" s="34"/>
      <c r="I14" s="34">
        <f t="shared" si="0"/>
        <v>0</v>
      </c>
      <c r="J14" s="34"/>
      <c r="K14" s="34"/>
      <c r="L14" s="34">
        <f t="shared" si="1"/>
        <v>-188</v>
      </c>
      <c r="M14" s="34">
        <f t="shared" si="2"/>
        <v>0</v>
      </c>
      <c r="N14" s="34"/>
      <c r="O14" s="34">
        <f t="shared" si="4"/>
        <v>-188</v>
      </c>
      <c r="P14" s="34">
        <f t="shared" si="5"/>
        <v>0</v>
      </c>
    </row>
    <row r="15" spans="1:16" ht="47.25" customHeight="1">
      <c r="A15" s="83"/>
      <c r="B15" s="86"/>
      <c r="C15" s="62" t="s">
        <v>208</v>
      </c>
      <c r="D15" s="44" t="s">
        <v>16</v>
      </c>
      <c r="E15" s="34"/>
      <c r="F15" s="34"/>
      <c r="G15" s="34"/>
      <c r="H15" s="34"/>
      <c r="I15" s="34">
        <f t="shared" si="0"/>
        <v>0</v>
      </c>
      <c r="J15" s="34"/>
      <c r="K15" s="34"/>
      <c r="L15" s="34">
        <f t="shared" si="1"/>
        <v>0</v>
      </c>
      <c r="M15" s="34"/>
      <c r="N15" s="34" t="e">
        <f t="shared" si="3"/>
        <v>#DIV/0!</v>
      </c>
      <c r="O15" s="34">
        <f t="shared" si="4"/>
        <v>0</v>
      </c>
      <c r="P15" s="34" t="e">
        <f t="shared" si="5"/>
        <v>#DIV/0!</v>
      </c>
    </row>
    <row r="16" spans="1:16" ht="15">
      <c r="A16" s="83"/>
      <c r="B16" s="86"/>
      <c r="C16" s="21" t="s">
        <v>17</v>
      </c>
      <c r="D16" s="43" t="s">
        <v>18</v>
      </c>
      <c r="E16" s="34">
        <f>SUM(E17:E19)</f>
        <v>104.9</v>
      </c>
      <c r="F16" s="34">
        <f>SUM(F17:F19)</f>
        <v>0</v>
      </c>
      <c r="G16" s="34">
        <f>SUM(G17:G19)</f>
        <v>0</v>
      </c>
      <c r="H16" s="34">
        <f>SUM(H17:H19)</f>
        <v>25.4</v>
      </c>
      <c r="I16" s="34">
        <f t="shared" si="0"/>
        <v>25.4</v>
      </c>
      <c r="J16" s="34"/>
      <c r="K16" s="34"/>
      <c r="L16" s="34">
        <f t="shared" si="1"/>
        <v>-79.5</v>
      </c>
      <c r="M16" s="34">
        <f t="shared" si="2"/>
        <v>24.21353670162059</v>
      </c>
      <c r="N16" s="34"/>
      <c r="O16" s="34">
        <f t="shared" si="4"/>
        <v>-79.5</v>
      </c>
      <c r="P16" s="34">
        <f t="shared" si="5"/>
        <v>24.21353670162059</v>
      </c>
    </row>
    <row r="17" spans="1:16" ht="47.25" customHeight="1" hidden="1">
      <c r="A17" s="83"/>
      <c r="B17" s="86"/>
      <c r="C17" s="20" t="s">
        <v>197</v>
      </c>
      <c r="D17" s="44" t="s">
        <v>198</v>
      </c>
      <c r="E17" s="34"/>
      <c r="F17" s="34"/>
      <c r="G17" s="34"/>
      <c r="H17" s="34"/>
      <c r="I17" s="34">
        <f t="shared" si="0"/>
        <v>0</v>
      </c>
      <c r="J17" s="34"/>
      <c r="K17" s="34"/>
      <c r="L17" s="34">
        <f t="shared" si="1"/>
        <v>0</v>
      </c>
      <c r="M17" s="34" t="e">
        <f t="shared" si="2"/>
        <v>#DIV/0!</v>
      </c>
      <c r="N17" s="34" t="e">
        <f t="shared" si="3"/>
        <v>#DIV/0!</v>
      </c>
      <c r="O17" s="34">
        <f t="shared" si="4"/>
        <v>0</v>
      </c>
      <c r="P17" s="34" t="e">
        <f t="shared" si="5"/>
        <v>#DIV/0!</v>
      </c>
    </row>
    <row r="18" spans="1:16" ht="47.25" customHeight="1" hidden="1">
      <c r="A18" s="83"/>
      <c r="B18" s="86"/>
      <c r="C18" s="20" t="s">
        <v>239</v>
      </c>
      <c r="D18" s="44" t="s">
        <v>240</v>
      </c>
      <c r="E18" s="34"/>
      <c r="F18" s="34"/>
      <c r="G18" s="34"/>
      <c r="H18" s="34">
        <v>20</v>
      </c>
      <c r="I18" s="34">
        <f t="shared" si="0"/>
        <v>20</v>
      </c>
      <c r="J18" s="34"/>
      <c r="K18" s="34"/>
      <c r="L18" s="34">
        <f t="shared" si="1"/>
        <v>20</v>
      </c>
      <c r="M18" s="34" t="e">
        <f t="shared" si="2"/>
        <v>#DIV/0!</v>
      </c>
      <c r="N18" s="34" t="e">
        <f t="shared" si="3"/>
        <v>#DIV/0!</v>
      </c>
      <c r="O18" s="34">
        <f t="shared" si="4"/>
        <v>20</v>
      </c>
      <c r="P18" s="34" t="e">
        <f t="shared" si="5"/>
        <v>#DIV/0!</v>
      </c>
    </row>
    <row r="19" spans="1:16" ht="47.25" customHeight="1" hidden="1">
      <c r="A19" s="83"/>
      <c r="B19" s="86"/>
      <c r="C19" s="20" t="s">
        <v>19</v>
      </c>
      <c r="D19" s="44" t="s">
        <v>20</v>
      </c>
      <c r="E19" s="34">
        <v>104.9</v>
      </c>
      <c r="F19" s="34"/>
      <c r="G19" s="34"/>
      <c r="H19" s="34">
        <v>5.4</v>
      </c>
      <c r="I19" s="34">
        <f t="shared" si="0"/>
        <v>5.4</v>
      </c>
      <c r="J19" s="34"/>
      <c r="K19" s="34"/>
      <c r="L19" s="34">
        <f t="shared" si="1"/>
        <v>-99.5</v>
      </c>
      <c r="M19" s="34">
        <f t="shared" si="2"/>
        <v>5.147759771210677</v>
      </c>
      <c r="N19" s="34" t="e">
        <f t="shared" si="3"/>
        <v>#DIV/0!</v>
      </c>
      <c r="O19" s="34">
        <f t="shared" si="4"/>
        <v>-99.5</v>
      </c>
      <c r="P19" s="34">
        <f t="shared" si="5"/>
        <v>5.147759771210677</v>
      </c>
    </row>
    <row r="20" spans="1:16" ht="15">
      <c r="A20" s="83"/>
      <c r="B20" s="86"/>
      <c r="C20" s="21" t="s">
        <v>21</v>
      </c>
      <c r="D20" s="43" t="s">
        <v>22</v>
      </c>
      <c r="E20" s="34">
        <v>97</v>
      </c>
      <c r="F20" s="34"/>
      <c r="G20" s="34"/>
      <c r="H20" s="34">
        <v>-113.1</v>
      </c>
      <c r="I20" s="34">
        <f t="shared" si="0"/>
        <v>-113.1</v>
      </c>
      <c r="J20" s="34"/>
      <c r="K20" s="34"/>
      <c r="L20" s="34">
        <f t="shared" si="1"/>
        <v>-210.1</v>
      </c>
      <c r="M20" s="34">
        <f t="shared" si="2"/>
        <v>-116.59793814432989</v>
      </c>
      <c r="N20" s="34"/>
      <c r="O20" s="34">
        <f t="shared" si="4"/>
        <v>-210.1</v>
      </c>
      <c r="P20" s="34">
        <f t="shared" si="5"/>
        <v>-116.59793814432989</v>
      </c>
    </row>
    <row r="21" spans="1:16" ht="15">
      <c r="A21" s="83"/>
      <c r="B21" s="86"/>
      <c r="C21" s="21" t="s">
        <v>23</v>
      </c>
      <c r="D21" s="43" t="s">
        <v>24</v>
      </c>
      <c r="E21" s="34">
        <v>729.5</v>
      </c>
      <c r="F21" s="34"/>
      <c r="G21" s="34"/>
      <c r="H21" s="34">
        <v>3530.5</v>
      </c>
      <c r="I21" s="34">
        <f t="shared" si="0"/>
        <v>3530.5</v>
      </c>
      <c r="J21" s="34"/>
      <c r="K21" s="34"/>
      <c r="L21" s="34">
        <f t="shared" si="1"/>
        <v>2801</v>
      </c>
      <c r="M21" s="34">
        <f t="shared" si="2"/>
        <v>483.96161754626456</v>
      </c>
      <c r="N21" s="34"/>
      <c r="O21" s="34">
        <f t="shared" si="4"/>
        <v>2801</v>
      </c>
      <c r="P21" s="34">
        <f t="shared" si="5"/>
        <v>483.96161754626456</v>
      </c>
    </row>
    <row r="22" spans="1:16" s="5" customFormat="1" ht="15.75">
      <c r="A22" s="83"/>
      <c r="B22" s="86"/>
      <c r="C22" s="22"/>
      <c r="D22" s="3" t="s">
        <v>31</v>
      </c>
      <c r="E22" s="4">
        <f>SUM(E6:E16,E20:E21)</f>
        <v>988261.6</v>
      </c>
      <c r="F22" s="4">
        <f>SUM(F6:F16,F20:F21)</f>
        <v>908415.6</v>
      </c>
      <c r="G22" s="4">
        <f>SUM(G6:G16,G20:G21)</f>
        <v>726189</v>
      </c>
      <c r="H22" s="4">
        <f>SUM(H6:H16,H20:H21)</f>
        <v>705602.1</v>
      </c>
      <c r="I22" s="4">
        <f t="shared" si="0"/>
        <v>-20586.900000000023</v>
      </c>
      <c r="J22" s="4">
        <f>H22/G22*100</f>
        <v>97.16507686015625</v>
      </c>
      <c r="K22" s="4">
        <f>H22/F22*100</f>
        <v>77.67393030238581</v>
      </c>
      <c r="L22" s="4">
        <f t="shared" si="1"/>
        <v>-282659.5</v>
      </c>
      <c r="M22" s="4">
        <f t="shared" si="2"/>
        <v>71.39831194493442</v>
      </c>
      <c r="N22" s="4">
        <f t="shared" si="3"/>
        <v>77.67393030238581</v>
      </c>
      <c r="O22" s="4">
        <f t="shared" si="4"/>
        <v>-282659.5</v>
      </c>
      <c r="P22" s="4">
        <f t="shared" si="5"/>
        <v>71.39831194493442</v>
      </c>
    </row>
    <row r="23" spans="1:16" s="5" customFormat="1" ht="15.75">
      <c r="A23" s="84"/>
      <c r="B23" s="87"/>
      <c r="C23" s="22"/>
      <c r="D23" s="3" t="s">
        <v>51</v>
      </c>
      <c r="E23" s="4">
        <f>E22</f>
        <v>988261.6</v>
      </c>
      <c r="F23" s="4">
        <f>F22</f>
        <v>908415.6</v>
      </c>
      <c r="G23" s="4">
        <f>G22</f>
        <v>726189</v>
      </c>
      <c r="H23" s="4">
        <f>H22</f>
        <v>705602.1</v>
      </c>
      <c r="I23" s="4">
        <f t="shared" si="0"/>
        <v>-20586.900000000023</v>
      </c>
      <c r="J23" s="4">
        <f>H23/G23*100</f>
        <v>97.16507686015625</v>
      </c>
      <c r="K23" s="4">
        <f>H23/F23*100</f>
        <v>77.67393030238581</v>
      </c>
      <c r="L23" s="4">
        <f t="shared" si="1"/>
        <v>-282659.5</v>
      </c>
      <c r="M23" s="4">
        <f t="shared" si="2"/>
        <v>71.39831194493442</v>
      </c>
      <c r="N23" s="4">
        <f t="shared" si="3"/>
        <v>77.67393030238581</v>
      </c>
      <c r="O23" s="4">
        <f t="shared" si="4"/>
        <v>-282659.5</v>
      </c>
      <c r="P23" s="4">
        <f t="shared" si="5"/>
        <v>71.39831194493442</v>
      </c>
    </row>
    <row r="24" spans="1:16" ht="31.5" customHeight="1">
      <c r="A24" s="82" t="s">
        <v>34</v>
      </c>
      <c r="B24" s="85" t="s">
        <v>35</v>
      </c>
      <c r="C24" s="21" t="s">
        <v>14</v>
      </c>
      <c r="D24" s="44" t="s">
        <v>15</v>
      </c>
      <c r="E24" s="34"/>
      <c r="F24" s="34"/>
      <c r="G24" s="34"/>
      <c r="H24" s="34"/>
      <c r="I24" s="34">
        <f t="shared" si="0"/>
        <v>0</v>
      </c>
      <c r="J24" s="34"/>
      <c r="K24" s="34"/>
      <c r="L24" s="34">
        <f t="shared" si="1"/>
        <v>0</v>
      </c>
      <c r="M24" s="34"/>
      <c r="N24" s="34" t="e">
        <f t="shared" si="3"/>
        <v>#DIV/0!</v>
      </c>
      <c r="O24" s="34">
        <f t="shared" si="4"/>
        <v>0</v>
      </c>
      <c r="P24" s="34" t="e">
        <f t="shared" si="5"/>
        <v>#DIV/0!</v>
      </c>
    </row>
    <row r="25" spans="1:16" ht="30.75">
      <c r="A25" s="83"/>
      <c r="B25" s="86"/>
      <c r="C25" s="21" t="s">
        <v>193</v>
      </c>
      <c r="D25" s="32" t="s">
        <v>194</v>
      </c>
      <c r="E25" s="34">
        <v>7144.2</v>
      </c>
      <c r="F25" s="34">
        <v>9089.5</v>
      </c>
      <c r="G25" s="34">
        <v>1700</v>
      </c>
      <c r="H25" s="34">
        <v>3881.6</v>
      </c>
      <c r="I25" s="34">
        <f t="shared" si="0"/>
        <v>2181.6</v>
      </c>
      <c r="J25" s="34">
        <f>H25/G25*100</f>
        <v>228.3294117647059</v>
      </c>
      <c r="K25" s="34">
        <f>H25/F25*100</f>
        <v>42.704219153968864</v>
      </c>
      <c r="L25" s="34">
        <f t="shared" si="1"/>
        <v>-3262.6</v>
      </c>
      <c r="M25" s="34">
        <f t="shared" si="2"/>
        <v>54.332185549116765</v>
      </c>
      <c r="N25" s="34">
        <f t="shared" si="3"/>
        <v>42.704219153968864</v>
      </c>
      <c r="O25" s="34">
        <f t="shared" si="4"/>
        <v>-3262.6</v>
      </c>
      <c r="P25" s="34">
        <f t="shared" si="5"/>
        <v>54.332185549116765</v>
      </c>
    </row>
    <row r="26" spans="1:16" ht="15">
      <c r="A26" s="83"/>
      <c r="B26" s="86"/>
      <c r="C26" s="21" t="s">
        <v>17</v>
      </c>
      <c r="D26" s="43" t="s">
        <v>18</v>
      </c>
      <c r="E26" s="34">
        <f>SUM(E27:E29)</f>
        <v>5.5</v>
      </c>
      <c r="F26" s="34">
        <f>SUM(F27:F29)</f>
        <v>0</v>
      </c>
      <c r="G26" s="34">
        <f>SUM(G27:G29)</f>
        <v>0</v>
      </c>
      <c r="H26" s="34">
        <f>SUM(H27:H29)</f>
        <v>3</v>
      </c>
      <c r="I26" s="34">
        <f t="shared" si="0"/>
        <v>3</v>
      </c>
      <c r="J26" s="34"/>
      <c r="K26" s="34"/>
      <c r="L26" s="34">
        <f t="shared" si="1"/>
        <v>-2.5</v>
      </c>
      <c r="M26" s="34">
        <f t="shared" si="2"/>
        <v>54.54545454545454</v>
      </c>
      <c r="N26" s="34"/>
      <c r="O26" s="34">
        <f t="shared" si="4"/>
        <v>-2.5</v>
      </c>
      <c r="P26" s="34">
        <f t="shared" si="5"/>
        <v>54.54545454545454</v>
      </c>
    </row>
    <row r="27" spans="1:16" ht="31.5" customHeight="1" hidden="1">
      <c r="A27" s="83"/>
      <c r="B27" s="86"/>
      <c r="C27" s="20" t="s">
        <v>36</v>
      </c>
      <c r="D27" s="44" t="s">
        <v>37</v>
      </c>
      <c r="E27" s="34"/>
      <c r="F27" s="34"/>
      <c r="G27" s="34"/>
      <c r="H27" s="34"/>
      <c r="I27" s="34">
        <f t="shared" si="0"/>
        <v>0</v>
      </c>
      <c r="J27" s="34"/>
      <c r="K27" s="34"/>
      <c r="L27" s="34">
        <f t="shared" si="1"/>
        <v>0</v>
      </c>
      <c r="M27" s="34" t="e">
        <f t="shared" si="2"/>
        <v>#DIV/0!</v>
      </c>
      <c r="N27" s="34" t="e">
        <f t="shared" si="3"/>
        <v>#DIV/0!</v>
      </c>
      <c r="O27" s="34">
        <f t="shared" si="4"/>
        <v>0</v>
      </c>
      <c r="P27" s="34" t="e">
        <f t="shared" si="5"/>
        <v>#DIV/0!</v>
      </c>
    </row>
    <row r="28" spans="1:16" ht="47.25" customHeight="1" hidden="1">
      <c r="A28" s="83"/>
      <c r="B28" s="86"/>
      <c r="C28" s="20" t="s">
        <v>38</v>
      </c>
      <c r="D28" s="46" t="s">
        <v>39</v>
      </c>
      <c r="E28" s="34"/>
      <c r="F28" s="34"/>
      <c r="G28" s="34"/>
      <c r="H28" s="34"/>
      <c r="I28" s="34">
        <f t="shared" si="0"/>
        <v>0</v>
      </c>
      <c r="J28" s="34"/>
      <c r="K28" s="34"/>
      <c r="L28" s="34">
        <f t="shared" si="1"/>
        <v>0</v>
      </c>
      <c r="M28" s="34" t="e">
        <f t="shared" si="2"/>
        <v>#DIV/0!</v>
      </c>
      <c r="N28" s="34" t="e">
        <f t="shared" si="3"/>
        <v>#DIV/0!</v>
      </c>
      <c r="O28" s="34">
        <f t="shared" si="4"/>
        <v>0</v>
      </c>
      <c r="P28" s="34" t="e">
        <f t="shared" si="5"/>
        <v>#DIV/0!</v>
      </c>
    </row>
    <row r="29" spans="1:16" ht="47.25" customHeight="1" hidden="1">
      <c r="A29" s="83"/>
      <c r="B29" s="86"/>
      <c r="C29" s="20" t="s">
        <v>19</v>
      </c>
      <c r="D29" s="44" t="s">
        <v>20</v>
      </c>
      <c r="E29" s="34">
        <v>5.5</v>
      </c>
      <c r="F29" s="34"/>
      <c r="G29" s="34"/>
      <c r="H29" s="34">
        <v>3</v>
      </c>
      <c r="I29" s="34">
        <f t="shared" si="0"/>
        <v>3</v>
      </c>
      <c r="J29" s="34"/>
      <c r="K29" s="34"/>
      <c r="L29" s="34">
        <f t="shared" si="1"/>
        <v>-2.5</v>
      </c>
      <c r="M29" s="34">
        <f t="shared" si="2"/>
        <v>54.54545454545454</v>
      </c>
      <c r="N29" s="34" t="e">
        <f t="shared" si="3"/>
        <v>#DIV/0!</v>
      </c>
      <c r="O29" s="34">
        <f t="shared" si="4"/>
        <v>-2.5</v>
      </c>
      <c r="P29" s="34">
        <f t="shared" si="5"/>
        <v>54.54545454545454</v>
      </c>
    </row>
    <row r="30" spans="1:16" ht="15">
      <c r="A30" s="83"/>
      <c r="B30" s="86"/>
      <c r="C30" s="21" t="s">
        <v>21</v>
      </c>
      <c r="D30" s="43" t="s">
        <v>22</v>
      </c>
      <c r="E30" s="34">
        <v>-525.4</v>
      </c>
      <c r="F30" s="34"/>
      <c r="G30" s="34"/>
      <c r="H30" s="34">
        <v>41.9</v>
      </c>
      <c r="I30" s="34">
        <f t="shared" si="0"/>
        <v>41.9</v>
      </c>
      <c r="J30" s="34"/>
      <c r="K30" s="34"/>
      <c r="L30" s="34">
        <f t="shared" si="1"/>
        <v>567.3</v>
      </c>
      <c r="M30" s="34">
        <f t="shared" si="2"/>
        <v>-7.97487628473544</v>
      </c>
      <c r="N30" s="34"/>
      <c r="O30" s="34">
        <f t="shared" si="4"/>
        <v>567.3</v>
      </c>
      <c r="P30" s="34">
        <f t="shared" si="5"/>
        <v>-7.97487628473544</v>
      </c>
    </row>
    <row r="31" spans="1:16" ht="15.75" customHeight="1">
      <c r="A31" s="83"/>
      <c r="B31" s="86"/>
      <c r="C31" s="21" t="s">
        <v>23</v>
      </c>
      <c r="D31" s="43" t="s">
        <v>24</v>
      </c>
      <c r="E31" s="34"/>
      <c r="F31" s="34"/>
      <c r="G31" s="34"/>
      <c r="H31" s="34"/>
      <c r="I31" s="34">
        <f t="shared" si="0"/>
        <v>0</v>
      </c>
      <c r="J31" s="34"/>
      <c r="K31" s="34"/>
      <c r="L31" s="34">
        <f t="shared" si="1"/>
        <v>0</v>
      </c>
      <c r="M31" s="34"/>
      <c r="N31" s="34" t="e">
        <f t="shared" si="3"/>
        <v>#DIV/0!</v>
      </c>
      <c r="O31" s="34">
        <f t="shared" si="4"/>
        <v>0</v>
      </c>
      <c r="P31" s="34" t="e">
        <f t="shared" si="5"/>
        <v>#DIV/0!</v>
      </c>
    </row>
    <row r="32" spans="1:16" ht="30.75">
      <c r="A32" s="83"/>
      <c r="B32" s="86"/>
      <c r="C32" s="21" t="s">
        <v>40</v>
      </c>
      <c r="D32" s="43" t="s">
        <v>41</v>
      </c>
      <c r="E32" s="34">
        <v>200714.5</v>
      </c>
      <c r="F32" s="34">
        <v>213355.7</v>
      </c>
      <c r="G32" s="34">
        <v>177796.4</v>
      </c>
      <c r="H32" s="34">
        <v>160016.8</v>
      </c>
      <c r="I32" s="34">
        <f t="shared" si="0"/>
        <v>-17779.600000000006</v>
      </c>
      <c r="J32" s="34">
        <f>H32/G32*100</f>
        <v>90.00002249764337</v>
      </c>
      <c r="K32" s="34">
        <f>H32/F32*100</f>
        <v>75.00001171752149</v>
      </c>
      <c r="L32" s="34">
        <f t="shared" si="1"/>
        <v>-40697.70000000001</v>
      </c>
      <c r="M32" s="34">
        <f t="shared" si="2"/>
        <v>79.72358748371443</v>
      </c>
      <c r="N32" s="34">
        <f t="shared" si="3"/>
        <v>75.00001171752149</v>
      </c>
      <c r="O32" s="34">
        <f t="shared" si="4"/>
        <v>-40697.70000000001</v>
      </c>
      <c r="P32" s="34">
        <f t="shared" si="5"/>
        <v>79.72358748371443</v>
      </c>
    </row>
    <row r="33" spans="1:16" ht="15">
      <c r="A33" s="83"/>
      <c r="B33" s="86"/>
      <c r="C33" s="21" t="s">
        <v>26</v>
      </c>
      <c r="D33" s="43" t="s">
        <v>42</v>
      </c>
      <c r="E33" s="34"/>
      <c r="F33" s="34">
        <v>729.9</v>
      </c>
      <c r="G33" s="34"/>
      <c r="H33" s="34"/>
      <c r="I33" s="34">
        <f t="shared" si="0"/>
        <v>0</v>
      </c>
      <c r="J33" s="34"/>
      <c r="K33" s="34">
        <f>H33/F33*100</f>
        <v>0</v>
      </c>
      <c r="L33" s="34">
        <f t="shared" si="1"/>
        <v>0</v>
      </c>
      <c r="M33" s="34"/>
      <c r="N33" s="34">
        <f t="shared" si="3"/>
        <v>0</v>
      </c>
      <c r="O33" s="34">
        <f t="shared" si="4"/>
        <v>0</v>
      </c>
      <c r="P33" s="34"/>
    </row>
    <row r="34" spans="1:16" s="5" customFormat="1" ht="15">
      <c r="A34" s="83"/>
      <c r="B34" s="86"/>
      <c r="C34" s="23"/>
      <c r="D34" s="3" t="s">
        <v>31</v>
      </c>
      <c r="E34" s="4">
        <f>SUM(E24:E26,E30:E33)</f>
        <v>207338.8</v>
      </c>
      <c r="F34" s="4">
        <f>SUM(F24:F26,F30:F33)</f>
        <v>223175.1</v>
      </c>
      <c r="G34" s="4">
        <f>SUM(G24:G26,G30:G33)</f>
        <v>179496.4</v>
      </c>
      <c r="H34" s="4">
        <f>SUM(H24:H26,H30:H33)</f>
        <v>163943.3</v>
      </c>
      <c r="I34" s="4">
        <f t="shared" si="0"/>
        <v>-15553.100000000006</v>
      </c>
      <c r="J34" s="4">
        <f>H34/G34*100</f>
        <v>91.33514655447128</v>
      </c>
      <c r="K34" s="4">
        <f>H34/F34*100</f>
        <v>73.45949436115409</v>
      </c>
      <c r="L34" s="4">
        <f t="shared" si="1"/>
        <v>-43395.5</v>
      </c>
      <c r="M34" s="4">
        <f t="shared" si="2"/>
        <v>79.07024637935591</v>
      </c>
      <c r="N34" s="4">
        <f t="shared" si="3"/>
        <v>73.45949436115409</v>
      </c>
      <c r="O34" s="4">
        <f t="shared" si="4"/>
        <v>-43395.5</v>
      </c>
      <c r="P34" s="4">
        <f t="shared" si="5"/>
        <v>79.07024637935591</v>
      </c>
    </row>
    <row r="35" spans="1:16" s="5" customFormat="1" ht="46.5">
      <c r="A35" s="83"/>
      <c r="B35" s="86"/>
      <c r="C35" s="21" t="s">
        <v>177</v>
      </c>
      <c r="D35" s="48" t="s">
        <v>178</v>
      </c>
      <c r="E35" s="34">
        <v>0.7</v>
      </c>
      <c r="F35" s="4"/>
      <c r="G35" s="4"/>
      <c r="H35" s="34"/>
      <c r="I35" s="34">
        <f t="shared" si="0"/>
        <v>0</v>
      </c>
      <c r="J35" s="34"/>
      <c r="K35" s="34"/>
      <c r="L35" s="34">
        <f t="shared" si="1"/>
        <v>-0.7</v>
      </c>
      <c r="M35" s="34">
        <f t="shared" si="2"/>
        <v>0</v>
      </c>
      <c r="N35" s="34"/>
      <c r="O35" s="34">
        <f t="shared" si="4"/>
        <v>-0.7</v>
      </c>
      <c r="P35" s="34">
        <f t="shared" si="5"/>
        <v>0</v>
      </c>
    </row>
    <row r="36" spans="1:16" ht="108.75">
      <c r="A36" s="83"/>
      <c r="B36" s="86"/>
      <c r="C36" s="24" t="s">
        <v>45</v>
      </c>
      <c r="D36" s="48" t="s">
        <v>46</v>
      </c>
      <c r="E36" s="34">
        <v>842.5</v>
      </c>
      <c r="F36" s="34">
        <v>898</v>
      </c>
      <c r="G36" s="34">
        <v>757</v>
      </c>
      <c r="H36" s="34">
        <v>700.3</v>
      </c>
      <c r="I36" s="34">
        <f t="shared" si="0"/>
        <v>-56.700000000000045</v>
      </c>
      <c r="J36" s="34">
        <f>H36/G36*100</f>
        <v>92.50990752972258</v>
      </c>
      <c r="K36" s="34">
        <f>H36/F36*100</f>
        <v>77.98440979955457</v>
      </c>
      <c r="L36" s="34">
        <f t="shared" si="1"/>
        <v>-142.20000000000005</v>
      </c>
      <c r="M36" s="34">
        <f t="shared" si="2"/>
        <v>83.12166172106824</v>
      </c>
      <c r="N36" s="34">
        <f t="shared" si="3"/>
        <v>77.98440979955457</v>
      </c>
      <c r="O36" s="34">
        <f t="shared" si="4"/>
        <v>-142.20000000000005</v>
      </c>
      <c r="P36" s="34">
        <f t="shared" si="5"/>
        <v>83.12166172106824</v>
      </c>
    </row>
    <row r="37" spans="1:16" ht="15">
      <c r="A37" s="83"/>
      <c r="B37" s="86"/>
      <c r="C37" s="21" t="s">
        <v>47</v>
      </c>
      <c r="D37" s="47" t="s">
        <v>48</v>
      </c>
      <c r="E37" s="49">
        <v>3.4</v>
      </c>
      <c r="F37" s="6"/>
      <c r="G37" s="6"/>
      <c r="H37" s="66">
        <v>3.5</v>
      </c>
      <c r="I37" s="66">
        <f t="shared" si="0"/>
        <v>3.5</v>
      </c>
      <c r="J37" s="66"/>
      <c r="K37" s="66"/>
      <c r="L37" s="66">
        <f t="shared" si="1"/>
        <v>0.10000000000000009</v>
      </c>
      <c r="M37" s="66">
        <f t="shared" si="2"/>
        <v>102.94117647058825</v>
      </c>
      <c r="N37" s="66"/>
      <c r="O37" s="66">
        <f t="shared" si="4"/>
        <v>0.10000000000000009</v>
      </c>
      <c r="P37" s="66">
        <f t="shared" si="5"/>
        <v>102.94117647058825</v>
      </c>
    </row>
    <row r="38" spans="1:16" ht="15">
      <c r="A38" s="83"/>
      <c r="B38" s="86"/>
      <c r="C38" s="21" t="s">
        <v>17</v>
      </c>
      <c r="D38" s="43" t="s">
        <v>18</v>
      </c>
      <c r="E38" s="34">
        <f>SUM(E39:E42)</f>
        <v>225</v>
      </c>
      <c r="F38" s="34">
        <f>SUM(F39:F42)</f>
        <v>6165.4</v>
      </c>
      <c r="G38" s="34">
        <f>SUM(G39:G42)</f>
        <v>4928.8</v>
      </c>
      <c r="H38" s="34">
        <f>SUM(H39:H42)</f>
        <v>5701.3</v>
      </c>
      <c r="I38" s="34">
        <f t="shared" si="0"/>
        <v>772.5</v>
      </c>
      <c r="J38" s="34">
        <f aca="true" t="shared" si="6" ref="J38:J45">H38/G38*100</f>
        <v>115.67318617107611</v>
      </c>
      <c r="K38" s="34">
        <f aca="true" t="shared" si="7" ref="K38:K45">H38/F38*100</f>
        <v>92.4725078664807</v>
      </c>
      <c r="L38" s="34">
        <f t="shared" si="1"/>
        <v>5476.3</v>
      </c>
      <c r="M38" s="34">
        <f t="shared" si="2"/>
        <v>2533.911111111111</v>
      </c>
      <c r="N38" s="34">
        <f t="shared" si="3"/>
        <v>92.4725078664807</v>
      </c>
      <c r="O38" s="34">
        <f t="shared" si="4"/>
        <v>5476.3</v>
      </c>
      <c r="P38" s="34">
        <f t="shared" si="5"/>
        <v>2533.911111111111</v>
      </c>
    </row>
    <row r="39" spans="1:16" ht="63" customHeight="1" hidden="1">
      <c r="A39" s="83"/>
      <c r="B39" s="86"/>
      <c r="C39" s="21" t="s">
        <v>49</v>
      </c>
      <c r="D39" s="50" t="s">
        <v>50</v>
      </c>
      <c r="E39" s="34">
        <v>221</v>
      </c>
      <c r="F39" s="34">
        <v>335</v>
      </c>
      <c r="G39" s="34">
        <v>270</v>
      </c>
      <c r="H39" s="34">
        <v>253</v>
      </c>
      <c r="I39" s="34">
        <f t="shared" si="0"/>
        <v>-17</v>
      </c>
      <c r="J39" s="34">
        <f t="shared" si="6"/>
        <v>93.7037037037037</v>
      </c>
      <c r="K39" s="34">
        <f t="shared" si="7"/>
        <v>75.5223880597015</v>
      </c>
      <c r="L39" s="34">
        <f t="shared" si="1"/>
        <v>32</v>
      </c>
      <c r="M39" s="34">
        <f t="shared" si="2"/>
        <v>114.47963800904976</v>
      </c>
      <c r="N39" s="34">
        <f t="shared" si="3"/>
        <v>75.5223880597015</v>
      </c>
      <c r="O39" s="34">
        <f t="shared" si="4"/>
        <v>32</v>
      </c>
      <c r="P39" s="34">
        <f t="shared" si="5"/>
        <v>114.47963800904976</v>
      </c>
    </row>
    <row r="40" spans="1:16" ht="46.5" hidden="1">
      <c r="A40" s="83"/>
      <c r="B40" s="86"/>
      <c r="C40" s="21" t="s">
        <v>195</v>
      </c>
      <c r="D40" s="50" t="s">
        <v>196</v>
      </c>
      <c r="E40" s="34"/>
      <c r="F40" s="34"/>
      <c r="G40" s="34"/>
      <c r="H40" s="34">
        <v>20</v>
      </c>
      <c r="I40" s="34">
        <f t="shared" si="0"/>
        <v>20</v>
      </c>
      <c r="J40" s="34" t="e">
        <f t="shared" si="6"/>
        <v>#DIV/0!</v>
      </c>
      <c r="K40" s="34" t="e">
        <f t="shared" si="7"/>
        <v>#DIV/0!</v>
      </c>
      <c r="L40" s="34">
        <f t="shared" si="1"/>
        <v>20</v>
      </c>
      <c r="M40" s="34" t="e">
        <f t="shared" si="2"/>
        <v>#DIV/0!</v>
      </c>
      <c r="N40" s="34" t="e">
        <f t="shared" si="3"/>
        <v>#DIV/0!</v>
      </c>
      <c r="O40" s="34">
        <f t="shared" si="4"/>
        <v>20</v>
      </c>
      <c r="P40" s="34" t="e">
        <f t="shared" si="5"/>
        <v>#DIV/0!</v>
      </c>
    </row>
    <row r="41" spans="1:16" ht="78.75" customHeight="1" hidden="1">
      <c r="A41" s="83"/>
      <c r="B41" s="86"/>
      <c r="C41" s="21" t="s">
        <v>188</v>
      </c>
      <c r="D41" s="50" t="s">
        <v>189</v>
      </c>
      <c r="E41" s="34"/>
      <c r="F41" s="34">
        <v>5744.4</v>
      </c>
      <c r="G41" s="34">
        <v>4577.8</v>
      </c>
      <c r="H41" s="34">
        <v>5408.6</v>
      </c>
      <c r="I41" s="34">
        <f t="shared" si="0"/>
        <v>830.8000000000002</v>
      </c>
      <c r="J41" s="34">
        <f t="shared" si="6"/>
        <v>118.1484555900214</v>
      </c>
      <c r="K41" s="34">
        <f t="shared" si="7"/>
        <v>94.15430680314742</v>
      </c>
      <c r="L41" s="34">
        <f t="shared" si="1"/>
        <v>5408.6</v>
      </c>
      <c r="M41" s="34" t="e">
        <f t="shared" si="2"/>
        <v>#DIV/0!</v>
      </c>
      <c r="N41" s="34">
        <f t="shared" si="3"/>
        <v>94.15430680314742</v>
      </c>
      <c r="O41" s="34">
        <f t="shared" si="4"/>
        <v>5408.6</v>
      </c>
      <c r="P41" s="34" t="e">
        <f t="shared" si="5"/>
        <v>#DIV/0!</v>
      </c>
    </row>
    <row r="42" spans="1:16" ht="47.25" customHeight="1" hidden="1">
      <c r="A42" s="83"/>
      <c r="B42" s="86"/>
      <c r="C42" s="20" t="s">
        <v>19</v>
      </c>
      <c r="D42" s="44" t="s">
        <v>20</v>
      </c>
      <c r="E42" s="34">
        <v>4</v>
      </c>
      <c r="F42" s="34">
        <v>86</v>
      </c>
      <c r="G42" s="34">
        <v>81</v>
      </c>
      <c r="H42" s="34">
        <v>19.7</v>
      </c>
      <c r="I42" s="34">
        <f t="shared" si="0"/>
        <v>-61.3</v>
      </c>
      <c r="J42" s="34">
        <f t="shared" si="6"/>
        <v>24.320987654320987</v>
      </c>
      <c r="K42" s="34">
        <f t="shared" si="7"/>
        <v>22.906976744186043</v>
      </c>
      <c r="L42" s="34">
        <f t="shared" si="1"/>
        <v>15.7</v>
      </c>
      <c r="M42" s="34">
        <f t="shared" si="2"/>
        <v>492.5</v>
      </c>
      <c r="N42" s="34">
        <f t="shared" si="3"/>
        <v>22.906976744186043</v>
      </c>
      <c r="O42" s="34">
        <f t="shared" si="4"/>
        <v>15.7</v>
      </c>
      <c r="P42" s="34">
        <f t="shared" si="5"/>
        <v>492.5</v>
      </c>
    </row>
    <row r="43" spans="1:16" s="5" customFormat="1" ht="15">
      <c r="A43" s="83"/>
      <c r="B43" s="86"/>
      <c r="C43" s="23"/>
      <c r="D43" s="3" t="s">
        <v>32</v>
      </c>
      <c r="E43" s="6">
        <f>SUM(E35:E38)</f>
        <v>1071.6</v>
      </c>
      <c r="F43" s="6">
        <f>SUM(F35:F38)</f>
        <v>7063.4</v>
      </c>
      <c r="G43" s="6">
        <f>SUM(G35:G38)</f>
        <v>5685.8</v>
      </c>
      <c r="H43" s="6">
        <f>SUM(H35:H38)</f>
        <v>6405.1</v>
      </c>
      <c r="I43" s="6">
        <f t="shared" si="0"/>
        <v>719.3000000000002</v>
      </c>
      <c r="J43" s="6">
        <f t="shared" si="6"/>
        <v>112.65081430933202</v>
      </c>
      <c r="K43" s="6">
        <f t="shared" si="7"/>
        <v>90.68012571849252</v>
      </c>
      <c r="L43" s="6">
        <f t="shared" si="1"/>
        <v>5333.5</v>
      </c>
      <c r="M43" s="6">
        <f t="shared" si="2"/>
        <v>597.7136991414708</v>
      </c>
      <c r="N43" s="6">
        <f t="shared" si="3"/>
        <v>90.68012571849252</v>
      </c>
      <c r="O43" s="6">
        <f t="shared" si="4"/>
        <v>5333.5</v>
      </c>
      <c r="P43" s="6">
        <f t="shared" si="5"/>
        <v>597.7136991414708</v>
      </c>
    </row>
    <row r="44" spans="1:16" s="5" customFormat="1" ht="15">
      <c r="A44" s="84"/>
      <c r="B44" s="87"/>
      <c r="C44" s="23"/>
      <c r="D44" s="3" t="s">
        <v>51</v>
      </c>
      <c r="E44" s="4">
        <f>E34+E43</f>
        <v>208410.4</v>
      </c>
      <c r="F44" s="4">
        <f>F34+F43</f>
        <v>230238.5</v>
      </c>
      <c r="G44" s="4">
        <f>G34+G43</f>
        <v>185182.19999999998</v>
      </c>
      <c r="H44" s="4">
        <f>H34+H43</f>
        <v>170348.4</v>
      </c>
      <c r="I44" s="4">
        <f t="shared" si="0"/>
        <v>-14833.799999999988</v>
      </c>
      <c r="J44" s="4">
        <f t="shared" si="6"/>
        <v>91.98961887265624</v>
      </c>
      <c r="K44" s="4">
        <f t="shared" si="7"/>
        <v>73.987799607798</v>
      </c>
      <c r="L44" s="4">
        <f t="shared" si="1"/>
        <v>-38062</v>
      </c>
      <c r="M44" s="4">
        <f t="shared" si="2"/>
        <v>81.73699585049499</v>
      </c>
      <c r="N44" s="4">
        <f t="shared" si="3"/>
        <v>73.987799607798</v>
      </c>
      <c r="O44" s="4">
        <f t="shared" si="4"/>
        <v>-38062</v>
      </c>
      <c r="P44" s="4">
        <f t="shared" si="5"/>
        <v>81.73699585049499</v>
      </c>
    </row>
    <row r="45" spans="1:16" ht="63" customHeight="1">
      <c r="A45" s="82" t="s">
        <v>181</v>
      </c>
      <c r="B45" s="85" t="s">
        <v>180</v>
      </c>
      <c r="C45" s="21" t="s">
        <v>199</v>
      </c>
      <c r="D45" s="32" t="s">
        <v>200</v>
      </c>
      <c r="E45" s="49">
        <v>137.4</v>
      </c>
      <c r="F45" s="49">
        <v>180</v>
      </c>
      <c r="G45" s="49">
        <v>148</v>
      </c>
      <c r="H45" s="49">
        <v>248.4</v>
      </c>
      <c r="I45" s="49">
        <f t="shared" si="0"/>
        <v>100.4</v>
      </c>
      <c r="J45" s="49">
        <f t="shared" si="6"/>
        <v>167.83783783783784</v>
      </c>
      <c r="K45" s="49">
        <f t="shared" si="7"/>
        <v>138</v>
      </c>
      <c r="L45" s="49">
        <f t="shared" si="1"/>
        <v>111</v>
      </c>
      <c r="M45" s="49">
        <f t="shared" si="2"/>
        <v>180.78602620087335</v>
      </c>
      <c r="N45" s="49">
        <f t="shared" si="3"/>
        <v>138</v>
      </c>
      <c r="O45" s="49">
        <f t="shared" si="4"/>
        <v>111</v>
      </c>
      <c r="P45" s="49">
        <f t="shared" si="5"/>
        <v>180.78602620087335</v>
      </c>
    </row>
    <row r="46" spans="1:16" ht="30.75">
      <c r="A46" s="83"/>
      <c r="B46" s="86"/>
      <c r="C46" s="21" t="s">
        <v>193</v>
      </c>
      <c r="D46" s="32" t="s">
        <v>194</v>
      </c>
      <c r="E46" s="49">
        <v>202.1</v>
      </c>
      <c r="F46" s="49"/>
      <c r="G46" s="49"/>
      <c r="H46" s="66">
        <v>88.2</v>
      </c>
      <c r="I46" s="66">
        <f t="shared" si="0"/>
        <v>88.2</v>
      </c>
      <c r="J46" s="66"/>
      <c r="K46" s="66"/>
      <c r="L46" s="66">
        <f t="shared" si="1"/>
        <v>-113.89999999999999</v>
      </c>
      <c r="M46" s="66">
        <f t="shared" si="2"/>
        <v>43.64176150420584</v>
      </c>
      <c r="N46" s="66"/>
      <c r="O46" s="66">
        <f t="shared" si="4"/>
        <v>-113.89999999999999</v>
      </c>
      <c r="P46" s="66">
        <f t="shared" si="5"/>
        <v>43.64176150420584</v>
      </c>
    </row>
    <row r="47" spans="1:16" ht="15">
      <c r="A47" s="83"/>
      <c r="B47" s="86"/>
      <c r="C47" s="21" t="s">
        <v>17</v>
      </c>
      <c r="D47" s="43" t="s">
        <v>18</v>
      </c>
      <c r="E47" s="34">
        <f>E48</f>
        <v>9.3</v>
      </c>
      <c r="F47" s="34">
        <f>F48</f>
        <v>0</v>
      </c>
      <c r="G47" s="34">
        <f>G48</f>
        <v>0</v>
      </c>
      <c r="H47" s="34">
        <f>H48</f>
        <v>48.9</v>
      </c>
      <c r="I47" s="34">
        <f t="shared" si="0"/>
        <v>48.9</v>
      </c>
      <c r="J47" s="34"/>
      <c r="K47" s="34"/>
      <c r="L47" s="34">
        <f t="shared" si="1"/>
        <v>39.599999999999994</v>
      </c>
      <c r="M47" s="34">
        <f t="shared" si="2"/>
        <v>525.8064516129032</v>
      </c>
      <c r="N47" s="34"/>
      <c r="O47" s="34">
        <f t="shared" si="4"/>
        <v>39.599999999999994</v>
      </c>
      <c r="P47" s="34">
        <f t="shared" si="5"/>
        <v>525.8064516129032</v>
      </c>
    </row>
    <row r="48" spans="1:16" ht="47.25" customHeight="1" hidden="1">
      <c r="A48" s="83"/>
      <c r="B48" s="86"/>
      <c r="C48" s="20" t="s">
        <v>19</v>
      </c>
      <c r="D48" s="44" t="s">
        <v>20</v>
      </c>
      <c r="E48" s="34">
        <v>9.3</v>
      </c>
      <c r="F48" s="34"/>
      <c r="G48" s="34"/>
      <c r="H48" s="34">
        <v>48.9</v>
      </c>
      <c r="I48" s="34">
        <f t="shared" si="0"/>
        <v>48.9</v>
      </c>
      <c r="J48" s="34"/>
      <c r="K48" s="34"/>
      <c r="L48" s="34">
        <f t="shared" si="1"/>
        <v>39.599999999999994</v>
      </c>
      <c r="M48" s="34">
        <f t="shared" si="2"/>
        <v>525.8064516129032</v>
      </c>
      <c r="N48" s="34" t="e">
        <f t="shared" si="3"/>
        <v>#DIV/0!</v>
      </c>
      <c r="O48" s="34">
        <f t="shared" si="4"/>
        <v>39.599999999999994</v>
      </c>
      <c r="P48" s="34">
        <f t="shared" si="5"/>
        <v>525.8064516129032</v>
      </c>
    </row>
    <row r="49" spans="1:16" ht="15.75" customHeight="1">
      <c r="A49" s="83"/>
      <c r="B49" s="86"/>
      <c r="C49" s="21" t="s">
        <v>21</v>
      </c>
      <c r="D49" s="43" t="s">
        <v>22</v>
      </c>
      <c r="E49" s="49"/>
      <c r="F49" s="49"/>
      <c r="G49" s="49"/>
      <c r="H49" s="66">
        <v>0.1</v>
      </c>
      <c r="I49" s="66">
        <f t="shared" si="0"/>
        <v>0.1</v>
      </c>
      <c r="J49" s="66"/>
      <c r="K49" s="66"/>
      <c r="L49" s="66">
        <f t="shared" si="1"/>
        <v>0.1</v>
      </c>
      <c r="M49" s="66"/>
      <c r="N49" s="66" t="e">
        <f t="shared" si="3"/>
        <v>#DIV/0!</v>
      </c>
      <c r="O49" s="66">
        <f t="shared" si="4"/>
        <v>0.1</v>
      </c>
      <c r="P49" s="66" t="e">
        <f t="shared" si="5"/>
        <v>#DIV/0!</v>
      </c>
    </row>
    <row r="50" spans="1:16" ht="15.75" customHeight="1">
      <c r="A50" s="83"/>
      <c r="B50" s="86"/>
      <c r="C50" s="21" t="s">
        <v>43</v>
      </c>
      <c r="D50" s="44" t="s">
        <v>44</v>
      </c>
      <c r="E50" s="49">
        <v>9943.6</v>
      </c>
      <c r="F50" s="49"/>
      <c r="G50" s="49"/>
      <c r="H50" s="49"/>
      <c r="I50" s="49">
        <f t="shared" si="0"/>
        <v>0</v>
      </c>
      <c r="J50" s="49"/>
      <c r="K50" s="49"/>
      <c r="L50" s="49">
        <f t="shared" si="1"/>
        <v>-9943.6</v>
      </c>
      <c r="M50" s="49">
        <f t="shared" si="2"/>
        <v>0</v>
      </c>
      <c r="N50" s="49" t="e">
        <f t="shared" si="3"/>
        <v>#DIV/0!</v>
      </c>
      <c r="O50" s="49">
        <f t="shared" si="4"/>
        <v>-9943.6</v>
      </c>
      <c r="P50" s="49">
        <f t="shared" si="5"/>
        <v>0</v>
      </c>
    </row>
    <row r="51" spans="1:16" ht="15.75" customHeight="1">
      <c r="A51" s="83"/>
      <c r="B51" s="86"/>
      <c r="C51" s="21" t="s">
        <v>52</v>
      </c>
      <c r="D51" s="43" t="s">
        <v>53</v>
      </c>
      <c r="E51" s="34">
        <v>1200</v>
      </c>
      <c r="F51" s="49"/>
      <c r="G51" s="34"/>
      <c r="H51" s="34"/>
      <c r="I51" s="34">
        <f t="shared" si="0"/>
        <v>0</v>
      </c>
      <c r="J51" s="34"/>
      <c r="K51" s="34"/>
      <c r="L51" s="34">
        <f t="shared" si="1"/>
        <v>-1200</v>
      </c>
      <c r="M51" s="34">
        <f t="shared" si="2"/>
        <v>0</v>
      </c>
      <c r="N51" s="34" t="e">
        <f t="shared" si="3"/>
        <v>#DIV/0!</v>
      </c>
      <c r="O51" s="34">
        <f t="shared" si="4"/>
        <v>-1200</v>
      </c>
      <c r="P51" s="34">
        <f t="shared" si="5"/>
        <v>0</v>
      </c>
    </row>
    <row r="52" spans="1:16" ht="30.75">
      <c r="A52" s="83"/>
      <c r="B52" s="86"/>
      <c r="C52" s="21" t="s">
        <v>185</v>
      </c>
      <c r="D52" s="42" t="s">
        <v>186</v>
      </c>
      <c r="E52" s="34"/>
      <c r="F52" s="49">
        <v>13158.1</v>
      </c>
      <c r="G52" s="49">
        <v>13158.1</v>
      </c>
      <c r="H52" s="34">
        <v>13158.1</v>
      </c>
      <c r="I52" s="34">
        <f t="shared" si="0"/>
        <v>0</v>
      </c>
      <c r="J52" s="34">
        <f>H52/G52*100</f>
        <v>100</v>
      </c>
      <c r="K52" s="34">
        <f>H52/F52*100</f>
        <v>100</v>
      </c>
      <c r="L52" s="34">
        <f t="shared" si="1"/>
        <v>13158.1</v>
      </c>
      <c r="M52" s="34"/>
      <c r="N52" s="34">
        <f t="shared" si="3"/>
        <v>100</v>
      </c>
      <c r="O52" s="34">
        <f t="shared" si="4"/>
        <v>13158.1</v>
      </c>
      <c r="P52" s="34"/>
    </row>
    <row r="53" spans="1:16" ht="30.75">
      <c r="A53" s="83"/>
      <c r="B53" s="86"/>
      <c r="C53" s="21" t="s">
        <v>184</v>
      </c>
      <c r="D53" s="42" t="s">
        <v>187</v>
      </c>
      <c r="E53" s="34">
        <v>4550.8</v>
      </c>
      <c r="F53" s="49"/>
      <c r="G53" s="49"/>
      <c r="H53" s="34"/>
      <c r="I53" s="34">
        <f t="shared" si="0"/>
        <v>0</v>
      </c>
      <c r="J53" s="34"/>
      <c r="K53" s="34"/>
      <c r="L53" s="34">
        <f t="shared" si="1"/>
        <v>-4550.8</v>
      </c>
      <c r="M53" s="34">
        <f t="shared" si="2"/>
        <v>0</v>
      </c>
      <c r="N53" s="34"/>
      <c r="O53" s="34"/>
      <c r="P53" s="34"/>
    </row>
    <row r="54" spans="1:16" ht="15.75" customHeight="1">
      <c r="A54" s="83"/>
      <c r="B54" s="86"/>
      <c r="C54" s="21" t="s">
        <v>30</v>
      </c>
      <c r="D54" s="43" t="s">
        <v>25</v>
      </c>
      <c r="E54" s="34"/>
      <c r="F54" s="49"/>
      <c r="G54" s="34"/>
      <c r="H54" s="34">
        <v>-9439</v>
      </c>
      <c r="I54" s="34">
        <f t="shared" si="0"/>
        <v>-9439</v>
      </c>
      <c r="J54" s="34"/>
      <c r="K54" s="34"/>
      <c r="L54" s="34">
        <f t="shared" si="1"/>
        <v>-9439</v>
      </c>
      <c r="M54" s="34"/>
      <c r="N54" s="34"/>
      <c r="O54" s="34">
        <f t="shared" si="4"/>
        <v>-9439</v>
      </c>
      <c r="P54" s="34"/>
    </row>
    <row r="55" spans="1:16" s="5" customFormat="1" ht="15.75">
      <c r="A55" s="83"/>
      <c r="B55" s="86"/>
      <c r="C55" s="22"/>
      <c r="D55" s="3" t="s">
        <v>31</v>
      </c>
      <c r="E55" s="4">
        <f>SUM(E45:E47,E49:E54)</f>
        <v>16043.2</v>
      </c>
      <c r="F55" s="4">
        <f>SUM(F45:F47,F49:F54)</f>
        <v>13338.1</v>
      </c>
      <c r="G55" s="4">
        <f>SUM(G45:G47,G49:G54)</f>
        <v>13306.1</v>
      </c>
      <c r="H55" s="4">
        <f>SUM(H45:H47,H49:H54)</f>
        <v>4104.700000000001</v>
      </c>
      <c r="I55" s="4">
        <f t="shared" si="0"/>
        <v>-9201.4</v>
      </c>
      <c r="J55" s="4">
        <f>H55/G55*100</f>
        <v>30.84825756607872</v>
      </c>
      <c r="K55" s="4">
        <f>H55/F55*100</f>
        <v>30.774248206266265</v>
      </c>
      <c r="L55" s="4">
        <f t="shared" si="1"/>
        <v>-11938.5</v>
      </c>
      <c r="M55" s="4">
        <f t="shared" si="2"/>
        <v>25.5852947042984</v>
      </c>
      <c r="N55" s="4">
        <f t="shared" si="3"/>
        <v>30.774248206266265</v>
      </c>
      <c r="O55" s="4">
        <f t="shared" si="4"/>
        <v>-11938.5</v>
      </c>
      <c r="P55" s="4">
        <f t="shared" si="5"/>
        <v>25.5852947042984</v>
      </c>
    </row>
    <row r="56" spans="1:16" ht="15">
      <c r="A56" s="83"/>
      <c r="B56" s="86"/>
      <c r="C56" s="21" t="s">
        <v>17</v>
      </c>
      <c r="D56" s="43" t="s">
        <v>18</v>
      </c>
      <c r="E56" s="34">
        <f>E57</f>
        <v>2374.8</v>
      </c>
      <c r="F56" s="34">
        <f>F57</f>
        <v>3906.6</v>
      </c>
      <c r="G56" s="34">
        <f>G57</f>
        <v>2204.7</v>
      </c>
      <c r="H56" s="34">
        <f>H57</f>
        <v>5207.3</v>
      </c>
      <c r="I56" s="34">
        <f t="shared" si="0"/>
        <v>3002.6000000000004</v>
      </c>
      <c r="J56" s="34">
        <f>H56/G56*100</f>
        <v>236.19086497029076</v>
      </c>
      <c r="K56" s="34">
        <f>H56/F56*100</f>
        <v>133.29493677366509</v>
      </c>
      <c r="L56" s="34">
        <f t="shared" si="1"/>
        <v>2832.5</v>
      </c>
      <c r="M56" s="34">
        <f t="shared" si="2"/>
        <v>219.2732019538487</v>
      </c>
      <c r="N56" s="34">
        <f t="shared" si="3"/>
        <v>133.29493677366509</v>
      </c>
      <c r="O56" s="34">
        <f t="shared" si="4"/>
        <v>2832.5</v>
      </c>
      <c r="P56" s="34">
        <f t="shared" si="5"/>
        <v>219.2732019538487</v>
      </c>
    </row>
    <row r="57" spans="1:16" ht="47.25" customHeight="1" hidden="1">
      <c r="A57" s="83"/>
      <c r="B57" s="86"/>
      <c r="C57" s="20" t="s">
        <v>19</v>
      </c>
      <c r="D57" s="44" t="s">
        <v>20</v>
      </c>
      <c r="E57" s="34">
        <v>2374.8</v>
      </c>
      <c r="F57" s="34">
        <v>3906.6</v>
      </c>
      <c r="G57" s="34">
        <v>2204.7</v>
      </c>
      <c r="H57" s="34">
        <v>5207.3</v>
      </c>
      <c r="I57" s="34">
        <f aca="true" t="shared" si="8" ref="I57:I120">H57-G57</f>
        <v>3002.6000000000004</v>
      </c>
      <c r="J57" s="34">
        <f aca="true" t="shared" si="9" ref="J57:J119">H57/G57*100</f>
        <v>236.19086497029076</v>
      </c>
      <c r="K57" s="34">
        <f aca="true" t="shared" si="10" ref="K57:K119">H57/F57*100</f>
        <v>133.29493677366509</v>
      </c>
      <c r="L57" s="34">
        <f aca="true" t="shared" si="11" ref="L57:L120">H57-E57</f>
        <v>2832.5</v>
      </c>
      <c r="M57" s="34">
        <f aca="true" t="shared" si="12" ref="M57:M120">H57/E57*100</f>
        <v>219.2732019538487</v>
      </c>
      <c r="N57" s="34">
        <f t="shared" si="3"/>
        <v>133.29493677366509</v>
      </c>
      <c r="O57" s="34">
        <f t="shared" si="4"/>
        <v>2832.5</v>
      </c>
      <c r="P57" s="34">
        <f t="shared" si="5"/>
        <v>219.2732019538487</v>
      </c>
    </row>
    <row r="58" spans="1:16" s="5" customFormat="1" ht="15.75">
      <c r="A58" s="83"/>
      <c r="B58" s="86"/>
      <c r="C58" s="22"/>
      <c r="D58" s="3" t="s">
        <v>32</v>
      </c>
      <c r="E58" s="4">
        <f>SUM(E56)</f>
        <v>2374.8</v>
      </c>
      <c r="F58" s="4">
        <f>SUM(F56)</f>
        <v>3906.6</v>
      </c>
      <c r="G58" s="4">
        <f>SUM(G56)</f>
        <v>2204.7</v>
      </c>
      <c r="H58" s="4">
        <f>SUM(H56)</f>
        <v>5207.3</v>
      </c>
      <c r="I58" s="4">
        <f t="shared" si="8"/>
        <v>3002.6000000000004</v>
      </c>
      <c r="J58" s="4">
        <f t="shared" si="9"/>
        <v>236.19086497029076</v>
      </c>
      <c r="K58" s="4">
        <f t="shared" si="10"/>
        <v>133.29493677366509</v>
      </c>
      <c r="L58" s="4">
        <f t="shared" si="11"/>
        <v>2832.5</v>
      </c>
      <c r="M58" s="4">
        <f t="shared" si="12"/>
        <v>219.2732019538487</v>
      </c>
      <c r="N58" s="4">
        <f t="shared" si="3"/>
        <v>133.29493677366509</v>
      </c>
      <c r="O58" s="4">
        <f t="shared" si="4"/>
        <v>2832.5</v>
      </c>
      <c r="P58" s="4">
        <f t="shared" si="5"/>
        <v>219.2732019538487</v>
      </c>
    </row>
    <row r="59" spans="1:16" s="5" customFormat="1" ht="31.5">
      <c r="A59" s="83"/>
      <c r="B59" s="86"/>
      <c r="C59" s="22"/>
      <c r="D59" s="3" t="s">
        <v>33</v>
      </c>
      <c r="E59" s="4">
        <f>E60-E54</f>
        <v>18418</v>
      </c>
      <c r="F59" s="4">
        <f>F60-F54</f>
        <v>17244.7</v>
      </c>
      <c r="G59" s="4">
        <f>G60-G54</f>
        <v>15510.8</v>
      </c>
      <c r="H59" s="4">
        <f>H60-H54</f>
        <v>18751</v>
      </c>
      <c r="I59" s="4">
        <f t="shared" si="8"/>
        <v>3240.2000000000007</v>
      </c>
      <c r="J59" s="4">
        <f t="shared" si="9"/>
        <v>120.88996054362123</v>
      </c>
      <c r="K59" s="4">
        <f t="shared" si="10"/>
        <v>108.73485766641345</v>
      </c>
      <c r="L59" s="4">
        <f t="shared" si="11"/>
        <v>333</v>
      </c>
      <c r="M59" s="4">
        <f t="shared" si="12"/>
        <v>101.80801389944621</v>
      </c>
      <c r="N59" s="4">
        <f t="shared" si="3"/>
        <v>108.73485766641345</v>
      </c>
      <c r="O59" s="4">
        <f t="shared" si="4"/>
        <v>333</v>
      </c>
      <c r="P59" s="4">
        <f t="shared" si="5"/>
        <v>101.80801389944621</v>
      </c>
    </row>
    <row r="60" spans="1:16" s="5" customFormat="1" ht="15.75">
      <c r="A60" s="84"/>
      <c r="B60" s="87"/>
      <c r="C60" s="22"/>
      <c r="D60" s="3" t="s">
        <v>51</v>
      </c>
      <c r="E60" s="4">
        <f>E55+E58</f>
        <v>18418</v>
      </c>
      <c r="F60" s="4">
        <f>F55+F58</f>
        <v>17244.7</v>
      </c>
      <c r="G60" s="4">
        <f>G55+G58</f>
        <v>15510.8</v>
      </c>
      <c r="H60" s="4">
        <f>H55+H58</f>
        <v>9312</v>
      </c>
      <c r="I60" s="4">
        <f t="shared" si="8"/>
        <v>-6198.799999999999</v>
      </c>
      <c r="J60" s="4">
        <f t="shared" si="9"/>
        <v>60.03558810635171</v>
      </c>
      <c r="K60" s="4">
        <f t="shared" si="10"/>
        <v>53.99919975412736</v>
      </c>
      <c r="L60" s="4">
        <f t="shared" si="11"/>
        <v>-9106</v>
      </c>
      <c r="M60" s="4">
        <f t="shared" si="12"/>
        <v>50.55923553045933</v>
      </c>
      <c r="N60" s="4">
        <f t="shared" si="3"/>
        <v>53.99919975412736</v>
      </c>
      <c r="O60" s="4">
        <f t="shared" si="4"/>
        <v>-9106</v>
      </c>
      <c r="P60" s="4">
        <f t="shared" si="5"/>
        <v>50.55923553045933</v>
      </c>
    </row>
    <row r="61" spans="1:16" s="5" customFormat="1" ht="15">
      <c r="A61" s="82" t="s">
        <v>242</v>
      </c>
      <c r="B61" s="85" t="s">
        <v>243</v>
      </c>
      <c r="C61" s="21" t="s">
        <v>28</v>
      </c>
      <c r="D61" s="43" t="s">
        <v>29</v>
      </c>
      <c r="E61" s="4"/>
      <c r="F61" s="34">
        <v>28840.1</v>
      </c>
      <c r="G61" s="34">
        <v>23049.6</v>
      </c>
      <c r="H61" s="34">
        <v>28840.1</v>
      </c>
      <c r="I61" s="34">
        <f t="shared" si="8"/>
        <v>5790.5</v>
      </c>
      <c r="J61" s="34">
        <f t="shared" si="9"/>
        <v>125.12191100930168</v>
      </c>
      <c r="K61" s="34">
        <f t="shared" si="10"/>
        <v>100</v>
      </c>
      <c r="L61" s="34">
        <f t="shared" si="11"/>
        <v>28840.1</v>
      </c>
      <c r="M61" s="34"/>
      <c r="N61" s="34"/>
      <c r="O61" s="34">
        <f aca="true" t="shared" si="13" ref="O61:O125">H61-E61</f>
        <v>28840.1</v>
      </c>
      <c r="P61" s="34"/>
    </row>
    <row r="62" spans="1:16" s="5" customFormat="1" ht="15">
      <c r="A62" s="83"/>
      <c r="B62" s="86"/>
      <c r="C62" s="21" t="s">
        <v>30</v>
      </c>
      <c r="D62" s="43" t="s">
        <v>25</v>
      </c>
      <c r="E62" s="4"/>
      <c r="F62" s="4"/>
      <c r="G62" s="4"/>
      <c r="H62" s="34">
        <v>-110.4</v>
      </c>
      <c r="I62" s="34">
        <f t="shared" si="8"/>
        <v>-110.4</v>
      </c>
      <c r="J62" s="34"/>
      <c r="K62" s="34"/>
      <c r="L62" s="34">
        <f t="shared" si="11"/>
        <v>-110.4</v>
      </c>
      <c r="M62" s="34"/>
      <c r="N62" s="34"/>
      <c r="O62" s="34">
        <f t="shared" si="13"/>
        <v>-110.4</v>
      </c>
      <c r="P62" s="34"/>
    </row>
    <row r="63" spans="1:16" s="5" customFormat="1" ht="30.75">
      <c r="A63" s="83"/>
      <c r="B63" s="86"/>
      <c r="C63" s="21"/>
      <c r="D63" s="3" t="s">
        <v>33</v>
      </c>
      <c r="E63" s="4">
        <f>E64-E62</f>
        <v>0</v>
      </c>
      <c r="F63" s="4">
        <f>F64-F62</f>
        <v>28840.1</v>
      </c>
      <c r="G63" s="4">
        <f>G64-G62</f>
        <v>23049.6</v>
      </c>
      <c r="H63" s="4">
        <f>H64-H62</f>
        <v>28840.1</v>
      </c>
      <c r="I63" s="4">
        <f t="shared" si="8"/>
        <v>5790.5</v>
      </c>
      <c r="J63" s="4">
        <f t="shared" si="9"/>
        <v>125.12191100930168</v>
      </c>
      <c r="K63" s="4">
        <f t="shared" si="10"/>
        <v>100</v>
      </c>
      <c r="L63" s="4">
        <f t="shared" si="11"/>
        <v>28840.1</v>
      </c>
      <c r="M63" s="4"/>
      <c r="N63" s="4"/>
      <c r="O63" s="4">
        <f t="shared" si="13"/>
        <v>28840.1</v>
      </c>
      <c r="P63" s="4"/>
    </row>
    <row r="64" spans="1:16" s="5" customFormat="1" ht="33" customHeight="1">
      <c r="A64" s="84"/>
      <c r="B64" s="87"/>
      <c r="C64" s="22"/>
      <c r="D64" s="3" t="s">
        <v>51</v>
      </c>
      <c r="E64" s="4">
        <f>E61+E62</f>
        <v>0</v>
      </c>
      <c r="F64" s="4">
        <f>F61+F62</f>
        <v>28840.1</v>
      </c>
      <c r="G64" s="4">
        <f>G61+G62</f>
        <v>23049.6</v>
      </c>
      <c r="H64" s="4">
        <f>H61+H62</f>
        <v>28729.699999999997</v>
      </c>
      <c r="I64" s="4">
        <f t="shared" si="8"/>
        <v>5680.0999999999985</v>
      </c>
      <c r="J64" s="4">
        <f t="shared" si="9"/>
        <v>124.64294391225879</v>
      </c>
      <c r="K64" s="4">
        <f t="shared" si="10"/>
        <v>99.61719966296926</v>
      </c>
      <c r="L64" s="4">
        <f t="shared" si="11"/>
        <v>28729.699999999997</v>
      </c>
      <c r="M64" s="4"/>
      <c r="N64" s="4"/>
      <c r="O64" s="4">
        <f t="shared" si="13"/>
        <v>28729.699999999997</v>
      </c>
      <c r="P64" s="4"/>
    </row>
    <row r="65" spans="1:16" s="5" customFormat="1" ht="15.75" customHeight="1">
      <c r="A65" s="82" t="s">
        <v>54</v>
      </c>
      <c r="B65" s="85" t="s">
        <v>55</v>
      </c>
      <c r="C65" s="21" t="s">
        <v>10</v>
      </c>
      <c r="D65" s="42" t="s">
        <v>11</v>
      </c>
      <c r="E65" s="34">
        <v>52.1</v>
      </c>
      <c r="F65" s="4"/>
      <c r="G65" s="4"/>
      <c r="H65" s="34">
        <v>46.2</v>
      </c>
      <c r="I65" s="34">
        <f t="shared" si="8"/>
        <v>46.2</v>
      </c>
      <c r="J65" s="34"/>
      <c r="K65" s="34"/>
      <c r="L65" s="34">
        <f t="shared" si="11"/>
        <v>-5.899999999999999</v>
      </c>
      <c r="M65" s="34">
        <f t="shared" si="12"/>
        <v>88.67562380038389</v>
      </c>
      <c r="N65" s="34"/>
      <c r="O65" s="34">
        <f t="shared" si="13"/>
        <v>-5.899999999999999</v>
      </c>
      <c r="P65" s="34">
        <f aca="true" t="shared" si="14" ref="P65:P125">H65/E65*100</f>
        <v>88.67562380038389</v>
      </c>
    </row>
    <row r="66" spans="1:16" ht="31.5" customHeight="1">
      <c r="A66" s="83"/>
      <c r="B66" s="86"/>
      <c r="C66" s="21" t="s">
        <v>193</v>
      </c>
      <c r="D66" s="32" t="s">
        <v>194</v>
      </c>
      <c r="E66" s="34">
        <v>0.1</v>
      </c>
      <c r="F66" s="34"/>
      <c r="G66" s="34"/>
      <c r="H66" s="34">
        <v>154.8</v>
      </c>
      <c r="I66" s="34">
        <f t="shared" si="8"/>
        <v>154.8</v>
      </c>
      <c r="J66" s="34"/>
      <c r="K66" s="34"/>
      <c r="L66" s="34">
        <f t="shared" si="11"/>
        <v>154.70000000000002</v>
      </c>
      <c r="M66" s="34">
        <f t="shared" si="12"/>
        <v>154800</v>
      </c>
      <c r="N66" s="34"/>
      <c r="O66" s="34">
        <f t="shared" si="13"/>
        <v>154.70000000000002</v>
      </c>
      <c r="P66" s="34">
        <f t="shared" si="14"/>
        <v>154800</v>
      </c>
    </row>
    <row r="67" spans="1:16" ht="15">
      <c r="A67" s="83"/>
      <c r="B67" s="86"/>
      <c r="C67" s="21" t="s">
        <v>17</v>
      </c>
      <c r="D67" s="43" t="s">
        <v>18</v>
      </c>
      <c r="E67" s="34">
        <f>E70+E68</f>
        <v>743.5</v>
      </c>
      <c r="F67" s="34">
        <f>F70+F68</f>
        <v>0</v>
      </c>
      <c r="G67" s="34">
        <f>G70+G68</f>
        <v>0</v>
      </c>
      <c r="H67" s="34">
        <f>H70+H68+H69</f>
        <v>845</v>
      </c>
      <c r="I67" s="34">
        <f t="shared" si="8"/>
        <v>845</v>
      </c>
      <c r="J67" s="34"/>
      <c r="K67" s="34"/>
      <c r="L67" s="34">
        <f t="shared" si="11"/>
        <v>101.5</v>
      </c>
      <c r="M67" s="34">
        <f t="shared" si="12"/>
        <v>113.6516476126429</v>
      </c>
      <c r="N67" s="34"/>
      <c r="O67" s="34">
        <f t="shared" si="13"/>
        <v>101.5</v>
      </c>
      <c r="P67" s="34">
        <f t="shared" si="14"/>
        <v>113.6516476126429</v>
      </c>
    </row>
    <row r="68" spans="1:16" ht="47.25" customHeight="1" hidden="1">
      <c r="A68" s="83"/>
      <c r="B68" s="86"/>
      <c r="C68" s="20" t="s">
        <v>197</v>
      </c>
      <c r="D68" s="44" t="s">
        <v>198</v>
      </c>
      <c r="E68" s="34">
        <v>3</v>
      </c>
      <c r="F68" s="34"/>
      <c r="G68" s="34"/>
      <c r="H68" s="34"/>
      <c r="I68" s="34">
        <f t="shared" si="8"/>
        <v>0</v>
      </c>
      <c r="J68" s="34"/>
      <c r="K68" s="34"/>
      <c r="L68" s="34">
        <f t="shared" si="11"/>
        <v>-3</v>
      </c>
      <c r="M68" s="34">
        <f t="shared" si="12"/>
        <v>0</v>
      </c>
      <c r="N68" s="34" t="e">
        <f aca="true" t="shared" si="15" ref="N68:N125">H68/F68*100</f>
        <v>#DIV/0!</v>
      </c>
      <c r="O68" s="34">
        <f t="shared" si="13"/>
        <v>-3</v>
      </c>
      <c r="P68" s="34">
        <f t="shared" si="14"/>
        <v>0</v>
      </c>
    </row>
    <row r="69" spans="1:16" ht="47.25" customHeight="1" hidden="1">
      <c r="A69" s="83"/>
      <c r="B69" s="86"/>
      <c r="C69" s="20" t="s">
        <v>239</v>
      </c>
      <c r="D69" s="44" t="s">
        <v>240</v>
      </c>
      <c r="E69" s="34"/>
      <c r="F69" s="34"/>
      <c r="G69" s="34"/>
      <c r="H69" s="34">
        <v>843</v>
      </c>
      <c r="I69" s="34">
        <f t="shared" si="8"/>
        <v>843</v>
      </c>
      <c r="J69" s="34"/>
      <c r="K69" s="34"/>
      <c r="L69" s="34">
        <f t="shared" si="11"/>
        <v>843</v>
      </c>
      <c r="M69" s="34" t="e">
        <f t="shared" si="12"/>
        <v>#DIV/0!</v>
      </c>
      <c r="N69" s="34"/>
      <c r="O69" s="34"/>
      <c r="P69" s="34"/>
    </row>
    <row r="70" spans="1:16" ht="47.25" customHeight="1" hidden="1">
      <c r="A70" s="83"/>
      <c r="B70" s="86"/>
      <c r="C70" s="20" t="s">
        <v>19</v>
      </c>
      <c r="D70" s="44" t="s">
        <v>20</v>
      </c>
      <c r="E70" s="34">
        <v>740.5</v>
      </c>
      <c r="F70" s="34"/>
      <c r="G70" s="34"/>
      <c r="H70" s="34">
        <v>2</v>
      </c>
      <c r="I70" s="34">
        <f t="shared" si="8"/>
        <v>2</v>
      </c>
      <c r="J70" s="34"/>
      <c r="K70" s="34"/>
      <c r="L70" s="34">
        <f t="shared" si="11"/>
        <v>-738.5</v>
      </c>
      <c r="M70" s="34">
        <f t="shared" si="12"/>
        <v>0.2700877785280216</v>
      </c>
      <c r="N70" s="34" t="e">
        <f t="shared" si="15"/>
        <v>#DIV/0!</v>
      </c>
      <c r="O70" s="34">
        <f t="shared" si="13"/>
        <v>-738.5</v>
      </c>
      <c r="P70" s="34">
        <f t="shared" si="14"/>
        <v>0.2700877785280216</v>
      </c>
    </row>
    <row r="71" spans="1:16" ht="15" hidden="1">
      <c r="A71" s="83"/>
      <c r="B71" s="86"/>
      <c r="C71" s="21" t="s">
        <v>21</v>
      </c>
      <c r="D71" s="43" t="s">
        <v>22</v>
      </c>
      <c r="E71" s="34"/>
      <c r="F71" s="34"/>
      <c r="G71" s="34"/>
      <c r="H71" s="34"/>
      <c r="I71" s="34">
        <f t="shared" si="8"/>
        <v>0</v>
      </c>
      <c r="J71" s="34"/>
      <c r="K71" s="34"/>
      <c r="L71" s="34">
        <f t="shared" si="11"/>
        <v>0</v>
      </c>
      <c r="M71" s="34" t="e">
        <f t="shared" si="12"/>
        <v>#DIV/0!</v>
      </c>
      <c r="N71" s="34"/>
      <c r="O71" s="34">
        <f t="shared" si="13"/>
        <v>0</v>
      </c>
      <c r="P71" s="34" t="e">
        <f t="shared" si="14"/>
        <v>#DIV/0!</v>
      </c>
    </row>
    <row r="72" spans="1:16" ht="15">
      <c r="A72" s="83"/>
      <c r="B72" s="86"/>
      <c r="C72" s="21" t="s">
        <v>23</v>
      </c>
      <c r="D72" s="43" t="s">
        <v>24</v>
      </c>
      <c r="E72" s="34">
        <v>249.5</v>
      </c>
      <c r="F72" s="34"/>
      <c r="G72" s="34"/>
      <c r="H72" s="34"/>
      <c r="I72" s="34">
        <f t="shared" si="8"/>
        <v>0</v>
      </c>
      <c r="J72" s="34"/>
      <c r="K72" s="34"/>
      <c r="L72" s="34">
        <f t="shared" si="11"/>
        <v>-249.5</v>
      </c>
      <c r="M72" s="34">
        <f t="shared" si="12"/>
        <v>0</v>
      </c>
      <c r="N72" s="34"/>
      <c r="O72" s="34">
        <f t="shared" si="13"/>
        <v>-249.5</v>
      </c>
      <c r="P72" s="34">
        <f t="shared" si="14"/>
        <v>0</v>
      </c>
    </row>
    <row r="73" spans="1:16" ht="15.75" customHeight="1" hidden="1">
      <c r="A73" s="83"/>
      <c r="B73" s="86"/>
      <c r="C73" s="21" t="s">
        <v>28</v>
      </c>
      <c r="D73" s="43" t="s">
        <v>29</v>
      </c>
      <c r="E73" s="34"/>
      <c r="F73" s="34"/>
      <c r="G73" s="34"/>
      <c r="H73" s="34"/>
      <c r="I73" s="34">
        <f t="shared" si="8"/>
        <v>0</v>
      </c>
      <c r="J73" s="34"/>
      <c r="K73" s="34"/>
      <c r="L73" s="34">
        <f t="shared" si="11"/>
        <v>0</v>
      </c>
      <c r="M73" s="34" t="e">
        <f t="shared" si="12"/>
        <v>#DIV/0!</v>
      </c>
      <c r="N73" s="34" t="e">
        <f t="shared" si="15"/>
        <v>#DIV/0!</v>
      </c>
      <c r="O73" s="34">
        <f t="shared" si="13"/>
        <v>0</v>
      </c>
      <c r="P73" s="34" t="e">
        <f t="shared" si="14"/>
        <v>#DIV/0!</v>
      </c>
    </row>
    <row r="74" spans="1:16" s="5" customFormat="1" ht="15">
      <c r="A74" s="83"/>
      <c r="B74" s="86"/>
      <c r="C74" s="17"/>
      <c r="D74" s="3" t="s">
        <v>31</v>
      </c>
      <c r="E74" s="4">
        <f>SUM(E65:E67,E71:E73)</f>
        <v>1045.2</v>
      </c>
      <c r="F74" s="4">
        <f>SUM(F65:F67,F71:F73)</f>
        <v>0</v>
      </c>
      <c r="G74" s="4">
        <f>SUM(G65:G67,G71:G73)</f>
        <v>0</v>
      </c>
      <c r="H74" s="4">
        <f>SUM(H65:H67,H71:H73)</f>
        <v>1046</v>
      </c>
      <c r="I74" s="4">
        <f t="shared" si="8"/>
        <v>1046</v>
      </c>
      <c r="J74" s="4"/>
      <c r="K74" s="4"/>
      <c r="L74" s="4">
        <f t="shared" si="11"/>
        <v>0.7999999999999545</v>
      </c>
      <c r="M74" s="4">
        <f t="shared" si="12"/>
        <v>100.07654037504783</v>
      </c>
      <c r="N74" s="4"/>
      <c r="O74" s="4">
        <f t="shared" si="13"/>
        <v>0.7999999999999545</v>
      </c>
      <c r="P74" s="4">
        <f t="shared" si="14"/>
        <v>100.07654037504783</v>
      </c>
    </row>
    <row r="75" spans="1:16" ht="15">
      <c r="A75" s="83"/>
      <c r="B75" s="86"/>
      <c r="C75" s="21" t="s">
        <v>56</v>
      </c>
      <c r="D75" s="43" t="s">
        <v>57</v>
      </c>
      <c r="E75" s="34">
        <v>16035.6</v>
      </c>
      <c r="F75" s="34">
        <v>12632.8</v>
      </c>
      <c r="G75" s="34">
        <v>10075.6</v>
      </c>
      <c r="H75" s="34">
        <v>8696</v>
      </c>
      <c r="I75" s="34">
        <f t="shared" si="8"/>
        <v>-1379.6000000000004</v>
      </c>
      <c r="J75" s="34">
        <f t="shared" si="9"/>
        <v>86.30751518519989</v>
      </c>
      <c r="K75" s="34">
        <f t="shared" si="10"/>
        <v>68.8366791210183</v>
      </c>
      <c r="L75" s="34">
        <f t="shared" si="11"/>
        <v>-7339.6</v>
      </c>
      <c r="M75" s="34">
        <f t="shared" si="12"/>
        <v>54.229339719124944</v>
      </c>
      <c r="N75" s="34">
        <f t="shared" si="15"/>
        <v>68.8366791210183</v>
      </c>
      <c r="O75" s="34">
        <f t="shared" si="13"/>
        <v>-7339.6</v>
      </c>
      <c r="P75" s="34">
        <f t="shared" si="14"/>
        <v>54.229339719124944</v>
      </c>
    </row>
    <row r="76" spans="1:16" ht="15">
      <c r="A76" s="83"/>
      <c r="B76" s="86"/>
      <c r="C76" s="21" t="s">
        <v>17</v>
      </c>
      <c r="D76" s="43" t="s">
        <v>18</v>
      </c>
      <c r="E76" s="34">
        <f>SUM(E77:E87)</f>
        <v>16645.199999999997</v>
      </c>
      <c r="F76" s="34">
        <f>SUM(F77:F87)</f>
        <v>29019.2</v>
      </c>
      <c r="G76" s="34">
        <f>SUM(G77:G87)</f>
        <v>24427.600000000002</v>
      </c>
      <c r="H76" s="34">
        <f>SUM(H77:H87)</f>
        <v>20111.6</v>
      </c>
      <c r="I76" s="34">
        <f t="shared" si="8"/>
        <v>-4316.000000000004</v>
      </c>
      <c r="J76" s="34">
        <f t="shared" si="9"/>
        <v>82.33146113412695</v>
      </c>
      <c r="K76" s="34">
        <f t="shared" si="10"/>
        <v>69.30446049512047</v>
      </c>
      <c r="L76" s="34">
        <f t="shared" si="11"/>
        <v>3466.4000000000015</v>
      </c>
      <c r="M76" s="34">
        <f t="shared" si="12"/>
        <v>120.82522288707858</v>
      </c>
      <c r="N76" s="34">
        <f t="shared" si="15"/>
        <v>69.30446049512047</v>
      </c>
      <c r="O76" s="34">
        <f t="shared" si="13"/>
        <v>3466.4000000000015</v>
      </c>
      <c r="P76" s="34">
        <f t="shared" si="14"/>
        <v>120.82522288707858</v>
      </c>
    </row>
    <row r="77" spans="1:16" s="5" customFormat="1" ht="31.5" customHeight="1" hidden="1">
      <c r="A77" s="83"/>
      <c r="B77" s="86"/>
      <c r="C77" s="20" t="s">
        <v>58</v>
      </c>
      <c r="D77" s="44" t="s">
        <v>59</v>
      </c>
      <c r="E77" s="34">
        <v>2786.9</v>
      </c>
      <c r="F77" s="34">
        <v>2700</v>
      </c>
      <c r="G77" s="34">
        <v>2050</v>
      </c>
      <c r="H77" s="34">
        <v>2240.2</v>
      </c>
      <c r="I77" s="34">
        <f t="shared" si="8"/>
        <v>190.19999999999982</v>
      </c>
      <c r="J77" s="34">
        <f t="shared" si="9"/>
        <v>109.2780487804878</v>
      </c>
      <c r="K77" s="34">
        <f t="shared" si="10"/>
        <v>82.97037037037036</v>
      </c>
      <c r="L77" s="34">
        <f t="shared" si="11"/>
        <v>-546.7000000000003</v>
      </c>
      <c r="M77" s="34">
        <f t="shared" si="12"/>
        <v>80.38322150059204</v>
      </c>
      <c r="N77" s="34">
        <f t="shared" si="15"/>
        <v>82.97037037037036</v>
      </c>
      <c r="O77" s="34">
        <f t="shared" si="13"/>
        <v>-546.7000000000003</v>
      </c>
      <c r="P77" s="34">
        <f t="shared" si="14"/>
        <v>80.38322150059204</v>
      </c>
    </row>
    <row r="78" spans="1:16" s="5" customFormat="1" ht="47.25" customHeight="1" hidden="1">
      <c r="A78" s="83"/>
      <c r="B78" s="86"/>
      <c r="C78" s="20" t="s">
        <v>166</v>
      </c>
      <c r="D78" s="44" t="s">
        <v>167</v>
      </c>
      <c r="E78" s="34"/>
      <c r="F78" s="34"/>
      <c r="G78" s="34"/>
      <c r="H78" s="34"/>
      <c r="I78" s="34">
        <f t="shared" si="8"/>
        <v>0</v>
      </c>
      <c r="J78" s="34" t="e">
        <f t="shared" si="9"/>
        <v>#DIV/0!</v>
      </c>
      <c r="K78" s="34" t="e">
        <f t="shared" si="10"/>
        <v>#DIV/0!</v>
      </c>
      <c r="L78" s="34">
        <f t="shared" si="11"/>
        <v>0</v>
      </c>
      <c r="M78" s="34" t="e">
        <f t="shared" si="12"/>
        <v>#DIV/0!</v>
      </c>
      <c r="N78" s="34" t="e">
        <f t="shared" si="15"/>
        <v>#DIV/0!</v>
      </c>
      <c r="O78" s="34">
        <f t="shared" si="13"/>
        <v>0</v>
      </c>
      <c r="P78" s="34" t="e">
        <f t="shared" si="14"/>
        <v>#DIV/0!</v>
      </c>
    </row>
    <row r="79" spans="1:16" s="5" customFormat="1" ht="47.25" customHeight="1" hidden="1">
      <c r="A79" s="83"/>
      <c r="B79" s="86"/>
      <c r="C79" s="20" t="s">
        <v>60</v>
      </c>
      <c r="D79" s="44" t="s">
        <v>61</v>
      </c>
      <c r="E79" s="34">
        <v>254.5</v>
      </c>
      <c r="F79" s="34">
        <v>5004.4</v>
      </c>
      <c r="G79" s="34">
        <v>4118.6</v>
      </c>
      <c r="H79" s="34">
        <v>3290.3</v>
      </c>
      <c r="I79" s="34">
        <f t="shared" si="8"/>
        <v>-828.3000000000002</v>
      </c>
      <c r="J79" s="34">
        <f t="shared" si="9"/>
        <v>79.88879716408488</v>
      </c>
      <c r="K79" s="34">
        <f t="shared" si="10"/>
        <v>65.7481416353609</v>
      </c>
      <c r="L79" s="34">
        <f t="shared" si="11"/>
        <v>3035.8</v>
      </c>
      <c r="M79" s="34">
        <f t="shared" si="12"/>
        <v>1292.8487229862476</v>
      </c>
      <c r="N79" s="34">
        <f t="shared" si="15"/>
        <v>65.7481416353609</v>
      </c>
      <c r="O79" s="34">
        <f t="shared" si="13"/>
        <v>3035.8</v>
      </c>
      <c r="P79" s="34">
        <f t="shared" si="14"/>
        <v>1292.8487229862476</v>
      </c>
    </row>
    <row r="80" spans="1:16" s="5" customFormat="1" ht="31.5" customHeight="1" hidden="1">
      <c r="A80" s="83"/>
      <c r="B80" s="86"/>
      <c r="C80" s="20" t="s">
        <v>62</v>
      </c>
      <c r="D80" s="44" t="s">
        <v>63</v>
      </c>
      <c r="E80" s="34"/>
      <c r="F80" s="34"/>
      <c r="G80" s="34"/>
      <c r="H80" s="34"/>
      <c r="I80" s="34">
        <f t="shared" si="8"/>
        <v>0</v>
      </c>
      <c r="J80" s="34" t="e">
        <f t="shared" si="9"/>
        <v>#DIV/0!</v>
      </c>
      <c r="K80" s="34" t="e">
        <f t="shared" si="10"/>
        <v>#DIV/0!</v>
      </c>
      <c r="L80" s="34">
        <f t="shared" si="11"/>
        <v>0</v>
      </c>
      <c r="M80" s="34" t="e">
        <f t="shared" si="12"/>
        <v>#DIV/0!</v>
      </c>
      <c r="N80" s="34" t="e">
        <f t="shared" si="15"/>
        <v>#DIV/0!</v>
      </c>
      <c r="O80" s="34">
        <f t="shared" si="13"/>
        <v>0</v>
      </c>
      <c r="P80" s="34" t="e">
        <f t="shared" si="14"/>
        <v>#DIV/0!</v>
      </c>
    </row>
    <row r="81" spans="1:16" s="5" customFormat="1" ht="31.5" customHeight="1" hidden="1">
      <c r="A81" s="83"/>
      <c r="B81" s="86"/>
      <c r="C81" s="20" t="s">
        <v>64</v>
      </c>
      <c r="D81" s="44" t="s">
        <v>65</v>
      </c>
      <c r="E81" s="34">
        <v>3911</v>
      </c>
      <c r="F81" s="34">
        <v>5676.6</v>
      </c>
      <c r="G81" s="34">
        <v>4805.3</v>
      </c>
      <c r="H81" s="34">
        <v>6765.9</v>
      </c>
      <c r="I81" s="34">
        <f t="shared" si="8"/>
        <v>1960.5999999999995</v>
      </c>
      <c r="J81" s="34">
        <f t="shared" si="9"/>
        <v>140.80078246935673</v>
      </c>
      <c r="K81" s="34">
        <f t="shared" si="10"/>
        <v>119.18930345629424</v>
      </c>
      <c r="L81" s="34">
        <f t="shared" si="11"/>
        <v>2854.8999999999996</v>
      </c>
      <c r="M81" s="34">
        <f t="shared" si="12"/>
        <v>172.996676041933</v>
      </c>
      <c r="N81" s="34">
        <f t="shared" si="15"/>
        <v>119.18930345629424</v>
      </c>
      <c r="O81" s="34">
        <f t="shared" si="13"/>
        <v>2854.8999999999996</v>
      </c>
      <c r="P81" s="34">
        <f t="shared" si="14"/>
        <v>172.996676041933</v>
      </c>
    </row>
    <row r="82" spans="1:16" s="5" customFormat="1" ht="31.5" customHeight="1" hidden="1">
      <c r="A82" s="83"/>
      <c r="B82" s="86"/>
      <c r="C82" s="20" t="s">
        <v>66</v>
      </c>
      <c r="D82" s="44" t="s">
        <v>67</v>
      </c>
      <c r="E82" s="34"/>
      <c r="F82" s="34"/>
      <c r="G82" s="34"/>
      <c r="H82" s="34"/>
      <c r="I82" s="34">
        <f t="shared" si="8"/>
        <v>0</v>
      </c>
      <c r="J82" s="34" t="e">
        <f t="shared" si="9"/>
        <v>#DIV/0!</v>
      </c>
      <c r="K82" s="34" t="e">
        <f t="shared" si="10"/>
        <v>#DIV/0!</v>
      </c>
      <c r="L82" s="34">
        <f t="shared" si="11"/>
        <v>0</v>
      </c>
      <c r="M82" s="34" t="e">
        <f t="shared" si="12"/>
        <v>#DIV/0!</v>
      </c>
      <c r="N82" s="34" t="e">
        <f t="shared" si="15"/>
        <v>#DIV/0!</v>
      </c>
      <c r="O82" s="34">
        <f t="shared" si="13"/>
        <v>0</v>
      </c>
      <c r="P82" s="34" t="e">
        <f t="shared" si="14"/>
        <v>#DIV/0!</v>
      </c>
    </row>
    <row r="83" spans="1:16" s="5" customFormat="1" ht="31.5" customHeight="1" hidden="1">
      <c r="A83" s="83"/>
      <c r="B83" s="86"/>
      <c r="C83" s="20" t="s">
        <v>68</v>
      </c>
      <c r="D83" s="44" t="s">
        <v>69</v>
      </c>
      <c r="E83" s="34"/>
      <c r="F83" s="34"/>
      <c r="G83" s="34"/>
      <c r="H83" s="34"/>
      <c r="I83" s="34">
        <f t="shared" si="8"/>
        <v>0</v>
      </c>
      <c r="J83" s="34" t="e">
        <f t="shared" si="9"/>
        <v>#DIV/0!</v>
      </c>
      <c r="K83" s="34" t="e">
        <f t="shared" si="10"/>
        <v>#DIV/0!</v>
      </c>
      <c r="L83" s="34">
        <f t="shared" si="11"/>
        <v>0</v>
      </c>
      <c r="M83" s="34" t="e">
        <f t="shared" si="12"/>
        <v>#DIV/0!</v>
      </c>
      <c r="N83" s="34" t="e">
        <f t="shared" si="15"/>
        <v>#DIV/0!</v>
      </c>
      <c r="O83" s="34">
        <f t="shared" si="13"/>
        <v>0</v>
      </c>
      <c r="P83" s="34" t="e">
        <f t="shared" si="14"/>
        <v>#DIV/0!</v>
      </c>
    </row>
    <row r="84" spans="1:16" s="5" customFormat="1" ht="62.25" hidden="1">
      <c r="A84" s="83"/>
      <c r="B84" s="86"/>
      <c r="C84" s="20" t="s">
        <v>236</v>
      </c>
      <c r="D84" s="44" t="s">
        <v>238</v>
      </c>
      <c r="E84" s="34"/>
      <c r="F84" s="34"/>
      <c r="G84" s="34"/>
      <c r="H84" s="34">
        <v>10</v>
      </c>
      <c r="I84" s="34">
        <f t="shared" si="8"/>
        <v>10</v>
      </c>
      <c r="J84" s="34" t="e">
        <f t="shared" si="9"/>
        <v>#DIV/0!</v>
      </c>
      <c r="K84" s="34" t="e">
        <f t="shared" si="10"/>
        <v>#DIV/0!</v>
      </c>
      <c r="L84" s="34">
        <f t="shared" si="11"/>
        <v>10</v>
      </c>
      <c r="M84" s="34" t="e">
        <f t="shared" si="12"/>
        <v>#DIV/0!</v>
      </c>
      <c r="N84" s="34" t="e">
        <f t="shared" si="15"/>
        <v>#DIV/0!</v>
      </c>
      <c r="O84" s="34">
        <f t="shared" si="13"/>
        <v>10</v>
      </c>
      <c r="P84" s="34" t="e">
        <f t="shared" si="14"/>
        <v>#DIV/0!</v>
      </c>
    </row>
    <row r="85" spans="1:16" s="5" customFormat="1" ht="46.5" hidden="1">
      <c r="A85" s="83"/>
      <c r="B85" s="86"/>
      <c r="C85" s="21" t="s">
        <v>195</v>
      </c>
      <c r="D85" s="50" t="s">
        <v>196</v>
      </c>
      <c r="E85" s="34"/>
      <c r="F85" s="34"/>
      <c r="G85" s="34"/>
      <c r="H85" s="34">
        <v>326.5</v>
      </c>
      <c r="I85" s="34">
        <f t="shared" si="8"/>
        <v>326.5</v>
      </c>
      <c r="J85" s="34" t="e">
        <f t="shared" si="9"/>
        <v>#DIV/0!</v>
      </c>
      <c r="K85" s="34" t="e">
        <f t="shared" si="10"/>
        <v>#DIV/0!</v>
      </c>
      <c r="L85" s="34">
        <f t="shared" si="11"/>
        <v>326.5</v>
      </c>
      <c r="M85" s="34" t="e">
        <f t="shared" si="12"/>
        <v>#DIV/0!</v>
      </c>
      <c r="N85" s="34"/>
      <c r="O85" s="34"/>
      <c r="P85" s="34"/>
    </row>
    <row r="86" spans="1:16" s="5" customFormat="1" ht="47.25" customHeight="1" hidden="1">
      <c r="A86" s="83"/>
      <c r="B86" s="86"/>
      <c r="C86" s="62" t="s">
        <v>213</v>
      </c>
      <c r="D86" s="44" t="s">
        <v>214</v>
      </c>
      <c r="E86" s="34">
        <v>22</v>
      </c>
      <c r="F86" s="34">
        <v>4568.2</v>
      </c>
      <c r="G86" s="34">
        <v>3491</v>
      </c>
      <c r="H86" s="34">
        <v>5507.4</v>
      </c>
      <c r="I86" s="34">
        <f t="shared" si="8"/>
        <v>2016.3999999999996</v>
      </c>
      <c r="J86" s="34">
        <f t="shared" si="9"/>
        <v>157.7599541678602</v>
      </c>
      <c r="K86" s="34">
        <f t="shared" si="10"/>
        <v>120.55952016111378</v>
      </c>
      <c r="L86" s="34">
        <f t="shared" si="11"/>
        <v>5485.4</v>
      </c>
      <c r="M86" s="34">
        <f t="shared" si="12"/>
        <v>25033.63636363636</v>
      </c>
      <c r="N86" s="34">
        <f t="shared" si="15"/>
        <v>120.55952016111378</v>
      </c>
      <c r="O86" s="34">
        <f t="shared" si="13"/>
        <v>5485.4</v>
      </c>
      <c r="P86" s="34">
        <f t="shared" si="14"/>
        <v>25033.63636363636</v>
      </c>
    </row>
    <row r="87" spans="1:16" ht="47.25" customHeight="1" hidden="1">
      <c r="A87" s="83"/>
      <c r="B87" s="86"/>
      <c r="C87" s="20" t="s">
        <v>19</v>
      </c>
      <c r="D87" s="44" t="s">
        <v>20</v>
      </c>
      <c r="E87" s="34">
        <v>9670.8</v>
      </c>
      <c r="F87" s="34">
        <v>11070</v>
      </c>
      <c r="G87" s="34">
        <v>9962.7</v>
      </c>
      <c r="H87" s="34">
        <v>1971.3</v>
      </c>
      <c r="I87" s="34">
        <f t="shared" si="8"/>
        <v>-7991.400000000001</v>
      </c>
      <c r="J87" s="34">
        <f t="shared" si="9"/>
        <v>19.78680478183625</v>
      </c>
      <c r="K87" s="34">
        <f t="shared" si="10"/>
        <v>17.80758807588076</v>
      </c>
      <c r="L87" s="34">
        <f t="shared" si="11"/>
        <v>-7699.499999999999</v>
      </c>
      <c r="M87" s="34">
        <f t="shared" si="12"/>
        <v>20.384042685196675</v>
      </c>
      <c r="N87" s="34">
        <f t="shared" si="15"/>
        <v>17.80758807588076</v>
      </c>
      <c r="O87" s="34">
        <f t="shared" si="13"/>
        <v>-7699.499999999999</v>
      </c>
      <c r="P87" s="34">
        <f t="shared" si="14"/>
        <v>20.384042685196675</v>
      </c>
    </row>
    <row r="88" spans="1:16" s="5" customFormat="1" ht="15">
      <c r="A88" s="83"/>
      <c r="B88" s="86"/>
      <c r="C88" s="23"/>
      <c r="D88" s="3" t="s">
        <v>32</v>
      </c>
      <c r="E88" s="4">
        <f>SUM(E75:E76)</f>
        <v>32680.799999999996</v>
      </c>
      <c r="F88" s="4">
        <f>SUM(F75:F76)</f>
        <v>41652</v>
      </c>
      <c r="G88" s="4">
        <f>SUM(G75:G76)</f>
        <v>34503.200000000004</v>
      </c>
      <c r="H88" s="4">
        <f>SUM(H75:H76)</f>
        <v>28807.6</v>
      </c>
      <c r="I88" s="4">
        <f t="shared" si="8"/>
        <v>-5695.600000000006</v>
      </c>
      <c r="J88" s="4">
        <f t="shared" si="9"/>
        <v>83.49254561895707</v>
      </c>
      <c r="K88" s="4">
        <f t="shared" si="10"/>
        <v>69.16258523000096</v>
      </c>
      <c r="L88" s="4">
        <f t="shared" si="11"/>
        <v>-3873.199999999997</v>
      </c>
      <c r="M88" s="4">
        <f t="shared" si="12"/>
        <v>88.14839294019731</v>
      </c>
      <c r="N88" s="4">
        <f t="shared" si="15"/>
        <v>69.16258523000096</v>
      </c>
      <c r="O88" s="4">
        <f t="shared" si="13"/>
        <v>-3873.199999999997</v>
      </c>
      <c r="P88" s="4">
        <f t="shared" si="14"/>
        <v>88.14839294019731</v>
      </c>
    </row>
    <row r="89" spans="1:16" s="5" customFormat="1" ht="15">
      <c r="A89" s="84"/>
      <c r="B89" s="87"/>
      <c r="C89" s="23"/>
      <c r="D89" s="3" t="s">
        <v>51</v>
      </c>
      <c r="E89" s="4">
        <f>E74+E88</f>
        <v>33725.99999999999</v>
      </c>
      <c r="F89" s="4">
        <f>F74+F88</f>
        <v>41652</v>
      </c>
      <c r="G89" s="4">
        <f>G74+G88</f>
        <v>34503.200000000004</v>
      </c>
      <c r="H89" s="4">
        <f>H74+H88</f>
        <v>29853.6</v>
      </c>
      <c r="I89" s="4">
        <f t="shared" si="8"/>
        <v>-4649.600000000006</v>
      </c>
      <c r="J89" s="4">
        <f t="shared" si="9"/>
        <v>86.52414848477821</v>
      </c>
      <c r="K89" s="4">
        <f t="shared" si="10"/>
        <v>71.67386920195908</v>
      </c>
      <c r="L89" s="4">
        <f t="shared" si="11"/>
        <v>-3872.399999999994</v>
      </c>
      <c r="M89" s="4">
        <f t="shared" si="12"/>
        <v>88.51805728518059</v>
      </c>
      <c r="N89" s="4">
        <f t="shared" si="15"/>
        <v>71.67386920195908</v>
      </c>
      <c r="O89" s="4">
        <f t="shared" si="13"/>
        <v>-3872.399999999994</v>
      </c>
      <c r="P89" s="4">
        <f t="shared" si="14"/>
        <v>88.51805728518059</v>
      </c>
    </row>
    <row r="90" spans="1:16" ht="15.75" customHeight="1" hidden="1">
      <c r="A90" s="82" t="s">
        <v>70</v>
      </c>
      <c r="B90" s="85" t="s">
        <v>71</v>
      </c>
      <c r="C90" s="21" t="s">
        <v>10</v>
      </c>
      <c r="D90" s="42" t="s">
        <v>11</v>
      </c>
      <c r="E90" s="49"/>
      <c r="F90" s="49"/>
      <c r="G90" s="49"/>
      <c r="H90" s="49"/>
      <c r="I90" s="49">
        <f t="shared" si="8"/>
        <v>0</v>
      </c>
      <c r="J90" s="49" t="e">
        <f t="shared" si="9"/>
        <v>#DIV/0!</v>
      </c>
      <c r="K90" s="49" t="e">
        <f t="shared" si="10"/>
        <v>#DIV/0!</v>
      </c>
      <c r="L90" s="49">
        <f t="shared" si="11"/>
        <v>0</v>
      </c>
      <c r="M90" s="49" t="e">
        <f t="shared" si="12"/>
        <v>#DIV/0!</v>
      </c>
      <c r="N90" s="49" t="e">
        <f t="shared" si="15"/>
        <v>#DIV/0!</v>
      </c>
      <c r="O90" s="49">
        <f t="shared" si="13"/>
        <v>0</v>
      </c>
      <c r="P90" s="49" t="e">
        <f t="shared" si="14"/>
        <v>#DIV/0!</v>
      </c>
    </row>
    <row r="91" spans="1:16" ht="30.75">
      <c r="A91" s="83"/>
      <c r="B91" s="86"/>
      <c r="C91" s="21" t="s">
        <v>193</v>
      </c>
      <c r="D91" s="32" t="s">
        <v>194</v>
      </c>
      <c r="E91" s="49">
        <v>719.9</v>
      </c>
      <c r="F91" s="49"/>
      <c r="G91" s="49"/>
      <c r="H91" s="66">
        <v>303.4</v>
      </c>
      <c r="I91" s="66">
        <f t="shared" si="8"/>
        <v>303.4</v>
      </c>
      <c r="J91" s="66"/>
      <c r="K91" s="66"/>
      <c r="L91" s="66">
        <f t="shared" si="11"/>
        <v>-416.5</v>
      </c>
      <c r="M91" s="66">
        <f t="shared" si="12"/>
        <v>42.14474232532296</v>
      </c>
      <c r="N91" s="66"/>
      <c r="O91" s="66">
        <f t="shared" si="13"/>
        <v>-416.5</v>
      </c>
      <c r="P91" s="66">
        <f t="shared" si="14"/>
        <v>42.14474232532296</v>
      </c>
    </row>
    <row r="92" spans="1:16" ht="93">
      <c r="A92" s="83"/>
      <c r="B92" s="86"/>
      <c r="C92" s="20" t="s">
        <v>191</v>
      </c>
      <c r="D92" s="64" t="s">
        <v>211</v>
      </c>
      <c r="E92" s="49">
        <v>12.9</v>
      </c>
      <c r="F92" s="49"/>
      <c r="G92" s="49"/>
      <c r="H92" s="49">
        <v>0.7</v>
      </c>
      <c r="I92" s="49">
        <f t="shared" si="8"/>
        <v>0.7</v>
      </c>
      <c r="J92" s="49"/>
      <c r="K92" s="49"/>
      <c r="L92" s="49">
        <f t="shared" si="11"/>
        <v>-12.200000000000001</v>
      </c>
      <c r="M92" s="49">
        <f t="shared" si="12"/>
        <v>5.426356589147286</v>
      </c>
      <c r="N92" s="49"/>
      <c r="O92" s="49">
        <f t="shared" si="13"/>
        <v>-12.200000000000001</v>
      </c>
      <c r="P92" s="49">
        <f t="shared" si="14"/>
        <v>5.426356589147286</v>
      </c>
    </row>
    <row r="93" spans="1:16" ht="15">
      <c r="A93" s="83"/>
      <c r="B93" s="86"/>
      <c r="C93" s="21" t="s">
        <v>17</v>
      </c>
      <c r="D93" s="43" t="s">
        <v>18</v>
      </c>
      <c r="E93" s="34">
        <f>E94</f>
        <v>2062.4</v>
      </c>
      <c r="F93" s="34">
        <f>F94</f>
        <v>0</v>
      </c>
      <c r="G93" s="34">
        <f>G94</f>
        <v>0</v>
      </c>
      <c r="H93" s="34">
        <f>H94</f>
        <v>30</v>
      </c>
      <c r="I93" s="34">
        <f t="shared" si="8"/>
        <v>30</v>
      </c>
      <c r="J93" s="34"/>
      <c r="K93" s="34"/>
      <c r="L93" s="34">
        <f t="shared" si="11"/>
        <v>-2032.4</v>
      </c>
      <c r="M93" s="34">
        <f t="shared" si="12"/>
        <v>1.4546159813809154</v>
      </c>
      <c r="N93" s="34"/>
      <c r="O93" s="34">
        <f t="shared" si="13"/>
        <v>-2032.4</v>
      </c>
      <c r="P93" s="34">
        <f t="shared" si="14"/>
        <v>1.4546159813809154</v>
      </c>
    </row>
    <row r="94" spans="1:16" ht="47.25" customHeight="1" hidden="1">
      <c r="A94" s="83"/>
      <c r="B94" s="86"/>
      <c r="C94" s="20" t="s">
        <v>19</v>
      </c>
      <c r="D94" s="44" t="s">
        <v>20</v>
      </c>
      <c r="E94" s="34">
        <v>2062.4</v>
      </c>
      <c r="F94" s="34"/>
      <c r="G94" s="34"/>
      <c r="H94" s="34">
        <v>30</v>
      </c>
      <c r="I94" s="34">
        <f t="shared" si="8"/>
        <v>30</v>
      </c>
      <c r="J94" s="34" t="e">
        <f t="shared" si="9"/>
        <v>#DIV/0!</v>
      </c>
      <c r="K94" s="34" t="e">
        <f t="shared" si="10"/>
        <v>#DIV/0!</v>
      </c>
      <c r="L94" s="34">
        <f t="shared" si="11"/>
        <v>-2032.4</v>
      </c>
      <c r="M94" s="34">
        <f t="shared" si="12"/>
        <v>1.4546159813809154</v>
      </c>
      <c r="N94" s="34" t="e">
        <f t="shared" si="15"/>
        <v>#DIV/0!</v>
      </c>
      <c r="O94" s="34">
        <f t="shared" si="13"/>
        <v>-2032.4</v>
      </c>
      <c r="P94" s="34">
        <f t="shared" si="14"/>
        <v>1.4546159813809154</v>
      </c>
    </row>
    <row r="95" spans="1:16" ht="15.75" customHeight="1">
      <c r="A95" s="83"/>
      <c r="B95" s="86"/>
      <c r="C95" s="21" t="s">
        <v>21</v>
      </c>
      <c r="D95" s="43" t="s">
        <v>22</v>
      </c>
      <c r="E95" s="51"/>
      <c r="F95" s="49"/>
      <c r="G95" s="49"/>
      <c r="H95" s="49">
        <v>1.4</v>
      </c>
      <c r="I95" s="49">
        <f t="shared" si="8"/>
        <v>1.4</v>
      </c>
      <c r="J95" s="49"/>
      <c r="K95" s="49"/>
      <c r="L95" s="49">
        <f t="shared" si="11"/>
        <v>1.4</v>
      </c>
      <c r="M95" s="49"/>
      <c r="N95" s="49" t="e">
        <f t="shared" si="15"/>
        <v>#DIV/0!</v>
      </c>
      <c r="O95" s="49">
        <f t="shared" si="13"/>
        <v>1.4</v>
      </c>
      <c r="P95" s="49" t="e">
        <f t="shared" si="14"/>
        <v>#DIV/0!</v>
      </c>
    </row>
    <row r="96" spans="1:16" ht="15">
      <c r="A96" s="83"/>
      <c r="B96" s="86"/>
      <c r="C96" s="21" t="s">
        <v>23</v>
      </c>
      <c r="D96" s="43" t="s">
        <v>24</v>
      </c>
      <c r="E96" s="51">
        <v>207.3</v>
      </c>
      <c r="F96" s="49"/>
      <c r="G96" s="49"/>
      <c r="H96" s="66">
        <v>4556.5</v>
      </c>
      <c r="I96" s="66">
        <f t="shared" si="8"/>
        <v>4556.5</v>
      </c>
      <c r="J96" s="66"/>
      <c r="K96" s="66"/>
      <c r="L96" s="66">
        <f t="shared" si="11"/>
        <v>4349.2</v>
      </c>
      <c r="M96" s="66">
        <f t="shared" si="12"/>
        <v>2198.022190062711</v>
      </c>
      <c r="N96" s="66"/>
      <c r="O96" s="66">
        <f t="shared" si="13"/>
        <v>4349.2</v>
      </c>
      <c r="P96" s="66">
        <f t="shared" si="14"/>
        <v>2198.022190062711</v>
      </c>
    </row>
    <row r="97" spans="1:16" ht="15">
      <c r="A97" s="83"/>
      <c r="B97" s="86"/>
      <c r="C97" s="21" t="s">
        <v>26</v>
      </c>
      <c r="D97" s="43" t="s">
        <v>27</v>
      </c>
      <c r="E97" s="49">
        <v>107989.1</v>
      </c>
      <c r="F97" s="66">
        <v>2477.2</v>
      </c>
      <c r="G97" s="66">
        <v>2477.2</v>
      </c>
      <c r="H97" s="66">
        <v>2477.2</v>
      </c>
      <c r="I97" s="66">
        <f t="shared" si="8"/>
        <v>0</v>
      </c>
      <c r="J97" s="66">
        <f t="shared" si="9"/>
        <v>100</v>
      </c>
      <c r="K97" s="66">
        <f t="shared" si="10"/>
        <v>100</v>
      </c>
      <c r="L97" s="66">
        <f t="shared" si="11"/>
        <v>-105511.90000000001</v>
      </c>
      <c r="M97" s="66">
        <f t="shared" si="12"/>
        <v>2.2939352212399213</v>
      </c>
      <c r="N97" s="66">
        <f t="shared" si="15"/>
        <v>100</v>
      </c>
      <c r="O97" s="66">
        <f t="shared" si="13"/>
        <v>-105511.90000000001</v>
      </c>
      <c r="P97" s="66">
        <f t="shared" si="14"/>
        <v>2.2939352212399213</v>
      </c>
    </row>
    <row r="98" spans="1:16" ht="15">
      <c r="A98" s="83"/>
      <c r="B98" s="86"/>
      <c r="C98" s="21" t="s">
        <v>28</v>
      </c>
      <c r="D98" s="43" t="s">
        <v>72</v>
      </c>
      <c r="E98" s="49">
        <v>1016154.3</v>
      </c>
      <c r="F98" s="66">
        <f>933937.8+9.3</f>
        <v>933947.1000000001</v>
      </c>
      <c r="G98" s="66">
        <v>794744.2</v>
      </c>
      <c r="H98" s="66">
        <v>798827</v>
      </c>
      <c r="I98" s="66">
        <f t="shared" si="8"/>
        <v>4082.8000000000466</v>
      </c>
      <c r="J98" s="66">
        <f t="shared" si="9"/>
        <v>100.51372504511515</v>
      </c>
      <c r="K98" s="66">
        <f t="shared" si="10"/>
        <v>85.53236045167868</v>
      </c>
      <c r="L98" s="66">
        <f t="shared" si="11"/>
        <v>-217327.30000000005</v>
      </c>
      <c r="M98" s="66">
        <f t="shared" si="12"/>
        <v>78.6127657974778</v>
      </c>
      <c r="N98" s="66">
        <f t="shared" si="15"/>
        <v>85.53236045167868</v>
      </c>
      <c r="O98" s="66">
        <f t="shared" si="13"/>
        <v>-217327.30000000005</v>
      </c>
      <c r="P98" s="66">
        <f t="shared" si="14"/>
        <v>78.6127657974778</v>
      </c>
    </row>
    <row r="99" spans="1:16" ht="15">
      <c r="A99" s="83"/>
      <c r="B99" s="86"/>
      <c r="C99" s="21" t="s">
        <v>43</v>
      </c>
      <c r="D99" s="44" t="s">
        <v>44</v>
      </c>
      <c r="E99" s="49">
        <v>200221.5</v>
      </c>
      <c r="F99" s="66">
        <v>194457.3</v>
      </c>
      <c r="G99" s="66">
        <v>130868.2</v>
      </c>
      <c r="H99" s="49">
        <v>97086.5</v>
      </c>
      <c r="I99" s="49">
        <f t="shared" si="8"/>
        <v>-33781.7</v>
      </c>
      <c r="J99" s="49">
        <f t="shared" si="9"/>
        <v>74.1864715798032</v>
      </c>
      <c r="K99" s="49">
        <f t="shared" si="10"/>
        <v>49.926899118726844</v>
      </c>
      <c r="L99" s="49">
        <f t="shared" si="11"/>
        <v>-103135</v>
      </c>
      <c r="M99" s="49">
        <f t="shared" si="12"/>
        <v>48.48954782578295</v>
      </c>
      <c r="N99" s="49">
        <f t="shared" si="15"/>
        <v>49.926899118726844</v>
      </c>
      <c r="O99" s="49">
        <f t="shared" si="13"/>
        <v>-103135</v>
      </c>
      <c r="P99" s="49">
        <f t="shared" si="14"/>
        <v>48.48954782578295</v>
      </c>
    </row>
    <row r="100" spans="1:16" ht="30.75">
      <c r="A100" s="83"/>
      <c r="B100" s="86"/>
      <c r="C100" s="21" t="s">
        <v>185</v>
      </c>
      <c r="D100" s="42" t="s">
        <v>186</v>
      </c>
      <c r="E100" s="49"/>
      <c r="F100" s="66"/>
      <c r="G100" s="66"/>
      <c r="H100" s="49">
        <v>53379.6</v>
      </c>
      <c r="I100" s="49">
        <f t="shared" si="8"/>
        <v>53379.6</v>
      </c>
      <c r="J100" s="49"/>
      <c r="K100" s="49"/>
      <c r="L100" s="49">
        <f t="shared" si="11"/>
        <v>53379.6</v>
      </c>
      <c r="M100" s="49"/>
      <c r="N100" s="49"/>
      <c r="O100" s="49">
        <f t="shared" si="13"/>
        <v>53379.6</v>
      </c>
      <c r="P100" s="49"/>
    </row>
    <row r="101" spans="1:16" ht="30.75">
      <c r="A101" s="83"/>
      <c r="B101" s="86"/>
      <c r="C101" s="21" t="s">
        <v>184</v>
      </c>
      <c r="D101" s="42" t="s">
        <v>187</v>
      </c>
      <c r="E101" s="49">
        <v>53352.7</v>
      </c>
      <c r="F101" s="49"/>
      <c r="G101" s="49"/>
      <c r="H101" s="49">
        <v>716.2</v>
      </c>
      <c r="I101" s="49">
        <f t="shared" si="8"/>
        <v>716.2</v>
      </c>
      <c r="J101" s="49"/>
      <c r="K101" s="49"/>
      <c r="L101" s="49">
        <f t="shared" si="11"/>
        <v>-52636.5</v>
      </c>
      <c r="M101" s="49">
        <f t="shared" si="12"/>
        <v>1.3423875455225323</v>
      </c>
      <c r="N101" s="49"/>
      <c r="O101" s="49">
        <f t="shared" si="13"/>
        <v>-52636.5</v>
      </c>
      <c r="P101" s="49">
        <f t="shared" si="14"/>
        <v>1.3423875455225323</v>
      </c>
    </row>
    <row r="102" spans="1:16" ht="15">
      <c r="A102" s="83"/>
      <c r="B102" s="86"/>
      <c r="C102" s="21" t="s">
        <v>30</v>
      </c>
      <c r="D102" s="43" t="s">
        <v>25</v>
      </c>
      <c r="E102" s="66">
        <v>-72125.7</v>
      </c>
      <c r="F102" s="49"/>
      <c r="G102" s="49"/>
      <c r="H102" s="71">
        <v>-31225.6</v>
      </c>
      <c r="I102" s="71">
        <f t="shared" si="8"/>
        <v>-31225.6</v>
      </c>
      <c r="J102" s="71"/>
      <c r="K102" s="71"/>
      <c r="L102" s="71">
        <f t="shared" si="11"/>
        <v>40900.1</v>
      </c>
      <c r="M102" s="71">
        <f t="shared" si="12"/>
        <v>43.293305992177544</v>
      </c>
      <c r="N102" s="71"/>
      <c r="O102" s="71">
        <f t="shared" si="13"/>
        <v>40900.1</v>
      </c>
      <c r="P102" s="71">
        <f t="shared" si="14"/>
        <v>43.293305992177544</v>
      </c>
    </row>
    <row r="103" spans="1:16" s="5" customFormat="1" ht="15.75">
      <c r="A103" s="83"/>
      <c r="B103" s="86"/>
      <c r="C103" s="22"/>
      <c r="D103" s="3" t="s">
        <v>31</v>
      </c>
      <c r="E103" s="4">
        <f>SUM(E90:E93,E95:E102)</f>
        <v>1308594.4000000001</v>
      </c>
      <c r="F103" s="4">
        <f>SUM(F90:F93,F95:F102)</f>
        <v>1130881.6</v>
      </c>
      <c r="G103" s="4">
        <f>SUM(G90:G93,G95:G102)</f>
        <v>928089.5999999999</v>
      </c>
      <c r="H103" s="4">
        <f>SUM(H90:H93,H95:H102)</f>
        <v>926152.8999999999</v>
      </c>
      <c r="I103" s="4">
        <f t="shared" si="8"/>
        <v>-1936.6999999999534</v>
      </c>
      <c r="J103" s="4">
        <f t="shared" si="9"/>
        <v>99.79132402733529</v>
      </c>
      <c r="K103" s="4">
        <f t="shared" si="10"/>
        <v>81.89653983228659</v>
      </c>
      <c r="L103" s="4">
        <f t="shared" si="11"/>
        <v>-382441.50000000023</v>
      </c>
      <c r="M103" s="4">
        <f t="shared" si="12"/>
        <v>70.77463421821153</v>
      </c>
      <c r="N103" s="4">
        <f t="shared" si="15"/>
        <v>81.89653983228659</v>
      </c>
      <c r="O103" s="4">
        <f t="shared" si="13"/>
        <v>-382441.50000000023</v>
      </c>
      <c r="P103" s="4">
        <f t="shared" si="14"/>
        <v>70.77463421821153</v>
      </c>
    </row>
    <row r="104" spans="1:16" ht="15">
      <c r="A104" s="83"/>
      <c r="B104" s="86"/>
      <c r="C104" s="21" t="s">
        <v>17</v>
      </c>
      <c r="D104" s="43" t="s">
        <v>18</v>
      </c>
      <c r="E104" s="34">
        <f>E105</f>
        <v>1477.9</v>
      </c>
      <c r="F104" s="34">
        <f>F105</f>
        <v>750</v>
      </c>
      <c r="G104" s="34">
        <f>G105</f>
        <v>618</v>
      </c>
      <c r="H104" s="34">
        <f>H105</f>
        <v>1227</v>
      </c>
      <c r="I104" s="34">
        <f t="shared" si="8"/>
        <v>609</v>
      </c>
      <c r="J104" s="34">
        <f t="shared" si="9"/>
        <v>198.54368932038835</v>
      </c>
      <c r="K104" s="34">
        <f t="shared" si="10"/>
        <v>163.6</v>
      </c>
      <c r="L104" s="34">
        <f t="shared" si="11"/>
        <v>-250.9000000000001</v>
      </c>
      <c r="M104" s="34">
        <f t="shared" si="12"/>
        <v>83.02320860680695</v>
      </c>
      <c r="N104" s="34">
        <f t="shared" si="15"/>
        <v>163.6</v>
      </c>
      <c r="O104" s="34">
        <f t="shared" si="13"/>
        <v>-250.9000000000001</v>
      </c>
      <c r="P104" s="34">
        <f t="shared" si="14"/>
        <v>83.02320860680695</v>
      </c>
    </row>
    <row r="105" spans="1:16" ht="47.25" customHeight="1" hidden="1">
      <c r="A105" s="83"/>
      <c r="B105" s="86"/>
      <c r="C105" s="20" t="s">
        <v>19</v>
      </c>
      <c r="D105" s="44" t="s">
        <v>20</v>
      </c>
      <c r="E105" s="34">
        <v>1477.9</v>
      </c>
      <c r="F105" s="34">
        <v>750</v>
      </c>
      <c r="G105" s="34">
        <v>618</v>
      </c>
      <c r="H105" s="34">
        <v>1227</v>
      </c>
      <c r="I105" s="34">
        <f t="shared" si="8"/>
        <v>609</v>
      </c>
      <c r="J105" s="34">
        <f t="shared" si="9"/>
        <v>198.54368932038835</v>
      </c>
      <c r="K105" s="34">
        <f t="shared" si="10"/>
        <v>163.6</v>
      </c>
      <c r="L105" s="34">
        <f t="shared" si="11"/>
        <v>-250.9000000000001</v>
      </c>
      <c r="M105" s="34">
        <f t="shared" si="12"/>
        <v>83.02320860680695</v>
      </c>
      <c r="N105" s="34">
        <f t="shared" si="15"/>
        <v>163.6</v>
      </c>
      <c r="O105" s="34">
        <f t="shared" si="13"/>
        <v>-250.9000000000001</v>
      </c>
      <c r="P105" s="34">
        <f t="shared" si="14"/>
        <v>83.02320860680695</v>
      </c>
    </row>
    <row r="106" spans="1:16" s="5" customFormat="1" ht="15.75">
      <c r="A106" s="83"/>
      <c r="B106" s="86"/>
      <c r="C106" s="22"/>
      <c r="D106" s="3" t="s">
        <v>32</v>
      </c>
      <c r="E106" s="4">
        <f>SUM(E104)</f>
        <v>1477.9</v>
      </c>
      <c r="F106" s="4">
        <f>SUM(F104)</f>
        <v>750</v>
      </c>
      <c r="G106" s="4">
        <f>SUM(G104)</f>
        <v>618</v>
      </c>
      <c r="H106" s="4">
        <f>SUM(H104)</f>
        <v>1227</v>
      </c>
      <c r="I106" s="4">
        <f t="shared" si="8"/>
        <v>609</v>
      </c>
      <c r="J106" s="4">
        <f t="shared" si="9"/>
        <v>198.54368932038835</v>
      </c>
      <c r="K106" s="4">
        <f t="shared" si="10"/>
        <v>163.6</v>
      </c>
      <c r="L106" s="4">
        <f t="shared" si="11"/>
        <v>-250.9000000000001</v>
      </c>
      <c r="M106" s="4">
        <f t="shared" si="12"/>
        <v>83.02320860680695</v>
      </c>
      <c r="N106" s="4">
        <f t="shared" si="15"/>
        <v>163.6</v>
      </c>
      <c r="O106" s="4">
        <f t="shared" si="13"/>
        <v>-250.9000000000001</v>
      </c>
      <c r="P106" s="4">
        <f t="shared" si="14"/>
        <v>83.02320860680695</v>
      </c>
    </row>
    <row r="107" spans="1:16" s="5" customFormat="1" ht="31.5">
      <c r="A107" s="83"/>
      <c r="B107" s="86"/>
      <c r="C107" s="22"/>
      <c r="D107" s="3" t="s">
        <v>33</v>
      </c>
      <c r="E107" s="4">
        <f>E108-E102</f>
        <v>1382198</v>
      </c>
      <c r="F107" s="4">
        <f>F108-F102</f>
        <v>1131631.6</v>
      </c>
      <c r="G107" s="4">
        <f>G108-G102</f>
        <v>928707.5999999999</v>
      </c>
      <c r="H107" s="4">
        <f>H108-H101</f>
        <v>926663.7</v>
      </c>
      <c r="I107" s="4">
        <f t="shared" si="8"/>
        <v>-2043.8999999999069</v>
      </c>
      <c r="J107" s="4">
        <f t="shared" si="9"/>
        <v>99.7799199661982</v>
      </c>
      <c r="K107" s="4">
        <f t="shared" si="10"/>
        <v>81.88740045788751</v>
      </c>
      <c r="L107" s="4">
        <f t="shared" si="11"/>
        <v>-455534.30000000005</v>
      </c>
      <c r="M107" s="4">
        <f t="shared" si="12"/>
        <v>67.04276087796394</v>
      </c>
      <c r="N107" s="4">
        <f t="shared" si="15"/>
        <v>81.88740045788751</v>
      </c>
      <c r="O107" s="4">
        <f t="shared" si="13"/>
        <v>-455534.30000000005</v>
      </c>
      <c r="P107" s="4">
        <f t="shared" si="14"/>
        <v>67.04276087796394</v>
      </c>
    </row>
    <row r="108" spans="1:16" s="5" customFormat="1" ht="15.75">
      <c r="A108" s="84"/>
      <c r="B108" s="87"/>
      <c r="C108" s="22"/>
      <c r="D108" s="3" t="s">
        <v>51</v>
      </c>
      <c r="E108" s="4">
        <f>E103+E106</f>
        <v>1310072.3</v>
      </c>
      <c r="F108" s="4">
        <f>F103+F106</f>
        <v>1131631.6</v>
      </c>
      <c r="G108" s="4">
        <f>G103+G106</f>
        <v>928707.5999999999</v>
      </c>
      <c r="H108" s="4">
        <f>H103+H106</f>
        <v>927379.8999999999</v>
      </c>
      <c r="I108" s="4">
        <f t="shared" si="8"/>
        <v>-1327.6999999999534</v>
      </c>
      <c r="J108" s="4">
        <f t="shared" si="9"/>
        <v>99.85703788792081</v>
      </c>
      <c r="K108" s="4">
        <f t="shared" si="10"/>
        <v>81.95068960605198</v>
      </c>
      <c r="L108" s="4">
        <f t="shared" si="11"/>
        <v>-382692.40000000014</v>
      </c>
      <c r="M108" s="4">
        <f t="shared" si="12"/>
        <v>70.78845190452465</v>
      </c>
      <c r="N108" s="4">
        <f t="shared" si="15"/>
        <v>81.95068960605198</v>
      </c>
      <c r="O108" s="4">
        <f t="shared" si="13"/>
        <v>-382692.40000000014</v>
      </c>
      <c r="P108" s="4">
        <f t="shared" si="14"/>
        <v>70.78845190452465</v>
      </c>
    </row>
    <row r="109" spans="1:16" s="5" customFormat="1" ht="15.75" customHeight="1" hidden="1">
      <c r="A109" s="82" t="s">
        <v>215</v>
      </c>
      <c r="B109" s="85" t="s">
        <v>218</v>
      </c>
      <c r="C109" s="21" t="s">
        <v>10</v>
      </c>
      <c r="D109" s="42" t="s">
        <v>11</v>
      </c>
      <c r="E109" s="34"/>
      <c r="F109" s="4"/>
      <c r="G109" s="4"/>
      <c r="H109" s="34"/>
      <c r="I109" s="34">
        <f t="shared" si="8"/>
        <v>0</v>
      </c>
      <c r="J109" s="34" t="e">
        <f t="shared" si="9"/>
        <v>#DIV/0!</v>
      </c>
      <c r="K109" s="34" t="e">
        <f t="shared" si="10"/>
        <v>#DIV/0!</v>
      </c>
      <c r="L109" s="34">
        <f t="shared" si="11"/>
        <v>0</v>
      </c>
      <c r="M109" s="34" t="e">
        <f t="shared" si="12"/>
        <v>#DIV/0!</v>
      </c>
      <c r="N109" s="34" t="e">
        <f t="shared" si="15"/>
        <v>#DIV/0!</v>
      </c>
      <c r="O109" s="34">
        <f t="shared" si="13"/>
        <v>0</v>
      </c>
      <c r="P109" s="34" t="e">
        <f t="shared" si="14"/>
        <v>#DIV/0!</v>
      </c>
    </row>
    <row r="110" spans="1:16" s="5" customFormat="1" ht="30.75">
      <c r="A110" s="83"/>
      <c r="B110" s="86"/>
      <c r="C110" s="21" t="s">
        <v>193</v>
      </c>
      <c r="D110" s="32" t="s">
        <v>194</v>
      </c>
      <c r="E110" s="34">
        <v>65.2</v>
      </c>
      <c r="F110" s="4"/>
      <c r="G110" s="4"/>
      <c r="H110" s="34">
        <v>43</v>
      </c>
      <c r="I110" s="34">
        <f t="shared" si="8"/>
        <v>43</v>
      </c>
      <c r="J110" s="34"/>
      <c r="K110" s="34"/>
      <c r="L110" s="34">
        <f t="shared" si="11"/>
        <v>-22.200000000000003</v>
      </c>
      <c r="M110" s="34">
        <f t="shared" si="12"/>
        <v>65.95092024539878</v>
      </c>
      <c r="N110" s="34"/>
      <c r="O110" s="34">
        <f t="shared" si="13"/>
        <v>-22.200000000000003</v>
      </c>
      <c r="P110" s="34">
        <f t="shared" si="14"/>
        <v>65.95092024539878</v>
      </c>
    </row>
    <row r="111" spans="1:16" s="5" customFormat="1" ht="93" hidden="1">
      <c r="A111" s="83"/>
      <c r="B111" s="86"/>
      <c r="C111" s="20" t="s">
        <v>191</v>
      </c>
      <c r="D111" s="64" t="s">
        <v>211</v>
      </c>
      <c r="E111" s="34"/>
      <c r="F111" s="4"/>
      <c r="G111" s="4"/>
      <c r="H111" s="34"/>
      <c r="I111" s="34">
        <f t="shared" si="8"/>
        <v>0</v>
      </c>
      <c r="J111" s="34"/>
      <c r="K111" s="34"/>
      <c r="L111" s="34">
        <f t="shared" si="11"/>
        <v>0</v>
      </c>
      <c r="M111" s="34" t="e">
        <f t="shared" si="12"/>
        <v>#DIV/0!</v>
      </c>
      <c r="N111" s="34" t="e">
        <f t="shared" si="15"/>
        <v>#DIV/0!</v>
      </c>
      <c r="O111" s="34">
        <f t="shared" si="13"/>
        <v>0</v>
      </c>
      <c r="P111" s="34" t="e">
        <f t="shared" si="14"/>
        <v>#DIV/0!</v>
      </c>
    </row>
    <row r="112" spans="1:16" ht="15.75" customHeight="1" hidden="1">
      <c r="A112" s="83"/>
      <c r="B112" s="86"/>
      <c r="C112" s="21" t="s">
        <v>17</v>
      </c>
      <c r="D112" s="43" t="s">
        <v>18</v>
      </c>
      <c r="E112" s="34">
        <f>SUM(E113:E114)</f>
        <v>0</v>
      </c>
      <c r="F112" s="34">
        <f>SUM(F113:F114)</f>
        <v>0</v>
      </c>
      <c r="G112" s="34">
        <f>SUM(G113:G114)</f>
        <v>0</v>
      </c>
      <c r="H112" s="34">
        <f>SUM(H113:H114)</f>
        <v>0</v>
      </c>
      <c r="I112" s="34">
        <f t="shared" si="8"/>
        <v>0</v>
      </c>
      <c r="J112" s="34"/>
      <c r="K112" s="34"/>
      <c r="L112" s="34">
        <f t="shared" si="11"/>
        <v>0</v>
      </c>
      <c r="M112" s="34" t="e">
        <f t="shared" si="12"/>
        <v>#DIV/0!</v>
      </c>
      <c r="N112" s="34" t="e">
        <f t="shared" si="15"/>
        <v>#DIV/0!</v>
      </c>
      <c r="O112" s="34">
        <f t="shared" si="13"/>
        <v>0</v>
      </c>
      <c r="P112" s="34" t="e">
        <f t="shared" si="14"/>
        <v>#DIV/0!</v>
      </c>
    </row>
    <row r="113" spans="1:16" ht="31.5" customHeight="1" hidden="1">
      <c r="A113" s="83"/>
      <c r="B113" s="86"/>
      <c r="C113" s="20" t="s">
        <v>36</v>
      </c>
      <c r="D113" s="44" t="s">
        <v>37</v>
      </c>
      <c r="E113" s="34"/>
      <c r="F113" s="34"/>
      <c r="G113" s="34"/>
      <c r="H113" s="34"/>
      <c r="I113" s="34">
        <f t="shared" si="8"/>
        <v>0</v>
      </c>
      <c r="J113" s="34"/>
      <c r="K113" s="34"/>
      <c r="L113" s="34">
        <f t="shared" si="11"/>
        <v>0</v>
      </c>
      <c r="M113" s="34" t="e">
        <f t="shared" si="12"/>
        <v>#DIV/0!</v>
      </c>
      <c r="N113" s="34" t="e">
        <f t="shared" si="15"/>
        <v>#DIV/0!</v>
      </c>
      <c r="O113" s="34">
        <f t="shared" si="13"/>
        <v>0</v>
      </c>
      <c r="P113" s="34" t="e">
        <f t="shared" si="14"/>
        <v>#DIV/0!</v>
      </c>
    </row>
    <row r="114" spans="1:16" ht="47.25" customHeight="1" hidden="1">
      <c r="A114" s="83"/>
      <c r="B114" s="86"/>
      <c r="C114" s="20" t="s">
        <v>19</v>
      </c>
      <c r="D114" s="44" t="s">
        <v>20</v>
      </c>
      <c r="E114" s="34"/>
      <c r="F114" s="34"/>
      <c r="G114" s="34"/>
      <c r="H114" s="34"/>
      <c r="I114" s="34">
        <f t="shared" si="8"/>
        <v>0</v>
      </c>
      <c r="J114" s="34"/>
      <c r="K114" s="34"/>
      <c r="L114" s="34">
        <f t="shared" si="11"/>
        <v>0</v>
      </c>
      <c r="M114" s="34" t="e">
        <f t="shared" si="12"/>
        <v>#DIV/0!</v>
      </c>
      <c r="N114" s="34" t="e">
        <f t="shared" si="15"/>
        <v>#DIV/0!</v>
      </c>
      <c r="O114" s="34">
        <f t="shared" si="13"/>
        <v>0</v>
      </c>
      <c r="P114" s="34" t="e">
        <f t="shared" si="14"/>
        <v>#DIV/0!</v>
      </c>
    </row>
    <row r="115" spans="1:16" ht="15.75" customHeight="1" hidden="1">
      <c r="A115" s="83"/>
      <c r="B115" s="86"/>
      <c r="C115" s="21" t="s">
        <v>21</v>
      </c>
      <c r="D115" s="43" t="s">
        <v>22</v>
      </c>
      <c r="E115" s="34"/>
      <c r="F115" s="34"/>
      <c r="G115" s="34"/>
      <c r="H115" s="34"/>
      <c r="I115" s="34">
        <f t="shared" si="8"/>
        <v>0</v>
      </c>
      <c r="J115" s="34"/>
      <c r="K115" s="34"/>
      <c r="L115" s="34">
        <f t="shared" si="11"/>
        <v>0</v>
      </c>
      <c r="M115" s="34" t="e">
        <f t="shared" si="12"/>
        <v>#DIV/0!</v>
      </c>
      <c r="N115" s="34"/>
      <c r="O115" s="34">
        <f t="shared" si="13"/>
        <v>0</v>
      </c>
      <c r="P115" s="34" t="e">
        <f t="shared" si="14"/>
        <v>#DIV/0!</v>
      </c>
    </row>
    <row r="116" spans="1:16" ht="15">
      <c r="A116" s="83"/>
      <c r="B116" s="86"/>
      <c r="C116" s="21" t="s">
        <v>23</v>
      </c>
      <c r="D116" s="43" t="s">
        <v>24</v>
      </c>
      <c r="E116" s="34">
        <v>730</v>
      </c>
      <c r="F116" s="34"/>
      <c r="G116" s="34"/>
      <c r="H116" s="34"/>
      <c r="I116" s="34">
        <f t="shared" si="8"/>
        <v>0</v>
      </c>
      <c r="J116" s="34"/>
      <c r="K116" s="34"/>
      <c r="L116" s="34">
        <f t="shared" si="11"/>
        <v>-730</v>
      </c>
      <c r="M116" s="34">
        <f t="shared" si="12"/>
        <v>0</v>
      </c>
      <c r="N116" s="34"/>
      <c r="O116" s="34">
        <f t="shared" si="13"/>
        <v>-730</v>
      </c>
      <c r="P116" s="34">
        <f t="shared" si="14"/>
        <v>0</v>
      </c>
    </row>
    <row r="117" spans="1:16" ht="15">
      <c r="A117" s="83"/>
      <c r="B117" s="86"/>
      <c r="C117" s="21" t="s">
        <v>26</v>
      </c>
      <c r="D117" s="43" t="s">
        <v>27</v>
      </c>
      <c r="E117" s="34">
        <f>566.3+14.3</f>
        <v>580.5999999999999</v>
      </c>
      <c r="F117" s="34">
        <v>541</v>
      </c>
      <c r="G117" s="34">
        <v>541</v>
      </c>
      <c r="H117" s="34">
        <v>541</v>
      </c>
      <c r="I117" s="34">
        <f t="shared" si="8"/>
        <v>0</v>
      </c>
      <c r="J117" s="34">
        <f t="shared" si="9"/>
        <v>100</v>
      </c>
      <c r="K117" s="34">
        <f t="shared" si="10"/>
        <v>100</v>
      </c>
      <c r="L117" s="34">
        <f t="shared" si="11"/>
        <v>-39.59999999999991</v>
      </c>
      <c r="M117" s="34">
        <f t="shared" si="12"/>
        <v>93.17946951429558</v>
      </c>
      <c r="N117" s="34">
        <f t="shared" si="15"/>
        <v>100</v>
      </c>
      <c r="O117" s="34">
        <f t="shared" si="13"/>
        <v>-39.59999999999991</v>
      </c>
      <c r="P117" s="34">
        <f t="shared" si="14"/>
        <v>93.17946951429558</v>
      </c>
    </row>
    <row r="118" spans="1:16" ht="15.75" customHeight="1" hidden="1">
      <c r="A118" s="83"/>
      <c r="B118" s="86"/>
      <c r="C118" s="21" t="s">
        <v>28</v>
      </c>
      <c r="D118" s="43" t="s">
        <v>72</v>
      </c>
      <c r="E118" s="34"/>
      <c r="F118" s="34"/>
      <c r="G118" s="34"/>
      <c r="H118" s="34"/>
      <c r="I118" s="34">
        <f t="shared" si="8"/>
        <v>0</v>
      </c>
      <c r="J118" s="34" t="e">
        <f t="shared" si="9"/>
        <v>#DIV/0!</v>
      </c>
      <c r="K118" s="34" t="e">
        <f t="shared" si="10"/>
        <v>#DIV/0!</v>
      </c>
      <c r="L118" s="34">
        <f t="shared" si="11"/>
        <v>0</v>
      </c>
      <c r="M118" s="34" t="e">
        <f t="shared" si="12"/>
        <v>#DIV/0!</v>
      </c>
      <c r="N118" s="34" t="e">
        <f t="shared" si="15"/>
        <v>#DIV/0!</v>
      </c>
      <c r="O118" s="34">
        <f t="shared" si="13"/>
        <v>0</v>
      </c>
      <c r="P118" s="34" t="e">
        <f t="shared" si="14"/>
        <v>#DIV/0!</v>
      </c>
    </row>
    <row r="119" spans="1:16" ht="15">
      <c r="A119" s="83"/>
      <c r="B119" s="86"/>
      <c r="C119" s="21" t="s">
        <v>43</v>
      </c>
      <c r="D119" s="44" t="s">
        <v>44</v>
      </c>
      <c r="E119" s="34">
        <v>3101.3</v>
      </c>
      <c r="F119" s="34">
        <v>7887.4</v>
      </c>
      <c r="G119" s="34">
        <v>7705.5</v>
      </c>
      <c r="H119" s="34">
        <v>7887.4</v>
      </c>
      <c r="I119" s="34">
        <f t="shared" si="8"/>
        <v>181.89999999999964</v>
      </c>
      <c r="J119" s="34">
        <f t="shared" si="9"/>
        <v>102.36065148270714</v>
      </c>
      <c r="K119" s="34">
        <f t="shared" si="10"/>
        <v>100</v>
      </c>
      <c r="L119" s="34">
        <f t="shared" si="11"/>
        <v>4786.099999999999</v>
      </c>
      <c r="M119" s="34">
        <f t="shared" si="12"/>
        <v>254.3256053912875</v>
      </c>
      <c r="N119" s="34">
        <f t="shared" si="15"/>
        <v>100</v>
      </c>
      <c r="O119" s="34">
        <f t="shared" si="13"/>
        <v>4786.099999999999</v>
      </c>
      <c r="P119" s="34"/>
    </row>
    <row r="120" spans="1:16" ht="30.75">
      <c r="A120" s="83"/>
      <c r="B120" s="86"/>
      <c r="C120" s="21" t="s">
        <v>184</v>
      </c>
      <c r="D120" s="42" t="s">
        <v>187</v>
      </c>
      <c r="E120" s="34">
        <v>2918.4</v>
      </c>
      <c r="F120" s="34"/>
      <c r="G120" s="34"/>
      <c r="H120" s="34">
        <v>2201.5</v>
      </c>
      <c r="I120" s="34">
        <f t="shared" si="8"/>
        <v>2201.5</v>
      </c>
      <c r="J120" s="34"/>
      <c r="K120" s="34"/>
      <c r="L120" s="34">
        <f t="shared" si="11"/>
        <v>-716.9000000000001</v>
      </c>
      <c r="M120" s="34">
        <f t="shared" si="12"/>
        <v>75.43516995614034</v>
      </c>
      <c r="N120" s="34"/>
      <c r="O120" s="34">
        <f t="shared" si="13"/>
        <v>-716.9000000000001</v>
      </c>
      <c r="P120" s="34">
        <f t="shared" si="14"/>
        <v>75.43516995614034</v>
      </c>
    </row>
    <row r="121" spans="1:16" ht="15.75" customHeight="1" hidden="1">
      <c r="A121" s="83"/>
      <c r="B121" s="86"/>
      <c r="C121" s="21" t="s">
        <v>30</v>
      </c>
      <c r="D121" s="43" t="s">
        <v>25</v>
      </c>
      <c r="E121" s="34"/>
      <c r="F121" s="34"/>
      <c r="G121" s="34"/>
      <c r="H121" s="34"/>
      <c r="I121" s="34">
        <f aca="true" t="shared" si="16" ref="I121:I180">H121-G121</f>
        <v>0</v>
      </c>
      <c r="J121" s="34" t="e">
        <f aca="true" t="shared" si="17" ref="J121:J180">H121/G121*100</f>
        <v>#DIV/0!</v>
      </c>
      <c r="K121" s="34" t="e">
        <f aca="true" t="shared" si="18" ref="K121:K180">H121/F121*100</f>
        <v>#DIV/0!</v>
      </c>
      <c r="L121" s="34">
        <f aca="true" t="shared" si="19" ref="L121:L180">H121-E121</f>
        <v>0</v>
      </c>
      <c r="M121" s="34" t="e">
        <f aca="true" t="shared" si="20" ref="M121:M180">H121/E121*100</f>
        <v>#DIV/0!</v>
      </c>
      <c r="N121" s="34" t="e">
        <f t="shared" si="15"/>
        <v>#DIV/0!</v>
      </c>
      <c r="O121" s="34">
        <f t="shared" si="13"/>
        <v>0</v>
      </c>
      <c r="P121" s="34" t="e">
        <f t="shared" si="14"/>
        <v>#DIV/0!</v>
      </c>
    </row>
    <row r="122" spans="1:16" s="5" customFormat="1" ht="15">
      <c r="A122" s="83"/>
      <c r="B122" s="86"/>
      <c r="C122" s="23"/>
      <c r="D122" s="3" t="s">
        <v>31</v>
      </c>
      <c r="E122" s="4">
        <f>SUM(E109:E112,E115:E121)</f>
        <v>7395.5</v>
      </c>
      <c r="F122" s="4">
        <f>SUM(F109:F112,F115:F121)</f>
        <v>8428.4</v>
      </c>
      <c r="G122" s="4">
        <f>SUM(G109:G112,G115:G121)</f>
        <v>8246.5</v>
      </c>
      <c r="H122" s="4">
        <f>SUM(H109:H112,H115:H121)</f>
        <v>10672.9</v>
      </c>
      <c r="I122" s="4">
        <f t="shared" si="16"/>
        <v>2426.3999999999996</v>
      </c>
      <c r="J122" s="4">
        <f t="shared" si="17"/>
        <v>129.42339174195112</v>
      </c>
      <c r="K122" s="4">
        <f t="shared" si="18"/>
        <v>126.63020264818945</v>
      </c>
      <c r="L122" s="4">
        <f t="shared" si="19"/>
        <v>3277.3999999999996</v>
      </c>
      <c r="M122" s="4">
        <f t="shared" si="20"/>
        <v>144.31613819214385</v>
      </c>
      <c r="N122" s="4">
        <f t="shared" si="15"/>
        <v>126.63020264818945</v>
      </c>
      <c r="O122" s="4">
        <f t="shared" si="13"/>
        <v>3277.3999999999996</v>
      </c>
      <c r="P122" s="4">
        <f t="shared" si="14"/>
        <v>144.31613819214385</v>
      </c>
    </row>
    <row r="123" spans="1:16" ht="15">
      <c r="A123" s="83"/>
      <c r="B123" s="86"/>
      <c r="C123" s="21" t="s">
        <v>17</v>
      </c>
      <c r="D123" s="43" t="s">
        <v>18</v>
      </c>
      <c r="E123" s="34">
        <f>E124</f>
        <v>46</v>
      </c>
      <c r="F123" s="34">
        <f>F124</f>
        <v>247.9</v>
      </c>
      <c r="G123" s="34">
        <f>G124</f>
        <v>172</v>
      </c>
      <c r="H123" s="34">
        <f>H124</f>
        <v>177.8</v>
      </c>
      <c r="I123" s="34">
        <f t="shared" si="16"/>
        <v>5.800000000000011</v>
      </c>
      <c r="J123" s="34">
        <f t="shared" si="17"/>
        <v>103.37209302325583</v>
      </c>
      <c r="K123" s="34">
        <f t="shared" si="18"/>
        <v>71.72246873739412</v>
      </c>
      <c r="L123" s="34">
        <f t="shared" si="19"/>
        <v>131.8</v>
      </c>
      <c r="M123" s="34">
        <f t="shared" si="20"/>
        <v>386.5217391304348</v>
      </c>
      <c r="N123" s="34">
        <f t="shared" si="15"/>
        <v>71.72246873739412</v>
      </c>
      <c r="O123" s="34">
        <f t="shared" si="13"/>
        <v>131.8</v>
      </c>
      <c r="P123" s="34">
        <f t="shared" si="14"/>
        <v>386.5217391304348</v>
      </c>
    </row>
    <row r="124" spans="1:16" ht="47.25" customHeight="1" hidden="1">
      <c r="A124" s="83"/>
      <c r="B124" s="86"/>
      <c r="C124" s="20" t="s">
        <v>19</v>
      </c>
      <c r="D124" s="44" t="s">
        <v>20</v>
      </c>
      <c r="E124" s="34">
        <v>46</v>
      </c>
      <c r="F124" s="34">
        <v>247.9</v>
      </c>
      <c r="G124" s="34">
        <v>172</v>
      </c>
      <c r="H124" s="34">
        <v>177.8</v>
      </c>
      <c r="I124" s="34">
        <f t="shared" si="16"/>
        <v>5.800000000000011</v>
      </c>
      <c r="J124" s="34">
        <f t="shared" si="17"/>
        <v>103.37209302325583</v>
      </c>
      <c r="K124" s="34">
        <f t="shared" si="18"/>
        <v>71.72246873739412</v>
      </c>
      <c r="L124" s="34">
        <f t="shared" si="19"/>
        <v>131.8</v>
      </c>
      <c r="M124" s="34">
        <f t="shared" si="20"/>
        <v>386.5217391304348</v>
      </c>
      <c r="N124" s="34">
        <f t="shared" si="15"/>
        <v>71.72246873739412</v>
      </c>
      <c r="O124" s="34">
        <f t="shared" si="13"/>
        <v>131.8</v>
      </c>
      <c r="P124" s="34">
        <f t="shared" si="14"/>
        <v>386.5217391304348</v>
      </c>
    </row>
    <row r="125" spans="1:16" s="5" customFormat="1" ht="15">
      <c r="A125" s="83"/>
      <c r="B125" s="86"/>
      <c r="C125" s="25"/>
      <c r="D125" s="3" t="s">
        <v>32</v>
      </c>
      <c r="E125" s="4">
        <f>E123</f>
        <v>46</v>
      </c>
      <c r="F125" s="4">
        <f>F123</f>
        <v>247.9</v>
      </c>
      <c r="G125" s="4">
        <f>G123</f>
        <v>172</v>
      </c>
      <c r="H125" s="4">
        <f>H123</f>
        <v>177.8</v>
      </c>
      <c r="I125" s="4">
        <f t="shared" si="16"/>
        <v>5.800000000000011</v>
      </c>
      <c r="J125" s="4">
        <f t="shared" si="17"/>
        <v>103.37209302325583</v>
      </c>
      <c r="K125" s="4">
        <f t="shared" si="18"/>
        <v>71.72246873739412</v>
      </c>
      <c r="L125" s="4">
        <f t="shared" si="19"/>
        <v>131.8</v>
      </c>
      <c r="M125" s="4">
        <f t="shared" si="20"/>
        <v>386.5217391304348</v>
      </c>
      <c r="N125" s="4">
        <f t="shared" si="15"/>
        <v>71.72246873739412</v>
      </c>
      <c r="O125" s="4">
        <f t="shared" si="13"/>
        <v>131.8</v>
      </c>
      <c r="P125" s="4">
        <f t="shared" si="14"/>
        <v>386.5217391304348</v>
      </c>
    </row>
    <row r="126" spans="1:16" s="5" customFormat="1" ht="15">
      <c r="A126" s="84"/>
      <c r="B126" s="87"/>
      <c r="C126" s="17"/>
      <c r="D126" s="3" t="s">
        <v>51</v>
      </c>
      <c r="E126" s="4">
        <f>E122+E125</f>
        <v>7441.5</v>
      </c>
      <c r="F126" s="4">
        <f>F122+F125</f>
        <v>8676.3</v>
      </c>
      <c r="G126" s="4">
        <f>G122+G125</f>
        <v>8418.5</v>
      </c>
      <c r="H126" s="4">
        <f>H122+H125</f>
        <v>10850.699999999999</v>
      </c>
      <c r="I126" s="4">
        <f t="shared" si="16"/>
        <v>2432.199999999999</v>
      </c>
      <c r="J126" s="4">
        <f t="shared" si="17"/>
        <v>128.8911326245768</v>
      </c>
      <c r="K126" s="4">
        <f t="shared" si="18"/>
        <v>125.0613740880329</v>
      </c>
      <c r="L126" s="4">
        <f t="shared" si="19"/>
        <v>3409.199999999999</v>
      </c>
      <c r="M126" s="4">
        <f t="shared" si="20"/>
        <v>145.81334408385405</v>
      </c>
      <c r="N126" s="4">
        <f aca="true" t="shared" si="21" ref="N126:N188">H126/F126*100</f>
        <v>125.0613740880329</v>
      </c>
      <c r="O126" s="4">
        <f aca="true" t="shared" si="22" ref="O126:O188">H126-E126</f>
        <v>3409.199999999999</v>
      </c>
      <c r="P126" s="4">
        <f aca="true" t="shared" si="23" ref="P126:P188">H126/E126*100</f>
        <v>145.81334408385405</v>
      </c>
    </row>
    <row r="127" spans="1:16" ht="15.75" customHeight="1">
      <c r="A127" s="82" t="s">
        <v>73</v>
      </c>
      <c r="B127" s="85" t="s">
        <v>74</v>
      </c>
      <c r="C127" s="21" t="s">
        <v>10</v>
      </c>
      <c r="D127" s="42" t="s">
        <v>11</v>
      </c>
      <c r="E127" s="49"/>
      <c r="F127" s="49"/>
      <c r="G127" s="49"/>
      <c r="H127" s="49">
        <v>22.3</v>
      </c>
      <c r="I127" s="49">
        <f t="shared" si="16"/>
        <v>22.3</v>
      </c>
      <c r="J127" s="49"/>
      <c r="K127" s="49"/>
      <c r="L127" s="49">
        <f t="shared" si="19"/>
        <v>22.3</v>
      </c>
      <c r="M127" s="49"/>
      <c r="N127" s="49"/>
      <c r="O127" s="49">
        <f t="shared" si="22"/>
        <v>22.3</v>
      </c>
      <c r="P127" s="49"/>
    </row>
    <row r="128" spans="1:16" ht="15.75" customHeight="1">
      <c r="A128" s="83"/>
      <c r="B128" s="86"/>
      <c r="C128" s="63" t="s">
        <v>205</v>
      </c>
      <c r="D128" s="64" t="s">
        <v>206</v>
      </c>
      <c r="E128" s="49"/>
      <c r="F128" s="49"/>
      <c r="G128" s="49"/>
      <c r="H128" s="49">
        <v>156.4</v>
      </c>
      <c r="I128" s="49">
        <f t="shared" si="16"/>
        <v>156.4</v>
      </c>
      <c r="J128" s="49"/>
      <c r="K128" s="49"/>
      <c r="L128" s="49">
        <f t="shared" si="19"/>
        <v>156.4</v>
      </c>
      <c r="M128" s="49"/>
      <c r="N128" s="49"/>
      <c r="O128" s="49">
        <f t="shared" si="22"/>
        <v>156.4</v>
      </c>
      <c r="P128" s="49"/>
    </row>
    <row r="129" spans="1:16" ht="30.75">
      <c r="A129" s="83"/>
      <c r="B129" s="86"/>
      <c r="C129" s="21" t="s">
        <v>193</v>
      </c>
      <c r="D129" s="32" t="s">
        <v>194</v>
      </c>
      <c r="E129" s="49">
        <v>1718.3</v>
      </c>
      <c r="F129" s="49"/>
      <c r="G129" s="49"/>
      <c r="H129" s="66">
        <v>3779.6</v>
      </c>
      <c r="I129" s="66">
        <f t="shared" si="16"/>
        <v>3779.6</v>
      </c>
      <c r="J129" s="66"/>
      <c r="K129" s="66"/>
      <c r="L129" s="66">
        <f t="shared" si="19"/>
        <v>2061.3</v>
      </c>
      <c r="M129" s="66">
        <f t="shared" si="20"/>
        <v>219.96158994354883</v>
      </c>
      <c r="N129" s="66"/>
      <c r="O129" s="66">
        <f t="shared" si="22"/>
        <v>2061.3</v>
      </c>
      <c r="P129" s="66">
        <f t="shared" si="23"/>
        <v>219.96158994354883</v>
      </c>
    </row>
    <row r="130" spans="1:16" ht="93">
      <c r="A130" s="83"/>
      <c r="B130" s="86"/>
      <c r="C130" s="62" t="s">
        <v>191</v>
      </c>
      <c r="D130" s="64" t="s">
        <v>211</v>
      </c>
      <c r="E130" s="49">
        <v>75.9</v>
      </c>
      <c r="F130" s="49"/>
      <c r="G130" s="49"/>
      <c r="H130" s="49"/>
      <c r="I130" s="49">
        <f t="shared" si="16"/>
        <v>0</v>
      </c>
      <c r="J130" s="49"/>
      <c r="K130" s="49"/>
      <c r="L130" s="49">
        <f t="shared" si="19"/>
        <v>-75.9</v>
      </c>
      <c r="M130" s="49">
        <f t="shared" si="20"/>
        <v>0</v>
      </c>
      <c r="N130" s="49"/>
      <c r="O130" s="49">
        <f t="shared" si="22"/>
        <v>-75.9</v>
      </c>
      <c r="P130" s="49">
        <f t="shared" si="23"/>
        <v>0</v>
      </c>
    </row>
    <row r="131" spans="1:16" ht="15">
      <c r="A131" s="83"/>
      <c r="B131" s="86"/>
      <c r="C131" s="21" t="s">
        <v>17</v>
      </c>
      <c r="D131" s="43" t="s">
        <v>18</v>
      </c>
      <c r="E131" s="49">
        <f>E133+E132</f>
        <v>11</v>
      </c>
      <c r="F131" s="49">
        <f>F133+F132</f>
        <v>0</v>
      </c>
      <c r="G131" s="49">
        <f>G133+G132</f>
        <v>0</v>
      </c>
      <c r="H131" s="49">
        <f>H133+H132</f>
        <v>0.5</v>
      </c>
      <c r="I131" s="49">
        <f t="shared" si="16"/>
        <v>0.5</v>
      </c>
      <c r="J131" s="49"/>
      <c r="K131" s="49"/>
      <c r="L131" s="49">
        <f t="shared" si="19"/>
        <v>-10.5</v>
      </c>
      <c r="M131" s="49">
        <f t="shared" si="20"/>
        <v>4.545454545454546</v>
      </c>
      <c r="N131" s="49"/>
      <c r="O131" s="49">
        <f t="shared" si="22"/>
        <v>-10.5</v>
      </c>
      <c r="P131" s="49">
        <f t="shared" si="23"/>
        <v>4.545454545454546</v>
      </c>
    </row>
    <row r="132" spans="1:16" ht="47.25" customHeight="1" hidden="1">
      <c r="A132" s="83"/>
      <c r="B132" s="86"/>
      <c r="C132" s="20" t="s">
        <v>197</v>
      </c>
      <c r="D132" s="44" t="s">
        <v>198</v>
      </c>
      <c r="E132" s="49">
        <v>10.4</v>
      </c>
      <c r="F132" s="49"/>
      <c r="G132" s="49"/>
      <c r="H132" s="49"/>
      <c r="I132" s="49">
        <f t="shared" si="16"/>
        <v>0</v>
      </c>
      <c r="J132" s="49"/>
      <c r="K132" s="49"/>
      <c r="L132" s="49">
        <f t="shared" si="19"/>
        <v>-10.4</v>
      </c>
      <c r="M132" s="49">
        <f t="shared" si="20"/>
        <v>0</v>
      </c>
      <c r="N132" s="49" t="e">
        <f t="shared" si="21"/>
        <v>#DIV/0!</v>
      </c>
      <c r="O132" s="49">
        <f t="shared" si="22"/>
        <v>-10.4</v>
      </c>
      <c r="P132" s="49">
        <f t="shared" si="23"/>
        <v>0</v>
      </c>
    </row>
    <row r="133" spans="1:16" ht="47.25" customHeight="1" hidden="1">
      <c r="A133" s="83"/>
      <c r="B133" s="86"/>
      <c r="C133" s="20" t="s">
        <v>19</v>
      </c>
      <c r="D133" s="44" t="s">
        <v>20</v>
      </c>
      <c r="E133" s="49">
        <v>0.6</v>
      </c>
      <c r="F133" s="49"/>
      <c r="G133" s="49"/>
      <c r="H133" s="49">
        <v>0.5</v>
      </c>
      <c r="I133" s="49">
        <f t="shared" si="16"/>
        <v>0.5</v>
      </c>
      <c r="J133" s="49"/>
      <c r="K133" s="49"/>
      <c r="L133" s="49">
        <f t="shared" si="19"/>
        <v>-0.09999999999999998</v>
      </c>
      <c r="M133" s="49">
        <f t="shared" si="20"/>
        <v>83.33333333333334</v>
      </c>
      <c r="N133" s="49" t="e">
        <f t="shared" si="21"/>
        <v>#DIV/0!</v>
      </c>
      <c r="O133" s="49">
        <f t="shared" si="22"/>
        <v>-0.09999999999999998</v>
      </c>
      <c r="P133" s="49">
        <f t="shared" si="23"/>
        <v>83.33333333333334</v>
      </c>
    </row>
    <row r="134" spans="1:16" ht="15">
      <c r="A134" s="83"/>
      <c r="B134" s="86"/>
      <c r="C134" s="21" t="s">
        <v>21</v>
      </c>
      <c r="D134" s="43" t="s">
        <v>22</v>
      </c>
      <c r="E134" s="66">
        <v>16.6</v>
      </c>
      <c r="F134" s="49"/>
      <c r="G134" s="49"/>
      <c r="H134" s="66">
        <v>-8.1</v>
      </c>
      <c r="I134" s="66">
        <f t="shared" si="16"/>
        <v>-8.1</v>
      </c>
      <c r="J134" s="66"/>
      <c r="K134" s="66"/>
      <c r="L134" s="66">
        <f t="shared" si="19"/>
        <v>-24.700000000000003</v>
      </c>
      <c r="M134" s="66">
        <f t="shared" si="20"/>
        <v>-48.795180722891565</v>
      </c>
      <c r="N134" s="49"/>
      <c r="O134" s="49">
        <f t="shared" si="22"/>
        <v>-24.700000000000003</v>
      </c>
      <c r="P134" s="49">
        <f t="shared" si="23"/>
        <v>-48.795180722891565</v>
      </c>
    </row>
    <row r="135" spans="1:16" ht="15">
      <c r="A135" s="83"/>
      <c r="B135" s="86"/>
      <c r="C135" s="21" t="s">
        <v>23</v>
      </c>
      <c r="D135" s="43" t="s">
        <v>24</v>
      </c>
      <c r="E135" s="49">
        <v>250</v>
      </c>
      <c r="F135" s="66"/>
      <c r="G135" s="66"/>
      <c r="H135" s="49"/>
      <c r="I135" s="49">
        <f t="shared" si="16"/>
        <v>0</v>
      </c>
      <c r="J135" s="49"/>
      <c r="K135" s="49"/>
      <c r="L135" s="49">
        <f t="shared" si="19"/>
        <v>-250</v>
      </c>
      <c r="M135" s="49">
        <f t="shared" si="20"/>
        <v>0</v>
      </c>
      <c r="N135" s="49"/>
      <c r="O135" s="49">
        <f t="shared" si="22"/>
        <v>-250</v>
      </c>
      <c r="P135" s="49">
        <f t="shared" si="23"/>
        <v>0</v>
      </c>
    </row>
    <row r="136" spans="1:16" ht="15">
      <c r="A136" s="83"/>
      <c r="B136" s="86"/>
      <c r="C136" s="21" t="s">
        <v>26</v>
      </c>
      <c r="D136" s="43" t="s">
        <v>27</v>
      </c>
      <c r="E136" s="49">
        <v>281391.3</v>
      </c>
      <c r="F136" s="49">
        <v>774508.8</v>
      </c>
      <c r="G136" s="66">
        <v>426162</v>
      </c>
      <c r="H136" s="49">
        <v>609873.2</v>
      </c>
      <c r="I136" s="49">
        <f t="shared" si="16"/>
        <v>183711.19999999995</v>
      </c>
      <c r="J136" s="49">
        <f t="shared" si="17"/>
        <v>143.1083015379128</v>
      </c>
      <c r="K136" s="49">
        <f t="shared" si="18"/>
        <v>78.74322409248286</v>
      </c>
      <c r="L136" s="49">
        <f t="shared" si="19"/>
        <v>328481.89999999997</v>
      </c>
      <c r="M136" s="49">
        <f t="shared" si="20"/>
        <v>216.73491682223295</v>
      </c>
      <c r="N136" s="49">
        <f t="shared" si="21"/>
        <v>78.74322409248286</v>
      </c>
      <c r="O136" s="49">
        <f t="shared" si="22"/>
        <v>328481.89999999997</v>
      </c>
      <c r="P136" s="49">
        <f t="shared" si="23"/>
        <v>216.73491682223295</v>
      </c>
    </row>
    <row r="137" spans="1:16" ht="15">
      <c r="A137" s="83"/>
      <c r="B137" s="86"/>
      <c r="C137" s="21" t="s">
        <v>28</v>
      </c>
      <c r="D137" s="43" t="s">
        <v>72</v>
      </c>
      <c r="E137" s="49">
        <v>3044319.6</v>
      </c>
      <c r="F137" s="49">
        <v>3626183.6</v>
      </c>
      <c r="G137" s="66">
        <v>3020637.8</v>
      </c>
      <c r="H137" s="66">
        <v>3301536.3</v>
      </c>
      <c r="I137" s="66">
        <f t="shared" si="16"/>
        <v>280898.5</v>
      </c>
      <c r="J137" s="66">
        <f t="shared" si="17"/>
        <v>109.2993108938781</v>
      </c>
      <c r="K137" s="66">
        <f t="shared" si="18"/>
        <v>91.0471356166301</v>
      </c>
      <c r="L137" s="66">
        <f t="shared" si="19"/>
        <v>257216.69999999972</v>
      </c>
      <c r="M137" s="66">
        <f t="shared" si="20"/>
        <v>108.44907019617781</v>
      </c>
      <c r="N137" s="66">
        <f t="shared" si="21"/>
        <v>91.0471356166301</v>
      </c>
      <c r="O137" s="66">
        <f t="shared" si="22"/>
        <v>257216.69999999972</v>
      </c>
      <c r="P137" s="66">
        <f t="shared" si="23"/>
        <v>108.44907019617781</v>
      </c>
    </row>
    <row r="138" spans="1:16" ht="15">
      <c r="A138" s="83"/>
      <c r="B138" s="86"/>
      <c r="C138" s="21" t="s">
        <v>43</v>
      </c>
      <c r="D138" s="44" t="s">
        <v>44</v>
      </c>
      <c r="E138" s="49">
        <v>10850.3</v>
      </c>
      <c r="F138" s="49">
        <v>8621.6</v>
      </c>
      <c r="G138" s="49">
        <v>7743.3</v>
      </c>
      <c r="H138" s="49">
        <v>7743.3</v>
      </c>
      <c r="I138" s="49">
        <f t="shared" si="16"/>
        <v>0</v>
      </c>
      <c r="J138" s="49">
        <f t="shared" si="17"/>
        <v>100</v>
      </c>
      <c r="K138" s="49">
        <f t="shared" si="18"/>
        <v>89.81279576876682</v>
      </c>
      <c r="L138" s="49">
        <f t="shared" si="19"/>
        <v>-3106.999999999999</v>
      </c>
      <c r="M138" s="49">
        <f t="shared" si="20"/>
        <v>71.36484705492015</v>
      </c>
      <c r="N138" s="49">
        <f t="shared" si="21"/>
        <v>89.81279576876682</v>
      </c>
      <c r="O138" s="49">
        <f t="shared" si="22"/>
        <v>-3106.999999999999</v>
      </c>
      <c r="P138" s="49">
        <f t="shared" si="23"/>
        <v>71.36484705492015</v>
      </c>
    </row>
    <row r="139" spans="1:16" ht="30.75">
      <c r="A139" s="83"/>
      <c r="B139" s="86"/>
      <c r="C139" s="21" t="s">
        <v>185</v>
      </c>
      <c r="D139" s="42" t="s">
        <v>186</v>
      </c>
      <c r="E139" s="49"/>
      <c r="F139" s="49"/>
      <c r="G139" s="49"/>
      <c r="H139" s="49">
        <v>5363.3</v>
      </c>
      <c r="I139" s="49">
        <f t="shared" si="16"/>
        <v>5363.3</v>
      </c>
      <c r="J139" s="49"/>
      <c r="K139" s="49"/>
      <c r="L139" s="49">
        <f t="shared" si="19"/>
        <v>5363.3</v>
      </c>
      <c r="M139" s="49"/>
      <c r="N139" s="49"/>
      <c r="O139" s="49">
        <f t="shared" si="22"/>
        <v>5363.3</v>
      </c>
      <c r="P139" s="49"/>
    </row>
    <row r="140" spans="1:16" ht="30.75">
      <c r="A140" s="83"/>
      <c r="B140" s="86"/>
      <c r="C140" s="21" t="s">
        <v>184</v>
      </c>
      <c r="D140" s="42" t="s">
        <v>187</v>
      </c>
      <c r="E140" s="49">
        <v>14932.3</v>
      </c>
      <c r="F140" s="49"/>
      <c r="G140" s="49"/>
      <c r="H140" s="49">
        <v>36400.5</v>
      </c>
      <c r="I140" s="49">
        <f t="shared" si="16"/>
        <v>36400.5</v>
      </c>
      <c r="J140" s="49"/>
      <c r="K140" s="49"/>
      <c r="L140" s="49">
        <f t="shared" si="19"/>
        <v>21468.2</v>
      </c>
      <c r="M140" s="49">
        <f t="shared" si="20"/>
        <v>243.7702162426418</v>
      </c>
      <c r="N140" s="49"/>
      <c r="O140" s="49">
        <f t="shared" si="22"/>
        <v>21468.2</v>
      </c>
      <c r="P140" s="49">
        <f t="shared" si="23"/>
        <v>243.7702162426418</v>
      </c>
    </row>
    <row r="141" spans="1:16" ht="15">
      <c r="A141" s="83"/>
      <c r="B141" s="86"/>
      <c r="C141" s="21" t="s">
        <v>30</v>
      </c>
      <c r="D141" s="43" t="s">
        <v>25</v>
      </c>
      <c r="E141" s="49">
        <v>-29972.5</v>
      </c>
      <c r="F141" s="49"/>
      <c r="G141" s="49"/>
      <c r="H141" s="66">
        <v>-28417.9</v>
      </c>
      <c r="I141" s="66">
        <f t="shared" si="16"/>
        <v>-28417.9</v>
      </c>
      <c r="J141" s="66"/>
      <c r="K141" s="66"/>
      <c r="L141" s="66">
        <f t="shared" si="19"/>
        <v>1554.5999999999985</v>
      </c>
      <c r="M141" s="66">
        <f t="shared" si="20"/>
        <v>94.81324547501877</v>
      </c>
      <c r="N141" s="66"/>
      <c r="O141" s="66">
        <f t="shared" si="22"/>
        <v>1554.5999999999985</v>
      </c>
      <c r="P141" s="66">
        <f t="shared" si="23"/>
        <v>94.81324547501877</v>
      </c>
    </row>
    <row r="142" spans="1:16" s="5" customFormat="1" ht="30.75">
      <c r="A142" s="83"/>
      <c r="B142" s="86"/>
      <c r="C142" s="23"/>
      <c r="D142" s="3" t="s">
        <v>33</v>
      </c>
      <c r="E142" s="6">
        <f>E143-E141</f>
        <v>3353565.3</v>
      </c>
      <c r="F142" s="6">
        <f>F143-F141</f>
        <v>4409314</v>
      </c>
      <c r="G142" s="6">
        <f>G143-G141</f>
        <v>3454543.0999999996</v>
      </c>
      <c r="H142" s="6">
        <f>H143-H141</f>
        <v>3964867.2999999993</v>
      </c>
      <c r="I142" s="6">
        <f t="shared" si="16"/>
        <v>510324.1999999997</v>
      </c>
      <c r="J142" s="6">
        <f t="shared" si="17"/>
        <v>114.77255270023986</v>
      </c>
      <c r="K142" s="6">
        <f t="shared" si="18"/>
        <v>89.92027558028299</v>
      </c>
      <c r="L142" s="6">
        <f t="shared" si="19"/>
        <v>611301.9999999995</v>
      </c>
      <c r="M142" s="6">
        <f t="shared" si="20"/>
        <v>118.22842095843488</v>
      </c>
      <c r="N142" s="6">
        <f t="shared" si="21"/>
        <v>89.92027558028299</v>
      </c>
      <c r="O142" s="6">
        <f t="shared" si="22"/>
        <v>611301.9999999995</v>
      </c>
      <c r="P142" s="6">
        <f t="shared" si="23"/>
        <v>118.22842095843488</v>
      </c>
    </row>
    <row r="143" spans="1:16" s="5" customFormat="1" ht="15">
      <c r="A143" s="84"/>
      <c r="B143" s="87"/>
      <c r="C143" s="17"/>
      <c r="D143" s="3" t="s">
        <v>51</v>
      </c>
      <c r="E143" s="4">
        <f>SUM(E127:E131,E134:E141)</f>
        <v>3323592.8</v>
      </c>
      <c r="F143" s="4">
        <f>SUM(F127:F131,F134:F141)</f>
        <v>4409314</v>
      </c>
      <c r="G143" s="4">
        <f>SUM(G127:G131,G134:G141)</f>
        <v>3454543.0999999996</v>
      </c>
      <c r="H143" s="4">
        <f>SUM(H127:H131,H134:H141)</f>
        <v>3936449.3999999994</v>
      </c>
      <c r="I143" s="4">
        <f t="shared" si="16"/>
        <v>481906.2999999998</v>
      </c>
      <c r="J143" s="4">
        <f t="shared" si="17"/>
        <v>113.94992871850404</v>
      </c>
      <c r="K143" s="4">
        <f t="shared" si="18"/>
        <v>89.27577849978476</v>
      </c>
      <c r="L143" s="4">
        <f t="shared" si="19"/>
        <v>612856.5999999996</v>
      </c>
      <c r="M143" s="4">
        <f t="shared" si="20"/>
        <v>118.43958140720487</v>
      </c>
      <c r="N143" s="4">
        <f t="shared" si="21"/>
        <v>89.27577849978476</v>
      </c>
      <c r="O143" s="4">
        <f t="shared" si="22"/>
        <v>612856.5999999996</v>
      </c>
      <c r="P143" s="4">
        <f t="shared" si="23"/>
        <v>118.43958140720487</v>
      </c>
    </row>
    <row r="144" spans="1:16" s="5" customFormat="1" ht="31.5" customHeight="1">
      <c r="A144" s="82" t="s">
        <v>75</v>
      </c>
      <c r="B144" s="85" t="s">
        <v>76</v>
      </c>
      <c r="C144" s="21" t="s">
        <v>193</v>
      </c>
      <c r="D144" s="32" t="s">
        <v>194</v>
      </c>
      <c r="E144" s="34">
        <v>24.2</v>
      </c>
      <c r="F144" s="4"/>
      <c r="G144" s="4"/>
      <c r="H144" s="34">
        <v>10.3</v>
      </c>
      <c r="I144" s="34">
        <f t="shared" si="16"/>
        <v>10.3</v>
      </c>
      <c r="J144" s="34"/>
      <c r="K144" s="34"/>
      <c r="L144" s="34">
        <f t="shared" si="19"/>
        <v>-13.899999999999999</v>
      </c>
      <c r="M144" s="34">
        <f t="shared" si="20"/>
        <v>42.561983471074385</v>
      </c>
      <c r="N144" s="34"/>
      <c r="O144" s="34">
        <f t="shared" si="22"/>
        <v>-13.899999999999999</v>
      </c>
      <c r="P144" s="34">
        <f t="shared" si="23"/>
        <v>42.561983471074385</v>
      </c>
    </row>
    <row r="145" spans="1:16" ht="15">
      <c r="A145" s="83"/>
      <c r="B145" s="86"/>
      <c r="C145" s="21" t="s">
        <v>17</v>
      </c>
      <c r="D145" s="43" t="s">
        <v>18</v>
      </c>
      <c r="E145" s="34">
        <f>E148+E146+E147</f>
        <v>210.4</v>
      </c>
      <c r="F145" s="34">
        <f>F148+F146+F147</f>
        <v>20.5</v>
      </c>
      <c r="G145" s="34">
        <f>G148+G146+G147</f>
        <v>15.7</v>
      </c>
      <c r="H145" s="34">
        <f>H148+H146+H147</f>
        <v>523.7</v>
      </c>
      <c r="I145" s="34">
        <f t="shared" si="16"/>
        <v>508.00000000000006</v>
      </c>
      <c r="J145" s="34">
        <f t="shared" si="17"/>
        <v>3335.6687898089176</v>
      </c>
      <c r="K145" s="34">
        <f t="shared" si="18"/>
        <v>2554.6341463414633</v>
      </c>
      <c r="L145" s="34">
        <f t="shared" si="19"/>
        <v>313.30000000000007</v>
      </c>
      <c r="M145" s="34">
        <f t="shared" si="20"/>
        <v>248.90684410646392</v>
      </c>
      <c r="N145" s="34">
        <f t="shared" si="21"/>
        <v>2554.6341463414633</v>
      </c>
      <c r="O145" s="34">
        <f t="shared" si="22"/>
        <v>313.30000000000007</v>
      </c>
      <c r="P145" s="34">
        <f t="shared" si="23"/>
        <v>248.90684410646392</v>
      </c>
    </row>
    <row r="146" spans="1:16" ht="47.25" customHeight="1" hidden="1">
      <c r="A146" s="83"/>
      <c r="B146" s="86"/>
      <c r="C146" s="20" t="s">
        <v>197</v>
      </c>
      <c r="D146" s="44" t="s">
        <v>198</v>
      </c>
      <c r="E146" s="34"/>
      <c r="F146" s="34"/>
      <c r="G146" s="34"/>
      <c r="H146" s="34"/>
      <c r="I146" s="34">
        <f t="shared" si="16"/>
        <v>0</v>
      </c>
      <c r="J146" s="34" t="e">
        <f t="shared" si="17"/>
        <v>#DIV/0!</v>
      </c>
      <c r="K146" s="34" t="e">
        <f t="shared" si="18"/>
        <v>#DIV/0!</v>
      </c>
      <c r="L146" s="34">
        <f t="shared" si="19"/>
        <v>0</v>
      </c>
      <c r="M146" s="34" t="e">
        <f t="shared" si="20"/>
        <v>#DIV/0!</v>
      </c>
      <c r="N146" s="34" t="e">
        <f t="shared" si="21"/>
        <v>#DIV/0!</v>
      </c>
      <c r="O146" s="34">
        <f t="shared" si="22"/>
        <v>0</v>
      </c>
      <c r="P146" s="34" t="e">
        <f t="shared" si="23"/>
        <v>#DIV/0!</v>
      </c>
    </row>
    <row r="147" spans="1:16" ht="47.25" customHeight="1" hidden="1">
      <c r="A147" s="83"/>
      <c r="B147" s="86"/>
      <c r="C147" s="20" t="s">
        <v>239</v>
      </c>
      <c r="D147" s="44" t="s">
        <v>244</v>
      </c>
      <c r="E147" s="34"/>
      <c r="F147" s="34"/>
      <c r="G147" s="34"/>
      <c r="H147" s="34">
        <v>489.6</v>
      </c>
      <c r="I147" s="34">
        <f t="shared" si="16"/>
        <v>489.6</v>
      </c>
      <c r="J147" s="34" t="e">
        <f t="shared" si="17"/>
        <v>#DIV/0!</v>
      </c>
      <c r="K147" s="34" t="e">
        <f t="shared" si="18"/>
        <v>#DIV/0!</v>
      </c>
      <c r="L147" s="34">
        <f t="shared" si="19"/>
        <v>489.6</v>
      </c>
      <c r="M147" s="34" t="e">
        <f t="shared" si="20"/>
        <v>#DIV/0!</v>
      </c>
      <c r="N147" s="34"/>
      <c r="O147" s="34"/>
      <c r="P147" s="34"/>
    </row>
    <row r="148" spans="1:16" ht="47.25" customHeight="1" hidden="1">
      <c r="A148" s="83"/>
      <c r="B148" s="86"/>
      <c r="C148" s="20" t="s">
        <v>19</v>
      </c>
      <c r="D148" s="44" t="s">
        <v>20</v>
      </c>
      <c r="E148" s="34">
        <v>210.4</v>
      </c>
      <c r="F148" s="34">
        <v>20.5</v>
      </c>
      <c r="G148" s="34">
        <v>15.7</v>
      </c>
      <c r="H148" s="34">
        <v>34.1</v>
      </c>
      <c r="I148" s="34">
        <f t="shared" si="16"/>
        <v>18.400000000000002</v>
      </c>
      <c r="J148" s="34">
        <f t="shared" si="17"/>
        <v>217.1974522292994</v>
      </c>
      <c r="K148" s="34">
        <f t="shared" si="18"/>
        <v>166.34146341463415</v>
      </c>
      <c r="L148" s="34">
        <f t="shared" si="19"/>
        <v>-176.3</v>
      </c>
      <c r="M148" s="34">
        <f t="shared" si="20"/>
        <v>16.207224334600763</v>
      </c>
      <c r="N148" s="34">
        <f t="shared" si="21"/>
        <v>166.34146341463415</v>
      </c>
      <c r="O148" s="34">
        <f t="shared" si="22"/>
        <v>-176.3</v>
      </c>
      <c r="P148" s="34">
        <f t="shared" si="23"/>
        <v>16.207224334600763</v>
      </c>
    </row>
    <row r="149" spans="1:16" ht="15" hidden="1">
      <c r="A149" s="83"/>
      <c r="B149" s="86"/>
      <c r="C149" s="21" t="s">
        <v>21</v>
      </c>
      <c r="D149" s="43" t="s">
        <v>22</v>
      </c>
      <c r="E149" s="34"/>
      <c r="F149" s="34"/>
      <c r="G149" s="34"/>
      <c r="H149" s="34"/>
      <c r="I149" s="34">
        <f t="shared" si="16"/>
        <v>0</v>
      </c>
      <c r="J149" s="34" t="e">
        <f t="shared" si="17"/>
        <v>#DIV/0!</v>
      </c>
      <c r="K149" s="34" t="e">
        <f t="shared" si="18"/>
        <v>#DIV/0!</v>
      </c>
      <c r="L149" s="34">
        <f t="shared" si="19"/>
        <v>0</v>
      </c>
      <c r="M149" s="34" t="e">
        <f t="shared" si="20"/>
        <v>#DIV/0!</v>
      </c>
      <c r="N149" s="34"/>
      <c r="O149" s="34">
        <f t="shared" si="22"/>
        <v>0</v>
      </c>
      <c r="P149" s="34" t="e">
        <f t="shared" si="23"/>
        <v>#DIV/0!</v>
      </c>
    </row>
    <row r="150" spans="1:16" ht="15" hidden="1">
      <c r="A150" s="83"/>
      <c r="B150" s="86"/>
      <c r="C150" s="21" t="s">
        <v>23</v>
      </c>
      <c r="D150" s="43" t="s">
        <v>24</v>
      </c>
      <c r="E150" s="34"/>
      <c r="F150" s="73"/>
      <c r="G150" s="73"/>
      <c r="H150" s="34"/>
      <c r="I150" s="34">
        <f t="shared" si="16"/>
        <v>0</v>
      </c>
      <c r="J150" s="34" t="e">
        <f t="shared" si="17"/>
        <v>#DIV/0!</v>
      </c>
      <c r="K150" s="34" t="e">
        <f t="shared" si="18"/>
        <v>#DIV/0!</v>
      </c>
      <c r="L150" s="34">
        <f t="shared" si="19"/>
        <v>0</v>
      </c>
      <c r="M150" s="34" t="e">
        <f t="shared" si="20"/>
        <v>#DIV/0!</v>
      </c>
      <c r="N150" s="34" t="e">
        <f t="shared" si="21"/>
        <v>#DIV/0!</v>
      </c>
      <c r="O150" s="34">
        <f t="shared" si="22"/>
        <v>0</v>
      </c>
      <c r="P150" s="34" t="e">
        <f t="shared" si="23"/>
        <v>#DIV/0!</v>
      </c>
    </row>
    <row r="151" spans="1:16" ht="15.75" customHeight="1" hidden="1">
      <c r="A151" s="83"/>
      <c r="B151" s="86"/>
      <c r="C151" s="21" t="s">
        <v>26</v>
      </c>
      <c r="D151" s="43" t="s">
        <v>27</v>
      </c>
      <c r="E151" s="51"/>
      <c r="F151" s="34"/>
      <c r="G151" s="34"/>
      <c r="H151" s="34"/>
      <c r="I151" s="34">
        <f t="shared" si="16"/>
        <v>0</v>
      </c>
      <c r="J151" s="34" t="e">
        <f t="shared" si="17"/>
        <v>#DIV/0!</v>
      </c>
      <c r="K151" s="34" t="e">
        <f t="shared" si="18"/>
        <v>#DIV/0!</v>
      </c>
      <c r="L151" s="34">
        <f t="shared" si="19"/>
        <v>0</v>
      </c>
      <c r="M151" s="34" t="e">
        <f t="shared" si="20"/>
        <v>#DIV/0!</v>
      </c>
      <c r="N151" s="34" t="e">
        <f t="shared" si="21"/>
        <v>#DIV/0!</v>
      </c>
      <c r="O151" s="34">
        <f t="shared" si="22"/>
        <v>0</v>
      </c>
      <c r="P151" s="34" t="e">
        <f t="shared" si="23"/>
        <v>#DIV/0!</v>
      </c>
    </row>
    <row r="152" spans="1:16" ht="15">
      <c r="A152" s="83"/>
      <c r="B152" s="86"/>
      <c r="C152" s="21" t="s">
        <v>28</v>
      </c>
      <c r="D152" s="43" t="s">
        <v>72</v>
      </c>
      <c r="E152" s="34">
        <v>3371.8</v>
      </c>
      <c r="F152" s="34">
        <v>629.1</v>
      </c>
      <c r="G152" s="34">
        <v>524.3</v>
      </c>
      <c r="H152" s="34">
        <v>629.1</v>
      </c>
      <c r="I152" s="34">
        <f t="shared" si="16"/>
        <v>104.80000000000007</v>
      </c>
      <c r="J152" s="34">
        <f t="shared" si="17"/>
        <v>119.98855617013162</v>
      </c>
      <c r="K152" s="34">
        <f t="shared" si="18"/>
        <v>100</v>
      </c>
      <c r="L152" s="34">
        <f t="shared" si="19"/>
        <v>-2742.7000000000003</v>
      </c>
      <c r="M152" s="34">
        <f t="shared" si="20"/>
        <v>18.657690254463493</v>
      </c>
      <c r="N152" s="34">
        <f t="shared" si="21"/>
        <v>100</v>
      </c>
      <c r="O152" s="34">
        <f t="shared" si="22"/>
        <v>-2742.7000000000003</v>
      </c>
      <c r="P152" s="34">
        <f t="shared" si="23"/>
        <v>18.657690254463493</v>
      </c>
    </row>
    <row r="153" spans="1:16" ht="15.75" customHeight="1" hidden="1">
      <c r="A153" s="83"/>
      <c r="B153" s="86"/>
      <c r="C153" s="21" t="s">
        <v>43</v>
      </c>
      <c r="D153" s="44" t="s">
        <v>44</v>
      </c>
      <c r="E153" s="34"/>
      <c r="F153" s="34"/>
      <c r="G153" s="34"/>
      <c r="H153" s="34"/>
      <c r="I153" s="34">
        <f t="shared" si="16"/>
        <v>0</v>
      </c>
      <c r="J153" s="34" t="e">
        <f t="shared" si="17"/>
        <v>#DIV/0!</v>
      </c>
      <c r="K153" s="34" t="e">
        <f t="shared" si="18"/>
        <v>#DIV/0!</v>
      </c>
      <c r="L153" s="34">
        <f t="shared" si="19"/>
        <v>0</v>
      </c>
      <c r="M153" s="34" t="e">
        <f t="shared" si="20"/>
        <v>#DIV/0!</v>
      </c>
      <c r="N153" s="34" t="e">
        <f t="shared" si="21"/>
        <v>#DIV/0!</v>
      </c>
      <c r="O153" s="34">
        <f t="shared" si="22"/>
        <v>0</v>
      </c>
      <c r="P153" s="34" t="e">
        <f t="shared" si="23"/>
        <v>#DIV/0!</v>
      </c>
    </row>
    <row r="154" spans="1:16" ht="15.75" customHeight="1" hidden="1">
      <c r="A154" s="83"/>
      <c r="B154" s="86"/>
      <c r="C154" s="21" t="s">
        <v>30</v>
      </c>
      <c r="D154" s="43" t="s">
        <v>25</v>
      </c>
      <c r="E154" s="34"/>
      <c r="F154" s="34"/>
      <c r="G154" s="34"/>
      <c r="H154" s="34"/>
      <c r="I154" s="34">
        <f t="shared" si="16"/>
        <v>0</v>
      </c>
      <c r="J154" s="34" t="e">
        <f t="shared" si="17"/>
        <v>#DIV/0!</v>
      </c>
      <c r="K154" s="34" t="e">
        <f t="shared" si="18"/>
        <v>#DIV/0!</v>
      </c>
      <c r="L154" s="34">
        <f t="shared" si="19"/>
        <v>0</v>
      </c>
      <c r="M154" s="34" t="e">
        <f t="shared" si="20"/>
        <v>#DIV/0!</v>
      </c>
      <c r="N154" s="34" t="e">
        <f t="shared" si="21"/>
        <v>#DIV/0!</v>
      </c>
      <c r="O154" s="34">
        <f t="shared" si="22"/>
        <v>0</v>
      </c>
      <c r="P154" s="34" t="e">
        <f t="shared" si="23"/>
        <v>#DIV/0!</v>
      </c>
    </row>
    <row r="155" spans="1:16" s="5" customFormat="1" ht="15.75">
      <c r="A155" s="84"/>
      <c r="B155" s="87"/>
      <c r="C155" s="29"/>
      <c r="D155" s="3" t="s">
        <v>51</v>
      </c>
      <c r="E155" s="6">
        <f>SUM(E144:E145,E149:E154)</f>
        <v>3606.4</v>
      </c>
      <c r="F155" s="6">
        <f>SUM(F144:F145,F149:F154)</f>
        <v>649.6</v>
      </c>
      <c r="G155" s="6">
        <f>SUM(G144:G145,G149:G154)</f>
        <v>540</v>
      </c>
      <c r="H155" s="6">
        <f>SUM(H144:H145,H149:H154)</f>
        <v>1163.1</v>
      </c>
      <c r="I155" s="6">
        <f t="shared" si="16"/>
        <v>623.0999999999999</v>
      </c>
      <c r="J155" s="6">
        <f t="shared" si="17"/>
        <v>215.38888888888886</v>
      </c>
      <c r="K155" s="6">
        <f t="shared" si="18"/>
        <v>179.048645320197</v>
      </c>
      <c r="L155" s="6">
        <f t="shared" si="19"/>
        <v>-2443.3</v>
      </c>
      <c r="M155" s="6">
        <f t="shared" si="20"/>
        <v>32.2509982253771</v>
      </c>
      <c r="N155" s="6">
        <f t="shared" si="21"/>
        <v>179.048645320197</v>
      </c>
      <c r="O155" s="6">
        <f t="shared" si="22"/>
        <v>-2443.3</v>
      </c>
      <c r="P155" s="6">
        <f t="shared" si="23"/>
        <v>32.2509982253771</v>
      </c>
    </row>
    <row r="156" spans="1:16" ht="31.5" customHeight="1">
      <c r="A156" s="82" t="s">
        <v>77</v>
      </c>
      <c r="B156" s="85" t="s">
        <v>78</v>
      </c>
      <c r="C156" s="21" t="s">
        <v>193</v>
      </c>
      <c r="D156" s="32" t="s">
        <v>194</v>
      </c>
      <c r="E156" s="34">
        <v>200.2</v>
      </c>
      <c r="F156" s="34"/>
      <c r="G156" s="34"/>
      <c r="H156" s="34">
        <v>36.6</v>
      </c>
      <c r="I156" s="34">
        <f t="shared" si="16"/>
        <v>36.6</v>
      </c>
      <c r="J156" s="34"/>
      <c r="K156" s="34"/>
      <c r="L156" s="34">
        <f t="shared" si="19"/>
        <v>-163.6</v>
      </c>
      <c r="M156" s="34">
        <f t="shared" si="20"/>
        <v>18.281718281718284</v>
      </c>
      <c r="N156" s="34"/>
      <c r="O156" s="34">
        <f t="shared" si="22"/>
        <v>-163.6</v>
      </c>
      <c r="P156" s="34">
        <f t="shared" si="23"/>
        <v>18.281718281718284</v>
      </c>
    </row>
    <row r="157" spans="1:16" ht="15">
      <c r="A157" s="83"/>
      <c r="B157" s="86"/>
      <c r="C157" s="21" t="s">
        <v>17</v>
      </c>
      <c r="D157" s="43" t="s">
        <v>18</v>
      </c>
      <c r="E157" s="34">
        <f>E160+E158+E159</f>
        <v>134.6</v>
      </c>
      <c r="F157" s="34">
        <f>F160+F158+F159</f>
        <v>51.4</v>
      </c>
      <c r="G157" s="34">
        <f>G160+G158+G159</f>
        <v>40</v>
      </c>
      <c r="H157" s="34">
        <f>H160+H158+H159</f>
        <v>234.1</v>
      </c>
      <c r="I157" s="34">
        <f t="shared" si="16"/>
        <v>194.1</v>
      </c>
      <c r="J157" s="34">
        <f t="shared" si="17"/>
        <v>585.25</v>
      </c>
      <c r="K157" s="34">
        <f t="shared" si="18"/>
        <v>455.4474708171206</v>
      </c>
      <c r="L157" s="34">
        <f t="shared" si="19"/>
        <v>99.5</v>
      </c>
      <c r="M157" s="34">
        <f t="shared" si="20"/>
        <v>173.92273402674593</v>
      </c>
      <c r="N157" s="34">
        <f t="shared" si="21"/>
        <v>455.4474708171206</v>
      </c>
      <c r="O157" s="34">
        <f t="shared" si="22"/>
        <v>99.5</v>
      </c>
      <c r="P157" s="34">
        <f t="shared" si="23"/>
        <v>173.92273402674593</v>
      </c>
    </row>
    <row r="158" spans="1:16" ht="47.25" customHeight="1" hidden="1">
      <c r="A158" s="83"/>
      <c r="B158" s="86"/>
      <c r="C158" s="20" t="s">
        <v>197</v>
      </c>
      <c r="D158" s="44" t="s">
        <v>198</v>
      </c>
      <c r="E158" s="34"/>
      <c r="F158" s="34"/>
      <c r="G158" s="34"/>
      <c r="H158" s="34"/>
      <c r="I158" s="34">
        <f t="shared" si="16"/>
        <v>0</v>
      </c>
      <c r="J158" s="34" t="e">
        <f t="shared" si="17"/>
        <v>#DIV/0!</v>
      </c>
      <c r="K158" s="34" t="e">
        <f t="shared" si="18"/>
        <v>#DIV/0!</v>
      </c>
      <c r="L158" s="34">
        <f t="shared" si="19"/>
        <v>0</v>
      </c>
      <c r="M158" s="34" t="e">
        <f t="shared" si="20"/>
        <v>#DIV/0!</v>
      </c>
      <c r="N158" s="34" t="e">
        <f t="shared" si="21"/>
        <v>#DIV/0!</v>
      </c>
      <c r="O158" s="34">
        <f t="shared" si="22"/>
        <v>0</v>
      </c>
      <c r="P158" s="34" t="e">
        <f t="shared" si="23"/>
        <v>#DIV/0!</v>
      </c>
    </row>
    <row r="159" spans="1:16" ht="47.25" customHeight="1" hidden="1">
      <c r="A159" s="83"/>
      <c r="B159" s="86"/>
      <c r="C159" s="20" t="s">
        <v>239</v>
      </c>
      <c r="D159" s="44" t="s">
        <v>244</v>
      </c>
      <c r="E159" s="34"/>
      <c r="F159" s="34"/>
      <c r="G159" s="34"/>
      <c r="H159" s="34">
        <v>0.4</v>
      </c>
      <c r="I159" s="34">
        <f t="shared" si="16"/>
        <v>0.4</v>
      </c>
      <c r="J159" s="34" t="e">
        <f t="shared" si="17"/>
        <v>#DIV/0!</v>
      </c>
      <c r="K159" s="34" t="e">
        <f t="shared" si="18"/>
        <v>#DIV/0!</v>
      </c>
      <c r="L159" s="34">
        <f t="shared" si="19"/>
        <v>0.4</v>
      </c>
      <c r="M159" s="34" t="e">
        <f t="shared" si="20"/>
        <v>#DIV/0!</v>
      </c>
      <c r="N159" s="34"/>
      <c r="O159" s="34"/>
      <c r="P159" s="34"/>
    </row>
    <row r="160" spans="1:16" ht="47.25" customHeight="1" hidden="1">
      <c r="A160" s="83"/>
      <c r="B160" s="86"/>
      <c r="C160" s="20" t="s">
        <v>19</v>
      </c>
      <c r="D160" s="44" t="s">
        <v>20</v>
      </c>
      <c r="E160" s="34">
        <v>134.6</v>
      </c>
      <c r="F160" s="34">
        <v>51.4</v>
      </c>
      <c r="G160" s="34">
        <v>40</v>
      </c>
      <c r="H160" s="34">
        <v>233.7</v>
      </c>
      <c r="I160" s="34">
        <f t="shared" si="16"/>
        <v>193.7</v>
      </c>
      <c r="J160" s="34">
        <f t="shared" si="17"/>
        <v>584.2499999999999</v>
      </c>
      <c r="K160" s="34">
        <f t="shared" si="18"/>
        <v>454.6692607003891</v>
      </c>
      <c r="L160" s="34">
        <f t="shared" si="19"/>
        <v>99.1</v>
      </c>
      <c r="M160" s="34">
        <f t="shared" si="20"/>
        <v>173.6255572065379</v>
      </c>
      <c r="N160" s="34">
        <f t="shared" si="21"/>
        <v>454.6692607003891</v>
      </c>
      <c r="O160" s="34">
        <f t="shared" si="22"/>
        <v>99.1</v>
      </c>
      <c r="P160" s="34">
        <f t="shared" si="23"/>
        <v>173.6255572065379</v>
      </c>
    </row>
    <row r="161" spans="1:16" ht="15.75" customHeight="1">
      <c r="A161" s="83"/>
      <c r="B161" s="86"/>
      <c r="C161" s="21" t="s">
        <v>21</v>
      </c>
      <c r="D161" s="43" t="s">
        <v>22</v>
      </c>
      <c r="E161" s="34">
        <v>-87.9</v>
      </c>
      <c r="F161" s="34"/>
      <c r="G161" s="34"/>
      <c r="H161" s="34">
        <v>-1.3</v>
      </c>
      <c r="I161" s="34">
        <f t="shared" si="16"/>
        <v>-1.3</v>
      </c>
      <c r="J161" s="34"/>
      <c r="K161" s="34"/>
      <c r="L161" s="34">
        <f t="shared" si="19"/>
        <v>86.60000000000001</v>
      </c>
      <c r="M161" s="34">
        <f t="shared" si="20"/>
        <v>1.4789533560864618</v>
      </c>
      <c r="N161" s="34"/>
      <c r="O161" s="34">
        <f t="shared" si="22"/>
        <v>86.60000000000001</v>
      </c>
      <c r="P161" s="34"/>
    </row>
    <row r="162" spans="1:16" ht="15" hidden="1">
      <c r="A162" s="83"/>
      <c r="B162" s="86"/>
      <c r="C162" s="21" t="s">
        <v>23</v>
      </c>
      <c r="D162" s="43" t="s">
        <v>24</v>
      </c>
      <c r="E162" s="34"/>
      <c r="F162" s="34"/>
      <c r="G162" s="34"/>
      <c r="H162" s="34"/>
      <c r="I162" s="34">
        <f t="shared" si="16"/>
        <v>0</v>
      </c>
      <c r="J162" s="34" t="e">
        <f t="shared" si="17"/>
        <v>#DIV/0!</v>
      </c>
      <c r="K162" s="34" t="e">
        <f t="shared" si="18"/>
        <v>#DIV/0!</v>
      </c>
      <c r="L162" s="34">
        <f t="shared" si="19"/>
        <v>0</v>
      </c>
      <c r="M162" s="34" t="e">
        <f t="shared" si="20"/>
        <v>#DIV/0!</v>
      </c>
      <c r="N162" s="34" t="e">
        <f t="shared" si="21"/>
        <v>#DIV/0!</v>
      </c>
      <c r="O162" s="34">
        <f t="shared" si="22"/>
        <v>0</v>
      </c>
      <c r="P162" s="34" t="e">
        <f t="shared" si="23"/>
        <v>#DIV/0!</v>
      </c>
    </row>
    <row r="163" spans="1:16" ht="15.75" customHeight="1" hidden="1">
      <c r="A163" s="83"/>
      <c r="B163" s="86"/>
      <c r="C163" s="21" t="s">
        <v>26</v>
      </c>
      <c r="D163" s="43" t="s">
        <v>27</v>
      </c>
      <c r="E163" s="34"/>
      <c r="F163" s="34"/>
      <c r="G163" s="34"/>
      <c r="H163" s="34"/>
      <c r="I163" s="34">
        <f t="shared" si="16"/>
        <v>0</v>
      </c>
      <c r="J163" s="34" t="e">
        <f t="shared" si="17"/>
        <v>#DIV/0!</v>
      </c>
      <c r="K163" s="34" t="e">
        <f t="shared" si="18"/>
        <v>#DIV/0!</v>
      </c>
      <c r="L163" s="34">
        <f t="shared" si="19"/>
        <v>0</v>
      </c>
      <c r="M163" s="34" t="e">
        <f t="shared" si="20"/>
        <v>#DIV/0!</v>
      </c>
      <c r="N163" s="34" t="e">
        <f t="shared" si="21"/>
        <v>#DIV/0!</v>
      </c>
      <c r="O163" s="34">
        <f t="shared" si="22"/>
        <v>0</v>
      </c>
      <c r="P163" s="34" t="e">
        <f t="shared" si="23"/>
        <v>#DIV/0!</v>
      </c>
    </row>
    <row r="164" spans="1:16" ht="15">
      <c r="A164" s="83"/>
      <c r="B164" s="86"/>
      <c r="C164" s="21" t="s">
        <v>28</v>
      </c>
      <c r="D164" s="43" t="s">
        <v>72</v>
      </c>
      <c r="E164" s="34">
        <v>6083.4</v>
      </c>
      <c r="F164" s="34">
        <v>1740</v>
      </c>
      <c r="G164" s="34">
        <v>1454.2</v>
      </c>
      <c r="H164" s="34">
        <v>1740</v>
      </c>
      <c r="I164" s="34">
        <f t="shared" si="16"/>
        <v>285.79999999999995</v>
      </c>
      <c r="J164" s="34">
        <f t="shared" si="17"/>
        <v>119.65341768670059</v>
      </c>
      <c r="K164" s="34">
        <f t="shared" si="18"/>
        <v>100</v>
      </c>
      <c r="L164" s="34">
        <f t="shared" si="19"/>
        <v>-4343.4</v>
      </c>
      <c r="M164" s="34">
        <f t="shared" si="20"/>
        <v>28.60242627478055</v>
      </c>
      <c r="N164" s="34">
        <f t="shared" si="21"/>
        <v>100</v>
      </c>
      <c r="O164" s="34">
        <f t="shared" si="22"/>
        <v>-4343.4</v>
      </c>
      <c r="P164" s="34">
        <f t="shared" si="23"/>
        <v>28.60242627478055</v>
      </c>
    </row>
    <row r="165" spans="1:16" ht="15.75" customHeight="1" hidden="1">
      <c r="A165" s="83"/>
      <c r="B165" s="86"/>
      <c r="C165" s="21" t="s">
        <v>43</v>
      </c>
      <c r="D165" s="44" t="s">
        <v>44</v>
      </c>
      <c r="E165" s="34"/>
      <c r="F165" s="34"/>
      <c r="G165" s="34"/>
      <c r="H165" s="34"/>
      <c r="I165" s="34">
        <f t="shared" si="16"/>
        <v>0</v>
      </c>
      <c r="J165" s="34" t="e">
        <f t="shared" si="17"/>
        <v>#DIV/0!</v>
      </c>
      <c r="K165" s="34" t="e">
        <f t="shared" si="18"/>
        <v>#DIV/0!</v>
      </c>
      <c r="L165" s="34">
        <f t="shared" si="19"/>
        <v>0</v>
      </c>
      <c r="M165" s="34" t="e">
        <f t="shared" si="20"/>
        <v>#DIV/0!</v>
      </c>
      <c r="N165" s="34" t="e">
        <f t="shared" si="21"/>
        <v>#DIV/0!</v>
      </c>
      <c r="O165" s="34">
        <f t="shared" si="22"/>
        <v>0</v>
      </c>
      <c r="P165" s="34" t="e">
        <f t="shared" si="23"/>
        <v>#DIV/0!</v>
      </c>
    </row>
    <row r="166" spans="1:16" ht="15">
      <c r="A166" s="83"/>
      <c r="B166" s="86"/>
      <c r="C166" s="21" t="s">
        <v>30</v>
      </c>
      <c r="D166" s="43" t="s">
        <v>25</v>
      </c>
      <c r="E166" s="34">
        <v>-44.6</v>
      </c>
      <c r="F166" s="34"/>
      <c r="G166" s="34"/>
      <c r="H166" s="34">
        <v>-8.8</v>
      </c>
      <c r="I166" s="34">
        <f t="shared" si="16"/>
        <v>-8.8</v>
      </c>
      <c r="J166" s="34"/>
      <c r="K166" s="34"/>
      <c r="L166" s="34">
        <f t="shared" si="19"/>
        <v>35.8</v>
      </c>
      <c r="M166" s="34">
        <f t="shared" si="20"/>
        <v>19.730941704035875</v>
      </c>
      <c r="N166" s="34"/>
      <c r="O166" s="34">
        <f t="shared" si="22"/>
        <v>35.8</v>
      </c>
      <c r="P166" s="34">
        <f t="shared" si="23"/>
        <v>19.730941704035875</v>
      </c>
    </row>
    <row r="167" spans="1:16" s="5" customFormat="1" ht="30.75">
      <c r="A167" s="83"/>
      <c r="B167" s="86"/>
      <c r="C167" s="23"/>
      <c r="D167" s="3" t="s">
        <v>33</v>
      </c>
      <c r="E167" s="4">
        <f>E168-E166</f>
        <v>6330.299999999999</v>
      </c>
      <c r="F167" s="4">
        <f>F168-F166</f>
        <v>1791.4</v>
      </c>
      <c r="G167" s="4">
        <f>G168-G166</f>
        <v>1494.2</v>
      </c>
      <c r="H167" s="4">
        <f>H168-H166</f>
        <v>2009.4</v>
      </c>
      <c r="I167" s="4">
        <f t="shared" si="16"/>
        <v>515.2</v>
      </c>
      <c r="J167" s="4">
        <f t="shared" si="17"/>
        <v>134.4799892919288</v>
      </c>
      <c r="K167" s="4">
        <f t="shared" si="18"/>
        <v>112.16925309813554</v>
      </c>
      <c r="L167" s="4">
        <f t="shared" si="19"/>
        <v>-4320.9</v>
      </c>
      <c r="M167" s="4">
        <f t="shared" si="20"/>
        <v>31.742571442111757</v>
      </c>
      <c r="N167" s="4">
        <f t="shared" si="21"/>
        <v>112.16925309813554</v>
      </c>
      <c r="O167" s="4">
        <f t="shared" si="22"/>
        <v>-4320.9</v>
      </c>
      <c r="P167" s="4">
        <f t="shared" si="23"/>
        <v>31.742571442111757</v>
      </c>
    </row>
    <row r="168" spans="1:16" s="5" customFormat="1" ht="15.75">
      <c r="A168" s="84"/>
      <c r="B168" s="87"/>
      <c r="C168" s="29"/>
      <c r="D168" s="3" t="s">
        <v>51</v>
      </c>
      <c r="E168" s="6">
        <f>SUM(E156:E157,E161:E166)</f>
        <v>6285.699999999999</v>
      </c>
      <c r="F168" s="6">
        <f>SUM(F156:F157,F161:F166)</f>
        <v>1791.4</v>
      </c>
      <c r="G168" s="6">
        <f>SUM(G156:G157,G161:G166)</f>
        <v>1494.2</v>
      </c>
      <c r="H168" s="6">
        <f>SUM(H156:H157,H161:H166)</f>
        <v>2000.6000000000001</v>
      </c>
      <c r="I168" s="6">
        <f t="shared" si="16"/>
        <v>506.4000000000001</v>
      </c>
      <c r="J168" s="6">
        <f t="shared" si="17"/>
        <v>133.89104537545177</v>
      </c>
      <c r="K168" s="6">
        <f t="shared" si="18"/>
        <v>111.67801719325668</v>
      </c>
      <c r="L168" s="6">
        <f t="shared" si="19"/>
        <v>-4285.0999999999985</v>
      </c>
      <c r="M168" s="6">
        <f t="shared" si="20"/>
        <v>31.82779960863548</v>
      </c>
      <c r="N168" s="6">
        <f t="shared" si="21"/>
        <v>111.67801719325668</v>
      </c>
      <c r="O168" s="6">
        <f t="shared" si="22"/>
        <v>-4285.0999999999985</v>
      </c>
      <c r="P168" s="6">
        <f t="shared" si="23"/>
        <v>31.82779960863548</v>
      </c>
    </row>
    <row r="169" spans="1:16" ht="31.5" customHeight="1">
      <c r="A169" s="82" t="s">
        <v>81</v>
      </c>
      <c r="B169" s="85" t="s">
        <v>82</v>
      </c>
      <c r="C169" s="21" t="s">
        <v>193</v>
      </c>
      <c r="D169" s="32" t="s">
        <v>194</v>
      </c>
      <c r="E169" s="34">
        <v>42.1</v>
      </c>
      <c r="F169" s="34"/>
      <c r="G169" s="34"/>
      <c r="H169" s="34">
        <v>274.9</v>
      </c>
      <c r="I169" s="34">
        <f t="shared" si="16"/>
        <v>274.9</v>
      </c>
      <c r="J169" s="34"/>
      <c r="K169" s="34"/>
      <c r="L169" s="34">
        <f t="shared" si="19"/>
        <v>232.79999999999998</v>
      </c>
      <c r="M169" s="34">
        <f t="shared" si="20"/>
        <v>652.9691211401424</v>
      </c>
      <c r="N169" s="34"/>
      <c r="O169" s="34">
        <f t="shared" si="22"/>
        <v>232.79999999999998</v>
      </c>
      <c r="P169" s="34">
        <f t="shared" si="23"/>
        <v>652.9691211401424</v>
      </c>
    </row>
    <row r="170" spans="1:16" ht="15">
      <c r="A170" s="83"/>
      <c r="B170" s="86"/>
      <c r="C170" s="21" t="s">
        <v>17</v>
      </c>
      <c r="D170" s="43" t="s">
        <v>18</v>
      </c>
      <c r="E170" s="34">
        <f>E172+E171</f>
        <v>468.2</v>
      </c>
      <c r="F170" s="34">
        <f>F172+F171</f>
        <v>54.7</v>
      </c>
      <c r="G170" s="34">
        <f>G172+G171</f>
        <v>44</v>
      </c>
      <c r="H170" s="34">
        <f>H172+H171</f>
        <v>4006.9</v>
      </c>
      <c r="I170" s="34">
        <f t="shared" si="16"/>
        <v>3962.9</v>
      </c>
      <c r="J170" s="34">
        <f t="shared" si="17"/>
        <v>9106.590909090908</v>
      </c>
      <c r="K170" s="34">
        <f t="shared" si="18"/>
        <v>7325.228519195612</v>
      </c>
      <c r="L170" s="34">
        <f t="shared" si="19"/>
        <v>3538.7000000000003</v>
      </c>
      <c r="M170" s="34">
        <f t="shared" si="20"/>
        <v>855.8094831268688</v>
      </c>
      <c r="N170" s="34">
        <f t="shared" si="21"/>
        <v>7325.228519195612</v>
      </c>
      <c r="O170" s="34">
        <f t="shared" si="22"/>
        <v>3538.7000000000003</v>
      </c>
      <c r="P170" s="34">
        <f t="shared" si="23"/>
        <v>855.8094831268688</v>
      </c>
    </row>
    <row r="171" spans="1:16" ht="46.5" hidden="1">
      <c r="A171" s="83"/>
      <c r="B171" s="86"/>
      <c r="C171" s="20" t="s">
        <v>239</v>
      </c>
      <c r="D171" s="44" t="s">
        <v>240</v>
      </c>
      <c r="E171" s="34"/>
      <c r="F171" s="34"/>
      <c r="G171" s="34"/>
      <c r="H171" s="34">
        <v>1561</v>
      </c>
      <c r="I171" s="34">
        <f t="shared" si="16"/>
        <v>1561</v>
      </c>
      <c r="J171" s="34" t="e">
        <f t="shared" si="17"/>
        <v>#DIV/0!</v>
      </c>
      <c r="K171" s="34" t="e">
        <f t="shared" si="18"/>
        <v>#DIV/0!</v>
      </c>
      <c r="L171" s="34">
        <f t="shared" si="19"/>
        <v>1561</v>
      </c>
      <c r="M171" s="34" t="e">
        <f t="shared" si="20"/>
        <v>#DIV/0!</v>
      </c>
      <c r="N171" s="34" t="e">
        <f t="shared" si="21"/>
        <v>#DIV/0!</v>
      </c>
      <c r="O171" s="34">
        <f t="shared" si="22"/>
        <v>1561</v>
      </c>
      <c r="P171" s="34" t="e">
        <f t="shared" si="23"/>
        <v>#DIV/0!</v>
      </c>
    </row>
    <row r="172" spans="1:16" ht="47.25" customHeight="1" hidden="1">
      <c r="A172" s="83"/>
      <c r="B172" s="86"/>
      <c r="C172" s="20" t="s">
        <v>19</v>
      </c>
      <c r="D172" s="44" t="s">
        <v>20</v>
      </c>
      <c r="E172" s="34">
        <v>468.2</v>
      </c>
      <c r="F172" s="34">
        <v>54.7</v>
      </c>
      <c r="G172" s="34">
        <v>44</v>
      </c>
      <c r="H172" s="34">
        <v>2445.9</v>
      </c>
      <c r="I172" s="34">
        <f t="shared" si="16"/>
        <v>2401.9</v>
      </c>
      <c r="J172" s="34">
        <f t="shared" si="17"/>
        <v>5558.863636363637</v>
      </c>
      <c r="K172" s="34">
        <f t="shared" si="18"/>
        <v>4471.480804387568</v>
      </c>
      <c r="L172" s="34">
        <f t="shared" si="19"/>
        <v>1977.7</v>
      </c>
      <c r="M172" s="34">
        <f t="shared" si="20"/>
        <v>522.404955147373</v>
      </c>
      <c r="N172" s="34">
        <f t="shared" si="21"/>
        <v>4471.480804387568</v>
      </c>
      <c r="O172" s="34">
        <f t="shared" si="22"/>
        <v>1977.7</v>
      </c>
      <c r="P172" s="34">
        <f t="shared" si="23"/>
        <v>522.404955147373</v>
      </c>
    </row>
    <row r="173" spans="1:16" ht="15.75" customHeight="1">
      <c r="A173" s="83"/>
      <c r="B173" s="86"/>
      <c r="C173" s="21" t="s">
        <v>21</v>
      </c>
      <c r="D173" s="43" t="s">
        <v>22</v>
      </c>
      <c r="E173" s="34">
        <v>2.3</v>
      </c>
      <c r="F173" s="34"/>
      <c r="G173" s="34"/>
      <c r="H173" s="34">
        <v>1.5</v>
      </c>
      <c r="I173" s="34">
        <f t="shared" si="16"/>
        <v>1.5</v>
      </c>
      <c r="J173" s="34"/>
      <c r="K173" s="34"/>
      <c r="L173" s="34">
        <f t="shared" si="19"/>
        <v>-0.7999999999999998</v>
      </c>
      <c r="M173" s="34">
        <f t="shared" si="20"/>
        <v>65.21739130434783</v>
      </c>
      <c r="N173" s="34"/>
      <c r="O173" s="34">
        <f t="shared" si="22"/>
        <v>-0.7999999999999998</v>
      </c>
      <c r="P173" s="34">
        <f t="shared" si="23"/>
        <v>65.21739130434783</v>
      </c>
    </row>
    <row r="174" spans="1:16" ht="15" hidden="1">
      <c r="A174" s="83"/>
      <c r="B174" s="86"/>
      <c r="C174" s="21" t="s">
        <v>23</v>
      </c>
      <c r="D174" s="43" t="s">
        <v>24</v>
      </c>
      <c r="E174" s="34"/>
      <c r="F174" s="34"/>
      <c r="G174" s="34"/>
      <c r="H174" s="34"/>
      <c r="I174" s="34">
        <f t="shared" si="16"/>
        <v>0</v>
      </c>
      <c r="J174" s="34" t="e">
        <f t="shared" si="17"/>
        <v>#DIV/0!</v>
      </c>
      <c r="K174" s="34" t="e">
        <f t="shared" si="18"/>
        <v>#DIV/0!</v>
      </c>
      <c r="L174" s="34">
        <f t="shared" si="19"/>
        <v>0</v>
      </c>
      <c r="M174" s="34" t="e">
        <f t="shared" si="20"/>
        <v>#DIV/0!</v>
      </c>
      <c r="N174" s="34" t="e">
        <f t="shared" si="21"/>
        <v>#DIV/0!</v>
      </c>
      <c r="O174" s="34">
        <f t="shared" si="22"/>
        <v>0</v>
      </c>
      <c r="P174" s="34" t="e">
        <f t="shared" si="23"/>
        <v>#DIV/0!</v>
      </c>
    </row>
    <row r="175" spans="1:16" ht="15.75" customHeight="1" hidden="1">
      <c r="A175" s="83"/>
      <c r="B175" s="86"/>
      <c r="C175" s="21" t="s">
        <v>26</v>
      </c>
      <c r="D175" s="43" t="s">
        <v>27</v>
      </c>
      <c r="E175" s="34"/>
      <c r="F175" s="34"/>
      <c r="G175" s="34"/>
      <c r="H175" s="34"/>
      <c r="I175" s="34">
        <f t="shared" si="16"/>
        <v>0</v>
      </c>
      <c r="J175" s="34" t="e">
        <f t="shared" si="17"/>
        <v>#DIV/0!</v>
      </c>
      <c r="K175" s="34" t="e">
        <f t="shared" si="18"/>
        <v>#DIV/0!</v>
      </c>
      <c r="L175" s="34">
        <f t="shared" si="19"/>
        <v>0</v>
      </c>
      <c r="M175" s="34" t="e">
        <f t="shared" si="20"/>
        <v>#DIV/0!</v>
      </c>
      <c r="N175" s="34" t="e">
        <f t="shared" si="21"/>
        <v>#DIV/0!</v>
      </c>
      <c r="O175" s="34">
        <f t="shared" si="22"/>
        <v>0</v>
      </c>
      <c r="P175" s="34" t="e">
        <f t="shared" si="23"/>
        <v>#DIV/0!</v>
      </c>
    </row>
    <row r="176" spans="1:16" ht="15">
      <c r="A176" s="83"/>
      <c r="B176" s="86"/>
      <c r="C176" s="21" t="s">
        <v>28</v>
      </c>
      <c r="D176" s="43" t="s">
        <v>72</v>
      </c>
      <c r="E176" s="34">
        <v>5783.4</v>
      </c>
      <c r="F176" s="34">
        <v>1740</v>
      </c>
      <c r="G176" s="34">
        <v>1453.5</v>
      </c>
      <c r="H176" s="34">
        <v>1740</v>
      </c>
      <c r="I176" s="34">
        <f t="shared" si="16"/>
        <v>286.5</v>
      </c>
      <c r="J176" s="34">
        <f t="shared" si="17"/>
        <v>119.7110423116615</v>
      </c>
      <c r="K176" s="34">
        <f t="shared" si="18"/>
        <v>100</v>
      </c>
      <c r="L176" s="34">
        <f t="shared" si="19"/>
        <v>-4043.3999999999996</v>
      </c>
      <c r="M176" s="34">
        <f t="shared" si="20"/>
        <v>30.08610851748107</v>
      </c>
      <c r="N176" s="34">
        <f t="shared" si="21"/>
        <v>100</v>
      </c>
      <c r="O176" s="34">
        <f t="shared" si="22"/>
        <v>-4043.3999999999996</v>
      </c>
      <c r="P176" s="34">
        <f t="shared" si="23"/>
        <v>30.08610851748107</v>
      </c>
    </row>
    <row r="177" spans="1:16" ht="15.75" customHeight="1" hidden="1">
      <c r="A177" s="83"/>
      <c r="B177" s="86"/>
      <c r="C177" s="21" t="s">
        <v>43</v>
      </c>
      <c r="D177" s="44" t="s">
        <v>44</v>
      </c>
      <c r="E177" s="34"/>
      <c r="F177" s="34"/>
      <c r="G177" s="34"/>
      <c r="H177" s="34"/>
      <c r="I177" s="34">
        <f t="shared" si="16"/>
        <v>0</v>
      </c>
      <c r="J177" s="34" t="e">
        <f t="shared" si="17"/>
        <v>#DIV/0!</v>
      </c>
      <c r="K177" s="34" t="e">
        <f t="shared" si="18"/>
        <v>#DIV/0!</v>
      </c>
      <c r="L177" s="34">
        <f t="shared" si="19"/>
        <v>0</v>
      </c>
      <c r="M177" s="34" t="e">
        <f t="shared" si="20"/>
        <v>#DIV/0!</v>
      </c>
      <c r="N177" s="34" t="e">
        <f t="shared" si="21"/>
        <v>#DIV/0!</v>
      </c>
      <c r="O177" s="34">
        <f t="shared" si="22"/>
        <v>0</v>
      </c>
      <c r="P177" s="34" t="e">
        <f t="shared" si="23"/>
        <v>#DIV/0!</v>
      </c>
    </row>
    <row r="178" spans="1:16" ht="15">
      <c r="A178" s="83"/>
      <c r="B178" s="86"/>
      <c r="C178" s="21" t="s">
        <v>30</v>
      </c>
      <c r="D178" s="43" t="s">
        <v>25</v>
      </c>
      <c r="E178" s="34">
        <v>-4</v>
      </c>
      <c r="F178" s="34"/>
      <c r="G178" s="34"/>
      <c r="H178" s="34">
        <v>-36.2</v>
      </c>
      <c r="I178" s="34">
        <f t="shared" si="16"/>
        <v>-36.2</v>
      </c>
      <c r="J178" s="34"/>
      <c r="K178" s="34"/>
      <c r="L178" s="34">
        <f t="shared" si="19"/>
        <v>-32.2</v>
      </c>
      <c r="M178" s="34">
        <f t="shared" si="20"/>
        <v>905.0000000000001</v>
      </c>
      <c r="N178" s="34"/>
      <c r="O178" s="34">
        <f t="shared" si="22"/>
        <v>-32.2</v>
      </c>
      <c r="P178" s="34">
        <f t="shared" si="23"/>
        <v>905.0000000000001</v>
      </c>
    </row>
    <row r="179" spans="1:16" s="5" customFormat="1" ht="30.75">
      <c r="A179" s="83"/>
      <c r="B179" s="86"/>
      <c r="C179" s="23"/>
      <c r="D179" s="3" t="s">
        <v>33</v>
      </c>
      <c r="E179" s="4">
        <f>E180-E178</f>
        <v>6296</v>
      </c>
      <c r="F179" s="4">
        <f>F180-F178</f>
        <v>1794.7</v>
      </c>
      <c r="G179" s="4">
        <f>G180-G178</f>
        <v>1497.5</v>
      </c>
      <c r="H179" s="4">
        <f>H180-H178</f>
        <v>6023.3</v>
      </c>
      <c r="I179" s="4">
        <f t="shared" si="16"/>
        <v>4525.8</v>
      </c>
      <c r="J179" s="4">
        <f t="shared" si="17"/>
        <v>402.22370617696157</v>
      </c>
      <c r="K179" s="4">
        <f t="shared" si="18"/>
        <v>335.61598038669416</v>
      </c>
      <c r="L179" s="4">
        <f t="shared" si="19"/>
        <v>-272.6999999999998</v>
      </c>
      <c r="M179" s="4">
        <f t="shared" si="20"/>
        <v>95.6686785260483</v>
      </c>
      <c r="N179" s="4">
        <f t="shared" si="21"/>
        <v>335.61598038669416</v>
      </c>
      <c r="O179" s="4">
        <f t="shared" si="22"/>
        <v>-272.6999999999998</v>
      </c>
      <c r="P179" s="4">
        <f t="shared" si="23"/>
        <v>95.6686785260483</v>
      </c>
    </row>
    <row r="180" spans="1:16" s="5" customFormat="1" ht="15.75">
      <c r="A180" s="84"/>
      <c r="B180" s="87"/>
      <c r="C180" s="29"/>
      <c r="D180" s="3" t="s">
        <v>51</v>
      </c>
      <c r="E180" s="6">
        <f>SUM(E169:E170,E173:E178)</f>
        <v>6292</v>
      </c>
      <c r="F180" s="6">
        <f>SUM(F169:F170,F173:F178)</f>
        <v>1794.7</v>
      </c>
      <c r="G180" s="6">
        <f>SUM(G169:G170,G173:G178)</f>
        <v>1497.5</v>
      </c>
      <c r="H180" s="6">
        <f>SUM(H169:H170,H173:H178)</f>
        <v>5987.1</v>
      </c>
      <c r="I180" s="6">
        <f t="shared" si="16"/>
        <v>4489.6</v>
      </c>
      <c r="J180" s="6">
        <f t="shared" si="17"/>
        <v>399.8063439065109</v>
      </c>
      <c r="K180" s="6">
        <f t="shared" si="18"/>
        <v>333.5989301833175</v>
      </c>
      <c r="L180" s="6">
        <f t="shared" si="19"/>
        <v>-304.89999999999964</v>
      </c>
      <c r="M180" s="6">
        <f t="shared" si="20"/>
        <v>95.1541640178004</v>
      </c>
      <c r="N180" s="6">
        <f t="shared" si="21"/>
        <v>333.5989301833175</v>
      </c>
      <c r="O180" s="6">
        <f t="shared" si="22"/>
        <v>-304.89999999999964</v>
      </c>
      <c r="P180" s="6">
        <f t="shared" si="23"/>
        <v>95.1541640178004</v>
      </c>
    </row>
    <row r="181" spans="1:16" ht="31.5" customHeight="1">
      <c r="A181" s="82" t="s">
        <v>83</v>
      </c>
      <c r="B181" s="85" t="s">
        <v>84</v>
      </c>
      <c r="C181" s="21" t="s">
        <v>193</v>
      </c>
      <c r="D181" s="32" t="s">
        <v>194</v>
      </c>
      <c r="E181" s="34">
        <v>83.3</v>
      </c>
      <c r="F181" s="34"/>
      <c r="G181" s="34"/>
      <c r="H181" s="34">
        <v>130.7</v>
      </c>
      <c r="I181" s="34">
        <f aca="true" t="shared" si="24" ref="I181:I240">H181-G181</f>
        <v>130.7</v>
      </c>
      <c r="J181" s="34"/>
      <c r="K181" s="34"/>
      <c r="L181" s="34">
        <f aca="true" t="shared" si="25" ref="L181:L240">H181-E181</f>
        <v>47.39999999999999</v>
      </c>
      <c r="M181" s="34">
        <f aca="true" t="shared" si="26" ref="M181:M240">H181/E181*100</f>
        <v>156.90276110444177</v>
      </c>
      <c r="N181" s="34"/>
      <c r="O181" s="34">
        <f t="shared" si="22"/>
        <v>47.39999999999999</v>
      </c>
      <c r="P181" s="34">
        <f t="shared" si="23"/>
        <v>156.90276110444177</v>
      </c>
    </row>
    <row r="182" spans="1:16" ht="15">
      <c r="A182" s="83"/>
      <c r="B182" s="86"/>
      <c r="C182" s="21" t="s">
        <v>17</v>
      </c>
      <c r="D182" s="43" t="s">
        <v>18</v>
      </c>
      <c r="E182" s="34">
        <f>SUM(E183:E185)</f>
        <v>47.7</v>
      </c>
      <c r="F182" s="34">
        <f>SUM(F183:F185)</f>
        <v>35</v>
      </c>
      <c r="G182" s="34">
        <f>SUM(G183:G185)</f>
        <v>31</v>
      </c>
      <c r="H182" s="34">
        <f>SUM(H183:H185)</f>
        <v>60.9</v>
      </c>
      <c r="I182" s="34">
        <f t="shared" si="24"/>
        <v>29.9</v>
      </c>
      <c r="J182" s="34">
        <f aca="true" t="shared" si="27" ref="J182:J235">H182/G182*100</f>
        <v>196.4516129032258</v>
      </c>
      <c r="K182" s="34">
        <f aca="true" t="shared" si="28" ref="K182:K235">H182/F182*100</f>
        <v>174</v>
      </c>
      <c r="L182" s="34">
        <f t="shared" si="25"/>
        <v>13.199999999999996</v>
      </c>
      <c r="M182" s="34">
        <f t="shared" si="26"/>
        <v>127.67295597484276</v>
      </c>
      <c r="N182" s="34">
        <f t="shared" si="21"/>
        <v>174</v>
      </c>
      <c r="O182" s="34">
        <f t="shared" si="22"/>
        <v>13.199999999999996</v>
      </c>
      <c r="P182" s="34">
        <f t="shared" si="23"/>
        <v>127.67295597484276</v>
      </c>
    </row>
    <row r="183" spans="1:16" ht="47.25" customHeight="1" hidden="1">
      <c r="A183" s="83"/>
      <c r="B183" s="86"/>
      <c r="C183" s="20" t="s">
        <v>197</v>
      </c>
      <c r="D183" s="44" t="s">
        <v>198</v>
      </c>
      <c r="E183" s="34"/>
      <c r="F183" s="34"/>
      <c r="G183" s="34"/>
      <c r="H183" s="34"/>
      <c r="I183" s="34">
        <f t="shared" si="24"/>
        <v>0</v>
      </c>
      <c r="J183" s="34" t="e">
        <f t="shared" si="27"/>
        <v>#DIV/0!</v>
      </c>
      <c r="K183" s="34" t="e">
        <f t="shared" si="28"/>
        <v>#DIV/0!</v>
      </c>
      <c r="L183" s="34">
        <f t="shared" si="25"/>
        <v>0</v>
      </c>
      <c r="M183" s="34" t="e">
        <f t="shared" si="26"/>
        <v>#DIV/0!</v>
      </c>
      <c r="N183" s="34" t="e">
        <f t="shared" si="21"/>
        <v>#DIV/0!</v>
      </c>
      <c r="O183" s="34">
        <f t="shared" si="22"/>
        <v>0</v>
      </c>
      <c r="P183" s="34" t="e">
        <f t="shared" si="23"/>
        <v>#DIV/0!</v>
      </c>
    </row>
    <row r="184" spans="1:16" ht="47.25" customHeight="1" hidden="1">
      <c r="A184" s="83"/>
      <c r="B184" s="86"/>
      <c r="C184" s="20" t="s">
        <v>239</v>
      </c>
      <c r="D184" s="44" t="s">
        <v>240</v>
      </c>
      <c r="E184" s="34"/>
      <c r="F184" s="34"/>
      <c r="G184" s="34"/>
      <c r="H184" s="34">
        <v>11</v>
      </c>
      <c r="I184" s="34">
        <f t="shared" si="24"/>
        <v>11</v>
      </c>
      <c r="J184" s="34" t="e">
        <f t="shared" si="27"/>
        <v>#DIV/0!</v>
      </c>
      <c r="K184" s="34" t="e">
        <f t="shared" si="28"/>
        <v>#DIV/0!</v>
      </c>
      <c r="L184" s="34">
        <f t="shared" si="25"/>
        <v>11</v>
      </c>
      <c r="M184" s="34" t="e">
        <f t="shared" si="26"/>
        <v>#DIV/0!</v>
      </c>
      <c r="N184" s="34"/>
      <c r="O184" s="34"/>
      <c r="P184" s="34"/>
    </row>
    <row r="185" spans="1:16" ht="47.25" customHeight="1" hidden="1">
      <c r="A185" s="83"/>
      <c r="B185" s="86"/>
      <c r="C185" s="20" t="s">
        <v>19</v>
      </c>
      <c r="D185" s="44" t="s">
        <v>20</v>
      </c>
      <c r="E185" s="34">
        <v>47.7</v>
      </c>
      <c r="F185" s="34">
        <v>35</v>
      </c>
      <c r="G185" s="34">
        <v>31</v>
      </c>
      <c r="H185" s="34">
        <v>49.9</v>
      </c>
      <c r="I185" s="34">
        <f t="shared" si="24"/>
        <v>18.9</v>
      </c>
      <c r="J185" s="34">
        <f t="shared" si="27"/>
        <v>160.96774193548387</v>
      </c>
      <c r="K185" s="34">
        <f t="shared" si="28"/>
        <v>142.57142857142858</v>
      </c>
      <c r="L185" s="34">
        <f t="shared" si="25"/>
        <v>2.1999999999999957</v>
      </c>
      <c r="M185" s="34">
        <f t="shared" si="26"/>
        <v>104.61215932914045</v>
      </c>
      <c r="N185" s="34">
        <f t="shared" si="21"/>
        <v>142.57142857142858</v>
      </c>
      <c r="O185" s="34">
        <f t="shared" si="22"/>
        <v>2.1999999999999957</v>
      </c>
      <c r="P185" s="34">
        <f t="shared" si="23"/>
        <v>104.61215932914045</v>
      </c>
    </row>
    <row r="186" spans="1:16" ht="15.75" customHeight="1" hidden="1">
      <c r="A186" s="83"/>
      <c r="B186" s="86"/>
      <c r="C186" s="21" t="s">
        <v>21</v>
      </c>
      <c r="D186" s="43" t="s">
        <v>22</v>
      </c>
      <c r="E186" s="34"/>
      <c r="F186" s="34"/>
      <c r="G186" s="34"/>
      <c r="H186" s="34"/>
      <c r="I186" s="34">
        <f t="shared" si="24"/>
        <v>0</v>
      </c>
      <c r="J186" s="34" t="e">
        <f t="shared" si="27"/>
        <v>#DIV/0!</v>
      </c>
      <c r="K186" s="34" t="e">
        <f t="shared" si="28"/>
        <v>#DIV/0!</v>
      </c>
      <c r="L186" s="34">
        <f t="shared" si="25"/>
        <v>0</v>
      </c>
      <c r="M186" s="34" t="e">
        <f t="shared" si="26"/>
        <v>#DIV/0!</v>
      </c>
      <c r="N186" s="34"/>
      <c r="O186" s="34">
        <f t="shared" si="22"/>
        <v>0</v>
      </c>
      <c r="P186" s="34"/>
    </row>
    <row r="187" spans="1:16" ht="15">
      <c r="A187" s="83"/>
      <c r="B187" s="86"/>
      <c r="C187" s="21" t="s">
        <v>23</v>
      </c>
      <c r="D187" s="43" t="s">
        <v>24</v>
      </c>
      <c r="E187" s="34">
        <v>0.6</v>
      </c>
      <c r="F187" s="34"/>
      <c r="G187" s="34"/>
      <c r="H187" s="34"/>
      <c r="I187" s="34">
        <f t="shared" si="24"/>
        <v>0</v>
      </c>
      <c r="J187" s="34"/>
      <c r="K187" s="34"/>
      <c r="L187" s="34">
        <f t="shared" si="25"/>
        <v>-0.6</v>
      </c>
      <c r="M187" s="34">
        <f t="shared" si="26"/>
        <v>0</v>
      </c>
      <c r="N187" s="34" t="e">
        <f t="shared" si="21"/>
        <v>#DIV/0!</v>
      </c>
      <c r="O187" s="34">
        <f t="shared" si="22"/>
        <v>-0.6</v>
      </c>
      <c r="P187" s="34">
        <f t="shared" si="23"/>
        <v>0</v>
      </c>
    </row>
    <row r="188" spans="1:16" ht="15.75" customHeight="1" hidden="1">
      <c r="A188" s="83"/>
      <c r="B188" s="86"/>
      <c r="C188" s="21" t="s">
        <v>26</v>
      </c>
      <c r="D188" s="43" t="s">
        <v>27</v>
      </c>
      <c r="E188" s="34"/>
      <c r="F188" s="34"/>
      <c r="G188" s="34"/>
      <c r="H188" s="34"/>
      <c r="I188" s="34">
        <f t="shared" si="24"/>
        <v>0</v>
      </c>
      <c r="J188" s="34" t="e">
        <f t="shared" si="27"/>
        <v>#DIV/0!</v>
      </c>
      <c r="K188" s="34" t="e">
        <f t="shared" si="28"/>
        <v>#DIV/0!</v>
      </c>
      <c r="L188" s="34">
        <f t="shared" si="25"/>
        <v>0</v>
      </c>
      <c r="M188" s="34" t="e">
        <f t="shared" si="26"/>
        <v>#DIV/0!</v>
      </c>
      <c r="N188" s="34" t="e">
        <f t="shared" si="21"/>
        <v>#DIV/0!</v>
      </c>
      <c r="O188" s="34">
        <f t="shared" si="22"/>
        <v>0</v>
      </c>
      <c r="P188" s="34" t="e">
        <f t="shared" si="23"/>
        <v>#DIV/0!</v>
      </c>
    </row>
    <row r="189" spans="1:16" ht="15">
      <c r="A189" s="83"/>
      <c r="B189" s="86"/>
      <c r="C189" s="21" t="s">
        <v>28</v>
      </c>
      <c r="D189" s="43" t="s">
        <v>72</v>
      </c>
      <c r="E189" s="34">
        <v>4643.2</v>
      </c>
      <c r="F189" s="34">
        <v>1424</v>
      </c>
      <c r="G189" s="34">
        <v>1186.7</v>
      </c>
      <c r="H189" s="34">
        <v>1424</v>
      </c>
      <c r="I189" s="34">
        <f t="shared" si="24"/>
        <v>237.29999999999995</v>
      </c>
      <c r="J189" s="34">
        <f t="shared" si="27"/>
        <v>119.99662930816551</v>
      </c>
      <c r="K189" s="34">
        <f t="shared" si="28"/>
        <v>100</v>
      </c>
      <c r="L189" s="34">
        <f t="shared" si="25"/>
        <v>-3219.2</v>
      </c>
      <c r="M189" s="34">
        <f t="shared" si="26"/>
        <v>30.668504479669195</v>
      </c>
      <c r="N189" s="34">
        <f aca="true" t="shared" si="29" ref="N189:N250">H189/F189*100</f>
        <v>100</v>
      </c>
      <c r="O189" s="34">
        <f aca="true" t="shared" si="30" ref="O189:O252">H189-E189</f>
        <v>-3219.2</v>
      </c>
      <c r="P189" s="34">
        <f aca="true" t="shared" si="31" ref="P189:P252">H189/E189*100</f>
        <v>30.668504479669195</v>
      </c>
    </row>
    <row r="190" spans="1:16" ht="15.75" customHeight="1" hidden="1">
      <c r="A190" s="83"/>
      <c r="B190" s="86"/>
      <c r="C190" s="21" t="s">
        <v>43</v>
      </c>
      <c r="D190" s="44" t="s">
        <v>44</v>
      </c>
      <c r="E190" s="34"/>
      <c r="F190" s="34"/>
      <c r="G190" s="34"/>
      <c r="H190" s="34"/>
      <c r="I190" s="34">
        <f t="shared" si="24"/>
        <v>0</v>
      </c>
      <c r="J190" s="34" t="e">
        <f t="shared" si="27"/>
        <v>#DIV/0!</v>
      </c>
      <c r="K190" s="34" t="e">
        <f t="shared" si="28"/>
        <v>#DIV/0!</v>
      </c>
      <c r="L190" s="34">
        <f t="shared" si="25"/>
        <v>0</v>
      </c>
      <c r="M190" s="34" t="e">
        <f t="shared" si="26"/>
        <v>#DIV/0!</v>
      </c>
      <c r="N190" s="34" t="e">
        <f t="shared" si="29"/>
        <v>#DIV/0!</v>
      </c>
      <c r="O190" s="34">
        <f t="shared" si="30"/>
        <v>0</v>
      </c>
      <c r="P190" s="34" t="e">
        <f t="shared" si="31"/>
        <v>#DIV/0!</v>
      </c>
    </row>
    <row r="191" spans="1:16" ht="15">
      <c r="A191" s="83"/>
      <c r="B191" s="86"/>
      <c r="C191" s="21" t="s">
        <v>30</v>
      </c>
      <c r="D191" s="43" t="s">
        <v>25</v>
      </c>
      <c r="E191" s="34">
        <v>-52.2</v>
      </c>
      <c r="F191" s="34"/>
      <c r="G191" s="34"/>
      <c r="H191" s="34"/>
      <c r="I191" s="34">
        <f t="shared" si="24"/>
        <v>0</v>
      </c>
      <c r="J191" s="34"/>
      <c r="K191" s="34"/>
      <c r="L191" s="34">
        <f t="shared" si="25"/>
        <v>52.2</v>
      </c>
      <c r="M191" s="34">
        <f t="shared" si="26"/>
        <v>0</v>
      </c>
      <c r="N191" s="34"/>
      <c r="O191" s="34">
        <f t="shared" si="30"/>
        <v>52.2</v>
      </c>
      <c r="P191" s="34">
        <f t="shared" si="31"/>
        <v>0</v>
      </c>
    </row>
    <row r="192" spans="1:16" s="5" customFormat="1" ht="30.75">
      <c r="A192" s="83"/>
      <c r="B192" s="86"/>
      <c r="C192" s="23"/>
      <c r="D192" s="3" t="s">
        <v>33</v>
      </c>
      <c r="E192" s="4">
        <f>E193-E191</f>
        <v>4774.8</v>
      </c>
      <c r="F192" s="4">
        <f>F193-F191</f>
        <v>1459</v>
      </c>
      <c r="G192" s="4">
        <f>G193-G191</f>
        <v>1217.7</v>
      </c>
      <c r="H192" s="4">
        <f>H193-H191</f>
        <v>1615.6</v>
      </c>
      <c r="I192" s="4">
        <f t="shared" si="24"/>
        <v>397.89999999999986</v>
      </c>
      <c r="J192" s="4">
        <f t="shared" si="27"/>
        <v>132.67635706660096</v>
      </c>
      <c r="K192" s="4">
        <f t="shared" si="28"/>
        <v>110.73337902673063</v>
      </c>
      <c r="L192" s="4">
        <f t="shared" si="25"/>
        <v>-3159.2000000000003</v>
      </c>
      <c r="M192" s="4">
        <f t="shared" si="26"/>
        <v>33.83597218731674</v>
      </c>
      <c r="N192" s="4">
        <f t="shared" si="29"/>
        <v>110.73337902673063</v>
      </c>
      <c r="O192" s="4">
        <f t="shared" si="30"/>
        <v>-3159.2000000000003</v>
      </c>
      <c r="P192" s="4">
        <f t="shared" si="31"/>
        <v>33.83597218731674</v>
      </c>
    </row>
    <row r="193" spans="1:16" s="5" customFormat="1" ht="15.75">
      <c r="A193" s="84"/>
      <c r="B193" s="87"/>
      <c r="C193" s="29"/>
      <c r="D193" s="3" t="s">
        <v>51</v>
      </c>
      <c r="E193" s="6">
        <f>SUM(E181:E182,E186:E191)</f>
        <v>4722.6</v>
      </c>
      <c r="F193" s="6">
        <f>SUM(F181:F182,F186:F191)</f>
        <v>1459</v>
      </c>
      <c r="G193" s="6">
        <f>SUM(G181:G182,G186:G191)</f>
        <v>1217.7</v>
      </c>
      <c r="H193" s="6">
        <f>SUM(H181:H182,H186:H191)</f>
        <v>1615.6</v>
      </c>
      <c r="I193" s="6">
        <f t="shared" si="24"/>
        <v>397.89999999999986</v>
      </c>
      <c r="J193" s="6">
        <f t="shared" si="27"/>
        <v>132.67635706660096</v>
      </c>
      <c r="K193" s="6">
        <f t="shared" si="28"/>
        <v>110.73337902673063</v>
      </c>
      <c r="L193" s="6">
        <f t="shared" si="25"/>
        <v>-3107.0000000000005</v>
      </c>
      <c r="M193" s="6">
        <f t="shared" si="26"/>
        <v>34.209969084826156</v>
      </c>
      <c r="N193" s="6">
        <f t="shared" si="29"/>
        <v>110.73337902673063</v>
      </c>
      <c r="O193" s="6">
        <f t="shared" si="30"/>
        <v>-3107.0000000000005</v>
      </c>
      <c r="P193" s="6">
        <f t="shared" si="31"/>
        <v>34.209969084826156</v>
      </c>
    </row>
    <row r="194" spans="1:16" s="5" customFormat="1" ht="15.75" customHeight="1">
      <c r="A194" s="82" t="s">
        <v>85</v>
      </c>
      <c r="B194" s="85" t="s">
        <v>86</v>
      </c>
      <c r="C194" s="21" t="s">
        <v>10</v>
      </c>
      <c r="D194" s="42" t="s">
        <v>11</v>
      </c>
      <c r="E194" s="66">
        <v>277.3</v>
      </c>
      <c r="F194" s="6"/>
      <c r="G194" s="6"/>
      <c r="H194" s="66">
        <v>166.4</v>
      </c>
      <c r="I194" s="66">
        <f t="shared" si="24"/>
        <v>166.4</v>
      </c>
      <c r="J194" s="66"/>
      <c r="K194" s="66"/>
      <c r="L194" s="66">
        <f t="shared" si="25"/>
        <v>-110.9</v>
      </c>
      <c r="M194" s="66">
        <f t="shared" si="26"/>
        <v>60.007212405337185</v>
      </c>
      <c r="N194" s="66"/>
      <c r="O194" s="66">
        <f t="shared" si="30"/>
        <v>-110.9</v>
      </c>
      <c r="P194" s="66">
        <f t="shared" si="31"/>
        <v>60.007212405337185</v>
      </c>
    </row>
    <row r="195" spans="1:16" ht="31.5" customHeight="1">
      <c r="A195" s="83"/>
      <c r="B195" s="86"/>
      <c r="C195" s="21" t="s">
        <v>193</v>
      </c>
      <c r="D195" s="32" t="s">
        <v>194</v>
      </c>
      <c r="E195" s="34">
        <v>90.7</v>
      </c>
      <c r="F195" s="34"/>
      <c r="G195" s="34"/>
      <c r="H195" s="34">
        <v>193.6</v>
      </c>
      <c r="I195" s="34">
        <f t="shared" si="24"/>
        <v>193.6</v>
      </c>
      <c r="J195" s="34"/>
      <c r="K195" s="34"/>
      <c r="L195" s="34">
        <f t="shared" si="25"/>
        <v>102.89999999999999</v>
      </c>
      <c r="M195" s="34">
        <f t="shared" si="26"/>
        <v>213.45093715545755</v>
      </c>
      <c r="N195" s="34"/>
      <c r="O195" s="34">
        <f t="shared" si="30"/>
        <v>102.89999999999999</v>
      </c>
      <c r="P195" s="34">
        <f t="shared" si="31"/>
        <v>213.45093715545755</v>
      </c>
    </row>
    <row r="196" spans="1:16" ht="15">
      <c r="A196" s="83"/>
      <c r="B196" s="86"/>
      <c r="C196" s="21" t="s">
        <v>17</v>
      </c>
      <c r="D196" s="43" t="s">
        <v>18</v>
      </c>
      <c r="E196" s="34">
        <f>E197</f>
        <v>98.6</v>
      </c>
      <c r="F196" s="34">
        <f>F197</f>
        <v>91.6</v>
      </c>
      <c r="G196" s="34">
        <f>G197</f>
        <v>75.6</v>
      </c>
      <c r="H196" s="34">
        <f>H197</f>
        <v>381.1</v>
      </c>
      <c r="I196" s="34">
        <f t="shared" si="24"/>
        <v>305.5</v>
      </c>
      <c r="J196" s="34">
        <f t="shared" si="27"/>
        <v>504.10052910052923</v>
      </c>
      <c r="K196" s="34">
        <f t="shared" si="28"/>
        <v>416.0480349344978</v>
      </c>
      <c r="L196" s="34">
        <f t="shared" si="25"/>
        <v>282.5</v>
      </c>
      <c r="M196" s="34">
        <f t="shared" si="26"/>
        <v>386.51115618661265</v>
      </c>
      <c r="N196" s="34">
        <f t="shared" si="29"/>
        <v>416.0480349344978</v>
      </c>
      <c r="O196" s="34">
        <f t="shared" si="30"/>
        <v>282.5</v>
      </c>
      <c r="P196" s="34">
        <f t="shared" si="31"/>
        <v>386.51115618661265</v>
      </c>
    </row>
    <row r="197" spans="1:16" ht="47.25" customHeight="1" hidden="1">
      <c r="A197" s="83"/>
      <c r="B197" s="86"/>
      <c r="C197" s="20" t="s">
        <v>19</v>
      </c>
      <c r="D197" s="44" t="s">
        <v>20</v>
      </c>
      <c r="E197" s="34">
        <v>98.6</v>
      </c>
      <c r="F197" s="34">
        <v>91.6</v>
      </c>
      <c r="G197" s="34">
        <v>75.6</v>
      </c>
      <c r="H197" s="34">
        <v>381.1</v>
      </c>
      <c r="I197" s="34">
        <f t="shared" si="24"/>
        <v>305.5</v>
      </c>
      <c r="J197" s="34">
        <f t="shared" si="27"/>
        <v>504.10052910052923</v>
      </c>
      <c r="K197" s="34">
        <f t="shared" si="28"/>
        <v>416.0480349344978</v>
      </c>
      <c r="L197" s="34">
        <f t="shared" si="25"/>
        <v>282.5</v>
      </c>
      <c r="M197" s="34">
        <f t="shared" si="26"/>
        <v>386.51115618661265</v>
      </c>
      <c r="N197" s="34">
        <f t="shared" si="29"/>
        <v>416.0480349344978</v>
      </c>
      <c r="O197" s="34">
        <f t="shared" si="30"/>
        <v>282.5</v>
      </c>
      <c r="P197" s="34">
        <f t="shared" si="31"/>
        <v>386.51115618661265</v>
      </c>
    </row>
    <row r="198" spans="1:16" ht="15">
      <c r="A198" s="83"/>
      <c r="B198" s="86"/>
      <c r="C198" s="21" t="s">
        <v>21</v>
      </c>
      <c r="D198" s="43" t="s">
        <v>22</v>
      </c>
      <c r="E198" s="34">
        <v>149.1</v>
      </c>
      <c r="F198" s="34"/>
      <c r="G198" s="34"/>
      <c r="H198" s="34">
        <v>10</v>
      </c>
      <c r="I198" s="34">
        <f t="shared" si="24"/>
        <v>10</v>
      </c>
      <c r="J198" s="34"/>
      <c r="K198" s="34"/>
      <c r="L198" s="34">
        <f t="shared" si="25"/>
        <v>-139.1</v>
      </c>
      <c r="M198" s="34">
        <f t="shared" si="26"/>
        <v>6.70690811535882</v>
      </c>
      <c r="N198" s="34"/>
      <c r="O198" s="34">
        <f t="shared" si="30"/>
        <v>-139.1</v>
      </c>
      <c r="P198" s="34">
        <f t="shared" si="31"/>
        <v>6.70690811535882</v>
      </c>
    </row>
    <row r="199" spans="1:16" ht="15" hidden="1">
      <c r="A199" s="83"/>
      <c r="B199" s="86"/>
      <c r="C199" s="21" t="s">
        <v>23</v>
      </c>
      <c r="D199" s="43" t="s">
        <v>24</v>
      </c>
      <c r="E199" s="34"/>
      <c r="F199" s="34"/>
      <c r="G199" s="34"/>
      <c r="H199" s="34"/>
      <c r="I199" s="34">
        <f t="shared" si="24"/>
        <v>0</v>
      </c>
      <c r="J199" s="34" t="e">
        <f t="shared" si="27"/>
        <v>#DIV/0!</v>
      </c>
      <c r="K199" s="34" t="e">
        <f t="shared" si="28"/>
        <v>#DIV/0!</v>
      </c>
      <c r="L199" s="34">
        <f t="shared" si="25"/>
        <v>0</v>
      </c>
      <c r="M199" s="34" t="e">
        <f t="shared" si="26"/>
        <v>#DIV/0!</v>
      </c>
      <c r="N199" s="34" t="e">
        <f t="shared" si="29"/>
        <v>#DIV/0!</v>
      </c>
      <c r="O199" s="34">
        <f t="shared" si="30"/>
        <v>0</v>
      </c>
      <c r="P199" s="34" t="e">
        <f t="shared" si="31"/>
        <v>#DIV/0!</v>
      </c>
    </row>
    <row r="200" spans="1:16" ht="15.75" customHeight="1" hidden="1">
      <c r="A200" s="83"/>
      <c r="B200" s="86"/>
      <c r="C200" s="21" t="s">
        <v>26</v>
      </c>
      <c r="D200" s="43" t="s">
        <v>27</v>
      </c>
      <c r="E200" s="34"/>
      <c r="F200" s="34"/>
      <c r="G200" s="34"/>
      <c r="H200" s="34"/>
      <c r="I200" s="34">
        <f t="shared" si="24"/>
        <v>0</v>
      </c>
      <c r="J200" s="34" t="e">
        <f t="shared" si="27"/>
        <v>#DIV/0!</v>
      </c>
      <c r="K200" s="34" t="e">
        <f t="shared" si="28"/>
        <v>#DIV/0!</v>
      </c>
      <c r="L200" s="34">
        <f t="shared" si="25"/>
        <v>0</v>
      </c>
      <c r="M200" s="34" t="e">
        <f t="shared" si="26"/>
        <v>#DIV/0!</v>
      </c>
      <c r="N200" s="34" t="e">
        <f t="shared" si="29"/>
        <v>#DIV/0!</v>
      </c>
      <c r="O200" s="34">
        <f t="shared" si="30"/>
        <v>0</v>
      </c>
      <c r="P200" s="34" t="e">
        <f t="shared" si="31"/>
        <v>#DIV/0!</v>
      </c>
    </row>
    <row r="201" spans="1:16" ht="15">
      <c r="A201" s="83"/>
      <c r="B201" s="86"/>
      <c r="C201" s="21" t="s">
        <v>28</v>
      </c>
      <c r="D201" s="43" t="s">
        <v>72</v>
      </c>
      <c r="E201" s="34">
        <v>4643.2</v>
      </c>
      <c r="F201" s="34">
        <v>1424</v>
      </c>
      <c r="G201" s="34">
        <v>1186.7</v>
      </c>
      <c r="H201" s="34">
        <v>1424</v>
      </c>
      <c r="I201" s="34">
        <f t="shared" si="24"/>
        <v>237.29999999999995</v>
      </c>
      <c r="J201" s="34">
        <f t="shared" si="27"/>
        <v>119.99662930816551</v>
      </c>
      <c r="K201" s="34">
        <f t="shared" si="28"/>
        <v>100</v>
      </c>
      <c r="L201" s="34">
        <f t="shared" si="25"/>
        <v>-3219.2</v>
      </c>
      <c r="M201" s="34">
        <f t="shared" si="26"/>
        <v>30.668504479669195</v>
      </c>
      <c r="N201" s="34">
        <f t="shared" si="29"/>
        <v>100</v>
      </c>
      <c r="O201" s="34">
        <f t="shared" si="30"/>
        <v>-3219.2</v>
      </c>
      <c r="P201" s="34">
        <f t="shared" si="31"/>
        <v>30.668504479669195</v>
      </c>
    </row>
    <row r="202" spans="1:16" ht="15.75" customHeight="1" hidden="1">
      <c r="A202" s="83"/>
      <c r="B202" s="86"/>
      <c r="C202" s="21" t="s">
        <v>43</v>
      </c>
      <c r="D202" s="44" t="s">
        <v>44</v>
      </c>
      <c r="E202" s="34"/>
      <c r="F202" s="34"/>
      <c r="G202" s="34"/>
      <c r="H202" s="34"/>
      <c r="I202" s="34">
        <f t="shared" si="24"/>
        <v>0</v>
      </c>
      <c r="J202" s="34" t="e">
        <f t="shared" si="27"/>
        <v>#DIV/0!</v>
      </c>
      <c r="K202" s="34" t="e">
        <f t="shared" si="28"/>
        <v>#DIV/0!</v>
      </c>
      <c r="L202" s="34">
        <f t="shared" si="25"/>
        <v>0</v>
      </c>
      <c r="M202" s="34" t="e">
        <f t="shared" si="26"/>
        <v>#DIV/0!</v>
      </c>
      <c r="N202" s="34" t="e">
        <f t="shared" si="29"/>
        <v>#DIV/0!</v>
      </c>
      <c r="O202" s="34">
        <f t="shared" si="30"/>
        <v>0</v>
      </c>
      <c r="P202" s="34" t="e">
        <f t="shared" si="31"/>
        <v>#DIV/0!</v>
      </c>
    </row>
    <row r="203" spans="1:16" ht="15">
      <c r="A203" s="83"/>
      <c r="B203" s="86"/>
      <c r="C203" s="21" t="s">
        <v>30</v>
      </c>
      <c r="D203" s="43" t="s">
        <v>25</v>
      </c>
      <c r="E203" s="34"/>
      <c r="F203" s="34"/>
      <c r="G203" s="34"/>
      <c r="H203" s="34">
        <v>-0.4</v>
      </c>
      <c r="I203" s="34">
        <f t="shared" si="24"/>
        <v>-0.4</v>
      </c>
      <c r="J203" s="34"/>
      <c r="K203" s="34"/>
      <c r="L203" s="34">
        <f t="shared" si="25"/>
        <v>-0.4</v>
      </c>
      <c r="M203" s="34"/>
      <c r="N203" s="34"/>
      <c r="O203" s="34">
        <f t="shared" si="30"/>
        <v>-0.4</v>
      </c>
      <c r="P203" s="34"/>
    </row>
    <row r="204" spans="1:16" s="5" customFormat="1" ht="30.75">
      <c r="A204" s="83"/>
      <c r="B204" s="86"/>
      <c r="C204" s="23"/>
      <c r="D204" s="3" t="s">
        <v>33</v>
      </c>
      <c r="E204" s="4">
        <f>E205-E203</f>
        <v>5258.9</v>
      </c>
      <c r="F204" s="4">
        <f>F205-F203</f>
        <v>1515.6</v>
      </c>
      <c r="G204" s="4">
        <f>G205-G203</f>
        <v>1262.3</v>
      </c>
      <c r="H204" s="4">
        <f>H205-H203</f>
        <v>2175.1</v>
      </c>
      <c r="I204" s="4">
        <f t="shared" si="24"/>
        <v>912.8</v>
      </c>
      <c r="J204" s="4">
        <f t="shared" si="27"/>
        <v>172.31244553592649</v>
      </c>
      <c r="K204" s="4">
        <f t="shared" si="28"/>
        <v>143.51411982053312</v>
      </c>
      <c r="L204" s="4">
        <f t="shared" si="25"/>
        <v>-3083.7999999999997</v>
      </c>
      <c r="M204" s="4">
        <f t="shared" si="26"/>
        <v>41.36036053167012</v>
      </c>
      <c r="N204" s="4">
        <f t="shared" si="29"/>
        <v>143.51411982053312</v>
      </c>
      <c r="O204" s="4">
        <f t="shared" si="30"/>
        <v>-3083.7999999999997</v>
      </c>
      <c r="P204" s="4">
        <f t="shared" si="31"/>
        <v>41.36036053167012</v>
      </c>
    </row>
    <row r="205" spans="1:16" s="5" customFormat="1" ht="15.75">
      <c r="A205" s="84"/>
      <c r="B205" s="87"/>
      <c r="C205" s="29"/>
      <c r="D205" s="3" t="s">
        <v>51</v>
      </c>
      <c r="E205" s="6">
        <f>SUM(E194:E196,E198:E203)</f>
        <v>5258.9</v>
      </c>
      <c r="F205" s="6">
        <f>SUM(F194:F196,F198:F203)</f>
        <v>1515.6</v>
      </c>
      <c r="G205" s="6">
        <f>SUM(G194:G196,G198:G203)</f>
        <v>1262.3</v>
      </c>
      <c r="H205" s="6">
        <f>SUM(H194:H196,H198:H203)</f>
        <v>2174.7</v>
      </c>
      <c r="I205" s="6">
        <f t="shared" si="24"/>
        <v>912.3999999999999</v>
      </c>
      <c r="J205" s="6">
        <f t="shared" si="27"/>
        <v>172.28075734769862</v>
      </c>
      <c r="K205" s="6">
        <f t="shared" si="28"/>
        <v>143.48772763262073</v>
      </c>
      <c r="L205" s="6">
        <f t="shared" si="25"/>
        <v>-3084.2</v>
      </c>
      <c r="M205" s="6">
        <f t="shared" si="26"/>
        <v>41.35275437829204</v>
      </c>
      <c r="N205" s="6">
        <f t="shared" si="29"/>
        <v>143.48772763262073</v>
      </c>
      <c r="O205" s="6">
        <f t="shared" si="30"/>
        <v>-3084.2</v>
      </c>
      <c r="P205" s="6">
        <f t="shared" si="31"/>
        <v>41.35275437829204</v>
      </c>
    </row>
    <row r="206" spans="1:16" ht="31.5" customHeight="1">
      <c r="A206" s="85">
        <v>936</v>
      </c>
      <c r="B206" s="85" t="s">
        <v>87</v>
      </c>
      <c r="C206" s="21" t="s">
        <v>193</v>
      </c>
      <c r="D206" s="32" t="s">
        <v>194</v>
      </c>
      <c r="E206" s="35">
        <v>9.1</v>
      </c>
      <c r="F206" s="35"/>
      <c r="G206" s="35"/>
      <c r="H206" s="35">
        <v>89.5</v>
      </c>
      <c r="I206" s="35">
        <f t="shared" si="24"/>
        <v>89.5</v>
      </c>
      <c r="J206" s="35"/>
      <c r="K206" s="35"/>
      <c r="L206" s="35">
        <f t="shared" si="25"/>
        <v>80.4</v>
      </c>
      <c r="M206" s="35">
        <f t="shared" si="26"/>
        <v>983.5164835164836</v>
      </c>
      <c r="N206" s="35"/>
      <c r="O206" s="35">
        <f t="shared" si="30"/>
        <v>80.4</v>
      </c>
      <c r="P206" s="35"/>
    </row>
    <row r="207" spans="1:16" s="5" customFormat="1" ht="15">
      <c r="A207" s="86"/>
      <c r="B207" s="86"/>
      <c r="C207" s="21" t="s">
        <v>17</v>
      </c>
      <c r="D207" s="43" t="s">
        <v>18</v>
      </c>
      <c r="E207" s="34">
        <f>E209+E208</f>
        <v>257.2</v>
      </c>
      <c r="F207" s="34">
        <f>F209+F208</f>
        <v>16.6</v>
      </c>
      <c r="G207" s="34">
        <f>G209+G208</f>
        <v>5</v>
      </c>
      <c r="H207" s="34">
        <f>H209+H208</f>
        <v>222.4</v>
      </c>
      <c r="I207" s="34">
        <f t="shared" si="24"/>
        <v>217.4</v>
      </c>
      <c r="J207" s="34">
        <f t="shared" si="27"/>
        <v>4448</v>
      </c>
      <c r="K207" s="34">
        <f t="shared" si="28"/>
        <v>1339.7590361445782</v>
      </c>
      <c r="L207" s="34">
        <f t="shared" si="25"/>
        <v>-34.79999999999998</v>
      </c>
      <c r="M207" s="34">
        <f t="shared" si="26"/>
        <v>86.4696734059098</v>
      </c>
      <c r="N207" s="34">
        <f t="shared" si="29"/>
        <v>1339.7590361445782</v>
      </c>
      <c r="O207" s="34">
        <f t="shared" si="30"/>
        <v>-34.79999999999998</v>
      </c>
      <c r="P207" s="34">
        <f t="shared" si="31"/>
        <v>86.4696734059098</v>
      </c>
    </row>
    <row r="208" spans="1:16" s="5" customFormat="1" ht="46.5" hidden="1">
      <c r="A208" s="86"/>
      <c r="B208" s="86"/>
      <c r="C208" s="20" t="s">
        <v>239</v>
      </c>
      <c r="D208" s="44" t="s">
        <v>240</v>
      </c>
      <c r="E208" s="34"/>
      <c r="F208" s="34"/>
      <c r="G208" s="34"/>
      <c r="H208" s="34">
        <v>142</v>
      </c>
      <c r="I208" s="34">
        <f t="shared" si="24"/>
        <v>142</v>
      </c>
      <c r="J208" s="34" t="e">
        <f t="shared" si="27"/>
        <v>#DIV/0!</v>
      </c>
      <c r="K208" s="34" t="e">
        <f t="shared" si="28"/>
        <v>#DIV/0!</v>
      </c>
      <c r="L208" s="34">
        <f t="shared" si="25"/>
        <v>142</v>
      </c>
      <c r="M208" s="34" t="e">
        <f t="shared" si="26"/>
        <v>#DIV/0!</v>
      </c>
      <c r="N208" s="34"/>
      <c r="O208" s="34"/>
      <c r="P208" s="34"/>
    </row>
    <row r="209" spans="1:16" s="5" customFormat="1" ht="47.25" customHeight="1" hidden="1">
      <c r="A209" s="86"/>
      <c r="B209" s="86"/>
      <c r="C209" s="20" t="s">
        <v>19</v>
      </c>
      <c r="D209" s="44" t="s">
        <v>20</v>
      </c>
      <c r="E209" s="34">
        <v>257.2</v>
      </c>
      <c r="F209" s="34">
        <v>16.6</v>
      </c>
      <c r="G209" s="34">
        <v>5</v>
      </c>
      <c r="H209" s="34">
        <v>80.4</v>
      </c>
      <c r="I209" s="34">
        <f t="shared" si="24"/>
        <v>75.4</v>
      </c>
      <c r="J209" s="34">
        <f t="shared" si="27"/>
        <v>1608.0000000000002</v>
      </c>
      <c r="K209" s="34">
        <f t="shared" si="28"/>
        <v>484.33734939759034</v>
      </c>
      <c r="L209" s="34">
        <f t="shared" si="25"/>
        <v>-176.79999999999998</v>
      </c>
      <c r="M209" s="34">
        <f t="shared" si="26"/>
        <v>31.2597200622084</v>
      </c>
      <c r="N209" s="34">
        <f t="shared" si="29"/>
        <v>484.33734939759034</v>
      </c>
      <c r="O209" s="34">
        <f t="shared" si="30"/>
        <v>-176.79999999999998</v>
      </c>
      <c r="P209" s="34">
        <f t="shared" si="31"/>
        <v>31.2597200622084</v>
      </c>
    </row>
    <row r="210" spans="1:16" ht="15.75" customHeight="1" hidden="1">
      <c r="A210" s="86"/>
      <c r="B210" s="86"/>
      <c r="C210" s="21" t="s">
        <v>21</v>
      </c>
      <c r="D210" s="43" t="s">
        <v>22</v>
      </c>
      <c r="E210" s="34"/>
      <c r="F210" s="34"/>
      <c r="G210" s="34"/>
      <c r="H210" s="34"/>
      <c r="I210" s="34">
        <f t="shared" si="24"/>
        <v>0</v>
      </c>
      <c r="J210" s="34" t="e">
        <f t="shared" si="27"/>
        <v>#DIV/0!</v>
      </c>
      <c r="K210" s="34" t="e">
        <f t="shared" si="28"/>
        <v>#DIV/0!</v>
      </c>
      <c r="L210" s="34">
        <f t="shared" si="25"/>
        <v>0</v>
      </c>
      <c r="M210" s="34" t="e">
        <f t="shared" si="26"/>
        <v>#DIV/0!</v>
      </c>
      <c r="N210" s="34" t="e">
        <f t="shared" si="29"/>
        <v>#DIV/0!</v>
      </c>
      <c r="O210" s="34">
        <f t="shared" si="30"/>
        <v>0</v>
      </c>
      <c r="P210" s="34" t="e">
        <f t="shared" si="31"/>
        <v>#DIV/0!</v>
      </c>
    </row>
    <row r="211" spans="1:16" ht="15" hidden="1">
      <c r="A211" s="86"/>
      <c r="B211" s="86"/>
      <c r="C211" s="21" t="s">
        <v>23</v>
      </c>
      <c r="D211" s="43" t="s">
        <v>24</v>
      </c>
      <c r="E211" s="34"/>
      <c r="F211" s="34"/>
      <c r="G211" s="34"/>
      <c r="H211" s="34"/>
      <c r="I211" s="34">
        <f t="shared" si="24"/>
        <v>0</v>
      </c>
      <c r="J211" s="34" t="e">
        <f t="shared" si="27"/>
        <v>#DIV/0!</v>
      </c>
      <c r="K211" s="34" t="e">
        <f t="shared" si="28"/>
        <v>#DIV/0!</v>
      </c>
      <c r="L211" s="34">
        <f t="shared" si="25"/>
        <v>0</v>
      </c>
      <c r="M211" s="34" t="e">
        <f t="shared" si="26"/>
        <v>#DIV/0!</v>
      </c>
      <c r="N211" s="34" t="e">
        <f t="shared" si="29"/>
        <v>#DIV/0!</v>
      </c>
      <c r="O211" s="34">
        <f t="shared" si="30"/>
        <v>0</v>
      </c>
      <c r="P211" s="34" t="e">
        <f t="shared" si="31"/>
        <v>#DIV/0!</v>
      </c>
    </row>
    <row r="212" spans="1:16" ht="15" hidden="1">
      <c r="A212" s="86"/>
      <c r="B212" s="86"/>
      <c r="C212" s="21" t="s">
        <v>26</v>
      </c>
      <c r="D212" s="43" t="s">
        <v>27</v>
      </c>
      <c r="E212" s="34"/>
      <c r="F212" s="34"/>
      <c r="G212" s="34"/>
      <c r="H212" s="34"/>
      <c r="I212" s="34">
        <f t="shared" si="24"/>
        <v>0</v>
      </c>
      <c r="J212" s="34" t="e">
        <f t="shared" si="27"/>
        <v>#DIV/0!</v>
      </c>
      <c r="K212" s="34" t="e">
        <f t="shared" si="28"/>
        <v>#DIV/0!</v>
      </c>
      <c r="L212" s="34">
        <f t="shared" si="25"/>
        <v>0</v>
      </c>
      <c r="M212" s="34" t="e">
        <f t="shared" si="26"/>
        <v>#DIV/0!</v>
      </c>
      <c r="N212" s="34" t="e">
        <f t="shared" si="29"/>
        <v>#DIV/0!</v>
      </c>
      <c r="O212" s="34">
        <f t="shared" si="30"/>
        <v>0</v>
      </c>
      <c r="P212" s="34" t="e">
        <f t="shared" si="31"/>
        <v>#DIV/0!</v>
      </c>
    </row>
    <row r="213" spans="1:16" ht="15">
      <c r="A213" s="86"/>
      <c r="B213" s="86"/>
      <c r="C213" s="21" t="s">
        <v>28</v>
      </c>
      <c r="D213" s="43" t="s">
        <v>72</v>
      </c>
      <c r="E213" s="34">
        <v>4002.8</v>
      </c>
      <c r="F213" s="34">
        <v>1108</v>
      </c>
      <c r="G213" s="34">
        <v>923.3</v>
      </c>
      <c r="H213" s="34">
        <v>1108</v>
      </c>
      <c r="I213" s="34">
        <f t="shared" si="24"/>
        <v>184.70000000000005</v>
      </c>
      <c r="J213" s="34">
        <f t="shared" si="27"/>
        <v>120.00433228636413</v>
      </c>
      <c r="K213" s="34">
        <f t="shared" si="28"/>
        <v>100</v>
      </c>
      <c r="L213" s="34">
        <f t="shared" si="25"/>
        <v>-2894.8</v>
      </c>
      <c r="M213" s="34">
        <f t="shared" si="26"/>
        <v>27.680623563505545</v>
      </c>
      <c r="N213" s="34">
        <f t="shared" si="29"/>
        <v>100</v>
      </c>
      <c r="O213" s="34">
        <f t="shared" si="30"/>
        <v>-2894.8</v>
      </c>
      <c r="P213" s="34">
        <f t="shared" si="31"/>
        <v>27.680623563505545</v>
      </c>
    </row>
    <row r="214" spans="1:16" ht="15.75" customHeight="1" hidden="1">
      <c r="A214" s="86"/>
      <c r="B214" s="86"/>
      <c r="C214" s="21" t="s">
        <v>43</v>
      </c>
      <c r="D214" s="44" t="s">
        <v>44</v>
      </c>
      <c r="E214" s="34"/>
      <c r="F214" s="34"/>
      <c r="G214" s="34"/>
      <c r="H214" s="34"/>
      <c r="I214" s="34">
        <f t="shared" si="24"/>
        <v>0</v>
      </c>
      <c r="J214" s="34" t="e">
        <f t="shared" si="27"/>
        <v>#DIV/0!</v>
      </c>
      <c r="K214" s="34" t="e">
        <f t="shared" si="28"/>
        <v>#DIV/0!</v>
      </c>
      <c r="L214" s="34">
        <f t="shared" si="25"/>
        <v>0</v>
      </c>
      <c r="M214" s="34" t="e">
        <f t="shared" si="26"/>
        <v>#DIV/0!</v>
      </c>
      <c r="N214" s="34" t="e">
        <f t="shared" si="29"/>
        <v>#DIV/0!</v>
      </c>
      <c r="O214" s="34">
        <f t="shared" si="30"/>
        <v>0</v>
      </c>
      <c r="P214" s="34" t="e">
        <f t="shared" si="31"/>
        <v>#DIV/0!</v>
      </c>
    </row>
    <row r="215" spans="1:16" ht="15">
      <c r="A215" s="86"/>
      <c r="B215" s="86"/>
      <c r="C215" s="21" t="s">
        <v>30</v>
      </c>
      <c r="D215" s="43" t="s">
        <v>25</v>
      </c>
      <c r="E215" s="34">
        <v>-3.3</v>
      </c>
      <c r="F215" s="34"/>
      <c r="G215" s="34"/>
      <c r="H215" s="34">
        <v>-1.7</v>
      </c>
      <c r="I215" s="34">
        <f t="shared" si="24"/>
        <v>-1.7</v>
      </c>
      <c r="J215" s="34"/>
      <c r="K215" s="34"/>
      <c r="L215" s="34">
        <f t="shared" si="25"/>
        <v>1.5999999999999999</v>
      </c>
      <c r="M215" s="34">
        <f t="shared" si="26"/>
        <v>51.515151515151516</v>
      </c>
      <c r="N215" s="34"/>
      <c r="O215" s="34">
        <f t="shared" si="30"/>
        <v>1.5999999999999999</v>
      </c>
      <c r="P215" s="34">
        <f t="shared" si="31"/>
        <v>51.515151515151516</v>
      </c>
    </row>
    <row r="216" spans="1:16" s="5" customFormat="1" ht="30.75">
      <c r="A216" s="86"/>
      <c r="B216" s="86"/>
      <c r="C216" s="23"/>
      <c r="D216" s="3" t="s">
        <v>33</v>
      </c>
      <c r="E216" s="4">
        <f>E217-E215</f>
        <v>4269.1</v>
      </c>
      <c r="F216" s="4">
        <f>F217-F215</f>
        <v>1124.6</v>
      </c>
      <c r="G216" s="4">
        <f>G217-G215</f>
        <v>928.3</v>
      </c>
      <c r="H216" s="4">
        <f>H217-H215</f>
        <v>1419.9</v>
      </c>
      <c r="I216" s="4">
        <f t="shared" si="24"/>
        <v>491.60000000000014</v>
      </c>
      <c r="J216" s="4">
        <f t="shared" si="27"/>
        <v>152.95701820532156</v>
      </c>
      <c r="K216" s="4">
        <f t="shared" si="28"/>
        <v>126.25822514671884</v>
      </c>
      <c r="L216" s="4">
        <f t="shared" si="25"/>
        <v>-2849.2000000000003</v>
      </c>
      <c r="M216" s="4">
        <f t="shared" si="26"/>
        <v>33.259937691785154</v>
      </c>
      <c r="N216" s="4">
        <f t="shared" si="29"/>
        <v>126.25822514671884</v>
      </c>
      <c r="O216" s="4">
        <f t="shared" si="30"/>
        <v>-2849.2000000000003</v>
      </c>
      <c r="P216" s="4">
        <f t="shared" si="31"/>
        <v>33.259937691785154</v>
      </c>
    </row>
    <row r="217" spans="1:16" s="5" customFormat="1" ht="15.75">
      <c r="A217" s="87"/>
      <c r="B217" s="87"/>
      <c r="C217" s="29"/>
      <c r="D217" s="3" t="s">
        <v>51</v>
      </c>
      <c r="E217" s="6">
        <f>SUM(E206,E207,E210:E215)</f>
        <v>4265.8</v>
      </c>
      <c r="F217" s="6">
        <f>SUM(F206,F207,F210:F215)</f>
        <v>1124.6</v>
      </c>
      <c r="G217" s="6">
        <f>SUM(G206,G207,G210:G215)</f>
        <v>928.3</v>
      </c>
      <c r="H217" s="6">
        <f>SUM(H206,H207,H210:H215)</f>
        <v>1418.2</v>
      </c>
      <c r="I217" s="6">
        <f t="shared" si="24"/>
        <v>489.9000000000001</v>
      </c>
      <c r="J217" s="6">
        <f t="shared" si="27"/>
        <v>152.77388775180438</v>
      </c>
      <c r="K217" s="6">
        <f t="shared" si="28"/>
        <v>126.10706028810246</v>
      </c>
      <c r="L217" s="6">
        <f t="shared" si="25"/>
        <v>-2847.6000000000004</v>
      </c>
      <c r="M217" s="6">
        <f t="shared" si="26"/>
        <v>33.24581555628487</v>
      </c>
      <c r="N217" s="6">
        <f t="shared" si="29"/>
        <v>126.10706028810246</v>
      </c>
      <c r="O217" s="6">
        <f t="shared" si="30"/>
        <v>-2847.6000000000004</v>
      </c>
      <c r="P217" s="6">
        <f t="shared" si="31"/>
        <v>33.24581555628487</v>
      </c>
    </row>
    <row r="218" spans="1:16" ht="15.75" customHeight="1">
      <c r="A218" s="82" t="s">
        <v>88</v>
      </c>
      <c r="B218" s="85" t="s">
        <v>89</v>
      </c>
      <c r="C218" s="21" t="s">
        <v>10</v>
      </c>
      <c r="D218" s="42" t="s">
        <v>11</v>
      </c>
      <c r="E218" s="34">
        <v>76.4</v>
      </c>
      <c r="F218" s="34"/>
      <c r="G218" s="34"/>
      <c r="H218" s="34"/>
      <c r="I218" s="34">
        <f t="shared" si="24"/>
        <v>0</v>
      </c>
      <c r="J218" s="34"/>
      <c r="K218" s="34"/>
      <c r="L218" s="34">
        <f t="shared" si="25"/>
        <v>-76.4</v>
      </c>
      <c r="M218" s="34">
        <f t="shared" si="26"/>
        <v>0</v>
      </c>
      <c r="N218" s="34"/>
      <c r="O218" s="34">
        <f t="shared" si="30"/>
        <v>-76.4</v>
      </c>
      <c r="P218" s="34">
        <f t="shared" si="31"/>
        <v>0</v>
      </c>
    </row>
    <row r="219" spans="1:16" ht="15.75" customHeight="1">
      <c r="A219" s="83"/>
      <c r="B219" s="86"/>
      <c r="C219" s="63" t="s">
        <v>205</v>
      </c>
      <c r="D219" s="64" t="s">
        <v>206</v>
      </c>
      <c r="E219" s="34">
        <v>14.2</v>
      </c>
      <c r="F219" s="34"/>
      <c r="G219" s="34"/>
      <c r="H219" s="34"/>
      <c r="I219" s="34">
        <f t="shared" si="24"/>
        <v>0</v>
      </c>
      <c r="J219" s="34"/>
      <c r="K219" s="34"/>
      <c r="L219" s="34">
        <f t="shared" si="25"/>
        <v>-14.2</v>
      </c>
      <c r="M219" s="34">
        <f t="shared" si="26"/>
        <v>0</v>
      </c>
      <c r="N219" s="34" t="e">
        <f t="shared" si="29"/>
        <v>#DIV/0!</v>
      </c>
      <c r="O219" s="34">
        <f t="shared" si="30"/>
        <v>-14.2</v>
      </c>
      <c r="P219" s="34">
        <f t="shared" si="31"/>
        <v>0</v>
      </c>
    </row>
    <row r="220" spans="1:16" ht="30.75">
      <c r="A220" s="83"/>
      <c r="B220" s="86"/>
      <c r="C220" s="21" t="s">
        <v>193</v>
      </c>
      <c r="D220" s="32" t="s">
        <v>194</v>
      </c>
      <c r="E220" s="34">
        <v>90</v>
      </c>
      <c r="F220" s="34"/>
      <c r="G220" s="34"/>
      <c r="H220" s="34">
        <v>91.4</v>
      </c>
      <c r="I220" s="34">
        <f t="shared" si="24"/>
        <v>91.4</v>
      </c>
      <c r="J220" s="34"/>
      <c r="K220" s="34"/>
      <c r="L220" s="34">
        <f t="shared" si="25"/>
        <v>1.4000000000000057</v>
      </c>
      <c r="M220" s="34">
        <f t="shared" si="26"/>
        <v>101.55555555555556</v>
      </c>
      <c r="N220" s="34"/>
      <c r="O220" s="34">
        <f t="shared" si="30"/>
        <v>1.4000000000000057</v>
      </c>
      <c r="P220" s="34">
        <f t="shared" si="31"/>
        <v>101.55555555555556</v>
      </c>
    </row>
    <row r="221" spans="1:16" ht="15">
      <c r="A221" s="83"/>
      <c r="B221" s="86"/>
      <c r="C221" s="21" t="s">
        <v>17</v>
      </c>
      <c r="D221" s="43" t="s">
        <v>18</v>
      </c>
      <c r="E221" s="34">
        <f>E223+E222</f>
        <v>26.5</v>
      </c>
      <c r="F221" s="34">
        <f>F223+F222</f>
        <v>1433.4</v>
      </c>
      <c r="G221" s="34">
        <f>G223+G222</f>
        <v>1421.7</v>
      </c>
      <c r="H221" s="34">
        <f>H223+H222</f>
        <v>5181.8</v>
      </c>
      <c r="I221" s="34">
        <f t="shared" si="24"/>
        <v>3760.1000000000004</v>
      </c>
      <c r="J221" s="34">
        <f t="shared" si="27"/>
        <v>364.47914468593933</v>
      </c>
      <c r="K221" s="34">
        <f t="shared" si="28"/>
        <v>361.50411608762386</v>
      </c>
      <c r="L221" s="34">
        <f t="shared" si="25"/>
        <v>5155.3</v>
      </c>
      <c r="M221" s="34">
        <f t="shared" si="26"/>
        <v>19553.962264150945</v>
      </c>
      <c r="N221" s="34">
        <f t="shared" si="29"/>
        <v>361.50411608762386</v>
      </c>
      <c r="O221" s="34">
        <f t="shared" si="30"/>
        <v>5155.3</v>
      </c>
      <c r="P221" s="34">
        <f t="shared" si="31"/>
        <v>19553.962264150945</v>
      </c>
    </row>
    <row r="222" spans="1:16" ht="46.5" hidden="1">
      <c r="A222" s="83"/>
      <c r="B222" s="86"/>
      <c r="C222" s="20" t="s">
        <v>239</v>
      </c>
      <c r="D222" s="44" t="s">
        <v>240</v>
      </c>
      <c r="E222" s="34"/>
      <c r="F222" s="34"/>
      <c r="G222" s="34"/>
      <c r="H222" s="34">
        <v>24</v>
      </c>
      <c r="I222" s="34">
        <f t="shared" si="24"/>
        <v>24</v>
      </c>
      <c r="J222" s="34" t="e">
        <f t="shared" si="27"/>
        <v>#DIV/0!</v>
      </c>
      <c r="K222" s="34" t="e">
        <f t="shared" si="28"/>
        <v>#DIV/0!</v>
      </c>
      <c r="L222" s="34">
        <f t="shared" si="25"/>
        <v>24</v>
      </c>
      <c r="M222" s="34" t="e">
        <f t="shared" si="26"/>
        <v>#DIV/0!</v>
      </c>
      <c r="N222" s="34"/>
      <c r="O222" s="34"/>
      <c r="P222" s="34"/>
    </row>
    <row r="223" spans="1:16" ht="47.25" customHeight="1" hidden="1">
      <c r="A223" s="83"/>
      <c r="B223" s="86"/>
      <c r="C223" s="20" t="s">
        <v>19</v>
      </c>
      <c r="D223" s="44" t="s">
        <v>20</v>
      </c>
      <c r="E223" s="34">
        <v>26.5</v>
      </c>
      <c r="F223" s="34">
        <v>1433.4</v>
      </c>
      <c r="G223" s="34">
        <v>1421.7</v>
      </c>
      <c r="H223" s="34">
        <v>5157.8</v>
      </c>
      <c r="I223" s="34">
        <f t="shared" si="24"/>
        <v>3736.1000000000004</v>
      </c>
      <c r="J223" s="34">
        <f t="shared" si="27"/>
        <v>362.7910248294296</v>
      </c>
      <c r="K223" s="34">
        <f t="shared" si="28"/>
        <v>359.82977535928563</v>
      </c>
      <c r="L223" s="34">
        <f t="shared" si="25"/>
        <v>5131.3</v>
      </c>
      <c r="M223" s="34">
        <f t="shared" si="26"/>
        <v>19463.396226415094</v>
      </c>
      <c r="N223" s="34">
        <f t="shared" si="29"/>
        <v>359.82977535928563</v>
      </c>
      <c r="O223" s="34">
        <f t="shared" si="30"/>
        <v>5131.3</v>
      </c>
      <c r="P223" s="34">
        <f t="shared" si="31"/>
        <v>19463.396226415094</v>
      </c>
    </row>
    <row r="224" spans="1:16" ht="15" hidden="1">
      <c r="A224" s="83"/>
      <c r="B224" s="86"/>
      <c r="C224" s="21" t="s">
        <v>21</v>
      </c>
      <c r="D224" s="43" t="s">
        <v>22</v>
      </c>
      <c r="E224" s="34"/>
      <c r="F224" s="34"/>
      <c r="G224" s="34"/>
      <c r="H224" s="34"/>
      <c r="I224" s="34">
        <f t="shared" si="24"/>
        <v>0</v>
      </c>
      <c r="J224" s="34" t="e">
        <f t="shared" si="27"/>
        <v>#DIV/0!</v>
      </c>
      <c r="K224" s="34" t="e">
        <f t="shared" si="28"/>
        <v>#DIV/0!</v>
      </c>
      <c r="L224" s="34">
        <f t="shared" si="25"/>
        <v>0</v>
      </c>
      <c r="M224" s="34" t="e">
        <f t="shared" si="26"/>
        <v>#DIV/0!</v>
      </c>
      <c r="N224" s="34"/>
      <c r="O224" s="34">
        <f t="shared" si="30"/>
        <v>0</v>
      </c>
      <c r="P224" s="34" t="e">
        <f t="shared" si="31"/>
        <v>#DIV/0!</v>
      </c>
    </row>
    <row r="225" spans="1:16" ht="15" hidden="1">
      <c r="A225" s="83"/>
      <c r="B225" s="86"/>
      <c r="C225" s="21" t="s">
        <v>23</v>
      </c>
      <c r="D225" s="43" t="s">
        <v>24</v>
      </c>
      <c r="E225" s="34"/>
      <c r="F225" s="34"/>
      <c r="G225" s="34"/>
      <c r="H225" s="34"/>
      <c r="I225" s="34">
        <f t="shared" si="24"/>
        <v>0</v>
      </c>
      <c r="J225" s="34" t="e">
        <f t="shared" si="27"/>
        <v>#DIV/0!</v>
      </c>
      <c r="K225" s="34" t="e">
        <f t="shared" si="28"/>
        <v>#DIV/0!</v>
      </c>
      <c r="L225" s="34">
        <f t="shared" si="25"/>
        <v>0</v>
      </c>
      <c r="M225" s="34" t="e">
        <f t="shared" si="26"/>
        <v>#DIV/0!</v>
      </c>
      <c r="N225" s="34" t="e">
        <f t="shared" si="29"/>
        <v>#DIV/0!</v>
      </c>
      <c r="O225" s="34">
        <f t="shared" si="30"/>
        <v>0</v>
      </c>
      <c r="P225" s="34" t="e">
        <f t="shared" si="31"/>
        <v>#DIV/0!</v>
      </c>
    </row>
    <row r="226" spans="1:16" ht="15.75" customHeight="1" hidden="1">
      <c r="A226" s="83"/>
      <c r="B226" s="86"/>
      <c r="C226" s="21" t="s">
        <v>26</v>
      </c>
      <c r="D226" s="43" t="s">
        <v>27</v>
      </c>
      <c r="E226" s="34"/>
      <c r="F226" s="34"/>
      <c r="G226" s="34"/>
      <c r="H226" s="34"/>
      <c r="I226" s="34">
        <f t="shared" si="24"/>
        <v>0</v>
      </c>
      <c r="J226" s="34" t="e">
        <f t="shared" si="27"/>
        <v>#DIV/0!</v>
      </c>
      <c r="K226" s="34" t="e">
        <f t="shared" si="28"/>
        <v>#DIV/0!</v>
      </c>
      <c r="L226" s="34">
        <f t="shared" si="25"/>
        <v>0</v>
      </c>
      <c r="M226" s="34" t="e">
        <f t="shared" si="26"/>
        <v>#DIV/0!</v>
      </c>
      <c r="N226" s="34" t="e">
        <f t="shared" si="29"/>
        <v>#DIV/0!</v>
      </c>
      <c r="O226" s="34">
        <f t="shared" si="30"/>
        <v>0</v>
      </c>
      <c r="P226" s="34" t="e">
        <f t="shared" si="31"/>
        <v>#DIV/0!</v>
      </c>
    </row>
    <row r="227" spans="1:16" ht="15">
      <c r="A227" s="83"/>
      <c r="B227" s="86"/>
      <c r="C227" s="21" t="s">
        <v>28</v>
      </c>
      <c r="D227" s="43" t="s">
        <v>72</v>
      </c>
      <c r="E227" s="34">
        <v>4102.8</v>
      </c>
      <c r="F227" s="34">
        <v>1108</v>
      </c>
      <c r="G227" s="34">
        <v>923.3</v>
      </c>
      <c r="H227" s="34">
        <v>1108</v>
      </c>
      <c r="I227" s="34">
        <f t="shared" si="24"/>
        <v>184.70000000000005</v>
      </c>
      <c r="J227" s="34">
        <f t="shared" si="27"/>
        <v>120.00433228636413</v>
      </c>
      <c r="K227" s="34">
        <f t="shared" si="28"/>
        <v>100</v>
      </c>
      <c r="L227" s="34">
        <f t="shared" si="25"/>
        <v>-2994.8</v>
      </c>
      <c r="M227" s="34">
        <f t="shared" si="26"/>
        <v>27.005947158038413</v>
      </c>
      <c r="N227" s="34">
        <f t="shared" si="29"/>
        <v>100</v>
      </c>
      <c r="O227" s="34">
        <f t="shared" si="30"/>
        <v>-2994.8</v>
      </c>
      <c r="P227" s="34">
        <f t="shared" si="31"/>
        <v>27.005947158038413</v>
      </c>
    </row>
    <row r="228" spans="1:16" ht="15.75" customHeight="1" hidden="1">
      <c r="A228" s="83"/>
      <c r="B228" s="86"/>
      <c r="C228" s="21" t="s">
        <v>43</v>
      </c>
      <c r="D228" s="44" t="s">
        <v>44</v>
      </c>
      <c r="E228" s="34"/>
      <c r="F228" s="34"/>
      <c r="G228" s="34"/>
      <c r="H228" s="34"/>
      <c r="I228" s="34">
        <f t="shared" si="24"/>
        <v>0</v>
      </c>
      <c r="J228" s="34" t="e">
        <f t="shared" si="27"/>
        <v>#DIV/0!</v>
      </c>
      <c r="K228" s="34" t="e">
        <f t="shared" si="28"/>
        <v>#DIV/0!</v>
      </c>
      <c r="L228" s="34">
        <f t="shared" si="25"/>
        <v>0</v>
      </c>
      <c r="M228" s="34" t="e">
        <f t="shared" si="26"/>
        <v>#DIV/0!</v>
      </c>
      <c r="N228" s="34" t="e">
        <f t="shared" si="29"/>
        <v>#DIV/0!</v>
      </c>
      <c r="O228" s="34">
        <f t="shared" si="30"/>
        <v>0</v>
      </c>
      <c r="P228" s="34" t="e">
        <f t="shared" si="31"/>
        <v>#DIV/0!</v>
      </c>
    </row>
    <row r="229" spans="1:16" ht="15">
      <c r="A229" s="83"/>
      <c r="B229" s="86"/>
      <c r="C229" s="21" t="s">
        <v>30</v>
      </c>
      <c r="D229" s="43" t="s">
        <v>25</v>
      </c>
      <c r="E229" s="34">
        <v>-60.4</v>
      </c>
      <c r="F229" s="34"/>
      <c r="G229" s="34"/>
      <c r="H229" s="34">
        <v>-3.3</v>
      </c>
      <c r="I229" s="34">
        <f t="shared" si="24"/>
        <v>-3.3</v>
      </c>
      <c r="J229" s="34"/>
      <c r="K229" s="34"/>
      <c r="L229" s="34">
        <f t="shared" si="25"/>
        <v>57.1</v>
      </c>
      <c r="M229" s="34">
        <f t="shared" si="26"/>
        <v>5.4635761589403975</v>
      </c>
      <c r="N229" s="34"/>
      <c r="O229" s="34">
        <f t="shared" si="30"/>
        <v>57.1</v>
      </c>
      <c r="P229" s="34">
        <f t="shared" si="31"/>
        <v>5.4635761589403975</v>
      </c>
    </row>
    <row r="230" spans="1:16" s="5" customFormat="1" ht="30.75">
      <c r="A230" s="83"/>
      <c r="B230" s="86"/>
      <c r="C230" s="23"/>
      <c r="D230" s="3" t="s">
        <v>33</v>
      </c>
      <c r="E230" s="4">
        <f>E231-E229</f>
        <v>4309.900000000001</v>
      </c>
      <c r="F230" s="4">
        <f>F231-F229</f>
        <v>2541.4</v>
      </c>
      <c r="G230" s="4">
        <f>G231-G229</f>
        <v>2345</v>
      </c>
      <c r="H230" s="4">
        <f>H231-H229</f>
        <v>6381.2</v>
      </c>
      <c r="I230" s="4">
        <f t="shared" si="24"/>
        <v>4036.2</v>
      </c>
      <c r="J230" s="4">
        <f t="shared" si="27"/>
        <v>272.1194029850746</v>
      </c>
      <c r="K230" s="4">
        <f t="shared" si="28"/>
        <v>251.08995042102777</v>
      </c>
      <c r="L230" s="4">
        <f t="shared" si="25"/>
        <v>2071.2999999999993</v>
      </c>
      <c r="M230" s="4">
        <f t="shared" si="26"/>
        <v>148.05911970115312</v>
      </c>
      <c r="N230" s="4">
        <f t="shared" si="29"/>
        <v>251.08995042102777</v>
      </c>
      <c r="O230" s="4">
        <f t="shared" si="30"/>
        <v>2071.2999999999993</v>
      </c>
      <c r="P230" s="4">
        <f t="shared" si="31"/>
        <v>148.05911970115312</v>
      </c>
    </row>
    <row r="231" spans="1:16" s="5" customFormat="1" ht="15">
      <c r="A231" s="84"/>
      <c r="B231" s="87"/>
      <c r="C231" s="33"/>
      <c r="D231" s="3" t="s">
        <v>51</v>
      </c>
      <c r="E231" s="6">
        <f>SUM(E218:E221,E224:E229)</f>
        <v>4249.500000000001</v>
      </c>
      <c r="F231" s="6">
        <f>SUM(F218:F221,F224:F229)</f>
        <v>2541.4</v>
      </c>
      <c r="G231" s="6">
        <f>SUM(G218:G221,G224:G229)</f>
        <v>2345</v>
      </c>
      <c r="H231" s="6">
        <f>SUM(H218:H221,H224:H229)</f>
        <v>6377.9</v>
      </c>
      <c r="I231" s="6">
        <f t="shared" si="24"/>
        <v>4032.8999999999996</v>
      </c>
      <c r="J231" s="6">
        <f t="shared" si="27"/>
        <v>271.9786780383795</v>
      </c>
      <c r="K231" s="6">
        <f t="shared" si="28"/>
        <v>250.96010073188006</v>
      </c>
      <c r="L231" s="6">
        <f t="shared" si="25"/>
        <v>2128.3999999999987</v>
      </c>
      <c r="M231" s="6">
        <f t="shared" si="26"/>
        <v>150.08589245793618</v>
      </c>
      <c r="N231" s="6">
        <f t="shared" si="29"/>
        <v>250.96010073188006</v>
      </c>
      <c r="O231" s="6">
        <f t="shared" si="30"/>
        <v>2128.3999999999987</v>
      </c>
      <c r="P231" s="6">
        <f t="shared" si="31"/>
        <v>150.08589245793618</v>
      </c>
    </row>
    <row r="232" spans="1:16" ht="30.75">
      <c r="A232" s="82" t="s">
        <v>90</v>
      </c>
      <c r="B232" s="85" t="s">
        <v>91</v>
      </c>
      <c r="C232" s="21" t="s">
        <v>193</v>
      </c>
      <c r="D232" s="32" t="s">
        <v>194</v>
      </c>
      <c r="E232" s="34">
        <v>12.1</v>
      </c>
      <c r="F232" s="34"/>
      <c r="G232" s="34"/>
      <c r="H232" s="34">
        <v>97.1</v>
      </c>
      <c r="I232" s="34">
        <f t="shared" si="24"/>
        <v>97.1</v>
      </c>
      <c r="J232" s="34"/>
      <c r="K232" s="34"/>
      <c r="L232" s="34">
        <f t="shared" si="25"/>
        <v>85</v>
      </c>
      <c r="M232" s="34">
        <f t="shared" si="26"/>
        <v>802.4793388429752</v>
      </c>
      <c r="N232" s="34"/>
      <c r="O232" s="34">
        <f t="shared" si="30"/>
        <v>85</v>
      </c>
      <c r="P232" s="34">
        <f t="shared" si="31"/>
        <v>802.4793388429752</v>
      </c>
    </row>
    <row r="233" spans="1:16" ht="15.75" customHeight="1">
      <c r="A233" s="83"/>
      <c r="B233" s="86"/>
      <c r="C233" s="21" t="s">
        <v>17</v>
      </c>
      <c r="D233" s="43" t="s">
        <v>18</v>
      </c>
      <c r="E233" s="34">
        <f>E235+E234</f>
        <v>0</v>
      </c>
      <c r="F233" s="34">
        <f>F235+F234</f>
        <v>0</v>
      </c>
      <c r="G233" s="34">
        <f>G235+G234</f>
        <v>0</v>
      </c>
      <c r="H233" s="34">
        <f>H235+H234</f>
        <v>5</v>
      </c>
      <c r="I233" s="34">
        <f t="shared" si="24"/>
        <v>5</v>
      </c>
      <c r="J233" s="34"/>
      <c r="K233" s="34"/>
      <c r="L233" s="34">
        <f t="shared" si="25"/>
        <v>5</v>
      </c>
      <c r="M233" s="34"/>
      <c r="N233" s="34" t="e">
        <f t="shared" si="29"/>
        <v>#DIV/0!</v>
      </c>
      <c r="O233" s="34">
        <f t="shared" si="30"/>
        <v>5</v>
      </c>
      <c r="P233" s="34" t="e">
        <f t="shared" si="31"/>
        <v>#DIV/0!</v>
      </c>
    </row>
    <row r="234" spans="1:16" ht="15.75" customHeight="1" hidden="1">
      <c r="A234" s="83"/>
      <c r="B234" s="86"/>
      <c r="C234" s="20" t="s">
        <v>239</v>
      </c>
      <c r="D234" s="44" t="s">
        <v>240</v>
      </c>
      <c r="E234" s="34"/>
      <c r="F234" s="34"/>
      <c r="G234" s="34"/>
      <c r="H234" s="34">
        <v>5</v>
      </c>
      <c r="I234" s="34">
        <f t="shared" si="24"/>
        <v>5</v>
      </c>
      <c r="J234" s="34" t="e">
        <f t="shared" si="27"/>
        <v>#DIV/0!</v>
      </c>
      <c r="K234" s="34" t="e">
        <f t="shared" si="28"/>
        <v>#DIV/0!</v>
      </c>
      <c r="L234" s="34">
        <f t="shared" si="25"/>
        <v>5</v>
      </c>
      <c r="M234" s="34" t="e">
        <f t="shared" si="26"/>
        <v>#DIV/0!</v>
      </c>
      <c r="N234" s="34"/>
      <c r="O234" s="34"/>
      <c r="P234" s="34"/>
    </row>
    <row r="235" spans="1:16" ht="47.25" customHeight="1" hidden="1">
      <c r="A235" s="83"/>
      <c r="B235" s="86"/>
      <c r="C235" s="20" t="s">
        <v>19</v>
      </c>
      <c r="D235" s="44" t="s">
        <v>20</v>
      </c>
      <c r="E235" s="34"/>
      <c r="F235" s="34"/>
      <c r="G235" s="34"/>
      <c r="H235" s="34"/>
      <c r="I235" s="34">
        <f t="shared" si="24"/>
        <v>0</v>
      </c>
      <c r="J235" s="34" t="e">
        <f t="shared" si="27"/>
        <v>#DIV/0!</v>
      </c>
      <c r="K235" s="34" t="e">
        <f t="shared" si="28"/>
        <v>#DIV/0!</v>
      </c>
      <c r="L235" s="34">
        <f t="shared" si="25"/>
        <v>0</v>
      </c>
      <c r="M235" s="34" t="e">
        <f t="shared" si="26"/>
        <v>#DIV/0!</v>
      </c>
      <c r="N235" s="34" t="e">
        <f t="shared" si="29"/>
        <v>#DIV/0!</v>
      </c>
      <c r="O235" s="34">
        <f t="shared" si="30"/>
        <v>0</v>
      </c>
      <c r="P235" s="34" t="e">
        <f t="shared" si="31"/>
        <v>#DIV/0!</v>
      </c>
    </row>
    <row r="236" spans="1:16" ht="15">
      <c r="A236" s="83"/>
      <c r="B236" s="86"/>
      <c r="C236" s="21" t="s">
        <v>21</v>
      </c>
      <c r="D236" s="43" t="s">
        <v>22</v>
      </c>
      <c r="E236" s="38">
        <v>-2.2</v>
      </c>
      <c r="F236" s="34"/>
      <c r="G236" s="34"/>
      <c r="H236" s="34">
        <v>-1.2</v>
      </c>
      <c r="I236" s="34">
        <f t="shared" si="24"/>
        <v>-1.2</v>
      </c>
      <c r="J236" s="34"/>
      <c r="K236" s="34"/>
      <c r="L236" s="34">
        <f t="shared" si="25"/>
        <v>1.0000000000000002</v>
      </c>
      <c r="M236" s="34">
        <f t="shared" si="26"/>
        <v>54.54545454545454</v>
      </c>
      <c r="N236" s="34"/>
      <c r="O236" s="34">
        <f t="shared" si="30"/>
        <v>1.0000000000000002</v>
      </c>
      <c r="P236" s="34">
        <f t="shared" si="31"/>
        <v>54.54545454545454</v>
      </c>
    </row>
    <row r="237" spans="1:16" ht="15" hidden="1">
      <c r="A237" s="83"/>
      <c r="B237" s="86"/>
      <c r="C237" s="21" t="s">
        <v>23</v>
      </c>
      <c r="D237" s="43" t="s">
        <v>24</v>
      </c>
      <c r="E237" s="34"/>
      <c r="F237" s="34"/>
      <c r="G237" s="34"/>
      <c r="H237" s="34"/>
      <c r="I237" s="34">
        <f t="shared" si="24"/>
        <v>0</v>
      </c>
      <c r="J237" s="34"/>
      <c r="K237" s="34"/>
      <c r="L237" s="34">
        <f t="shared" si="25"/>
        <v>0</v>
      </c>
      <c r="M237" s="34" t="e">
        <f t="shared" si="26"/>
        <v>#DIV/0!</v>
      </c>
      <c r="N237" s="34" t="e">
        <f t="shared" si="29"/>
        <v>#DIV/0!</v>
      </c>
      <c r="O237" s="34">
        <f t="shared" si="30"/>
        <v>0</v>
      </c>
      <c r="P237" s="34" t="e">
        <f t="shared" si="31"/>
        <v>#DIV/0!</v>
      </c>
    </row>
    <row r="238" spans="1:16" ht="15.75" customHeight="1" hidden="1">
      <c r="A238" s="83"/>
      <c r="B238" s="86"/>
      <c r="C238" s="21" t="s">
        <v>26</v>
      </c>
      <c r="D238" s="43" t="s">
        <v>27</v>
      </c>
      <c r="E238" s="34"/>
      <c r="F238" s="34"/>
      <c r="G238" s="34"/>
      <c r="H238" s="34"/>
      <c r="I238" s="34">
        <f t="shared" si="24"/>
        <v>0</v>
      </c>
      <c r="J238" s="34"/>
      <c r="K238" s="34"/>
      <c r="L238" s="34">
        <f t="shared" si="25"/>
        <v>0</v>
      </c>
      <c r="M238" s="34" t="e">
        <f t="shared" si="26"/>
        <v>#DIV/0!</v>
      </c>
      <c r="N238" s="34" t="e">
        <f t="shared" si="29"/>
        <v>#DIV/0!</v>
      </c>
      <c r="O238" s="34">
        <f t="shared" si="30"/>
        <v>0</v>
      </c>
      <c r="P238" s="34" t="e">
        <f t="shared" si="31"/>
        <v>#DIV/0!</v>
      </c>
    </row>
    <row r="239" spans="1:16" ht="15">
      <c r="A239" s="83"/>
      <c r="B239" s="86"/>
      <c r="C239" s="21" t="s">
        <v>28</v>
      </c>
      <c r="D239" s="43" t="s">
        <v>72</v>
      </c>
      <c r="E239" s="34">
        <v>850</v>
      </c>
      <c r="F239" s="34"/>
      <c r="G239" s="34"/>
      <c r="H239" s="34"/>
      <c r="I239" s="34">
        <f t="shared" si="24"/>
        <v>0</v>
      </c>
      <c r="J239" s="34"/>
      <c r="K239" s="34"/>
      <c r="L239" s="34">
        <f t="shared" si="25"/>
        <v>-850</v>
      </c>
      <c r="M239" s="34">
        <f t="shared" si="26"/>
        <v>0</v>
      </c>
      <c r="N239" s="34" t="e">
        <f t="shared" si="29"/>
        <v>#DIV/0!</v>
      </c>
      <c r="O239" s="34">
        <f t="shared" si="30"/>
        <v>-850</v>
      </c>
      <c r="P239" s="34">
        <f t="shared" si="31"/>
        <v>0</v>
      </c>
    </row>
    <row r="240" spans="1:16" ht="15.75" customHeight="1" hidden="1">
      <c r="A240" s="83"/>
      <c r="B240" s="86"/>
      <c r="C240" s="21" t="s">
        <v>43</v>
      </c>
      <c r="D240" s="44" t="s">
        <v>44</v>
      </c>
      <c r="E240" s="34"/>
      <c r="F240" s="34"/>
      <c r="G240" s="34"/>
      <c r="H240" s="34"/>
      <c r="I240" s="34">
        <f t="shared" si="24"/>
        <v>0</v>
      </c>
      <c r="J240" s="34"/>
      <c r="K240" s="34"/>
      <c r="L240" s="34">
        <f t="shared" si="25"/>
        <v>0</v>
      </c>
      <c r="M240" s="34" t="e">
        <f t="shared" si="26"/>
        <v>#DIV/0!</v>
      </c>
      <c r="N240" s="34" t="e">
        <f t="shared" si="29"/>
        <v>#DIV/0!</v>
      </c>
      <c r="O240" s="34">
        <f t="shared" si="30"/>
        <v>0</v>
      </c>
      <c r="P240" s="34" t="e">
        <f t="shared" si="31"/>
        <v>#DIV/0!</v>
      </c>
    </row>
    <row r="241" spans="1:16" ht="15">
      <c r="A241" s="83"/>
      <c r="B241" s="86"/>
      <c r="C241" s="21" t="s">
        <v>30</v>
      </c>
      <c r="D241" s="43" t="s">
        <v>25</v>
      </c>
      <c r="E241" s="34">
        <v>-6.5</v>
      </c>
      <c r="F241" s="34"/>
      <c r="G241" s="34"/>
      <c r="H241" s="34"/>
      <c r="I241" s="34">
        <f aca="true" t="shared" si="32" ref="I241:I304">H241-G241</f>
        <v>0</v>
      </c>
      <c r="J241" s="34"/>
      <c r="K241" s="34"/>
      <c r="L241" s="34">
        <f aca="true" t="shared" si="33" ref="L241:L304">H241-E241</f>
        <v>6.5</v>
      </c>
      <c r="M241" s="34">
        <f aca="true" t="shared" si="34" ref="M241:M304">H241/E241*100</f>
        <v>0</v>
      </c>
      <c r="N241" s="34"/>
      <c r="O241" s="34">
        <f t="shared" si="30"/>
        <v>6.5</v>
      </c>
      <c r="P241" s="34">
        <f t="shared" si="31"/>
        <v>0</v>
      </c>
    </row>
    <row r="242" spans="1:16" s="5" customFormat="1" ht="30.75">
      <c r="A242" s="83"/>
      <c r="B242" s="86"/>
      <c r="C242" s="23"/>
      <c r="D242" s="3" t="s">
        <v>33</v>
      </c>
      <c r="E242" s="4">
        <f>E243-E241</f>
        <v>859.9</v>
      </c>
      <c r="F242" s="4">
        <f>F243-F241</f>
        <v>0</v>
      </c>
      <c r="G242" s="4">
        <f>G243-G241</f>
        <v>0</v>
      </c>
      <c r="H242" s="4">
        <f>H243-H241</f>
        <v>100.89999999999999</v>
      </c>
      <c r="I242" s="4">
        <f t="shared" si="32"/>
        <v>100.89999999999999</v>
      </c>
      <c r="J242" s="4"/>
      <c r="K242" s="4"/>
      <c r="L242" s="4">
        <f t="shared" si="33"/>
        <v>-759</v>
      </c>
      <c r="M242" s="4">
        <f t="shared" si="34"/>
        <v>11.73392254913362</v>
      </c>
      <c r="N242" s="4" t="e">
        <f t="shared" si="29"/>
        <v>#DIV/0!</v>
      </c>
      <c r="O242" s="4">
        <f t="shared" si="30"/>
        <v>-759</v>
      </c>
      <c r="P242" s="4">
        <f t="shared" si="31"/>
        <v>11.73392254913362</v>
      </c>
    </row>
    <row r="243" spans="1:16" s="5" customFormat="1" ht="15">
      <c r="A243" s="84"/>
      <c r="B243" s="87"/>
      <c r="C243" s="33"/>
      <c r="D243" s="3" t="s">
        <v>51</v>
      </c>
      <c r="E243" s="6">
        <f>SUM(E232:E233,E236:E241)</f>
        <v>853.4</v>
      </c>
      <c r="F243" s="6">
        <f>SUM(F232:F233,F236:F241)</f>
        <v>0</v>
      </c>
      <c r="G243" s="6">
        <f>SUM(G232:G233,G236:G241)</f>
        <v>0</v>
      </c>
      <c r="H243" s="6">
        <f>SUM(H232:H233,H236:H241)</f>
        <v>100.89999999999999</v>
      </c>
      <c r="I243" s="6">
        <f t="shared" si="32"/>
        <v>100.89999999999999</v>
      </c>
      <c r="J243" s="6"/>
      <c r="K243" s="6"/>
      <c r="L243" s="6">
        <f t="shared" si="33"/>
        <v>-752.5</v>
      </c>
      <c r="M243" s="6">
        <f t="shared" si="34"/>
        <v>11.823295055073823</v>
      </c>
      <c r="N243" s="6" t="e">
        <f t="shared" si="29"/>
        <v>#DIV/0!</v>
      </c>
      <c r="O243" s="6">
        <f t="shared" si="30"/>
        <v>-752.5</v>
      </c>
      <c r="P243" s="6">
        <f t="shared" si="31"/>
        <v>11.823295055073823</v>
      </c>
    </row>
    <row r="244" spans="1:16" ht="78.75" customHeight="1">
      <c r="A244" s="82" t="s">
        <v>216</v>
      </c>
      <c r="B244" s="85" t="s">
        <v>217</v>
      </c>
      <c r="C244" s="20" t="s">
        <v>14</v>
      </c>
      <c r="D244" s="44" t="s">
        <v>92</v>
      </c>
      <c r="E244" s="34">
        <v>385.1</v>
      </c>
      <c r="F244" s="34">
        <v>565</v>
      </c>
      <c r="G244" s="34">
        <v>430</v>
      </c>
      <c r="H244" s="34">
        <v>447.8</v>
      </c>
      <c r="I244" s="34">
        <f t="shared" si="32"/>
        <v>17.80000000000001</v>
      </c>
      <c r="J244" s="34">
        <f aca="true" t="shared" si="35" ref="J244:J304">H244/G244*100</f>
        <v>104.13953488372094</v>
      </c>
      <c r="K244" s="34">
        <f aca="true" t="shared" si="36" ref="K244:K304">H244/F244*100</f>
        <v>79.2566371681416</v>
      </c>
      <c r="L244" s="34">
        <f t="shared" si="33"/>
        <v>62.69999999999999</v>
      </c>
      <c r="M244" s="34">
        <f t="shared" si="34"/>
        <v>116.2814853284861</v>
      </c>
      <c r="N244" s="34">
        <f t="shared" si="29"/>
        <v>79.2566371681416</v>
      </c>
      <c r="O244" s="34">
        <f t="shared" si="30"/>
        <v>62.69999999999999</v>
      </c>
      <c r="P244" s="34">
        <f t="shared" si="31"/>
        <v>116.2814853284861</v>
      </c>
    </row>
    <row r="245" spans="1:16" ht="30.75">
      <c r="A245" s="83"/>
      <c r="B245" s="86"/>
      <c r="C245" s="21" t="s">
        <v>199</v>
      </c>
      <c r="D245" s="32" t="s">
        <v>200</v>
      </c>
      <c r="E245" s="49">
        <v>327.1</v>
      </c>
      <c r="F245" s="34">
        <v>7519.8</v>
      </c>
      <c r="G245" s="34">
        <v>5770</v>
      </c>
      <c r="H245" s="49">
        <v>7949.3</v>
      </c>
      <c r="I245" s="49">
        <f t="shared" si="32"/>
        <v>2179.3</v>
      </c>
      <c r="J245" s="49">
        <f t="shared" si="35"/>
        <v>137.76949740034664</v>
      </c>
      <c r="K245" s="49">
        <f t="shared" si="36"/>
        <v>105.71158807415091</v>
      </c>
      <c r="L245" s="49">
        <f t="shared" si="33"/>
        <v>7622.2</v>
      </c>
      <c r="M245" s="49">
        <f t="shared" si="34"/>
        <v>2430.2354020177313</v>
      </c>
      <c r="N245" s="49">
        <f t="shared" si="29"/>
        <v>105.71158807415091</v>
      </c>
      <c r="O245" s="49">
        <f t="shared" si="30"/>
        <v>7622.2</v>
      </c>
      <c r="P245" s="49">
        <f t="shared" si="31"/>
        <v>2430.2354020177313</v>
      </c>
    </row>
    <row r="246" spans="1:16" ht="30.75">
      <c r="A246" s="83"/>
      <c r="B246" s="86"/>
      <c r="C246" s="21" t="s">
        <v>193</v>
      </c>
      <c r="D246" s="32" t="s">
        <v>194</v>
      </c>
      <c r="E246" s="49">
        <v>14204.3</v>
      </c>
      <c r="F246" s="34"/>
      <c r="G246" s="34"/>
      <c r="H246" s="66">
        <v>6277.7</v>
      </c>
      <c r="I246" s="66">
        <f t="shared" si="32"/>
        <v>6277.7</v>
      </c>
      <c r="J246" s="66"/>
      <c r="K246" s="66"/>
      <c r="L246" s="66">
        <f t="shared" si="33"/>
        <v>-7926.599999999999</v>
      </c>
      <c r="M246" s="66">
        <f t="shared" si="34"/>
        <v>44.195771702935026</v>
      </c>
      <c r="N246" s="49"/>
      <c r="O246" s="49">
        <f t="shared" si="30"/>
        <v>-7926.599999999999</v>
      </c>
      <c r="P246" s="49">
        <f t="shared" si="31"/>
        <v>44.195771702935026</v>
      </c>
    </row>
    <row r="247" spans="1:16" ht="93">
      <c r="A247" s="83"/>
      <c r="B247" s="86"/>
      <c r="C247" s="62" t="s">
        <v>191</v>
      </c>
      <c r="D247" s="64" t="s">
        <v>211</v>
      </c>
      <c r="E247" s="49">
        <v>4.8</v>
      </c>
      <c r="F247" s="34"/>
      <c r="G247" s="34"/>
      <c r="H247" s="49">
        <v>47.2</v>
      </c>
      <c r="I247" s="49">
        <f t="shared" si="32"/>
        <v>47.2</v>
      </c>
      <c r="J247" s="49"/>
      <c r="K247" s="49"/>
      <c r="L247" s="49">
        <f t="shared" si="33"/>
        <v>42.400000000000006</v>
      </c>
      <c r="M247" s="49">
        <f t="shared" si="34"/>
        <v>983.3333333333334</v>
      </c>
      <c r="N247" s="49"/>
      <c r="O247" s="49">
        <f t="shared" si="30"/>
        <v>42.400000000000006</v>
      </c>
      <c r="P247" s="49"/>
    </row>
    <row r="248" spans="1:16" ht="15">
      <c r="A248" s="83"/>
      <c r="B248" s="86"/>
      <c r="C248" s="21" t="s">
        <v>17</v>
      </c>
      <c r="D248" s="43" t="s">
        <v>18</v>
      </c>
      <c r="E248" s="34">
        <f>SUM(E249:E250)</f>
        <v>4860</v>
      </c>
      <c r="F248" s="34">
        <f>SUM(F249:F250)</f>
        <v>2095.5</v>
      </c>
      <c r="G248" s="34">
        <f>SUM(G249:G250)</f>
        <v>2095.5</v>
      </c>
      <c r="H248" s="34">
        <f>SUM(H249:H250)</f>
        <v>2618.2999999999997</v>
      </c>
      <c r="I248" s="34">
        <f t="shared" si="32"/>
        <v>522.7999999999997</v>
      </c>
      <c r="J248" s="34">
        <f t="shared" si="35"/>
        <v>124.94869959436888</v>
      </c>
      <c r="K248" s="34">
        <f t="shared" si="36"/>
        <v>124.94869959436888</v>
      </c>
      <c r="L248" s="34">
        <f t="shared" si="33"/>
        <v>-2241.7000000000003</v>
      </c>
      <c r="M248" s="34">
        <f t="shared" si="34"/>
        <v>53.874485596707814</v>
      </c>
      <c r="N248" s="34">
        <f t="shared" si="29"/>
        <v>124.94869959436888</v>
      </c>
      <c r="O248" s="34">
        <f t="shared" si="30"/>
        <v>-2241.7000000000003</v>
      </c>
      <c r="P248" s="34">
        <f t="shared" si="31"/>
        <v>53.874485596707814</v>
      </c>
    </row>
    <row r="249" spans="1:16" ht="47.25" customHeight="1" hidden="1">
      <c r="A249" s="83"/>
      <c r="B249" s="86"/>
      <c r="C249" s="20" t="s">
        <v>197</v>
      </c>
      <c r="D249" s="44" t="s">
        <v>198</v>
      </c>
      <c r="E249" s="34"/>
      <c r="F249" s="34"/>
      <c r="G249" s="34"/>
      <c r="H249" s="34">
        <v>2.7</v>
      </c>
      <c r="I249" s="34">
        <f t="shared" si="32"/>
        <v>2.7</v>
      </c>
      <c r="J249" s="34" t="e">
        <f t="shared" si="35"/>
        <v>#DIV/0!</v>
      </c>
      <c r="K249" s="34" t="e">
        <f t="shared" si="36"/>
        <v>#DIV/0!</v>
      </c>
      <c r="L249" s="34">
        <f t="shared" si="33"/>
        <v>2.7</v>
      </c>
      <c r="M249" s="34" t="e">
        <f t="shared" si="34"/>
        <v>#DIV/0!</v>
      </c>
      <c r="N249" s="34" t="e">
        <f t="shared" si="29"/>
        <v>#DIV/0!</v>
      </c>
      <c r="O249" s="34">
        <f t="shared" si="30"/>
        <v>2.7</v>
      </c>
      <c r="P249" s="34" t="e">
        <f t="shared" si="31"/>
        <v>#DIV/0!</v>
      </c>
    </row>
    <row r="250" spans="1:16" ht="47.25" customHeight="1" hidden="1">
      <c r="A250" s="83"/>
      <c r="B250" s="86"/>
      <c r="C250" s="20" t="s">
        <v>19</v>
      </c>
      <c r="D250" s="44" t="s">
        <v>20</v>
      </c>
      <c r="E250" s="34">
        <f>55+4805</f>
        <v>4860</v>
      </c>
      <c r="F250" s="34">
        <v>2095.5</v>
      </c>
      <c r="G250" s="34">
        <v>2095.5</v>
      </c>
      <c r="H250" s="34">
        <v>2615.6</v>
      </c>
      <c r="I250" s="34">
        <f t="shared" si="32"/>
        <v>520.0999999999999</v>
      </c>
      <c r="J250" s="34">
        <f t="shared" si="35"/>
        <v>124.81985206394654</v>
      </c>
      <c r="K250" s="34">
        <f t="shared" si="36"/>
        <v>124.81985206394654</v>
      </c>
      <c r="L250" s="34">
        <f t="shared" si="33"/>
        <v>-2244.4</v>
      </c>
      <c r="M250" s="34">
        <f t="shared" si="34"/>
        <v>53.81893004115226</v>
      </c>
      <c r="N250" s="34">
        <f t="shared" si="29"/>
        <v>124.81985206394654</v>
      </c>
      <c r="O250" s="34">
        <f t="shared" si="30"/>
        <v>-2244.4</v>
      </c>
      <c r="P250" s="34">
        <f t="shared" si="31"/>
        <v>53.81893004115226</v>
      </c>
    </row>
    <row r="251" spans="1:16" ht="15">
      <c r="A251" s="83"/>
      <c r="B251" s="86"/>
      <c r="C251" s="21" t="s">
        <v>21</v>
      </c>
      <c r="D251" s="43" t="s">
        <v>22</v>
      </c>
      <c r="E251" s="34">
        <v>-303.1</v>
      </c>
      <c r="F251" s="34"/>
      <c r="G251" s="34"/>
      <c r="H251" s="34">
        <v>-33</v>
      </c>
      <c r="I251" s="34">
        <f t="shared" si="32"/>
        <v>-33</v>
      </c>
      <c r="J251" s="34"/>
      <c r="K251" s="34"/>
      <c r="L251" s="34">
        <f t="shared" si="33"/>
        <v>270.1</v>
      </c>
      <c r="M251" s="34">
        <f t="shared" si="34"/>
        <v>10.887495875948531</v>
      </c>
      <c r="N251" s="34"/>
      <c r="O251" s="34">
        <f t="shared" si="30"/>
        <v>270.1</v>
      </c>
      <c r="P251" s="34">
        <f t="shared" si="31"/>
        <v>10.887495875948531</v>
      </c>
    </row>
    <row r="252" spans="1:16" ht="15">
      <c r="A252" s="83"/>
      <c r="B252" s="86"/>
      <c r="C252" s="21" t="s">
        <v>23</v>
      </c>
      <c r="D252" s="43" t="s">
        <v>192</v>
      </c>
      <c r="E252" s="34">
        <v>14936.7</v>
      </c>
      <c r="F252" s="34"/>
      <c r="G252" s="34"/>
      <c r="H252" s="34"/>
      <c r="I252" s="34">
        <f t="shared" si="32"/>
        <v>0</v>
      </c>
      <c r="J252" s="34"/>
      <c r="K252" s="34"/>
      <c r="L252" s="34">
        <f t="shared" si="33"/>
        <v>-14936.7</v>
      </c>
      <c r="M252" s="34">
        <f t="shared" si="34"/>
        <v>0</v>
      </c>
      <c r="N252" s="34"/>
      <c r="O252" s="34">
        <f t="shared" si="30"/>
        <v>-14936.7</v>
      </c>
      <c r="P252" s="34">
        <f t="shared" si="31"/>
        <v>0</v>
      </c>
    </row>
    <row r="253" spans="1:16" ht="15">
      <c r="A253" s="83"/>
      <c r="B253" s="86"/>
      <c r="C253" s="21" t="s">
        <v>26</v>
      </c>
      <c r="D253" s="43" t="s">
        <v>27</v>
      </c>
      <c r="E253" s="34">
        <f>198868.9+173400</f>
        <v>372268.9</v>
      </c>
      <c r="F253" s="49">
        <v>109307.3</v>
      </c>
      <c r="G253" s="49">
        <v>100561.1</v>
      </c>
      <c r="H253" s="34">
        <v>96188</v>
      </c>
      <c r="I253" s="34">
        <f t="shared" si="32"/>
        <v>-4373.100000000006</v>
      </c>
      <c r="J253" s="34">
        <f t="shared" si="35"/>
        <v>95.65130055259937</v>
      </c>
      <c r="K253" s="34">
        <f t="shared" si="36"/>
        <v>87.99778239879679</v>
      </c>
      <c r="L253" s="34">
        <f t="shared" si="33"/>
        <v>-276080.9</v>
      </c>
      <c r="M253" s="34">
        <f t="shared" si="34"/>
        <v>25.838312037347194</v>
      </c>
      <c r="N253" s="34">
        <f aca="true" t="shared" si="37" ref="N253:N319">H253/F253*100</f>
        <v>87.99778239879679</v>
      </c>
      <c r="O253" s="34">
        <f aca="true" t="shared" si="38" ref="O253:O319">H253-E253</f>
        <v>-276080.9</v>
      </c>
      <c r="P253" s="34">
        <f aca="true" t="shared" si="39" ref="P253:P319">H253/E253*100</f>
        <v>25.838312037347194</v>
      </c>
    </row>
    <row r="254" spans="1:16" ht="15.75" customHeight="1" hidden="1">
      <c r="A254" s="83"/>
      <c r="B254" s="86"/>
      <c r="C254" s="21" t="s">
        <v>28</v>
      </c>
      <c r="D254" s="43" t="s">
        <v>72</v>
      </c>
      <c r="E254" s="34"/>
      <c r="F254" s="49"/>
      <c r="G254" s="49"/>
      <c r="H254" s="34"/>
      <c r="I254" s="34">
        <f t="shared" si="32"/>
        <v>0</v>
      </c>
      <c r="J254" s="34" t="e">
        <f t="shared" si="35"/>
        <v>#DIV/0!</v>
      </c>
      <c r="K254" s="34" t="e">
        <f t="shared" si="36"/>
        <v>#DIV/0!</v>
      </c>
      <c r="L254" s="34">
        <f t="shared" si="33"/>
        <v>0</v>
      </c>
      <c r="M254" s="34" t="e">
        <f t="shared" si="34"/>
        <v>#DIV/0!</v>
      </c>
      <c r="N254" s="34" t="e">
        <f t="shared" si="37"/>
        <v>#DIV/0!</v>
      </c>
      <c r="O254" s="34">
        <f t="shared" si="38"/>
        <v>0</v>
      </c>
      <c r="P254" s="34" t="e">
        <f t="shared" si="39"/>
        <v>#DIV/0!</v>
      </c>
    </row>
    <row r="255" spans="1:16" ht="15.75" customHeight="1">
      <c r="A255" s="83"/>
      <c r="B255" s="86"/>
      <c r="C255" s="21" t="s">
        <v>43</v>
      </c>
      <c r="D255" s="44" t="s">
        <v>44</v>
      </c>
      <c r="E255" s="34"/>
      <c r="F255" s="49">
        <v>3527.4</v>
      </c>
      <c r="G255" s="49">
        <v>1355.4</v>
      </c>
      <c r="H255" s="34">
        <v>269.4</v>
      </c>
      <c r="I255" s="34">
        <f t="shared" si="32"/>
        <v>-1086</v>
      </c>
      <c r="J255" s="34">
        <f t="shared" si="35"/>
        <v>19.87605135015493</v>
      </c>
      <c r="K255" s="34">
        <f t="shared" si="36"/>
        <v>7.637353291376084</v>
      </c>
      <c r="L255" s="34">
        <f t="shared" si="33"/>
        <v>269.4</v>
      </c>
      <c r="M255" s="34"/>
      <c r="N255" s="34">
        <f t="shared" si="37"/>
        <v>7.637353291376084</v>
      </c>
      <c r="O255" s="34">
        <f t="shared" si="38"/>
        <v>269.4</v>
      </c>
      <c r="P255" s="34"/>
    </row>
    <row r="256" spans="1:16" ht="15.75" customHeight="1" hidden="1">
      <c r="A256" s="83"/>
      <c r="B256" s="86"/>
      <c r="C256" s="21" t="s">
        <v>52</v>
      </c>
      <c r="D256" s="43" t="s">
        <v>53</v>
      </c>
      <c r="E256" s="34"/>
      <c r="F256" s="49"/>
      <c r="G256" s="49"/>
      <c r="H256" s="34"/>
      <c r="I256" s="34">
        <f t="shared" si="32"/>
        <v>0</v>
      </c>
      <c r="J256" s="34" t="e">
        <f t="shared" si="35"/>
        <v>#DIV/0!</v>
      </c>
      <c r="K256" s="34" t="e">
        <f t="shared" si="36"/>
        <v>#DIV/0!</v>
      </c>
      <c r="L256" s="34">
        <f t="shared" si="33"/>
        <v>0</v>
      </c>
      <c r="M256" s="34"/>
      <c r="N256" s="34" t="e">
        <f t="shared" si="37"/>
        <v>#DIV/0!</v>
      </c>
      <c r="O256" s="34">
        <f t="shared" si="38"/>
        <v>0</v>
      </c>
      <c r="P256" s="34" t="e">
        <f t="shared" si="39"/>
        <v>#DIV/0!</v>
      </c>
    </row>
    <row r="257" spans="1:16" ht="15">
      <c r="A257" s="83"/>
      <c r="B257" s="86"/>
      <c r="C257" s="21" t="s">
        <v>30</v>
      </c>
      <c r="D257" s="43" t="s">
        <v>25</v>
      </c>
      <c r="E257" s="34"/>
      <c r="F257" s="49"/>
      <c r="G257" s="49"/>
      <c r="H257" s="34">
        <v>-1225</v>
      </c>
      <c r="I257" s="34">
        <f t="shared" si="32"/>
        <v>-1225</v>
      </c>
      <c r="J257" s="34"/>
      <c r="K257" s="34"/>
      <c r="L257" s="34">
        <f t="shared" si="33"/>
        <v>-1225</v>
      </c>
      <c r="M257" s="34"/>
      <c r="N257" s="34"/>
      <c r="O257" s="34">
        <f t="shared" si="38"/>
        <v>-1225</v>
      </c>
      <c r="P257" s="34"/>
    </row>
    <row r="258" spans="1:16" s="5" customFormat="1" ht="15.75">
      <c r="A258" s="83"/>
      <c r="B258" s="86"/>
      <c r="C258" s="22"/>
      <c r="D258" s="3" t="s">
        <v>31</v>
      </c>
      <c r="E258" s="6">
        <f>SUM(E244:E248,E251:E257)</f>
        <v>406683.80000000005</v>
      </c>
      <c r="F258" s="6">
        <f>SUM(F244:F248,F251:F257)</f>
        <v>123015</v>
      </c>
      <c r="G258" s="6">
        <f>SUM(G244:G248,G251:G257)</f>
        <v>110212</v>
      </c>
      <c r="H258" s="6">
        <f>SUM(H244:H248,H251:H257)</f>
        <v>112539.7</v>
      </c>
      <c r="I258" s="6">
        <f t="shared" si="32"/>
        <v>2327.699999999997</v>
      </c>
      <c r="J258" s="6">
        <f t="shared" si="35"/>
        <v>102.11202046964031</v>
      </c>
      <c r="K258" s="6">
        <f t="shared" si="36"/>
        <v>91.48453440637321</v>
      </c>
      <c r="L258" s="6">
        <f t="shared" si="33"/>
        <v>-294144.10000000003</v>
      </c>
      <c r="M258" s="6">
        <f t="shared" si="34"/>
        <v>27.672530845831574</v>
      </c>
      <c r="N258" s="6">
        <f t="shared" si="37"/>
        <v>91.48453440637321</v>
      </c>
      <c r="O258" s="6">
        <f t="shared" si="38"/>
        <v>-294144.10000000003</v>
      </c>
      <c r="P258" s="6">
        <f t="shared" si="39"/>
        <v>27.672530845831574</v>
      </c>
    </row>
    <row r="259" spans="1:16" ht="15">
      <c r="A259" s="83"/>
      <c r="B259" s="86"/>
      <c r="C259" s="21" t="s">
        <v>17</v>
      </c>
      <c r="D259" s="43" t="s">
        <v>18</v>
      </c>
      <c r="E259" s="34">
        <f>E260</f>
        <v>15262.7</v>
      </c>
      <c r="F259" s="34">
        <f>F260</f>
        <v>12384.1</v>
      </c>
      <c r="G259" s="34">
        <f>G260</f>
        <v>9845.4</v>
      </c>
      <c r="H259" s="34">
        <f>H260</f>
        <v>10295.5</v>
      </c>
      <c r="I259" s="34">
        <f t="shared" si="32"/>
        <v>450.10000000000036</v>
      </c>
      <c r="J259" s="34">
        <f t="shared" si="35"/>
        <v>104.5716781441079</v>
      </c>
      <c r="K259" s="34">
        <f t="shared" si="36"/>
        <v>83.1348261076703</v>
      </c>
      <c r="L259" s="34">
        <f t="shared" si="33"/>
        <v>-4967.200000000001</v>
      </c>
      <c r="M259" s="34">
        <f t="shared" si="34"/>
        <v>67.45529952105458</v>
      </c>
      <c r="N259" s="34">
        <f t="shared" si="37"/>
        <v>83.1348261076703</v>
      </c>
      <c r="O259" s="34">
        <f t="shared" si="38"/>
        <v>-4967.200000000001</v>
      </c>
      <c r="P259" s="34">
        <f t="shared" si="39"/>
        <v>67.45529952105458</v>
      </c>
    </row>
    <row r="260" spans="1:16" ht="47.25" customHeight="1">
      <c r="A260" s="83"/>
      <c r="B260" s="86"/>
      <c r="C260" s="20" t="s">
        <v>19</v>
      </c>
      <c r="D260" s="44" t="s">
        <v>20</v>
      </c>
      <c r="E260" s="34">
        <v>15262.7</v>
      </c>
      <c r="F260" s="34">
        <v>12384.1</v>
      </c>
      <c r="G260" s="34">
        <v>9845.4</v>
      </c>
      <c r="H260" s="34">
        <v>10295.5</v>
      </c>
      <c r="I260" s="34">
        <f t="shared" si="32"/>
        <v>450.10000000000036</v>
      </c>
      <c r="J260" s="34">
        <f t="shared" si="35"/>
        <v>104.5716781441079</v>
      </c>
      <c r="K260" s="34">
        <f t="shared" si="36"/>
        <v>83.1348261076703</v>
      </c>
      <c r="L260" s="34">
        <f t="shared" si="33"/>
        <v>-4967.200000000001</v>
      </c>
      <c r="M260" s="34">
        <f t="shared" si="34"/>
        <v>67.45529952105458</v>
      </c>
      <c r="N260" s="34">
        <f t="shared" si="37"/>
        <v>83.1348261076703</v>
      </c>
      <c r="O260" s="34">
        <f t="shared" si="38"/>
        <v>-4967.200000000001</v>
      </c>
      <c r="P260" s="34">
        <f t="shared" si="39"/>
        <v>67.45529952105458</v>
      </c>
    </row>
    <row r="261" spans="1:16" s="5" customFormat="1" ht="15.75">
      <c r="A261" s="83"/>
      <c r="B261" s="86"/>
      <c r="C261" s="22"/>
      <c r="D261" s="3" t="s">
        <v>32</v>
      </c>
      <c r="E261" s="6">
        <f>E259</f>
        <v>15262.7</v>
      </c>
      <c r="F261" s="6">
        <f>F259</f>
        <v>12384.1</v>
      </c>
      <c r="G261" s="6">
        <f>G259</f>
        <v>9845.4</v>
      </c>
      <c r="H261" s="6">
        <f>H259</f>
        <v>10295.5</v>
      </c>
      <c r="I261" s="6">
        <f t="shared" si="32"/>
        <v>450.10000000000036</v>
      </c>
      <c r="J261" s="6">
        <f t="shared" si="35"/>
        <v>104.5716781441079</v>
      </c>
      <c r="K261" s="6">
        <f t="shared" si="36"/>
        <v>83.1348261076703</v>
      </c>
      <c r="L261" s="6">
        <f t="shared" si="33"/>
        <v>-4967.200000000001</v>
      </c>
      <c r="M261" s="6">
        <f t="shared" si="34"/>
        <v>67.45529952105458</v>
      </c>
      <c r="N261" s="6">
        <f t="shared" si="37"/>
        <v>83.1348261076703</v>
      </c>
      <c r="O261" s="6">
        <f t="shared" si="38"/>
        <v>-4967.200000000001</v>
      </c>
      <c r="P261" s="6">
        <f t="shared" si="39"/>
        <v>67.45529952105458</v>
      </c>
    </row>
    <row r="262" spans="1:16" s="5" customFormat="1" ht="31.5">
      <c r="A262" s="83"/>
      <c r="B262" s="86"/>
      <c r="C262" s="22"/>
      <c r="D262" s="3" t="s">
        <v>33</v>
      </c>
      <c r="E262" s="6">
        <f>E263-E257</f>
        <v>421946.50000000006</v>
      </c>
      <c r="F262" s="6">
        <f>F263-F257</f>
        <v>135399.1</v>
      </c>
      <c r="G262" s="6">
        <f>G263-G257</f>
        <v>120057.4</v>
      </c>
      <c r="H262" s="6">
        <f>H263-H257</f>
        <v>124060.2</v>
      </c>
      <c r="I262" s="6">
        <f t="shared" si="32"/>
        <v>4002.800000000003</v>
      </c>
      <c r="J262" s="6">
        <f t="shared" si="35"/>
        <v>103.33407186895602</v>
      </c>
      <c r="K262" s="6">
        <f t="shared" si="36"/>
        <v>91.62557210498444</v>
      </c>
      <c r="L262" s="6">
        <f t="shared" si="33"/>
        <v>-297886.30000000005</v>
      </c>
      <c r="M262" s="6">
        <f t="shared" si="34"/>
        <v>29.401879148185845</v>
      </c>
      <c r="N262" s="6">
        <f t="shared" si="37"/>
        <v>91.62557210498444</v>
      </c>
      <c r="O262" s="6">
        <f t="shared" si="38"/>
        <v>-297886.30000000005</v>
      </c>
      <c r="P262" s="6">
        <f t="shared" si="39"/>
        <v>29.401879148185845</v>
      </c>
    </row>
    <row r="263" spans="1:16" s="5" customFormat="1" ht="15.75">
      <c r="A263" s="84"/>
      <c r="B263" s="87"/>
      <c r="C263" s="22"/>
      <c r="D263" s="3" t="s">
        <v>51</v>
      </c>
      <c r="E263" s="6">
        <f>E258+E261</f>
        <v>421946.50000000006</v>
      </c>
      <c r="F263" s="6">
        <f>F258+F261</f>
        <v>135399.1</v>
      </c>
      <c r="G263" s="6">
        <f>G258+G261</f>
        <v>120057.4</v>
      </c>
      <c r="H263" s="6">
        <f>H258+H261</f>
        <v>122835.2</v>
      </c>
      <c r="I263" s="6">
        <f t="shared" si="32"/>
        <v>2777.800000000003</v>
      </c>
      <c r="J263" s="6">
        <f t="shared" si="35"/>
        <v>102.31372660077595</v>
      </c>
      <c r="K263" s="6">
        <f t="shared" si="36"/>
        <v>90.72083935565303</v>
      </c>
      <c r="L263" s="6">
        <f t="shared" si="33"/>
        <v>-299111.30000000005</v>
      </c>
      <c r="M263" s="6">
        <f t="shared" si="34"/>
        <v>29.111557981876846</v>
      </c>
      <c r="N263" s="6">
        <f t="shared" si="37"/>
        <v>90.72083935565303</v>
      </c>
      <c r="O263" s="6">
        <f t="shared" si="38"/>
        <v>-299111.30000000005</v>
      </c>
      <c r="P263" s="6">
        <f t="shared" si="39"/>
        <v>29.111557981876846</v>
      </c>
    </row>
    <row r="264" spans="1:16" s="5" customFormat="1" ht="93">
      <c r="A264" s="82" t="s">
        <v>93</v>
      </c>
      <c r="B264" s="85" t="s">
        <v>94</v>
      </c>
      <c r="C264" s="21" t="s">
        <v>235</v>
      </c>
      <c r="D264" s="32" t="s">
        <v>237</v>
      </c>
      <c r="E264" s="34"/>
      <c r="F264" s="34"/>
      <c r="G264" s="34"/>
      <c r="H264" s="34">
        <v>973.3</v>
      </c>
      <c r="I264" s="34">
        <f t="shared" si="32"/>
        <v>973.3</v>
      </c>
      <c r="J264" s="34"/>
      <c r="K264" s="34"/>
      <c r="L264" s="34">
        <f t="shared" si="33"/>
        <v>973.3</v>
      </c>
      <c r="M264" s="34"/>
      <c r="N264" s="34"/>
      <c r="O264" s="34">
        <f t="shared" si="38"/>
        <v>973.3</v>
      </c>
      <c r="P264" s="34"/>
    </row>
    <row r="265" spans="1:16" s="5" customFormat="1" ht="15">
      <c r="A265" s="83"/>
      <c r="B265" s="86"/>
      <c r="C265" s="21" t="s">
        <v>10</v>
      </c>
      <c r="D265" s="42" t="s">
        <v>11</v>
      </c>
      <c r="E265" s="34"/>
      <c r="F265" s="34"/>
      <c r="G265" s="34"/>
      <c r="H265" s="34">
        <v>304.5</v>
      </c>
      <c r="I265" s="34">
        <f t="shared" si="32"/>
        <v>304.5</v>
      </c>
      <c r="J265" s="34"/>
      <c r="K265" s="34"/>
      <c r="L265" s="34">
        <f t="shared" si="33"/>
        <v>304.5</v>
      </c>
      <c r="M265" s="34"/>
      <c r="N265" s="34"/>
      <c r="O265" s="34"/>
      <c r="P265" s="34"/>
    </row>
    <row r="266" spans="1:16" ht="31.5" customHeight="1">
      <c r="A266" s="83"/>
      <c r="B266" s="86"/>
      <c r="C266" s="21" t="s">
        <v>193</v>
      </c>
      <c r="D266" s="32" t="s">
        <v>194</v>
      </c>
      <c r="E266" s="34">
        <v>35.5</v>
      </c>
      <c r="F266" s="34"/>
      <c r="G266" s="34"/>
      <c r="H266" s="34">
        <v>48.2</v>
      </c>
      <c r="I266" s="34">
        <f t="shared" si="32"/>
        <v>48.2</v>
      </c>
      <c r="J266" s="34"/>
      <c r="K266" s="34"/>
      <c r="L266" s="34">
        <f t="shared" si="33"/>
        <v>12.700000000000003</v>
      </c>
      <c r="M266" s="34">
        <f t="shared" si="34"/>
        <v>135.77464788732397</v>
      </c>
      <c r="N266" s="34"/>
      <c r="O266" s="34">
        <f t="shared" si="38"/>
        <v>12.700000000000003</v>
      </c>
      <c r="P266" s="34">
        <f t="shared" si="39"/>
        <v>135.77464788732397</v>
      </c>
    </row>
    <row r="267" spans="1:16" ht="93">
      <c r="A267" s="83"/>
      <c r="B267" s="86"/>
      <c r="C267" s="62" t="s">
        <v>207</v>
      </c>
      <c r="D267" s="68" t="s">
        <v>210</v>
      </c>
      <c r="E267" s="34">
        <v>120</v>
      </c>
      <c r="F267" s="34"/>
      <c r="G267" s="34"/>
      <c r="H267" s="34"/>
      <c r="I267" s="34">
        <f t="shared" si="32"/>
        <v>0</v>
      </c>
      <c r="J267" s="34"/>
      <c r="K267" s="34"/>
      <c r="L267" s="34">
        <f t="shared" si="33"/>
        <v>-120</v>
      </c>
      <c r="M267" s="34">
        <f t="shared" si="34"/>
        <v>0</v>
      </c>
      <c r="N267" s="34"/>
      <c r="O267" s="34">
        <f t="shared" si="38"/>
        <v>-120</v>
      </c>
      <c r="P267" s="34">
        <f t="shared" si="39"/>
        <v>0</v>
      </c>
    </row>
    <row r="268" spans="1:16" ht="15">
      <c r="A268" s="83"/>
      <c r="B268" s="86"/>
      <c r="C268" s="21" t="s">
        <v>17</v>
      </c>
      <c r="D268" s="43" t="s">
        <v>18</v>
      </c>
      <c r="E268" s="34">
        <f>SUM(E269:E272)</f>
        <v>356.2</v>
      </c>
      <c r="F268" s="34">
        <f>SUM(F269:F272)</f>
        <v>416.7</v>
      </c>
      <c r="G268" s="34">
        <f>SUM(G269:G272)</f>
        <v>0</v>
      </c>
      <c r="H268" s="34">
        <f>SUM(H269:H272)</f>
        <v>1563.3999999999999</v>
      </c>
      <c r="I268" s="34">
        <f t="shared" si="32"/>
        <v>1563.3999999999999</v>
      </c>
      <c r="J268" s="34"/>
      <c r="K268" s="34">
        <f t="shared" si="36"/>
        <v>375.1859851211903</v>
      </c>
      <c r="L268" s="34">
        <f t="shared" si="33"/>
        <v>1207.1999999999998</v>
      </c>
      <c r="M268" s="34">
        <f t="shared" si="34"/>
        <v>438.9107243121842</v>
      </c>
      <c r="N268" s="34">
        <f t="shared" si="37"/>
        <v>375.1859851211903</v>
      </c>
      <c r="O268" s="34">
        <f t="shared" si="38"/>
        <v>1207.1999999999998</v>
      </c>
      <c r="P268" s="34">
        <f t="shared" si="39"/>
        <v>438.9107243121842</v>
      </c>
    </row>
    <row r="269" spans="1:16" ht="31.5" customHeight="1" hidden="1">
      <c r="A269" s="83"/>
      <c r="B269" s="86"/>
      <c r="C269" s="20" t="s">
        <v>36</v>
      </c>
      <c r="D269" s="44" t="s">
        <v>37</v>
      </c>
      <c r="E269" s="34"/>
      <c r="F269" s="34"/>
      <c r="G269" s="34"/>
      <c r="H269" s="34"/>
      <c r="I269" s="34">
        <f t="shared" si="32"/>
        <v>0</v>
      </c>
      <c r="J269" s="34" t="e">
        <f t="shared" si="35"/>
        <v>#DIV/0!</v>
      </c>
      <c r="K269" s="34" t="e">
        <f t="shared" si="36"/>
        <v>#DIV/0!</v>
      </c>
      <c r="L269" s="34">
        <f t="shared" si="33"/>
        <v>0</v>
      </c>
      <c r="M269" s="34" t="e">
        <f t="shared" si="34"/>
        <v>#DIV/0!</v>
      </c>
      <c r="N269" s="34" t="e">
        <f t="shared" si="37"/>
        <v>#DIV/0!</v>
      </c>
      <c r="O269" s="34">
        <f t="shared" si="38"/>
        <v>0</v>
      </c>
      <c r="P269" s="34" t="e">
        <f t="shared" si="39"/>
        <v>#DIV/0!</v>
      </c>
    </row>
    <row r="270" spans="1:16" ht="31.5" customHeight="1" hidden="1">
      <c r="A270" s="83"/>
      <c r="B270" s="86"/>
      <c r="C270" s="20" t="s">
        <v>246</v>
      </c>
      <c r="D270" s="44" t="s">
        <v>245</v>
      </c>
      <c r="E270" s="34"/>
      <c r="F270" s="34"/>
      <c r="G270" s="34"/>
      <c r="H270" s="34">
        <v>226.7</v>
      </c>
      <c r="I270" s="34">
        <f t="shared" si="32"/>
        <v>226.7</v>
      </c>
      <c r="J270" s="34" t="e">
        <f t="shared" si="35"/>
        <v>#DIV/0!</v>
      </c>
      <c r="K270" s="34" t="e">
        <f t="shared" si="36"/>
        <v>#DIV/0!</v>
      </c>
      <c r="L270" s="34">
        <f t="shared" si="33"/>
        <v>226.7</v>
      </c>
      <c r="M270" s="34" t="e">
        <f t="shared" si="34"/>
        <v>#DIV/0!</v>
      </c>
      <c r="N270" s="34"/>
      <c r="O270" s="34"/>
      <c r="P270" s="34"/>
    </row>
    <row r="271" spans="1:16" ht="31.5" customHeight="1" hidden="1">
      <c r="A271" s="83"/>
      <c r="B271" s="86"/>
      <c r="C271" s="20" t="s">
        <v>248</v>
      </c>
      <c r="D271" s="44" t="s">
        <v>247</v>
      </c>
      <c r="E271" s="34"/>
      <c r="F271" s="34"/>
      <c r="G271" s="34"/>
      <c r="H271" s="34">
        <v>1018.9</v>
      </c>
      <c r="I271" s="34">
        <f t="shared" si="32"/>
        <v>1018.9</v>
      </c>
      <c r="J271" s="34" t="e">
        <f t="shared" si="35"/>
        <v>#DIV/0!</v>
      </c>
      <c r="K271" s="34" t="e">
        <f t="shared" si="36"/>
        <v>#DIV/0!</v>
      </c>
      <c r="L271" s="34">
        <f t="shared" si="33"/>
        <v>1018.9</v>
      </c>
      <c r="M271" s="34" t="e">
        <f t="shared" si="34"/>
        <v>#DIV/0!</v>
      </c>
      <c r="N271" s="34"/>
      <c r="O271" s="34"/>
      <c r="P271" s="34"/>
    </row>
    <row r="272" spans="1:16" ht="47.25" customHeight="1" hidden="1">
      <c r="A272" s="83"/>
      <c r="B272" s="86"/>
      <c r="C272" s="20" t="s">
        <v>19</v>
      </c>
      <c r="D272" s="44" t="s">
        <v>20</v>
      </c>
      <c r="E272" s="34">
        <v>356.2</v>
      </c>
      <c r="F272" s="34">
        <v>416.7</v>
      </c>
      <c r="G272" s="34"/>
      <c r="H272" s="34">
        <v>317.8</v>
      </c>
      <c r="I272" s="34">
        <f t="shared" si="32"/>
        <v>317.8</v>
      </c>
      <c r="J272" s="34" t="e">
        <f t="shared" si="35"/>
        <v>#DIV/0!</v>
      </c>
      <c r="K272" s="34">
        <f t="shared" si="36"/>
        <v>76.26589872810176</v>
      </c>
      <c r="L272" s="34">
        <f t="shared" si="33"/>
        <v>-38.39999999999998</v>
      </c>
      <c r="M272" s="34">
        <f t="shared" si="34"/>
        <v>89.2195395845031</v>
      </c>
      <c r="N272" s="34">
        <f t="shared" si="37"/>
        <v>76.26589872810176</v>
      </c>
      <c r="O272" s="34">
        <f t="shared" si="38"/>
        <v>-38.39999999999998</v>
      </c>
      <c r="P272" s="34">
        <f t="shared" si="39"/>
        <v>89.2195395845031</v>
      </c>
    </row>
    <row r="273" spans="1:16" ht="15.75" customHeight="1" hidden="1">
      <c r="A273" s="83"/>
      <c r="B273" s="86"/>
      <c r="C273" s="21" t="s">
        <v>21</v>
      </c>
      <c r="D273" s="43" t="s">
        <v>22</v>
      </c>
      <c r="E273" s="34"/>
      <c r="F273" s="34"/>
      <c r="G273" s="34"/>
      <c r="H273" s="34"/>
      <c r="I273" s="34">
        <f t="shared" si="32"/>
        <v>0</v>
      </c>
      <c r="J273" s="34" t="e">
        <f t="shared" si="35"/>
        <v>#DIV/0!</v>
      </c>
      <c r="K273" s="34" t="e">
        <f t="shared" si="36"/>
        <v>#DIV/0!</v>
      </c>
      <c r="L273" s="34">
        <f t="shared" si="33"/>
        <v>0</v>
      </c>
      <c r="M273" s="34" t="e">
        <f t="shared" si="34"/>
        <v>#DIV/0!</v>
      </c>
      <c r="N273" s="34"/>
      <c r="O273" s="34">
        <f t="shared" si="38"/>
        <v>0</v>
      </c>
      <c r="P273" s="34"/>
    </row>
    <row r="274" spans="1:16" ht="15" hidden="1">
      <c r="A274" s="83"/>
      <c r="B274" s="86"/>
      <c r="C274" s="21" t="s">
        <v>23</v>
      </c>
      <c r="D274" s="43" t="s">
        <v>24</v>
      </c>
      <c r="E274" s="34"/>
      <c r="F274" s="34"/>
      <c r="G274" s="34"/>
      <c r="H274" s="34"/>
      <c r="I274" s="34">
        <f t="shared" si="32"/>
        <v>0</v>
      </c>
      <c r="J274" s="34" t="e">
        <f t="shared" si="35"/>
        <v>#DIV/0!</v>
      </c>
      <c r="K274" s="34" t="e">
        <f t="shared" si="36"/>
        <v>#DIV/0!</v>
      </c>
      <c r="L274" s="34">
        <f t="shared" si="33"/>
        <v>0</v>
      </c>
      <c r="M274" s="34" t="e">
        <f t="shared" si="34"/>
        <v>#DIV/0!</v>
      </c>
      <c r="N274" s="34" t="e">
        <f t="shared" si="37"/>
        <v>#DIV/0!</v>
      </c>
      <c r="O274" s="34">
        <f t="shared" si="38"/>
        <v>0</v>
      </c>
      <c r="P274" s="34" t="e">
        <f t="shared" si="39"/>
        <v>#DIV/0!</v>
      </c>
    </row>
    <row r="275" spans="1:16" ht="15">
      <c r="A275" s="83"/>
      <c r="B275" s="86"/>
      <c r="C275" s="21" t="s">
        <v>26</v>
      </c>
      <c r="D275" s="43" t="s">
        <v>95</v>
      </c>
      <c r="E275" s="34">
        <v>389182</v>
      </c>
      <c r="F275" s="34">
        <v>171497.9</v>
      </c>
      <c r="G275" s="34">
        <v>72910.1</v>
      </c>
      <c r="H275" s="34">
        <v>152547.1</v>
      </c>
      <c r="I275" s="34">
        <f t="shared" si="32"/>
        <v>79637</v>
      </c>
      <c r="J275" s="34">
        <f t="shared" si="35"/>
        <v>209.2262937507972</v>
      </c>
      <c r="K275" s="34">
        <f t="shared" si="36"/>
        <v>88.94983553734478</v>
      </c>
      <c r="L275" s="34">
        <f t="shared" si="33"/>
        <v>-236634.9</v>
      </c>
      <c r="M275" s="34">
        <f t="shared" si="34"/>
        <v>39.196853914107024</v>
      </c>
      <c r="N275" s="34">
        <f t="shared" si="37"/>
        <v>88.94983553734478</v>
      </c>
      <c r="O275" s="34">
        <f t="shared" si="38"/>
        <v>-236634.9</v>
      </c>
      <c r="P275" s="34"/>
    </row>
    <row r="276" spans="1:16" ht="15.75" customHeight="1" hidden="1">
      <c r="A276" s="83"/>
      <c r="B276" s="86"/>
      <c r="C276" s="21" t="s">
        <v>28</v>
      </c>
      <c r="D276" s="43" t="s">
        <v>72</v>
      </c>
      <c r="E276" s="34"/>
      <c r="F276" s="34"/>
      <c r="G276" s="34"/>
      <c r="H276" s="34"/>
      <c r="I276" s="34">
        <f t="shared" si="32"/>
        <v>0</v>
      </c>
      <c r="J276" s="34" t="e">
        <f t="shared" si="35"/>
        <v>#DIV/0!</v>
      </c>
      <c r="K276" s="34" t="e">
        <f t="shared" si="36"/>
        <v>#DIV/0!</v>
      </c>
      <c r="L276" s="34">
        <f t="shared" si="33"/>
        <v>0</v>
      </c>
      <c r="M276" s="34" t="e">
        <f t="shared" si="34"/>
        <v>#DIV/0!</v>
      </c>
      <c r="N276" s="34" t="e">
        <f t="shared" si="37"/>
        <v>#DIV/0!</v>
      </c>
      <c r="O276" s="34">
        <f t="shared" si="38"/>
        <v>0</v>
      </c>
      <c r="P276" s="34" t="e">
        <f t="shared" si="39"/>
        <v>#DIV/0!</v>
      </c>
    </row>
    <row r="277" spans="1:16" ht="15">
      <c r="A277" s="83"/>
      <c r="B277" s="86"/>
      <c r="C277" s="21" t="s">
        <v>43</v>
      </c>
      <c r="D277" s="44" t="s">
        <v>44</v>
      </c>
      <c r="E277" s="34">
        <v>100852.9</v>
      </c>
      <c r="F277" s="34">
        <v>278270.2</v>
      </c>
      <c r="G277" s="34">
        <v>135904.4</v>
      </c>
      <c r="H277" s="34">
        <v>230894.9</v>
      </c>
      <c r="I277" s="34">
        <f t="shared" si="32"/>
        <v>94990.5</v>
      </c>
      <c r="J277" s="34">
        <f t="shared" si="35"/>
        <v>169.89508801775366</v>
      </c>
      <c r="K277" s="34">
        <f t="shared" si="36"/>
        <v>82.97507242960259</v>
      </c>
      <c r="L277" s="34">
        <f t="shared" si="33"/>
        <v>130042</v>
      </c>
      <c r="M277" s="34">
        <f t="shared" si="34"/>
        <v>228.942251536644</v>
      </c>
      <c r="N277" s="34">
        <f t="shared" si="37"/>
        <v>82.97507242960259</v>
      </c>
      <c r="O277" s="34">
        <f t="shared" si="38"/>
        <v>130042</v>
      </c>
      <c r="P277" s="34">
        <f t="shared" si="39"/>
        <v>228.942251536644</v>
      </c>
    </row>
    <row r="278" spans="1:16" ht="15">
      <c r="A278" s="83"/>
      <c r="B278" s="86"/>
      <c r="C278" s="21" t="s">
        <v>30</v>
      </c>
      <c r="D278" s="43" t="s">
        <v>25</v>
      </c>
      <c r="E278" s="34"/>
      <c r="F278" s="34"/>
      <c r="G278" s="34"/>
      <c r="H278" s="34">
        <v>-729.9</v>
      </c>
      <c r="I278" s="34">
        <f t="shared" si="32"/>
        <v>-729.9</v>
      </c>
      <c r="J278" s="34"/>
      <c r="K278" s="34"/>
      <c r="L278" s="34">
        <f t="shared" si="33"/>
        <v>-729.9</v>
      </c>
      <c r="M278" s="34"/>
      <c r="N278" s="34"/>
      <c r="O278" s="34">
        <f t="shared" si="38"/>
        <v>-729.9</v>
      </c>
      <c r="P278" s="34"/>
    </row>
    <row r="279" spans="1:16" s="5" customFormat="1" ht="30.75">
      <c r="A279" s="83"/>
      <c r="B279" s="86"/>
      <c r="C279" s="23"/>
      <c r="D279" s="3" t="s">
        <v>33</v>
      </c>
      <c r="E279" s="4">
        <f>E280-E278</f>
        <v>490546.6</v>
      </c>
      <c r="F279" s="4">
        <f>F280-F278</f>
        <v>450184.80000000005</v>
      </c>
      <c r="G279" s="4">
        <f>G280-G278</f>
        <v>208814.5</v>
      </c>
      <c r="H279" s="4">
        <f>H280-H278</f>
        <v>386331.4</v>
      </c>
      <c r="I279" s="4">
        <f t="shared" si="32"/>
        <v>177516.90000000002</v>
      </c>
      <c r="J279" s="4">
        <f t="shared" si="35"/>
        <v>185.01176881873627</v>
      </c>
      <c r="K279" s="4">
        <f t="shared" si="36"/>
        <v>85.81618037748053</v>
      </c>
      <c r="L279" s="4">
        <f t="shared" si="33"/>
        <v>-104215.19999999995</v>
      </c>
      <c r="M279" s="4">
        <f t="shared" si="34"/>
        <v>78.75529052693466</v>
      </c>
      <c r="N279" s="4">
        <f t="shared" si="37"/>
        <v>85.81618037748053</v>
      </c>
      <c r="O279" s="4">
        <f t="shared" si="38"/>
        <v>-104215.19999999995</v>
      </c>
      <c r="P279" s="4">
        <f t="shared" si="39"/>
        <v>78.75529052693466</v>
      </c>
    </row>
    <row r="280" spans="1:16" s="5" customFormat="1" ht="15">
      <c r="A280" s="84"/>
      <c r="B280" s="87"/>
      <c r="C280" s="23"/>
      <c r="D280" s="3" t="s">
        <v>51</v>
      </c>
      <c r="E280" s="4">
        <f>SUM(E264:E268,E273:E278)</f>
        <v>490546.6</v>
      </c>
      <c r="F280" s="4">
        <f>SUM(F264:F268,F273:F278)</f>
        <v>450184.80000000005</v>
      </c>
      <c r="G280" s="4">
        <f>SUM(G264:G268,G273:G278)</f>
        <v>208814.5</v>
      </c>
      <c r="H280" s="4">
        <f>SUM(H264:H268,H273:H278)</f>
        <v>385601.5</v>
      </c>
      <c r="I280" s="4">
        <f t="shared" si="32"/>
        <v>176787</v>
      </c>
      <c r="J280" s="4">
        <f t="shared" si="35"/>
        <v>184.66222412715592</v>
      </c>
      <c r="K280" s="4">
        <f t="shared" si="36"/>
        <v>85.65404696027052</v>
      </c>
      <c r="L280" s="4">
        <f t="shared" si="33"/>
        <v>-104945.09999999998</v>
      </c>
      <c r="M280" s="4">
        <f t="shared" si="34"/>
        <v>78.60649732359781</v>
      </c>
      <c r="N280" s="4">
        <f t="shared" si="37"/>
        <v>85.65404696027052</v>
      </c>
      <c r="O280" s="4">
        <f t="shared" si="38"/>
        <v>-104945.09999999998</v>
      </c>
      <c r="P280" s="4">
        <f t="shared" si="39"/>
        <v>78.60649732359781</v>
      </c>
    </row>
    <row r="281" spans="1:16" s="5" customFormat="1" ht="31.5" customHeight="1">
      <c r="A281" s="82" t="s">
        <v>96</v>
      </c>
      <c r="B281" s="85" t="s">
        <v>97</v>
      </c>
      <c r="C281" s="21" t="s">
        <v>193</v>
      </c>
      <c r="D281" s="32" t="s">
        <v>194</v>
      </c>
      <c r="E281" s="34">
        <v>901.3</v>
      </c>
      <c r="F281" s="34"/>
      <c r="G281" s="34"/>
      <c r="H281" s="34">
        <v>109.7</v>
      </c>
      <c r="I281" s="34">
        <f t="shared" si="32"/>
        <v>109.7</v>
      </c>
      <c r="J281" s="34"/>
      <c r="K281" s="34"/>
      <c r="L281" s="34">
        <f t="shared" si="33"/>
        <v>-791.5999999999999</v>
      </c>
      <c r="M281" s="34">
        <f t="shared" si="34"/>
        <v>12.171308110507047</v>
      </c>
      <c r="N281" s="34"/>
      <c r="O281" s="34">
        <f t="shared" si="38"/>
        <v>-791.5999999999999</v>
      </c>
      <c r="P281" s="34">
        <f t="shared" si="39"/>
        <v>12.171308110507047</v>
      </c>
    </row>
    <row r="282" spans="1:16" s="5" customFormat="1" ht="31.5" customHeight="1">
      <c r="A282" s="83"/>
      <c r="B282" s="86"/>
      <c r="C282" s="21" t="s">
        <v>17</v>
      </c>
      <c r="D282" s="43" t="s">
        <v>18</v>
      </c>
      <c r="E282" s="34">
        <f>SUM(E283)</f>
        <v>505.8</v>
      </c>
      <c r="F282" s="34">
        <f>SUM(F283)</f>
        <v>0</v>
      </c>
      <c r="G282" s="34">
        <f>SUM(G283)</f>
        <v>0</v>
      </c>
      <c r="H282" s="34">
        <f>SUM(H283)</f>
        <v>626.1</v>
      </c>
      <c r="I282" s="34">
        <f t="shared" si="32"/>
        <v>626.1</v>
      </c>
      <c r="J282" s="34"/>
      <c r="K282" s="34"/>
      <c r="L282" s="34">
        <f t="shared" si="33"/>
        <v>120.30000000000001</v>
      </c>
      <c r="M282" s="34">
        <f t="shared" si="34"/>
        <v>123.78410438908661</v>
      </c>
      <c r="N282" s="34"/>
      <c r="O282" s="34">
        <f t="shared" si="38"/>
        <v>120.30000000000001</v>
      </c>
      <c r="P282" s="34">
        <f t="shared" si="39"/>
        <v>123.78410438908661</v>
      </c>
    </row>
    <row r="283" spans="1:16" s="5" customFormat="1" ht="31.5" customHeight="1" hidden="1">
      <c r="A283" s="83"/>
      <c r="B283" s="86"/>
      <c r="C283" s="20" t="s">
        <v>19</v>
      </c>
      <c r="D283" s="44" t="s">
        <v>20</v>
      </c>
      <c r="E283" s="34">
        <v>505.8</v>
      </c>
      <c r="F283" s="34"/>
      <c r="G283" s="34"/>
      <c r="H283" s="34">
        <v>626.1</v>
      </c>
      <c r="I283" s="34">
        <f t="shared" si="32"/>
        <v>626.1</v>
      </c>
      <c r="J283" s="34"/>
      <c r="K283" s="34"/>
      <c r="L283" s="34">
        <f t="shared" si="33"/>
        <v>120.30000000000001</v>
      </c>
      <c r="M283" s="34">
        <f t="shared" si="34"/>
        <v>123.78410438908661</v>
      </c>
      <c r="N283" s="34" t="e">
        <f t="shared" si="37"/>
        <v>#DIV/0!</v>
      </c>
      <c r="O283" s="34">
        <f t="shared" si="38"/>
        <v>120.30000000000001</v>
      </c>
      <c r="P283" s="34">
        <f t="shared" si="39"/>
        <v>123.78410438908661</v>
      </c>
    </row>
    <row r="284" spans="1:16" s="5" customFormat="1" ht="15">
      <c r="A284" s="83"/>
      <c r="B284" s="86"/>
      <c r="C284" s="21" t="s">
        <v>21</v>
      </c>
      <c r="D284" s="43" t="s">
        <v>22</v>
      </c>
      <c r="E284" s="34"/>
      <c r="F284" s="34"/>
      <c r="G284" s="34"/>
      <c r="H284" s="34"/>
      <c r="I284" s="34">
        <f t="shared" si="32"/>
        <v>0</v>
      </c>
      <c r="J284" s="34"/>
      <c r="K284" s="34"/>
      <c r="L284" s="34">
        <f t="shared" si="33"/>
        <v>0</v>
      </c>
      <c r="M284" s="34"/>
      <c r="N284" s="34" t="e">
        <f t="shared" si="37"/>
        <v>#DIV/0!</v>
      </c>
      <c r="O284" s="34">
        <f t="shared" si="38"/>
        <v>0</v>
      </c>
      <c r="P284" s="34" t="e">
        <f t="shared" si="39"/>
        <v>#DIV/0!</v>
      </c>
    </row>
    <row r="285" spans="1:16" s="5" customFormat="1" ht="78.75" customHeight="1" hidden="1">
      <c r="A285" s="83"/>
      <c r="B285" s="86"/>
      <c r="C285" s="21" t="s">
        <v>23</v>
      </c>
      <c r="D285" s="43" t="s">
        <v>98</v>
      </c>
      <c r="E285" s="34"/>
      <c r="F285" s="34"/>
      <c r="G285" s="34"/>
      <c r="H285" s="34"/>
      <c r="I285" s="34">
        <f t="shared" si="32"/>
        <v>0</v>
      </c>
      <c r="J285" s="34" t="e">
        <f t="shared" si="35"/>
        <v>#DIV/0!</v>
      </c>
      <c r="K285" s="34" t="e">
        <f t="shared" si="36"/>
        <v>#DIV/0!</v>
      </c>
      <c r="L285" s="34">
        <f t="shared" si="33"/>
        <v>0</v>
      </c>
      <c r="M285" s="34" t="e">
        <f t="shared" si="34"/>
        <v>#DIV/0!</v>
      </c>
      <c r="N285" s="34" t="e">
        <f t="shared" si="37"/>
        <v>#DIV/0!</v>
      </c>
      <c r="O285" s="34">
        <f t="shared" si="38"/>
        <v>0</v>
      </c>
      <c r="P285" s="34" t="e">
        <f t="shared" si="39"/>
        <v>#DIV/0!</v>
      </c>
    </row>
    <row r="286" spans="1:16" s="5" customFormat="1" ht="15">
      <c r="A286" s="83"/>
      <c r="B286" s="86"/>
      <c r="C286" s="21" t="s">
        <v>28</v>
      </c>
      <c r="D286" s="43" t="s">
        <v>72</v>
      </c>
      <c r="E286" s="34">
        <v>28.6</v>
      </c>
      <c r="F286" s="34">
        <v>31.2</v>
      </c>
      <c r="G286" s="34">
        <v>31.2</v>
      </c>
      <c r="H286" s="34">
        <v>31.2</v>
      </c>
      <c r="I286" s="34">
        <f t="shared" si="32"/>
        <v>0</v>
      </c>
      <c r="J286" s="34">
        <f t="shared" si="35"/>
        <v>100</v>
      </c>
      <c r="K286" s="34">
        <f t="shared" si="36"/>
        <v>100</v>
      </c>
      <c r="L286" s="34">
        <f t="shared" si="33"/>
        <v>2.599999999999998</v>
      </c>
      <c r="M286" s="34">
        <f t="shared" si="34"/>
        <v>109.09090909090908</v>
      </c>
      <c r="N286" s="34">
        <f t="shared" si="37"/>
        <v>100</v>
      </c>
      <c r="O286" s="34">
        <f t="shared" si="38"/>
        <v>2.599999999999998</v>
      </c>
      <c r="P286" s="34">
        <f t="shared" si="39"/>
        <v>109.09090909090908</v>
      </c>
    </row>
    <row r="287" spans="1:16" s="5" customFormat="1" ht="15">
      <c r="A287" s="83"/>
      <c r="B287" s="86"/>
      <c r="C287" s="21" t="s">
        <v>43</v>
      </c>
      <c r="D287" s="44" t="s">
        <v>44</v>
      </c>
      <c r="E287" s="34">
        <v>11297.5</v>
      </c>
      <c r="F287" s="34">
        <v>62239.6</v>
      </c>
      <c r="G287" s="34">
        <v>62239.6</v>
      </c>
      <c r="H287" s="34">
        <v>62239.6</v>
      </c>
      <c r="I287" s="34">
        <f t="shared" si="32"/>
        <v>0</v>
      </c>
      <c r="J287" s="34">
        <f t="shared" si="35"/>
        <v>100</v>
      </c>
      <c r="K287" s="34">
        <f t="shared" si="36"/>
        <v>100</v>
      </c>
      <c r="L287" s="34">
        <f t="shared" si="33"/>
        <v>50942.1</v>
      </c>
      <c r="M287" s="34">
        <f t="shared" si="34"/>
        <v>550.9148041602124</v>
      </c>
      <c r="N287" s="34">
        <f t="shared" si="37"/>
        <v>100</v>
      </c>
      <c r="O287" s="34">
        <f t="shared" si="38"/>
        <v>50942.1</v>
      </c>
      <c r="P287" s="34">
        <f t="shared" si="39"/>
        <v>550.9148041602124</v>
      </c>
    </row>
    <row r="288" spans="1:16" s="5" customFormat="1" ht="15">
      <c r="A288" s="83"/>
      <c r="B288" s="86"/>
      <c r="C288" s="21" t="s">
        <v>30</v>
      </c>
      <c r="D288" s="43" t="s">
        <v>25</v>
      </c>
      <c r="E288" s="34"/>
      <c r="F288" s="34"/>
      <c r="G288" s="34"/>
      <c r="H288" s="34">
        <v>-56.9</v>
      </c>
      <c r="I288" s="34">
        <f t="shared" si="32"/>
        <v>-56.9</v>
      </c>
      <c r="J288" s="34"/>
      <c r="K288" s="34"/>
      <c r="L288" s="34">
        <f t="shared" si="33"/>
        <v>-56.9</v>
      </c>
      <c r="M288" s="34"/>
      <c r="N288" s="34"/>
      <c r="O288" s="34">
        <f t="shared" si="38"/>
        <v>-56.9</v>
      </c>
      <c r="P288" s="34"/>
    </row>
    <row r="289" spans="1:16" s="5" customFormat="1" ht="15">
      <c r="A289" s="83"/>
      <c r="B289" s="86"/>
      <c r="C289" s="23"/>
      <c r="D289" s="3" t="s">
        <v>31</v>
      </c>
      <c r="E289" s="4">
        <f>SUM(E281:E288)-E282</f>
        <v>12733.2</v>
      </c>
      <c r="F289" s="4">
        <f>SUM(F281:F288)-F282</f>
        <v>62270.799999999996</v>
      </c>
      <c r="G289" s="4">
        <f>SUM(G281:G288)-G282</f>
        <v>62270.799999999996</v>
      </c>
      <c r="H289" s="4">
        <f>SUM(H281:H288)-H282</f>
        <v>62949.7</v>
      </c>
      <c r="I289" s="4">
        <f t="shared" si="32"/>
        <v>678.9000000000015</v>
      </c>
      <c r="J289" s="4">
        <f t="shared" si="35"/>
        <v>101.0902381212382</v>
      </c>
      <c r="K289" s="4">
        <f t="shared" si="36"/>
        <v>101.0902381212382</v>
      </c>
      <c r="L289" s="4">
        <f t="shared" si="33"/>
        <v>50216.5</v>
      </c>
      <c r="M289" s="4">
        <f t="shared" si="34"/>
        <v>494.3745484245908</v>
      </c>
      <c r="N289" s="4">
        <f t="shared" si="37"/>
        <v>101.0902381212382</v>
      </c>
      <c r="O289" s="4">
        <f t="shared" si="38"/>
        <v>50216.5</v>
      </c>
      <c r="P289" s="4">
        <f t="shared" si="39"/>
        <v>494.3745484245908</v>
      </c>
    </row>
    <row r="290" spans="1:16" ht="15">
      <c r="A290" s="83"/>
      <c r="B290" s="86"/>
      <c r="C290" s="21" t="s">
        <v>99</v>
      </c>
      <c r="D290" s="47" t="s">
        <v>100</v>
      </c>
      <c r="E290" s="34">
        <v>520377.8</v>
      </c>
      <c r="F290" s="34">
        <v>917669.9</v>
      </c>
      <c r="G290" s="34">
        <v>627170.7</v>
      </c>
      <c r="H290" s="34">
        <v>678236.1</v>
      </c>
      <c r="I290" s="34">
        <f t="shared" si="32"/>
        <v>51065.40000000002</v>
      </c>
      <c r="J290" s="34">
        <f t="shared" si="35"/>
        <v>108.14218521369064</v>
      </c>
      <c r="K290" s="34">
        <f t="shared" si="36"/>
        <v>73.90850457228683</v>
      </c>
      <c r="L290" s="34">
        <f t="shared" si="33"/>
        <v>157858.3</v>
      </c>
      <c r="M290" s="34">
        <f t="shared" si="34"/>
        <v>130.3353256038209</v>
      </c>
      <c r="N290" s="34">
        <f t="shared" si="37"/>
        <v>73.90850457228683</v>
      </c>
      <c r="O290" s="34">
        <f t="shared" si="38"/>
        <v>157858.3</v>
      </c>
      <c r="P290" s="34">
        <f t="shared" si="39"/>
        <v>130.3353256038209</v>
      </c>
    </row>
    <row r="291" spans="1:16" ht="15">
      <c r="A291" s="83"/>
      <c r="B291" s="86"/>
      <c r="C291" s="21" t="s">
        <v>17</v>
      </c>
      <c r="D291" s="43" t="s">
        <v>18</v>
      </c>
      <c r="E291" s="34">
        <f>E292+E294+E293</f>
        <v>856.3</v>
      </c>
      <c r="F291" s="34">
        <f>F292+F294+F293</f>
        <v>1179.2</v>
      </c>
      <c r="G291" s="34">
        <f>G292+G294+G293</f>
        <v>1141.2</v>
      </c>
      <c r="H291" s="34">
        <f>H292+H294+H293</f>
        <v>5213.2</v>
      </c>
      <c r="I291" s="34">
        <f t="shared" si="32"/>
        <v>4072</v>
      </c>
      <c r="J291" s="34">
        <f t="shared" si="35"/>
        <v>456.81738520855237</v>
      </c>
      <c r="K291" s="34">
        <f t="shared" si="36"/>
        <v>442.0963364993216</v>
      </c>
      <c r="L291" s="34">
        <f t="shared" si="33"/>
        <v>4356.9</v>
      </c>
      <c r="M291" s="34">
        <f t="shared" si="34"/>
        <v>608.8053252364825</v>
      </c>
      <c r="N291" s="34">
        <f t="shared" si="37"/>
        <v>442.0963364993216</v>
      </c>
      <c r="O291" s="34">
        <f t="shared" si="38"/>
        <v>4356.9</v>
      </c>
      <c r="P291" s="34">
        <f t="shared" si="39"/>
        <v>608.8053252364825</v>
      </c>
    </row>
    <row r="292" spans="1:16" s="5" customFormat="1" ht="31.5" customHeight="1" hidden="1">
      <c r="A292" s="83"/>
      <c r="B292" s="86"/>
      <c r="C292" s="20" t="s">
        <v>223</v>
      </c>
      <c r="D292" s="43" t="s">
        <v>225</v>
      </c>
      <c r="E292" s="34"/>
      <c r="F292" s="34">
        <v>8</v>
      </c>
      <c r="G292" s="34">
        <v>8</v>
      </c>
      <c r="H292" s="67">
        <v>29.6</v>
      </c>
      <c r="I292" s="67">
        <f t="shared" si="32"/>
        <v>21.6</v>
      </c>
      <c r="J292" s="67">
        <f t="shared" si="35"/>
        <v>370</v>
      </c>
      <c r="K292" s="67">
        <f t="shared" si="36"/>
        <v>370</v>
      </c>
      <c r="L292" s="67">
        <f t="shared" si="33"/>
        <v>29.6</v>
      </c>
      <c r="M292" s="67" t="e">
        <f t="shared" si="34"/>
        <v>#DIV/0!</v>
      </c>
      <c r="N292" s="67">
        <f t="shared" si="37"/>
        <v>370</v>
      </c>
      <c r="O292" s="67">
        <f t="shared" si="38"/>
        <v>29.6</v>
      </c>
      <c r="P292" s="67" t="e">
        <f t="shared" si="39"/>
        <v>#DIV/0!</v>
      </c>
    </row>
    <row r="293" spans="1:16" s="5" customFormat="1" ht="31.5" customHeight="1" hidden="1">
      <c r="A293" s="83"/>
      <c r="B293" s="86"/>
      <c r="C293" s="20" t="s">
        <v>224</v>
      </c>
      <c r="D293" s="43" t="s">
        <v>226</v>
      </c>
      <c r="E293" s="34">
        <v>626.5</v>
      </c>
      <c r="F293" s="34">
        <v>1101.2</v>
      </c>
      <c r="G293" s="34">
        <v>1076.2</v>
      </c>
      <c r="H293" s="67">
        <v>4999.3</v>
      </c>
      <c r="I293" s="67">
        <f t="shared" si="32"/>
        <v>3923.1000000000004</v>
      </c>
      <c r="J293" s="67">
        <f t="shared" si="35"/>
        <v>464.5326147556216</v>
      </c>
      <c r="K293" s="67">
        <f t="shared" si="36"/>
        <v>453.9865601162369</v>
      </c>
      <c r="L293" s="67">
        <f t="shared" si="33"/>
        <v>4372.8</v>
      </c>
      <c r="M293" s="67">
        <f t="shared" si="34"/>
        <v>797.9728651237031</v>
      </c>
      <c r="N293" s="67">
        <f t="shared" si="37"/>
        <v>453.9865601162369</v>
      </c>
      <c r="O293" s="67">
        <f t="shared" si="38"/>
        <v>4372.8</v>
      </c>
      <c r="P293" s="67">
        <f t="shared" si="39"/>
        <v>797.9728651237031</v>
      </c>
    </row>
    <row r="294" spans="1:16" s="5" customFormat="1" ht="47.25" customHeight="1" hidden="1">
      <c r="A294" s="83"/>
      <c r="B294" s="86"/>
      <c r="C294" s="20" t="s">
        <v>19</v>
      </c>
      <c r="D294" s="44" t="s">
        <v>20</v>
      </c>
      <c r="E294" s="34">
        <v>229.8</v>
      </c>
      <c r="F294" s="34">
        <v>70</v>
      </c>
      <c r="G294" s="34">
        <v>57</v>
      </c>
      <c r="H294" s="34">
        <v>184.3</v>
      </c>
      <c r="I294" s="34">
        <f t="shared" si="32"/>
        <v>127.30000000000001</v>
      </c>
      <c r="J294" s="34">
        <f t="shared" si="35"/>
        <v>323.3333333333333</v>
      </c>
      <c r="K294" s="34">
        <f t="shared" si="36"/>
        <v>263.2857142857143</v>
      </c>
      <c r="L294" s="34">
        <f t="shared" si="33"/>
        <v>-45.5</v>
      </c>
      <c r="M294" s="34">
        <f t="shared" si="34"/>
        <v>80.20017406440383</v>
      </c>
      <c r="N294" s="34">
        <f t="shared" si="37"/>
        <v>263.2857142857143</v>
      </c>
      <c r="O294" s="34">
        <f t="shared" si="38"/>
        <v>-45.5</v>
      </c>
      <c r="P294" s="34">
        <f t="shared" si="39"/>
        <v>80.20017406440383</v>
      </c>
    </row>
    <row r="295" spans="1:16" s="5" customFormat="1" ht="15">
      <c r="A295" s="83"/>
      <c r="B295" s="86"/>
      <c r="C295" s="23"/>
      <c r="D295" s="3" t="s">
        <v>32</v>
      </c>
      <c r="E295" s="4">
        <f>SUM(E290:E291)</f>
        <v>521234.1</v>
      </c>
      <c r="F295" s="4">
        <f>SUM(F290:F291)</f>
        <v>918849.1</v>
      </c>
      <c r="G295" s="4">
        <f>SUM(G290:G291)</f>
        <v>628311.8999999999</v>
      </c>
      <c r="H295" s="4">
        <f>SUM(H290:H291)</f>
        <v>683449.2999999999</v>
      </c>
      <c r="I295" s="4">
        <f t="shared" si="32"/>
        <v>55137.40000000002</v>
      </c>
      <c r="J295" s="4">
        <f t="shared" si="35"/>
        <v>108.77548236791314</v>
      </c>
      <c r="K295" s="4">
        <f t="shared" si="36"/>
        <v>74.38101642587449</v>
      </c>
      <c r="L295" s="4">
        <f t="shared" si="33"/>
        <v>162215.19999999995</v>
      </c>
      <c r="M295" s="4">
        <f t="shared" si="34"/>
        <v>131.12137137612447</v>
      </c>
      <c r="N295" s="4">
        <f t="shared" si="37"/>
        <v>74.38101642587449</v>
      </c>
      <c r="O295" s="4">
        <f t="shared" si="38"/>
        <v>162215.19999999995</v>
      </c>
      <c r="P295" s="4">
        <f t="shared" si="39"/>
        <v>131.12137137612447</v>
      </c>
    </row>
    <row r="296" spans="1:16" s="5" customFormat="1" ht="30.75">
      <c r="A296" s="83"/>
      <c r="B296" s="86"/>
      <c r="C296" s="23"/>
      <c r="D296" s="3" t="s">
        <v>33</v>
      </c>
      <c r="E296" s="4">
        <f>E297-E288</f>
        <v>533967.2999999999</v>
      </c>
      <c r="F296" s="4">
        <f>F297-F288</f>
        <v>981119.9</v>
      </c>
      <c r="G296" s="4">
        <f>G297-G288</f>
        <v>690582.7</v>
      </c>
      <c r="H296" s="4">
        <f>H297-H288</f>
        <v>746455.8999999999</v>
      </c>
      <c r="I296" s="4">
        <f t="shared" si="32"/>
        <v>55873.19999999995</v>
      </c>
      <c r="J296" s="4">
        <f t="shared" si="35"/>
        <v>108.09073265229495</v>
      </c>
      <c r="K296" s="4">
        <f t="shared" si="36"/>
        <v>76.08202626406822</v>
      </c>
      <c r="L296" s="4">
        <f t="shared" si="33"/>
        <v>212488.59999999998</v>
      </c>
      <c r="M296" s="4">
        <f t="shared" si="34"/>
        <v>139.79430950172417</v>
      </c>
      <c r="N296" s="4">
        <f t="shared" si="37"/>
        <v>76.08202626406822</v>
      </c>
      <c r="O296" s="4">
        <f t="shared" si="38"/>
        <v>212488.59999999998</v>
      </c>
      <c r="P296" s="4">
        <f t="shared" si="39"/>
        <v>139.79430950172417</v>
      </c>
    </row>
    <row r="297" spans="1:16" s="5" customFormat="1" ht="15">
      <c r="A297" s="84"/>
      <c r="B297" s="87"/>
      <c r="C297" s="23"/>
      <c r="D297" s="3" t="s">
        <v>51</v>
      </c>
      <c r="E297" s="4">
        <f>E289+E295</f>
        <v>533967.2999999999</v>
      </c>
      <c r="F297" s="4">
        <f>F289+F295</f>
        <v>981119.9</v>
      </c>
      <c r="G297" s="4">
        <f>G289+G295</f>
        <v>690582.7</v>
      </c>
      <c r="H297" s="4">
        <f>H289+H295</f>
        <v>746398.9999999999</v>
      </c>
      <c r="I297" s="4">
        <f t="shared" si="32"/>
        <v>55816.29999999993</v>
      </c>
      <c r="J297" s="4">
        <f t="shared" si="35"/>
        <v>108.0824932336127</v>
      </c>
      <c r="K297" s="4">
        <f t="shared" si="36"/>
        <v>76.07622676902179</v>
      </c>
      <c r="L297" s="4">
        <f t="shared" si="33"/>
        <v>212431.69999999995</v>
      </c>
      <c r="M297" s="4">
        <f t="shared" si="34"/>
        <v>139.78365341847712</v>
      </c>
      <c r="N297" s="4">
        <f t="shared" si="37"/>
        <v>76.07622676902179</v>
      </c>
      <c r="O297" s="4">
        <f t="shared" si="38"/>
        <v>212431.69999999995</v>
      </c>
      <c r="P297" s="4">
        <f t="shared" si="39"/>
        <v>139.78365341847712</v>
      </c>
    </row>
    <row r="298" spans="1:16" s="5" customFormat="1" ht="31.5" customHeight="1">
      <c r="A298" s="82" t="s">
        <v>103</v>
      </c>
      <c r="B298" s="85" t="s">
        <v>104</v>
      </c>
      <c r="C298" s="21" t="s">
        <v>193</v>
      </c>
      <c r="D298" s="32" t="s">
        <v>194</v>
      </c>
      <c r="E298" s="34"/>
      <c r="F298" s="4"/>
      <c r="G298" s="4"/>
      <c r="H298" s="34">
        <v>223.7</v>
      </c>
      <c r="I298" s="34">
        <f t="shared" si="32"/>
        <v>223.7</v>
      </c>
      <c r="J298" s="34"/>
      <c r="K298" s="34"/>
      <c r="L298" s="34">
        <f t="shared" si="33"/>
        <v>223.7</v>
      </c>
      <c r="M298" s="34"/>
      <c r="N298" s="34"/>
      <c r="O298" s="34">
        <f t="shared" si="38"/>
        <v>223.7</v>
      </c>
      <c r="P298" s="34"/>
    </row>
    <row r="299" spans="1:16" s="5" customFormat="1" ht="15.75" customHeight="1" hidden="1">
      <c r="A299" s="83"/>
      <c r="B299" s="86"/>
      <c r="C299" s="21" t="s">
        <v>21</v>
      </c>
      <c r="D299" s="43" t="s">
        <v>22</v>
      </c>
      <c r="E299" s="34"/>
      <c r="F299" s="4"/>
      <c r="G299" s="4"/>
      <c r="H299" s="34"/>
      <c r="I299" s="34">
        <f t="shared" si="32"/>
        <v>0</v>
      </c>
      <c r="J299" s="34" t="e">
        <f t="shared" si="35"/>
        <v>#DIV/0!</v>
      </c>
      <c r="K299" s="34" t="e">
        <f t="shared" si="36"/>
        <v>#DIV/0!</v>
      </c>
      <c r="L299" s="34">
        <f t="shared" si="33"/>
        <v>0</v>
      </c>
      <c r="M299" s="34"/>
      <c r="N299" s="34" t="e">
        <f t="shared" si="37"/>
        <v>#DIV/0!</v>
      </c>
      <c r="O299" s="34">
        <f t="shared" si="38"/>
        <v>0</v>
      </c>
      <c r="P299" s="34" t="e">
        <f t="shared" si="39"/>
        <v>#DIV/0!</v>
      </c>
    </row>
    <row r="300" spans="1:16" s="5" customFormat="1" ht="15.75" customHeight="1">
      <c r="A300" s="83"/>
      <c r="B300" s="86"/>
      <c r="C300" s="21" t="s">
        <v>43</v>
      </c>
      <c r="D300" s="44" t="s">
        <v>44</v>
      </c>
      <c r="E300" s="34"/>
      <c r="F300" s="34">
        <v>2644</v>
      </c>
      <c r="G300" s="34">
        <v>2644</v>
      </c>
      <c r="H300" s="34"/>
      <c r="I300" s="34">
        <f t="shared" si="32"/>
        <v>-2644</v>
      </c>
      <c r="J300" s="34">
        <f t="shared" si="35"/>
        <v>0</v>
      </c>
      <c r="K300" s="34">
        <f t="shared" si="36"/>
        <v>0</v>
      </c>
      <c r="L300" s="34">
        <f t="shared" si="33"/>
        <v>0</v>
      </c>
      <c r="M300" s="34"/>
      <c r="N300" s="34">
        <f t="shared" si="37"/>
        <v>0</v>
      </c>
      <c r="O300" s="34">
        <f t="shared" si="38"/>
        <v>0</v>
      </c>
      <c r="P300" s="34" t="e">
        <f t="shared" si="39"/>
        <v>#DIV/0!</v>
      </c>
    </row>
    <row r="301" spans="1:16" s="5" customFormat="1" ht="15">
      <c r="A301" s="83"/>
      <c r="B301" s="86"/>
      <c r="C301" s="21" t="s">
        <v>30</v>
      </c>
      <c r="D301" s="43" t="s">
        <v>25</v>
      </c>
      <c r="E301" s="34">
        <v>-13.1</v>
      </c>
      <c r="F301" s="34"/>
      <c r="G301" s="34"/>
      <c r="H301" s="34">
        <v>-223.7</v>
      </c>
      <c r="I301" s="34">
        <f t="shared" si="32"/>
        <v>-223.7</v>
      </c>
      <c r="J301" s="34"/>
      <c r="K301" s="34"/>
      <c r="L301" s="34">
        <f t="shared" si="33"/>
        <v>-210.6</v>
      </c>
      <c r="M301" s="34">
        <f t="shared" si="34"/>
        <v>1707.6335877862593</v>
      </c>
      <c r="N301" s="34"/>
      <c r="O301" s="34">
        <f t="shared" si="38"/>
        <v>-210.6</v>
      </c>
      <c r="P301" s="34">
        <f t="shared" si="39"/>
        <v>1707.6335877862593</v>
      </c>
    </row>
    <row r="302" spans="1:16" s="5" customFormat="1" ht="15">
      <c r="A302" s="83"/>
      <c r="B302" s="86"/>
      <c r="C302" s="23"/>
      <c r="D302" s="3" t="s">
        <v>31</v>
      </c>
      <c r="E302" s="4">
        <f>SUM(E298:E301)</f>
        <v>-13.1</v>
      </c>
      <c r="F302" s="4">
        <f>SUM(F298:F301)</f>
        <v>2644</v>
      </c>
      <c r="G302" s="4">
        <f>SUM(G298:G301)</f>
        <v>2644</v>
      </c>
      <c r="H302" s="4">
        <f>SUM(H298:H301)</f>
        <v>0</v>
      </c>
      <c r="I302" s="4">
        <f t="shared" si="32"/>
        <v>-2644</v>
      </c>
      <c r="J302" s="4">
        <f t="shared" si="35"/>
        <v>0</v>
      </c>
      <c r="K302" s="4">
        <f t="shared" si="36"/>
        <v>0</v>
      </c>
      <c r="L302" s="4">
        <f t="shared" si="33"/>
        <v>13.1</v>
      </c>
      <c r="M302" s="4">
        <f t="shared" si="34"/>
        <v>0</v>
      </c>
      <c r="N302" s="4"/>
      <c r="O302" s="4">
        <f t="shared" si="38"/>
        <v>13.1</v>
      </c>
      <c r="P302" s="4">
        <f t="shared" si="39"/>
        <v>0</v>
      </c>
    </row>
    <row r="303" spans="1:16" ht="15">
      <c r="A303" s="83"/>
      <c r="B303" s="86"/>
      <c r="C303" s="21" t="s">
        <v>105</v>
      </c>
      <c r="D303" s="43" t="s">
        <v>106</v>
      </c>
      <c r="E303" s="34">
        <v>6368939.1</v>
      </c>
      <c r="F303" s="51">
        <v>9421666.8</v>
      </c>
      <c r="G303" s="34">
        <v>7248865.1</v>
      </c>
      <c r="H303" s="34">
        <v>7277010.4</v>
      </c>
      <c r="I303" s="34">
        <f t="shared" si="32"/>
        <v>28145.300000000745</v>
      </c>
      <c r="J303" s="34">
        <f t="shared" si="35"/>
        <v>100.38827181374916</v>
      </c>
      <c r="K303" s="34">
        <f t="shared" si="36"/>
        <v>77.23697467203998</v>
      </c>
      <c r="L303" s="34">
        <f t="shared" si="33"/>
        <v>908071.3000000007</v>
      </c>
      <c r="M303" s="34">
        <f t="shared" si="34"/>
        <v>114.25781100654582</v>
      </c>
      <c r="N303" s="34">
        <f t="shared" si="37"/>
        <v>77.23697467203998</v>
      </c>
      <c r="O303" s="34">
        <f t="shared" si="38"/>
        <v>908071.3000000007</v>
      </c>
      <c r="P303" s="34">
        <f t="shared" si="39"/>
        <v>114.25781100654582</v>
      </c>
    </row>
    <row r="304" spans="1:16" ht="15">
      <c r="A304" s="83"/>
      <c r="B304" s="86"/>
      <c r="C304" s="21" t="s">
        <v>175</v>
      </c>
      <c r="D304" s="43" t="s">
        <v>174</v>
      </c>
      <c r="E304" s="34">
        <v>548203.7</v>
      </c>
      <c r="F304" s="34">
        <v>517525.2</v>
      </c>
      <c r="G304" s="34">
        <v>498062.9</v>
      </c>
      <c r="H304" s="34">
        <v>503360.8</v>
      </c>
      <c r="I304" s="34">
        <f t="shared" si="32"/>
        <v>5297.899999999965</v>
      </c>
      <c r="J304" s="34">
        <f t="shared" si="35"/>
        <v>101.06370099037692</v>
      </c>
      <c r="K304" s="34">
        <f t="shared" si="36"/>
        <v>97.26305115190526</v>
      </c>
      <c r="L304" s="34">
        <f t="shared" si="33"/>
        <v>-44842.899999999965</v>
      </c>
      <c r="M304" s="34">
        <f t="shared" si="34"/>
        <v>91.82002967145242</v>
      </c>
      <c r="N304" s="34">
        <f t="shared" si="37"/>
        <v>97.26305115190526</v>
      </c>
      <c r="O304" s="34">
        <f t="shared" si="38"/>
        <v>-44842.899999999965</v>
      </c>
      <c r="P304" s="34">
        <f t="shared" si="39"/>
        <v>91.82002967145242</v>
      </c>
    </row>
    <row r="305" spans="1:17" ht="30.75">
      <c r="A305" s="83"/>
      <c r="B305" s="86"/>
      <c r="C305" s="21" t="s">
        <v>221</v>
      </c>
      <c r="D305" s="70" t="s">
        <v>222</v>
      </c>
      <c r="E305" s="34"/>
      <c r="F305" s="34">
        <v>11309.6</v>
      </c>
      <c r="G305" s="34">
        <v>9501.6</v>
      </c>
      <c r="H305" s="34">
        <v>11612.8</v>
      </c>
      <c r="I305" s="34">
        <f aca="true" t="shared" si="40" ref="I305:I366">H305-G305</f>
        <v>2111.199999999999</v>
      </c>
      <c r="J305" s="34">
        <f aca="true" t="shared" si="41" ref="J305:J366">H305/G305*100</f>
        <v>122.21941567735959</v>
      </c>
      <c r="K305" s="34">
        <f aca="true" t="shared" si="42" ref="K305:K366">H305/F305*100</f>
        <v>102.68090825493385</v>
      </c>
      <c r="L305" s="34">
        <f aca="true" t="shared" si="43" ref="L305:L366">H305-E305</f>
        <v>11612.8</v>
      </c>
      <c r="M305" s="34"/>
      <c r="N305" s="34">
        <f t="shared" si="37"/>
        <v>102.68090825493385</v>
      </c>
      <c r="O305" s="34">
        <f t="shared" si="38"/>
        <v>11612.8</v>
      </c>
      <c r="P305" s="34"/>
      <c r="Q305" s="75"/>
    </row>
    <row r="306" spans="1:16" ht="15">
      <c r="A306" s="83"/>
      <c r="B306" s="86"/>
      <c r="C306" s="21" t="s">
        <v>17</v>
      </c>
      <c r="D306" s="43" t="s">
        <v>18</v>
      </c>
      <c r="E306" s="34">
        <f>E307+E308+E310+E309</f>
        <v>10658.2</v>
      </c>
      <c r="F306" s="34">
        <f>F307+F308+F310+F309</f>
        <v>10927.2</v>
      </c>
      <c r="G306" s="34">
        <f>G307+G308+G310+G309</f>
        <v>9165.4</v>
      </c>
      <c r="H306" s="34">
        <f>H307+H308+H310+H309</f>
        <v>6929.200000000001</v>
      </c>
      <c r="I306" s="34">
        <f t="shared" si="40"/>
        <v>-2236.199999999999</v>
      </c>
      <c r="J306" s="34">
        <f t="shared" si="41"/>
        <v>75.60171951033234</v>
      </c>
      <c r="K306" s="34">
        <f t="shared" si="42"/>
        <v>63.41240207921517</v>
      </c>
      <c r="L306" s="34">
        <f t="shared" si="43"/>
        <v>-3729</v>
      </c>
      <c r="M306" s="34">
        <f aca="true" t="shared" si="44" ref="M306:M366">H306/E306*100</f>
        <v>65.01285395282505</v>
      </c>
      <c r="N306" s="34">
        <f t="shared" si="37"/>
        <v>63.41240207921517</v>
      </c>
      <c r="O306" s="34">
        <f t="shared" si="38"/>
        <v>-3729</v>
      </c>
      <c r="P306" s="34">
        <f t="shared" si="39"/>
        <v>65.01285395282505</v>
      </c>
    </row>
    <row r="307" spans="1:16" ht="78.75" customHeight="1" hidden="1">
      <c r="A307" s="83"/>
      <c r="B307" s="86"/>
      <c r="C307" s="20" t="s">
        <v>107</v>
      </c>
      <c r="D307" s="44" t="s">
        <v>108</v>
      </c>
      <c r="E307" s="34">
        <v>5848.3</v>
      </c>
      <c r="F307" s="34">
        <v>6545.2</v>
      </c>
      <c r="G307" s="34">
        <v>5475.4</v>
      </c>
      <c r="H307" s="34">
        <v>3263.7</v>
      </c>
      <c r="I307" s="34">
        <f t="shared" si="40"/>
        <v>-2211.7</v>
      </c>
      <c r="J307" s="34">
        <f t="shared" si="41"/>
        <v>59.606604083719915</v>
      </c>
      <c r="K307" s="34">
        <f t="shared" si="42"/>
        <v>49.864022489763485</v>
      </c>
      <c r="L307" s="34">
        <f t="shared" si="43"/>
        <v>-2584.6000000000004</v>
      </c>
      <c r="M307" s="34">
        <f t="shared" si="44"/>
        <v>55.8059607065301</v>
      </c>
      <c r="N307" s="34">
        <f t="shared" si="37"/>
        <v>49.864022489763485</v>
      </c>
      <c r="O307" s="34">
        <f t="shared" si="38"/>
        <v>-2584.6000000000004</v>
      </c>
      <c r="P307" s="34">
        <f t="shared" si="39"/>
        <v>55.8059607065301</v>
      </c>
    </row>
    <row r="308" spans="1:16" ht="63" customHeight="1" hidden="1">
      <c r="A308" s="83"/>
      <c r="B308" s="86"/>
      <c r="C308" s="20" t="s">
        <v>109</v>
      </c>
      <c r="D308" s="44" t="s">
        <v>110</v>
      </c>
      <c r="E308" s="34">
        <v>1192.6</v>
      </c>
      <c r="F308" s="34">
        <v>1200</v>
      </c>
      <c r="G308" s="34">
        <v>1038</v>
      </c>
      <c r="H308" s="34">
        <v>1114.9</v>
      </c>
      <c r="I308" s="34">
        <f t="shared" si="40"/>
        <v>76.90000000000009</v>
      </c>
      <c r="J308" s="34">
        <f t="shared" si="41"/>
        <v>107.40847784200386</v>
      </c>
      <c r="K308" s="34">
        <f t="shared" si="42"/>
        <v>92.90833333333333</v>
      </c>
      <c r="L308" s="34">
        <f t="shared" si="43"/>
        <v>-77.69999999999982</v>
      </c>
      <c r="M308" s="34">
        <f t="shared" si="44"/>
        <v>93.48482307563309</v>
      </c>
      <c r="N308" s="34">
        <f t="shared" si="37"/>
        <v>92.90833333333333</v>
      </c>
      <c r="O308" s="34">
        <f t="shared" si="38"/>
        <v>-77.69999999999982</v>
      </c>
      <c r="P308" s="34">
        <f t="shared" si="39"/>
        <v>93.48482307563309</v>
      </c>
    </row>
    <row r="309" spans="1:16" ht="78.75" customHeight="1" hidden="1">
      <c r="A309" s="83"/>
      <c r="B309" s="86"/>
      <c r="C309" s="20" t="s">
        <v>188</v>
      </c>
      <c r="D309" s="44" t="s">
        <v>189</v>
      </c>
      <c r="E309" s="34"/>
      <c r="F309" s="34"/>
      <c r="G309" s="34"/>
      <c r="H309" s="34"/>
      <c r="I309" s="34">
        <f t="shared" si="40"/>
        <v>0</v>
      </c>
      <c r="J309" s="34" t="e">
        <f t="shared" si="41"/>
        <v>#DIV/0!</v>
      </c>
      <c r="K309" s="34" t="e">
        <f t="shared" si="42"/>
        <v>#DIV/0!</v>
      </c>
      <c r="L309" s="34">
        <f t="shared" si="43"/>
        <v>0</v>
      </c>
      <c r="M309" s="34" t="e">
        <f t="shared" si="44"/>
        <v>#DIV/0!</v>
      </c>
      <c r="N309" s="34" t="e">
        <f t="shared" si="37"/>
        <v>#DIV/0!</v>
      </c>
      <c r="O309" s="34">
        <f t="shared" si="38"/>
        <v>0</v>
      </c>
      <c r="P309" s="34" t="e">
        <f t="shared" si="39"/>
        <v>#DIV/0!</v>
      </c>
    </row>
    <row r="310" spans="1:16" ht="47.25" customHeight="1" hidden="1">
      <c r="A310" s="83"/>
      <c r="B310" s="86"/>
      <c r="C310" s="20" t="s">
        <v>19</v>
      </c>
      <c r="D310" s="44" t="s">
        <v>20</v>
      </c>
      <c r="E310" s="34">
        <v>3617.3</v>
      </c>
      <c r="F310" s="34">
        <v>3182</v>
      </c>
      <c r="G310" s="34">
        <v>2652</v>
      </c>
      <c r="H310" s="34">
        <v>2550.6</v>
      </c>
      <c r="I310" s="34">
        <f t="shared" si="40"/>
        <v>-101.40000000000009</v>
      </c>
      <c r="J310" s="34">
        <f t="shared" si="41"/>
        <v>96.17647058823529</v>
      </c>
      <c r="K310" s="34">
        <f t="shared" si="42"/>
        <v>80.15713387806412</v>
      </c>
      <c r="L310" s="34">
        <f t="shared" si="43"/>
        <v>-1066.7000000000003</v>
      </c>
      <c r="M310" s="34">
        <f t="shared" si="44"/>
        <v>70.51115472866502</v>
      </c>
      <c r="N310" s="34">
        <f t="shared" si="37"/>
        <v>80.15713387806412</v>
      </c>
      <c r="O310" s="34">
        <f t="shared" si="38"/>
        <v>-1066.7000000000003</v>
      </c>
      <c r="P310" s="34">
        <f t="shared" si="39"/>
        <v>70.51115472866502</v>
      </c>
    </row>
    <row r="311" spans="1:16" s="5" customFormat="1" ht="15">
      <c r="A311" s="83"/>
      <c r="B311" s="86"/>
      <c r="C311" s="25"/>
      <c r="D311" s="3" t="s">
        <v>32</v>
      </c>
      <c r="E311" s="4">
        <f>SUM(E303:E310)-E306</f>
        <v>6927800.999999999</v>
      </c>
      <c r="F311" s="4">
        <f>SUM(F303:F310)-F306</f>
        <v>9961428.799999999</v>
      </c>
      <c r="G311" s="4">
        <f>SUM(G303:G310)-G306</f>
        <v>7765595</v>
      </c>
      <c r="H311" s="4">
        <f>SUM(H303:H310)-H306</f>
        <v>7798913.2</v>
      </c>
      <c r="I311" s="4">
        <f t="shared" si="40"/>
        <v>33318.200000000186</v>
      </c>
      <c r="J311" s="4">
        <f t="shared" si="41"/>
        <v>100.4290489009535</v>
      </c>
      <c r="K311" s="4">
        <f t="shared" si="42"/>
        <v>78.29111020700165</v>
      </c>
      <c r="L311" s="4">
        <f t="shared" si="43"/>
        <v>871112.2000000011</v>
      </c>
      <c r="M311" s="4">
        <f t="shared" si="44"/>
        <v>112.57415159586716</v>
      </c>
      <c r="N311" s="4">
        <f t="shared" si="37"/>
        <v>78.29111020700165</v>
      </c>
      <c r="O311" s="4">
        <f t="shared" si="38"/>
        <v>871112.2000000011</v>
      </c>
      <c r="P311" s="4">
        <f t="shared" si="39"/>
        <v>112.57415159586716</v>
      </c>
    </row>
    <row r="312" spans="1:16" s="5" customFormat="1" ht="30.75">
      <c r="A312" s="83"/>
      <c r="B312" s="86"/>
      <c r="C312" s="25"/>
      <c r="D312" s="3" t="s">
        <v>33</v>
      </c>
      <c r="E312" s="4">
        <f>E313-E301</f>
        <v>6927800.999999999</v>
      </c>
      <c r="F312" s="4">
        <f>F313-F301</f>
        <v>9964072.799999999</v>
      </c>
      <c r="G312" s="4">
        <f>G313-G301</f>
        <v>7768239</v>
      </c>
      <c r="H312" s="4">
        <f>H313-H301</f>
        <v>7799136.9</v>
      </c>
      <c r="I312" s="4">
        <f t="shared" si="40"/>
        <v>30897.900000000373</v>
      </c>
      <c r="J312" s="4">
        <f t="shared" si="41"/>
        <v>100.3977465162954</v>
      </c>
      <c r="K312" s="4">
        <f t="shared" si="42"/>
        <v>78.27258046528927</v>
      </c>
      <c r="L312" s="4">
        <f t="shared" si="43"/>
        <v>871335.9000000013</v>
      </c>
      <c r="M312" s="4">
        <f t="shared" si="44"/>
        <v>112.57738061471456</v>
      </c>
      <c r="N312" s="4">
        <f t="shared" si="37"/>
        <v>78.27258046528927</v>
      </c>
      <c r="O312" s="4">
        <f t="shared" si="38"/>
        <v>871335.9000000013</v>
      </c>
      <c r="P312" s="4">
        <f t="shared" si="39"/>
        <v>112.57738061471456</v>
      </c>
    </row>
    <row r="313" spans="1:16" s="5" customFormat="1" ht="15">
      <c r="A313" s="84"/>
      <c r="B313" s="87"/>
      <c r="C313" s="23"/>
      <c r="D313" s="3" t="s">
        <v>51</v>
      </c>
      <c r="E313" s="4">
        <f>E302+E311</f>
        <v>6927787.899999999</v>
      </c>
      <c r="F313" s="4">
        <f>F302+F311</f>
        <v>9964072.799999999</v>
      </c>
      <c r="G313" s="4">
        <f>G302+G311</f>
        <v>7768239</v>
      </c>
      <c r="H313" s="4">
        <f>H302+H311</f>
        <v>7798913.2</v>
      </c>
      <c r="I313" s="4">
        <f t="shared" si="40"/>
        <v>30674.200000000186</v>
      </c>
      <c r="J313" s="4">
        <f t="shared" si="41"/>
        <v>100.39486684176427</v>
      </c>
      <c r="K313" s="4">
        <f t="shared" si="42"/>
        <v>78.27033539939613</v>
      </c>
      <c r="L313" s="4">
        <f t="shared" si="43"/>
        <v>871125.3000000007</v>
      </c>
      <c r="M313" s="4">
        <f t="shared" si="44"/>
        <v>112.57436446632553</v>
      </c>
      <c r="N313" s="4">
        <f t="shared" si="37"/>
        <v>78.27033539939613</v>
      </c>
      <c r="O313" s="4">
        <f t="shared" si="38"/>
        <v>871125.3000000007</v>
      </c>
      <c r="P313" s="4">
        <f t="shared" si="39"/>
        <v>112.57436446632553</v>
      </c>
    </row>
    <row r="314" spans="1:16" s="5" customFormat="1" ht="31.5" customHeight="1">
      <c r="A314" s="85">
        <v>955</v>
      </c>
      <c r="B314" s="85" t="s">
        <v>111</v>
      </c>
      <c r="C314" s="21" t="s">
        <v>193</v>
      </c>
      <c r="D314" s="32" t="s">
        <v>194</v>
      </c>
      <c r="E314" s="34">
        <v>-623.6</v>
      </c>
      <c r="F314" s="4"/>
      <c r="G314" s="4"/>
      <c r="H314" s="67">
        <v>374.9</v>
      </c>
      <c r="I314" s="67">
        <f t="shared" si="40"/>
        <v>374.9</v>
      </c>
      <c r="J314" s="67"/>
      <c r="K314" s="67"/>
      <c r="L314" s="67">
        <f t="shared" si="43"/>
        <v>998.5</v>
      </c>
      <c r="M314" s="67">
        <f t="shared" si="44"/>
        <v>-60.11866581141757</v>
      </c>
      <c r="N314" s="67"/>
      <c r="O314" s="67">
        <f t="shared" si="38"/>
        <v>998.5</v>
      </c>
      <c r="P314" s="67">
        <f t="shared" si="39"/>
        <v>-60.11866581141757</v>
      </c>
    </row>
    <row r="315" spans="1:16" s="5" customFormat="1" ht="15">
      <c r="A315" s="86"/>
      <c r="B315" s="86"/>
      <c r="C315" s="21" t="s">
        <v>21</v>
      </c>
      <c r="D315" s="43" t="s">
        <v>22</v>
      </c>
      <c r="E315" s="34">
        <v>-96.7</v>
      </c>
      <c r="F315" s="4"/>
      <c r="G315" s="4"/>
      <c r="H315" s="34"/>
      <c r="I315" s="34">
        <f t="shared" si="40"/>
        <v>0</v>
      </c>
      <c r="J315" s="34"/>
      <c r="K315" s="34"/>
      <c r="L315" s="34">
        <f t="shared" si="43"/>
        <v>96.7</v>
      </c>
      <c r="M315" s="34">
        <f t="shared" si="44"/>
        <v>0</v>
      </c>
      <c r="N315" s="34"/>
      <c r="O315" s="34">
        <f t="shared" si="38"/>
        <v>96.7</v>
      </c>
      <c r="P315" s="34">
        <f t="shared" si="39"/>
        <v>0</v>
      </c>
    </row>
    <row r="316" spans="1:16" s="5" customFormat="1" ht="15">
      <c r="A316" s="86"/>
      <c r="B316" s="86"/>
      <c r="C316" s="21" t="s">
        <v>23</v>
      </c>
      <c r="D316" s="43" t="s">
        <v>24</v>
      </c>
      <c r="E316" s="34">
        <v>1244</v>
      </c>
      <c r="F316" s="34"/>
      <c r="G316" s="34"/>
      <c r="H316" s="34"/>
      <c r="I316" s="34">
        <f t="shared" si="40"/>
        <v>0</v>
      </c>
      <c r="J316" s="34"/>
      <c r="K316" s="34"/>
      <c r="L316" s="34">
        <f t="shared" si="43"/>
        <v>-1244</v>
      </c>
      <c r="M316" s="34">
        <f t="shared" si="44"/>
        <v>0</v>
      </c>
      <c r="N316" s="34" t="e">
        <f t="shared" si="37"/>
        <v>#DIV/0!</v>
      </c>
      <c r="O316" s="34">
        <f t="shared" si="38"/>
        <v>-1244</v>
      </c>
      <c r="P316" s="34">
        <f t="shared" si="39"/>
        <v>0</v>
      </c>
    </row>
    <row r="317" spans="1:16" ht="15.75" customHeight="1" hidden="1">
      <c r="A317" s="86"/>
      <c r="B317" s="86"/>
      <c r="C317" s="21" t="s">
        <v>26</v>
      </c>
      <c r="D317" s="43" t="s">
        <v>95</v>
      </c>
      <c r="E317" s="49"/>
      <c r="F317" s="49"/>
      <c r="G317" s="49"/>
      <c r="H317" s="49"/>
      <c r="I317" s="49">
        <f t="shared" si="40"/>
        <v>0</v>
      </c>
      <c r="J317" s="49" t="e">
        <f t="shared" si="41"/>
        <v>#DIV/0!</v>
      </c>
      <c r="K317" s="49" t="e">
        <f t="shared" si="42"/>
        <v>#DIV/0!</v>
      </c>
      <c r="L317" s="49">
        <f t="shared" si="43"/>
        <v>0</v>
      </c>
      <c r="M317" s="49" t="e">
        <f t="shared" si="44"/>
        <v>#DIV/0!</v>
      </c>
      <c r="N317" s="49" t="e">
        <f t="shared" si="37"/>
        <v>#DIV/0!</v>
      </c>
      <c r="O317" s="49">
        <f t="shared" si="38"/>
        <v>0</v>
      </c>
      <c r="P317" s="49" t="e">
        <f t="shared" si="39"/>
        <v>#DIV/0!</v>
      </c>
    </row>
    <row r="318" spans="1:16" ht="15">
      <c r="A318" s="86"/>
      <c r="B318" s="86"/>
      <c r="C318" s="21" t="s">
        <v>28</v>
      </c>
      <c r="D318" s="43" t="s">
        <v>72</v>
      </c>
      <c r="E318" s="34">
        <v>94234</v>
      </c>
      <c r="F318" s="49">
        <v>123318.5</v>
      </c>
      <c r="G318" s="49">
        <v>123318.5</v>
      </c>
      <c r="H318" s="49">
        <v>123318.5</v>
      </c>
      <c r="I318" s="49">
        <f t="shared" si="40"/>
        <v>0</v>
      </c>
      <c r="J318" s="49">
        <f t="shared" si="41"/>
        <v>100</v>
      </c>
      <c r="K318" s="49">
        <f t="shared" si="42"/>
        <v>100</v>
      </c>
      <c r="L318" s="49">
        <f t="shared" si="43"/>
        <v>29084.5</v>
      </c>
      <c r="M318" s="49">
        <f t="shared" si="44"/>
        <v>130.8641254748817</v>
      </c>
      <c r="N318" s="49">
        <f t="shared" si="37"/>
        <v>100</v>
      </c>
      <c r="O318" s="49">
        <f t="shared" si="38"/>
        <v>29084.5</v>
      </c>
      <c r="P318" s="49">
        <f t="shared" si="39"/>
        <v>130.8641254748817</v>
      </c>
    </row>
    <row r="319" spans="1:16" ht="15.75" customHeight="1" hidden="1">
      <c r="A319" s="86"/>
      <c r="B319" s="86"/>
      <c r="C319" s="21" t="s">
        <v>43</v>
      </c>
      <c r="D319" s="44" t="s">
        <v>44</v>
      </c>
      <c r="E319" s="49"/>
      <c r="F319" s="49"/>
      <c r="G319" s="49"/>
      <c r="H319" s="49"/>
      <c r="I319" s="49">
        <f t="shared" si="40"/>
        <v>0</v>
      </c>
      <c r="J319" s="49" t="e">
        <f t="shared" si="41"/>
        <v>#DIV/0!</v>
      </c>
      <c r="K319" s="49" t="e">
        <f t="shared" si="42"/>
        <v>#DIV/0!</v>
      </c>
      <c r="L319" s="49">
        <f t="shared" si="43"/>
        <v>0</v>
      </c>
      <c r="M319" s="49" t="e">
        <f t="shared" si="44"/>
        <v>#DIV/0!</v>
      </c>
      <c r="N319" s="49" t="e">
        <f t="shared" si="37"/>
        <v>#DIV/0!</v>
      </c>
      <c r="O319" s="49">
        <f t="shared" si="38"/>
        <v>0</v>
      </c>
      <c r="P319" s="49" t="e">
        <f t="shared" si="39"/>
        <v>#DIV/0!</v>
      </c>
    </row>
    <row r="320" spans="1:16" ht="15">
      <c r="A320" s="86"/>
      <c r="B320" s="86"/>
      <c r="C320" s="21" t="s">
        <v>30</v>
      </c>
      <c r="D320" s="43" t="s">
        <v>25</v>
      </c>
      <c r="E320" s="49">
        <v>-3171.8</v>
      </c>
      <c r="F320" s="49"/>
      <c r="G320" s="49"/>
      <c r="H320" s="49">
        <v>-219</v>
      </c>
      <c r="I320" s="49">
        <f t="shared" si="40"/>
        <v>-219</v>
      </c>
      <c r="J320" s="49"/>
      <c r="K320" s="49"/>
      <c r="L320" s="49">
        <f t="shared" si="43"/>
        <v>2952.8</v>
      </c>
      <c r="M320" s="49">
        <f t="shared" si="44"/>
        <v>6.904596758938142</v>
      </c>
      <c r="N320" s="49"/>
      <c r="O320" s="49">
        <f aca="true" t="shared" si="45" ref="O320:O382">H320-E320</f>
        <v>2952.8</v>
      </c>
      <c r="P320" s="49">
        <f aca="true" t="shared" si="46" ref="P320:P382">H320/E320*100</f>
        <v>6.904596758938142</v>
      </c>
    </row>
    <row r="321" spans="1:16" s="5" customFormat="1" ht="30.75">
      <c r="A321" s="86"/>
      <c r="B321" s="86"/>
      <c r="C321" s="23"/>
      <c r="D321" s="3" t="s">
        <v>33</v>
      </c>
      <c r="E321" s="6">
        <f>E322-E320</f>
        <v>94757.7</v>
      </c>
      <c r="F321" s="6">
        <f>F322-F320</f>
        <v>123318.5</v>
      </c>
      <c r="G321" s="6">
        <f>G322-G320</f>
        <v>123318.5</v>
      </c>
      <c r="H321" s="6">
        <f>H322-H320</f>
        <v>123693.4</v>
      </c>
      <c r="I321" s="6">
        <f t="shared" si="40"/>
        <v>374.8999999999942</v>
      </c>
      <c r="J321" s="6">
        <f t="shared" si="41"/>
        <v>100.30400953628207</v>
      </c>
      <c r="K321" s="6">
        <f t="shared" si="42"/>
        <v>100.30400953628207</v>
      </c>
      <c r="L321" s="6">
        <f t="shared" si="43"/>
        <v>28935.699999999997</v>
      </c>
      <c r="M321" s="6">
        <f t="shared" si="44"/>
        <v>130.53651576600106</v>
      </c>
      <c r="N321" s="6">
        <f aca="true" t="shared" si="47" ref="N321:N382">H321/F321*100</f>
        <v>100.30400953628207</v>
      </c>
      <c r="O321" s="6">
        <f t="shared" si="45"/>
        <v>28935.699999999997</v>
      </c>
      <c r="P321" s="6">
        <f t="shared" si="46"/>
        <v>130.53651576600106</v>
      </c>
    </row>
    <row r="322" spans="1:16" s="5" customFormat="1" ht="15.75">
      <c r="A322" s="87"/>
      <c r="B322" s="87"/>
      <c r="C322" s="22"/>
      <c r="D322" s="3" t="s">
        <v>51</v>
      </c>
      <c r="E322" s="6">
        <f>SUM(E314:E320)</f>
        <v>91585.9</v>
      </c>
      <c r="F322" s="6">
        <f>SUM(F314:F320)</f>
        <v>123318.5</v>
      </c>
      <c r="G322" s="6">
        <f>SUM(G314:G320)</f>
        <v>123318.5</v>
      </c>
      <c r="H322" s="6">
        <f>SUM(H314:H320)</f>
        <v>123474.4</v>
      </c>
      <c r="I322" s="6">
        <f t="shared" si="40"/>
        <v>155.89999999999418</v>
      </c>
      <c r="J322" s="6">
        <f t="shared" si="41"/>
        <v>100.12642061004632</v>
      </c>
      <c r="K322" s="6">
        <f t="shared" si="42"/>
        <v>100.12642061004632</v>
      </c>
      <c r="L322" s="6">
        <f t="shared" si="43"/>
        <v>31888.5</v>
      </c>
      <c r="M322" s="6">
        <f t="shared" si="44"/>
        <v>134.81813248545902</v>
      </c>
      <c r="N322" s="6">
        <f t="shared" si="47"/>
        <v>100.12642061004632</v>
      </c>
      <c r="O322" s="6">
        <f t="shared" si="45"/>
        <v>31888.5</v>
      </c>
      <c r="P322" s="6">
        <f t="shared" si="46"/>
        <v>134.81813248545902</v>
      </c>
    </row>
    <row r="323" spans="1:16" s="5" customFormat="1" ht="31.5" customHeight="1">
      <c r="A323" s="82" t="s">
        <v>112</v>
      </c>
      <c r="B323" s="85" t="s">
        <v>113</v>
      </c>
      <c r="C323" s="21" t="s">
        <v>199</v>
      </c>
      <c r="D323" s="32" t="s">
        <v>200</v>
      </c>
      <c r="E323" s="49">
        <v>767</v>
      </c>
      <c r="F323" s="49">
        <v>600</v>
      </c>
      <c r="G323" s="49">
        <v>510</v>
      </c>
      <c r="H323" s="49">
        <v>709</v>
      </c>
      <c r="I323" s="49">
        <f t="shared" si="40"/>
        <v>199</v>
      </c>
      <c r="J323" s="49">
        <f t="shared" si="41"/>
        <v>139.01960784313724</v>
      </c>
      <c r="K323" s="49">
        <f t="shared" si="42"/>
        <v>118.16666666666666</v>
      </c>
      <c r="L323" s="49">
        <f t="shared" si="43"/>
        <v>-58</v>
      </c>
      <c r="M323" s="49">
        <f t="shared" si="44"/>
        <v>92.4380704041721</v>
      </c>
      <c r="N323" s="49">
        <f t="shared" si="47"/>
        <v>118.16666666666666</v>
      </c>
      <c r="O323" s="49">
        <f t="shared" si="45"/>
        <v>-58</v>
      </c>
      <c r="P323" s="49">
        <f t="shared" si="46"/>
        <v>92.4380704041721</v>
      </c>
    </row>
    <row r="324" spans="1:16" s="5" customFormat="1" ht="31.5" customHeight="1">
      <c r="A324" s="83"/>
      <c r="B324" s="86"/>
      <c r="C324" s="21" t="s">
        <v>193</v>
      </c>
      <c r="D324" s="32" t="s">
        <v>194</v>
      </c>
      <c r="E324" s="49"/>
      <c r="F324" s="49"/>
      <c r="G324" s="49"/>
      <c r="H324" s="49">
        <v>56.9</v>
      </c>
      <c r="I324" s="49">
        <f t="shared" si="40"/>
        <v>56.9</v>
      </c>
      <c r="J324" s="49"/>
      <c r="K324" s="49"/>
      <c r="L324" s="49">
        <f t="shared" si="43"/>
        <v>56.9</v>
      </c>
      <c r="M324" s="49"/>
      <c r="N324" s="49"/>
      <c r="O324" s="49">
        <f t="shared" si="45"/>
        <v>56.9</v>
      </c>
      <c r="P324" s="49"/>
    </row>
    <row r="325" spans="1:16" s="5" customFormat="1" ht="93" hidden="1">
      <c r="A325" s="83"/>
      <c r="B325" s="86"/>
      <c r="C325" s="20" t="s">
        <v>191</v>
      </c>
      <c r="D325" s="64" t="s">
        <v>211</v>
      </c>
      <c r="E325" s="49"/>
      <c r="F325" s="6"/>
      <c r="G325" s="6"/>
      <c r="H325" s="49"/>
      <c r="I325" s="49">
        <f t="shared" si="40"/>
        <v>0</v>
      </c>
      <c r="J325" s="49"/>
      <c r="K325" s="49"/>
      <c r="L325" s="49">
        <f t="shared" si="43"/>
        <v>0</v>
      </c>
      <c r="M325" s="49"/>
      <c r="N325" s="49" t="e">
        <f t="shared" si="47"/>
        <v>#DIV/0!</v>
      </c>
      <c r="O325" s="49">
        <f t="shared" si="45"/>
        <v>0</v>
      </c>
      <c r="P325" s="49" t="e">
        <f t="shared" si="46"/>
        <v>#DIV/0!</v>
      </c>
    </row>
    <row r="326" spans="1:16" ht="15">
      <c r="A326" s="83"/>
      <c r="B326" s="86"/>
      <c r="C326" s="21" t="s">
        <v>17</v>
      </c>
      <c r="D326" s="43" t="s">
        <v>18</v>
      </c>
      <c r="E326" s="34">
        <f>E327</f>
        <v>0</v>
      </c>
      <c r="F326" s="34">
        <f>F327</f>
        <v>0</v>
      </c>
      <c r="G326" s="34">
        <f>G327</f>
        <v>0</v>
      </c>
      <c r="H326" s="34">
        <f>H327</f>
        <v>1.4</v>
      </c>
      <c r="I326" s="34">
        <f t="shared" si="40"/>
        <v>1.4</v>
      </c>
      <c r="J326" s="34"/>
      <c r="K326" s="34"/>
      <c r="L326" s="34">
        <f t="shared" si="43"/>
        <v>1.4</v>
      </c>
      <c r="M326" s="34"/>
      <c r="N326" s="34"/>
      <c r="O326" s="34">
        <f t="shared" si="45"/>
        <v>1.4</v>
      </c>
      <c r="P326" s="34"/>
    </row>
    <row r="327" spans="1:16" ht="47.25" customHeight="1" hidden="1">
      <c r="A327" s="83"/>
      <c r="B327" s="86"/>
      <c r="C327" s="20" t="s">
        <v>19</v>
      </c>
      <c r="D327" s="44" t="s">
        <v>20</v>
      </c>
      <c r="E327" s="34"/>
      <c r="F327" s="34"/>
      <c r="G327" s="34"/>
      <c r="H327" s="34">
        <v>1.4</v>
      </c>
      <c r="I327" s="34">
        <f t="shared" si="40"/>
        <v>1.4</v>
      </c>
      <c r="J327" s="34"/>
      <c r="K327" s="34"/>
      <c r="L327" s="34">
        <f t="shared" si="43"/>
        <v>1.4</v>
      </c>
      <c r="M327" s="34" t="e">
        <f t="shared" si="44"/>
        <v>#DIV/0!</v>
      </c>
      <c r="N327" s="34" t="e">
        <f t="shared" si="47"/>
        <v>#DIV/0!</v>
      </c>
      <c r="O327" s="34">
        <f t="shared" si="45"/>
        <v>1.4</v>
      </c>
      <c r="P327" s="34" t="e">
        <f t="shared" si="46"/>
        <v>#DIV/0!</v>
      </c>
    </row>
    <row r="328" spans="1:16" ht="15.75" customHeight="1" hidden="1">
      <c r="A328" s="83"/>
      <c r="B328" s="86"/>
      <c r="C328" s="21" t="s">
        <v>21</v>
      </c>
      <c r="D328" s="43" t="s">
        <v>22</v>
      </c>
      <c r="E328" s="34"/>
      <c r="F328" s="34"/>
      <c r="G328" s="34"/>
      <c r="H328" s="34"/>
      <c r="I328" s="34">
        <f t="shared" si="40"/>
        <v>0</v>
      </c>
      <c r="J328" s="34"/>
      <c r="K328" s="34"/>
      <c r="L328" s="34">
        <f t="shared" si="43"/>
        <v>0</v>
      </c>
      <c r="M328" s="34" t="e">
        <f t="shared" si="44"/>
        <v>#DIV/0!</v>
      </c>
      <c r="N328" s="34" t="e">
        <f t="shared" si="47"/>
        <v>#DIV/0!</v>
      </c>
      <c r="O328" s="34">
        <f t="shared" si="45"/>
        <v>0</v>
      </c>
      <c r="P328" s="34" t="e">
        <f t="shared" si="46"/>
        <v>#DIV/0!</v>
      </c>
    </row>
    <row r="329" spans="1:16" ht="15">
      <c r="A329" s="83"/>
      <c r="B329" s="86"/>
      <c r="C329" s="21" t="s">
        <v>23</v>
      </c>
      <c r="D329" s="43" t="s">
        <v>24</v>
      </c>
      <c r="E329" s="34">
        <v>240.8</v>
      </c>
      <c r="F329" s="34"/>
      <c r="G329" s="34"/>
      <c r="H329" s="34"/>
      <c r="I329" s="34">
        <f t="shared" si="40"/>
        <v>0</v>
      </c>
      <c r="J329" s="34"/>
      <c r="K329" s="34"/>
      <c r="L329" s="34">
        <f t="shared" si="43"/>
        <v>-240.8</v>
      </c>
      <c r="M329" s="34">
        <f t="shared" si="44"/>
        <v>0</v>
      </c>
      <c r="N329" s="34"/>
      <c r="O329" s="34">
        <f t="shared" si="45"/>
        <v>-240.8</v>
      </c>
      <c r="P329" s="34">
        <f t="shared" si="46"/>
        <v>0</v>
      </c>
    </row>
    <row r="330" spans="1:16" ht="15">
      <c r="A330" s="83"/>
      <c r="B330" s="86"/>
      <c r="C330" s="21" t="s">
        <v>28</v>
      </c>
      <c r="D330" s="43" t="s">
        <v>72</v>
      </c>
      <c r="E330" s="34">
        <v>180.3</v>
      </c>
      <c r="F330" s="34">
        <v>73.1</v>
      </c>
      <c r="G330" s="34">
        <v>73.1</v>
      </c>
      <c r="H330" s="34">
        <v>73.1</v>
      </c>
      <c r="I330" s="34">
        <f t="shared" si="40"/>
        <v>0</v>
      </c>
      <c r="J330" s="34">
        <f t="shared" si="41"/>
        <v>100</v>
      </c>
      <c r="K330" s="34">
        <f t="shared" si="42"/>
        <v>100</v>
      </c>
      <c r="L330" s="34">
        <f t="shared" si="43"/>
        <v>-107.20000000000002</v>
      </c>
      <c r="M330" s="34">
        <f t="shared" si="44"/>
        <v>40.54353854686632</v>
      </c>
      <c r="N330" s="34">
        <f t="shared" si="47"/>
        <v>100</v>
      </c>
      <c r="O330" s="34">
        <f t="shared" si="45"/>
        <v>-107.20000000000002</v>
      </c>
      <c r="P330" s="34">
        <f t="shared" si="46"/>
        <v>40.54353854686632</v>
      </c>
    </row>
    <row r="331" spans="1:16" ht="15" hidden="1">
      <c r="A331" s="83"/>
      <c r="B331" s="86"/>
      <c r="C331" s="21" t="s">
        <v>43</v>
      </c>
      <c r="D331" s="44" t="s">
        <v>44</v>
      </c>
      <c r="E331" s="34"/>
      <c r="F331" s="34"/>
      <c r="G331" s="34"/>
      <c r="H331" s="34"/>
      <c r="I331" s="34">
        <f t="shared" si="40"/>
        <v>0</v>
      </c>
      <c r="J331" s="34" t="e">
        <f t="shared" si="41"/>
        <v>#DIV/0!</v>
      </c>
      <c r="K331" s="34" t="e">
        <f t="shared" si="42"/>
        <v>#DIV/0!</v>
      </c>
      <c r="L331" s="34">
        <f t="shared" si="43"/>
        <v>0</v>
      </c>
      <c r="M331" s="34" t="e">
        <f t="shared" si="44"/>
        <v>#DIV/0!</v>
      </c>
      <c r="N331" s="34" t="e">
        <f t="shared" si="47"/>
        <v>#DIV/0!</v>
      </c>
      <c r="O331" s="34">
        <f t="shared" si="45"/>
        <v>0</v>
      </c>
      <c r="P331" s="34" t="e">
        <f t="shared" si="46"/>
        <v>#DIV/0!</v>
      </c>
    </row>
    <row r="332" spans="1:16" ht="15" hidden="1">
      <c r="A332" s="83"/>
      <c r="B332" s="86"/>
      <c r="C332" s="21" t="s">
        <v>30</v>
      </c>
      <c r="D332" s="43" t="s">
        <v>25</v>
      </c>
      <c r="E332" s="34"/>
      <c r="F332" s="34"/>
      <c r="G332" s="34"/>
      <c r="H332" s="34"/>
      <c r="I332" s="34">
        <f t="shared" si="40"/>
        <v>0</v>
      </c>
      <c r="J332" s="34" t="e">
        <f t="shared" si="41"/>
        <v>#DIV/0!</v>
      </c>
      <c r="K332" s="34" t="e">
        <f t="shared" si="42"/>
        <v>#DIV/0!</v>
      </c>
      <c r="L332" s="34">
        <f t="shared" si="43"/>
        <v>0</v>
      </c>
      <c r="M332" s="34" t="e">
        <f t="shared" si="44"/>
        <v>#DIV/0!</v>
      </c>
      <c r="N332" s="34" t="e">
        <f t="shared" si="47"/>
        <v>#DIV/0!</v>
      </c>
      <c r="O332" s="34">
        <f t="shared" si="45"/>
        <v>0</v>
      </c>
      <c r="P332" s="34" t="e">
        <f t="shared" si="46"/>
        <v>#DIV/0!</v>
      </c>
    </row>
    <row r="333" spans="1:16" s="5" customFormat="1" ht="15">
      <c r="A333" s="83"/>
      <c r="B333" s="86"/>
      <c r="C333" s="17"/>
      <c r="D333" s="3" t="s">
        <v>31</v>
      </c>
      <c r="E333" s="6">
        <f>SUM(E323:E326,E328:E332)</f>
        <v>1188.1</v>
      </c>
      <c r="F333" s="6">
        <f>SUM(F323:F326,F328:F332)</f>
        <v>673.1</v>
      </c>
      <c r="G333" s="6">
        <f>SUM(G323:G326,G328:G332)</f>
        <v>583.1</v>
      </c>
      <c r="H333" s="6">
        <f>SUM(H323:H326,H328:H332)</f>
        <v>840.4</v>
      </c>
      <c r="I333" s="6">
        <f t="shared" si="40"/>
        <v>257.29999999999995</v>
      </c>
      <c r="J333" s="6">
        <f t="shared" si="41"/>
        <v>144.12622191733834</v>
      </c>
      <c r="K333" s="6">
        <f t="shared" si="42"/>
        <v>124.85514782350317</v>
      </c>
      <c r="L333" s="6">
        <f t="shared" si="43"/>
        <v>-347.69999999999993</v>
      </c>
      <c r="M333" s="6">
        <f t="shared" si="44"/>
        <v>70.73478663412172</v>
      </c>
      <c r="N333" s="6">
        <f t="shared" si="47"/>
        <v>124.85514782350317</v>
      </c>
      <c r="O333" s="6">
        <f t="shared" si="45"/>
        <v>-347.69999999999993</v>
      </c>
      <c r="P333" s="6">
        <f t="shared" si="46"/>
        <v>70.73478663412172</v>
      </c>
    </row>
    <row r="334" spans="1:16" ht="15">
      <c r="A334" s="83"/>
      <c r="B334" s="86"/>
      <c r="C334" s="21" t="s">
        <v>114</v>
      </c>
      <c r="D334" s="43" t="s">
        <v>115</v>
      </c>
      <c r="E334" s="34">
        <v>84668.6</v>
      </c>
      <c r="F334" s="34">
        <v>104687</v>
      </c>
      <c r="G334" s="34">
        <v>86141.1</v>
      </c>
      <c r="H334" s="34">
        <v>96129.6</v>
      </c>
      <c r="I334" s="34">
        <f t="shared" si="40"/>
        <v>9988.5</v>
      </c>
      <c r="J334" s="34">
        <f t="shared" si="41"/>
        <v>111.59551015717236</v>
      </c>
      <c r="K334" s="34">
        <f t="shared" si="42"/>
        <v>91.82572812288059</v>
      </c>
      <c r="L334" s="34">
        <f t="shared" si="43"/>
        <v>11461</v>
      </c>
      <c r="M334" s="34">
        <f t="shared" si="44"/>
        <v>113.53630507649825</v>
      </c>
      <c r="N334" s="34">
        <f t="shared" si="47"/>
        <v>91.82572812288059</v>
      </c>
      <c r="O334" s="34">
        <f t="shared" si="45"/>
        <v>11461</v>
      </c>
      <c r="P334" s="34">
        <f t="shared" si="46"/>
        <v>113.53630507649825</v>
      </c>
    </row>
    <row r="335" spans="1:16" ht="15">
      <c r="A335" s="83"/>
      <c r="B335" s="86"/>
      <c r="C335" s="21" t="s">
        <v>17</v>
      </c>
      <c r="D335" s="43" t="s">
        <v>18</v>
      </c>
      <c r="E335" s="34">
        <f>SUM(E336:E341)</f>
        <v>30198.9</v>
      </c>
      <c r="F335" s="34">
        <f>SUM(F336:F341)</f>
        <v>34400.899999999994</v>
      </c>
      <c r="G335" s="34">
        <f>SUM(G336:G341)</f>
        <v>28438.9</v>
      </c>
      <c r="H335" s="34">
        <f>SUM(H336:H341)</f>
        <v>31118.9</v>
      </c>
      <c r="I335" s="34">
        <f t="shared" si="40"/>
        <v>2680</v>
      </c>
      <c r="J335" s="34">
        <f t="shared" si="41"/>
        <v>109.42371188759058</v>
      </c>
      <c r="K335" s="34">
        <f t="shared" si="42"/>
        <v>90.45955193032742</v>
      </c>
      <c r="L335" s="34">
        <f t="shared" si="43"/>
        <v>920</v>
      </c>
      <c r="M335" s="34">
        <f t="shared" si="44"/>
        <v>103.0464685799814</v>
      </c>
      <c r="N335" s="34">
        <f t="shared" si="47"/>
        <v>90.45955193032742</v>
      </c>
      <c r="O335" s="34">
        <f t="shared" si="45"/>
        <v>920</v>
      </c>
      <c r="P335" s="34">
        <f t="shared" si="46"/>
        <v>103.0464685799814</v>
      </c>
    </row>
    <row r="336" spans="1:16" s="5" customFormat="1" ht="63" customHeight="1" hidden="1">
      <c r="A336" s="83"/>
      <c r="B336" s="86"/>
      <c r="C336" s="20" t="s">
        <v>116</v>
      </c>
      <c r="D336" s="44" t="s">
        <v>117</v>
      </c>
      <c r="E336" s="34">
        <v>239</v>
      </c>
      <c r="F336" s="34">
        <v>300</v>
      </c>
      <c r="G336" s="34">
        <v>246</v>
      </c>
      <c r="H336" s="34">
        <v>248</v>
      </c>
      <c r="I336" s="34">
        <f t="shared" si="40"/>
        <v>2</v>
      </c>
      <c r="J336" s="34">
        <f t="shared" si="41"/>
        <v>100.8130081300813</v>
      </c>
      <c r="K336" s="34">
        <f t="shared" si="42"/>
        <v>82.66666666666667</v>
      </c>
      <c r="L336" s="34">
        <f t="shared" si="43"/>
        <v>9</v>
      </c>
      <c r="M336" s="34">
        <f t="shared" si="44"/>
        <v>103.76569037656904</v>
      </c>
      <c r="N336" s="34">
        <f t="shared" si="47"/>
        <v>82.66666666666667</v>
      </c>
      <c r="O336" s="34">
        <f t="shared" si="45"/>
        <v>9</v>
      </c>
      <c r="P336" s="34">
        <f t="shared" si="46"/>
        <v>103.76569037656904</v>
      </c>
    </row>
    <row r="337" spans="1:16" s="5" customFormat="1" ht="63" customHeight="1" hidden="1">
      <c r="A337" s="83"/>
      <c r="B337" s="86"/>
      <c r="C337" s="20" t="s">
        <v>229</v>
      </c>
      <c r="D337" s="44" t="s">
        <v>230</v>
      </c>
      <c r="E337" s="34">
        <v>567.9</v>
      </c>
      <c r="F337" s="34">
        <v>688</v>
      </c>
      <c r="G337" s="34">
        <v>332.6</v>
      </c>
      <c r="H337" s="34">
        <v>1113.3</v>
      </c>
      <c r="I337" s="34">
        <f t="shared" si="40"/>
        <v>780.6999999999999</v>
      </c>
      <c r="J337" s="34">
        <f t="shared" si="41"/>
        <v>334.72639807576667</v>
      </c>
      <c r="K337" s="34">
        <f t="shared" si="42"/>
        <v>161.81686046511626</v>
      </c>
      <c r="L337" s="34">
        <f t="shared" si="43"/>
        <v>545.4</v>
      </c>
      <c r="M337" s="34">
        <f t="shared" si="44"/>
        <v>196.03803486529318</v>
      </c>
      <c r="N337" s="34">
        <f t="shared" si="47"/>
        <v>161.81686046511626</v>
      </c>
      <c r="O337" s="34">
        <f t="shared" si="45"/>
        <v>545.4</v>
      </c>
      <c r="P337" s="34">
        <f t="shared" si="46"/>
        <v>196.03803486529318</v>
      </c>
    </row>
    <row r="338" spans="1:16" s="5" customFormat="1" ht="63" customHeight="1" hidden="1">
      <c r="A338" s="83"/>
      <c r="B338" s="86"/>
      <c r="C338" s="20" t="s">
        <v>232</v>
      </c>
      <c r="D338" s="44" t="s">
        <v>231</v>
      </c>
      <c r="E338" s="34"/>
      <c r="F338" s="34">
        <v>58</v>
      </c>
      <c r="G338" s="34">
        <v>27.4</v>
      </c>
      <c r="H338" s="34"/>
      <c r="I338" s="34">
        <f t="shared" si="40"/>
        <v>-27.4</v>
      </c>
      <c r="J338" s="34">
        <f t="shared" si="41"/>
        <v>0</v>
      </c>
      <c r="K338" s="34">
        <f t="shared" si="42"/>
        <v>0</v>
      </c>
      <c r="L338" s="34">
        <f t="shared" si="43"/>
        <v>0</v>
      </c>
      <c r="M338" s="34" t="e">
        <f t="shared" si="44"/>
        <v>#DIV/0!</v>
      </c>
      <c r="N338" s="34">
        <f t="shared" si="47"/>
        <v>0</v>
      </c>
      <c r="O338" s="34">
        <f t="shared" si="45"/>
        <v>0</v>
      </c>
      <c r="P338" s="34" t="e">
        <f t="shared" si="46"/>
        <v>#DIV/0!</v>
      </c>
    </row>
    <row r="339" spans="1:16" s="5" customFormat="1" ht="63" customHeight="1" hidden="1">
      <c r="A339" s="83"/>
      <c r="B339" s="86"/>
      <c r="C339" s="20" t="s">
        <v>118</v>
      </c>
      <c r="D339" s="44" t="s">
        <v>119</v>
      </c>
      <c r="E339" s="34">
        <v>502.7</v>
      </c>
      <c r="F339" s="34">
        <v>249.2</v>
      </c>
      <c r="G339" s="34">
        <v>127.2</v>
      </c>
      <c r="H339" s="34">
        <v>503.1</v>
      </c>
      <c r="I339" s="34">
        <f t="shared" si="40"/>
        <v>375.90000000000003</v>
      </c>
      <c r="J339" s="34">
        <f t="shared" si="41"/>
        <v>395.5188679245283</v>
      </c>
      <c r="K339" s="34">
        <f t="shared" si="42"/>
        <v>201.88603531300166</v>
      </c>
      <c r="L339" s="34">
        <f t="shared" si="43"/>
        <v>0.4000000000000341</v>
      </c>
      <c r="M339" s="34">
        <f t="shared" si="44"/>
        <v>100.07957032027055</v>
      </c>
      <c r="N339" s="34">
        <f t="shared" si="47"/>
        <v>201.88603531300166</v>
      </c>
      <c r="O339" s="34">
        <f t="shared" si="45"/>
        <v>0.4000000000000341</v>
      </c>
      <c r="P339" s="34">
        <f t="shared" si="46"/>
        <v>100.07957032027055</v>
      </c>
    </row>
    <row r="340" spans="1:16" s="5" customFormat="1" ht="78.75" customHeight="1" hidden="1">
      <c r="A340" s="83"/>
      <c r="B340" s="86"/>
      <c r="C340" s="20" t="s">
        <v>188</v>
      </c>
      <c r="D340" s="44" t="s">
        <v>189</v>
      </c>
      <c r="E340" s="34">
        <v>344.8</v>
      </c>
      <c r="F340" s="34"/>
      <c r="G340" s="34"/>
      <c r="H340" s="34"/>
      <c r="I340" s="34">
        <f t="shared" si="40"/>
        <v>0</v>
      </c>
      <c r="J340" s="34" t="e">
        <f t="shared" si="41"/>
        <v>#DIV/0!</v>
      </c>
      <c r="K340" s="34" t="e">
        <f t="shared" si="42"/>
        <v>#DIV/0!</v>
      </c>
      <c r="L340" s="34">
        <f t="shared" si="43"/>
        <v>-344.8</v>
      </c>
      <c r="M340" s="34">
        <f t="shared" si="44"/>
        <v>0</v>
      </c>
      <c r="N340" s="34" t="e">
        <f t="shared" si="47"/>
        <v>#DIV/0!</v>
      </c>
      <c r="O340" s="34">
        <f t="shared" si="45"/>
        <v>-344.8</v>
      </c>
      <c r="P340" s="34">
        <f t="shared" si="46"/>
        <v>0</v>
      </c>
    </row>
    <row r="341" spans="1:16" s="5" customFormat="1" ht="47.25" customHeight="1" hidden="1">
      <c r="A341" s="83"/>
      <c r="B341" s="86"/>
      <c r="C341" s="20" t="s">
        <v>19</v>
      </c>
      <c r="D341" s="44" t="s">
        <v>20</v>
      </c>
      <c r="E341" s="34">
        <v>28544.5</v>
      </c>
      <c r="F341" s="34">
        <v>33105.7</v>
      </c>
      <c r="G341" s="34">
        <v>27705.7</v>
      </c>
      <c r="H341" s="34">
        <v>29254.5</v>
      </c>
      <c r="I341" s="34">
        <f t="shared" si="40"/>
        <v>1548.7999999999993</v>
      </c>
      <c r="J341" s="34">
        <f t="shared" si="41"/>
        <v>105.59018541310994</v>
      </c>
      <c r="K341" s="34">
        <f t="shared" si="42"/>
        <v>88.36695795588072</v>
      </c>
      <c r="L341" s="34">
        <f t="shared" si="43"/>
        <v>710</v>
      </c>
      <c r="M341" s="34">
        <f t="shared" si="44"/>
        <v>102.48734432202352</v>
      </c>
      <c r="N341" s="34">
        <f t="shared" si="47"/>
        <v>88.36695795588072</v>
      </c>
      <c r="O341" s="34">
        <f t="shared" si="45"/>
        <v>710</v>
      </c>
      <c r="P341" s="34">
        <f t="shared" si="46"/>
        <v>102.48734432202352</v>
      </c>
    </row>
    <row r="342" spans="1:16" s="5" customFormat="1" ht="15">
      <c r="A342" s="83"/>
      <c r="B342" s="86"/>
      <c r="C342" s="23"/>
      <c r="D342" s="3" t="s">
        <v>32</v>
      </c>
      <c r="E342" s="6">
        <f>SUM(E334:E335)</f>
        <v>114867.5</v>
      </c>
      <c r="F342" s="6">
        <f>SUM(F334:F335)</f>
        <v>139087.9</v>
      </c>
      <c r="G342" s="6">
        <f>SUM(G334:G335)</f>
        <v>114580</v>
      </c>
      <c r="H342" s="6">
        <f>SUM(H334:H335)</f>
        <v>127248.5</v>
      </c>
      <c r="I342" s="6">
        <f t="shared" si="40"/>
        <v>12668.5</v>
      </c>
      <c r="J342" s="6">
        <f t="shared" si="41"/>
        <v>111.05646709722465</v>
      </c>
      <c r="K342" s="6">
        <f t="shared" si="42"/>
        <v>91.48782891969755</v>
      </c>
      <c r="L342" s="6">
        <f t="shared" si="43"/>
        <v>12381</v>
      </c>
      <c r="M342" s="6">
        <f t="shared" si="44"/>
        <v>110.77850566957581</v>
      </c>
      <c r="N342" s="6">
        <f t="shared" si="47"/>
        <v>91.48782891969755</v>
      </c>
      <c r="O342" s="6">
        <f t="shared" si="45"/>
        <v>12381</v>
      </c>
      <c r="P342" s="6">
        <f t="shared" si="46"/>
        <v>110.77850566957581</v>
      </c>
    </row>
    <row r="343" spans="1:16" s="5" customFormat="1" ht="15">
      <c r="A343" s="84"/>
      <c r="B343" s="87"/>
      <c r="C343" s="23"/>
      <c r="D343" s="3" t="s">
        <v>51</v>
      </c>
      <c r="E343" s="6">
        <f>E333+E342</f>
        <v>116055.6</v>
      </c>
      <c r="F343" s="6">
        <f>F333+F342</f>
        <v>139761</v>
      </c>
      <c r="G343" s="6">
        <f>G333+G342</f>
        <v>115163.1</v>
      </c>
      <c r="H343" s="6">
        <f>H333+H342</f>
        <v>128088.9</v>
      </c>
      <c r="I343" s="6">
        <f t="shared" si="40"/>
        <v>12925.799999999988</v>
      </c>
      <c r="J343" s="6">
        <f t="shared" si="41"/>
        <v>111.22390765792167</v>
      </c>
      <c r="K343" s="6">
        <f t="shared" si="42"/>
        <v>91.64852855946938</v>
      </c>
      <c r="L343" s="6">
        <f t="shared" si="43"/>
        <v>12033.299999999988</v>
      </c>
      <c r="M343" s="6">
        <f t="shared" si="44"/>
        <v>110.36856472242613</v>
      </c>
      <c r="N343" s="6">
        <f t="shared" si="47"/>
        <v>91.64852855946938</v>
      </c>
      <c r="O343" s="6">
        <f t="shared" si="45"/>
        <v>12033.299999999988</v>
      </c>
      <c r="P343" s="6">
        <f t="shared" si="46"/>
        <v>110.36856472242613</v>
      </c>
    </row>
    <row r="344" spans="1:16" ht="31.5" customHeight="1">
      <c r="A344" s="85" t="s">
        <v>120</v>
      </c>
      <c r="B344" s="85" t="s">
        <v>121</v>
      </c>
      <c r="C344" s="21" t="s">
        <v>122</v>
      </c>
      <c r="D344" s="43" t="s">
        <v>123</v>
      </c>
      <c r="E344" s="34">
        <v>1267.5</v>
      </c>
      <c r="F344" s="34">
        <v>3600</v>
      </c>
      <c r="G344" s="34">
        <v>3261</v>
      </c>
      <c r="H344" s="34">
        <v>558</v>
      </c>
      <c r="I344" s="34">
        <f t="shared" si="40"/>
        <v>-2703</v>
      </c>
      <c r="J344" s="34">
        <f t="shared" si="41"/>
        <v>17.111315547378105</v>
      </c>
      <c r="K344" s="34">
        <f t="shared" si="42"/>
        <v>15.5</v>
      </c>
      <c r="L344" s="34">
        <f t="shared" si="43"/>
        <v>-709.5</v>
      </c>
      <c r="M344" s="34">
        <f t="shared" si="44"/>
        <v>44.023668639053255</v>
      </c>
      <c r="N344" s="34">
        <f t="shared" si="47"/>
        <v>15.5</v>
      </c>
      <c r="O344" s="34">
        <f t="shared" si="45"/>
        <v>-709.5</v>
      </c>
      <c r="P344" s="34">
        <f t="shared" si="46"/>
        <v>44.023668639053255</v>
      </c>
    </row>
    <row r="345" spans="1:16" ht="15.75" customHeight="1" hidden="1">
      <c r="A345" s="86"/>
      <c r="B345" s="86"/>
      <c r="C345" s="21" t="s">
        <v>10</v>
      </c>
      <c r="D345" s="42" t="s">
        <v>124</v>
      </c>
      <c r="E345" s="34"/>
      <c r="F345" s="34"/>
      <c r="G345" s="34"/>
      <c r="H345" s="34"/>
      <c r="I345" s="34">
        <f t="shared" si="40"/>
        <v>0</v>
      </c>
      <c r="J345" s="34" t="e">
        <f t="shared" si="41"/>
        <v>#DIV/0!</v>
      </c>
      <c r="K345" s="34" t="e">
        <f t="shared" si="42"/>
        <v>#DIV/0!</v>
      </c>
      <c r="L345" s="34">
        <f t="shared" si="43"/>
        <v>0</v>
      </c>
      <c r="M345" s="34" t="e">
        <f t="shared" si="44"/>
        <v>#DIV/0!</v>
      </c>
      <c r="N345" s="34" t="e">
        <f t="shared" si="47"/>
        <v>#DIV/0!</v>
      </c>
      <c r="O345" s="34">
        <f t="shared" si="45"/>
        <v>0</v>
      </c>
      <c r="P345" s="34" t="e">
        <f t="shared" si="46"/>
        <v>#DIV/0!</v>
      </c>
    </row>
    <row r="346" spans="1:16" ht="46.5">
      <c r="A346" s="86"/>
      <c r="B346" s="86"/>
      <c r="C346" s="20" t="s">
        <v>14</v>
      </c>
      <c r="D346" s="44" t="s">
        <v>125</v>
      </c>
      <c r="E346" s="34">
        <v>99749</v>
      </c>
      <c r="F346" s="34">
        <v>174749.1</v>
      </c>
      <c r="G346" s="34">
        <v>126370</v>
      </c>
      <c r="H346" s="34">
        <v>102739.7</v>
      </c>
      <c r="I346" s="34">
        <f t="shared" si="40"/>
        <v>-23630.300000000003</v>
      </c>
      <c r="J346" s="34">
        <f t="shared" si="41"/>
        <v>81.30070428107938</v>
      </c>
      <c r="K346" s="34">
        <f t="shared" si="42"/>
        <v>58.792691922304606</v>
      </c>
      <c r="L346" s="34">
        <f t="shared" si="43"/>
        <v>2990.699999999997</v>
      </c>
      <c r="M346" s="34">
        <f t="shared" si="44"/>
        <v>102.99822554612076</v>
      </c>
      <c r="N346" s="34">
        <f t="shared" si="47"/>
        <v>58.792691922304606</v>
      </c>
      <c r="O346" s="34">
        <f t="shared" si="45"/>
        <v>2990.699999999997</v>
      </c>
      <c r="P346" s="34">
        <f t="shared" si="46"/>
        <v>102.99822554612076</v>
      </c>
    </row>
    <row r="347" spans="1:16" ht="93">
      <c r="A347" s="86"/>
      <c r="B347" s="86"/>
      <c r="C347" s="20" t="s">
        <v>191</v>
      </c>
      <c r="D347" s="64" t="s">
        <v>211</v>
      </c>
      <c r="E347" s="34">
        <v>7865.6</v>
      </c>
      <c r="F347" s="34"/>
      <c r="G347" s="34"/>
      <c r="H347" s="34"/>
      <c r="I347" s="34">
        <f t="shared" si="40"/>
        <v>0</v>
      </c>
      <c r="J347" s="34"/>
      <c r="K347" s="34"/>
      <c r="L347" s="34">
        <f t="shared" si="43"/>
        <v>-7865.6</v>
      </c>
      <c r="M347" s="34">
        <f t="shared" si="44"/>
        <v>0</v>
      </c>
      <c r="N347" s="34"/>
      <c r="O347" s="34">
        <f t="shared" si="45"/>
        <v>-7865.6</v>
      </c>
      <c r="P347" s="34">
        <f t="shared" si="46"/>
        <v>0</v>
      </c>
    </row>
    <row r="348" spans="1:16" ht="15">
      <c r="A348" s="86"/>
      <c r="B348" s="86"/>
      <c r="C348" s="21" t="s">
        <v>17</v>
      </c>
      <c r="D348" s="43" t="s">
        <v>18</v>
      </c>
      <c r="E348" s="34">
        <f>E350+E349</f>
        <v>262.9</v>
      </c>
      <c r="F348" s="34">
        <f>F350+F349</f>
        <v>0</v>
      </c>
      <c r="G348" s="34">
        <f>G350+G349</f>
        <v>0</v>
      </c>
      <c r="H348" s="34">
        <f>H350+H349</f>
        <v>67.7</v>
      </c>
      <c r="I348" s="34">
        <f t="shared" si="40"/>
        <v>67.7</v>
      </c>
      <c r="J348" s="34"/>
      <c r="K348" s="34"/>
      <c r="L348" s="34">
        <f t="shared" si="43"/>
        <v>-195.2</v>
      </c>
      <c r="M348" s="34">
        <f t="shared" si="44"/>
        <v>25.75123621148726</v>
      </c>
      <c r="N348" s="34"/>
      <c r="O348" s="34">
        <f t="shared" si="45"/>
        <v>-195.2</v>
      </c>
      <c r="P348" s="34">
        <f t="shared" si="46"/>
        <v>25.75123621148726</v>
      </c>
    </row>
    <row r="349" spans="1:16" ht="46.5" hidden="1">
      <c r="A349" s="86"/>
      <c r="B349" s="86"/>
      <c r="C349" s="20" t="s">
        <v>239</v>
      </c>
      <c r="D349" s="44" t="s">
        <v>240</v>
      </c>
      <c r="E349" s="34"/>
      <c r="F349" s="34"/>
      <c r="G349" s="34"/>
      <c r="H349" s="34">
        <v>6.9</v>
      </c>
      <c r="I349" s="34">
        <f t="shared" si="40"/>
        <v>6.9</v>
      </c>
      <c r="J349" s="34"/>
      <c r="K349" s="34"/>
      <c r="L349" s="34">
        <f t="shared" si="43"/>
        <v>6.9</v>
      </c>
      <c r="M349" s="34" t="e">
        <f t="shared" si="44"/>
        <v>#DIV/0!</v>
      </c>
      <c r="N349" s="34"/>
      <c r="O349" s="34"/>
      <c r="P349" s="34"/>
    </row>
    <row r="350" spans="1:16" ht="47.25" customHeight="1" hidden="1">
      <c r="A350" s="86"/>
      <c r="B350" s="86"/>
      <c r="C350" s="20" t="s">
        <v>19</v>
      </c>
      <c r="D350" s="44" t="s">
        <v>20</v>
      </c>
      <c r="E350" s="34">
        <v>262.9</v>
      </c>
      <c r="F350" s="34"/>
      <c r="G350" s="34"/>
      <c r="H350" s="34">
        <v>60.8</v>
      </c>
      <c r="I350" s="34">
        <f t="shared" si="40"/>
        <v>60.8</v>
      </c>
      <c r="J350" s="34"/>
      <c r="K350" s="34"/>
      <c r="L350" s="34">
        <f t="shared" si="43"/>
        <v>-202.09999999999997</v>
      </c>
      <c r="M350" s="34">
        <f t="shared" si="44"/>
        <v>23.126664130848233</v>
      </c>
      <c r="N350" s="34" t="e">
        <f t="shared" si="47"/>
        <v>#DIV/0!</v>
      </c>
      <c r="O350" s="34">
        <f t="shared" si="45"/>
        <v>-202.09999999999997</v>
      </c>
      <c r="P350" s="34">
        <f t="shared" si="46"/>
        <v>23.126664130848233</v>
      </c>
    </row>
    <row r="351" spans="1:16" ht="15">
      <c r="A351" s="86"/>
      <c r="B351" s="86"/>
      <c r="C351" s="21" t="s">
        <v>21</v>
      </c>
      <c r="D351" s="43" t="s">
        <v>22</v>
      </c>
      <c r="E351" s="34"/>
      <c r="F351" s="34"/>
      <c r="G351" s="34"/>
      <c r="H351" s="34">
        <v>4.2</v>
      </c>
      <c r="I351" s="34">
        <f t="shared" si="40"/>
        <v>4.2</v>
      </c>
      <c r="J351" s="34"/>
      <c r="K351" s="34"/>
      <c r="L351" s="34">
        <f t="shared" si="43"/>
        <v>4.2</v>
      </c>
      <c r="M351" s="34"/>
      <c r="N351" s="34"/>
      <c r="O351" s="34">
        <f t="shared" si="45"/>
        <v>4.2</v>
      </c>
      <c r="P351" s="34"/>
    </row>
    <row r="352" spans="1:16" ht="15">
      <c r="A352" s="86"/>
      <c r="B352" s="86"/>
      <c r="C352" s="21" t="s">
        <v>23</v>
      </c>
      <c r="D352" s="43" t="s">
        <v>24</v>
      </c>
      <c r="E352" s="34">
        <v>7691.7</v>
      </c>
      <c r="F352" s="34">
        <v>29877.1</v>
      </c>
      <c r="G352" s="34">
        <v>29858.1</v>
      </c>
      <c r="H352" s="34">
        <v>20442.7</v>
      </c>
      <c r="I352" s="34">
        <f t="shared" si="40"/>
        <v>-9415.399999999998</v>
      </c>
      <c r="J352" s="34">
        <f t="shared" si="41"/>
        <v>68.46617835696178</v>
      </c>
      <c r="K352" s="34">
        <f t="shared" si="42"/>
        <v>68.4226380739764</v>
      </c>
      <c r="L352" s="34">
        <f t="shared" si="43"/>
        <v>12751</v>
      </c>
      <c r="M352" s="34">
        <f t="shared" si="44"/>
        <v>265.7760963116086</v>
      </c>
      <c r="N352" s="34">
        <f t="shared" si="47"/>
        <v>68.4226380739764</v>
      </c>
      <c r="O352" s="34">
        <f t="shared" si="45"/>
        <v>12751</v>
      </c>
      <c r="P352" s="34">
        <f t="shared" si="46"/>
        <v>265.7760963116086</v>
      </c>
    </row>
    <row r="353" spans="1:16" ht="15.75" customHeight="1" hidden="1">
      <c r="A353" s="86"/>
      <c r="B353" s="86"/>
      <c r="C353" s="21" t="s">
        <v>28</v>
      </c>
      <c r="D353" s="43" t="s">
        <v>29</v>
      </c>
      <c r="E353" s="34"/>
      <c r="F353" s="34"/>
      <c r="G353" s="34"/>
      <c r="H353" s="34"/>
      <c r="I353" s="34">
        <f t="shared" si="40"/>
        <v>0</v>
      </c>
      <c r="J353" s="34" t="e">
        <f t="shared" si="41"/>
        <v>#DIV/0!</v>
      </c>
      <c r="K353" s="34" t="e">
        <f t="shared" si="42"/>
        <v>#DIV/0!</v>
      </c>
      <c r="L353" s="34">
        <f t="shared" si="43"/>
        <v>0</v>
      </c>
      <c r="M353" s="34" t="e">
        <f t="shared" si="44"/>
        <v>#DIV/0!</v>
      </c>
      <c r="N353" s="34" t="e">
        <f t="shared" si="47"/>
        <v>#DIV/0!</v>
      </c>
      <c r="O353" s="34">
        <f t="shared" si="45"/>
        <v>0</v>
      </c>
      <c r="P353" s="34" t="e">
        <f t="shared" si="46"/>
        <v>#DIV/0!</v>
      </c>
    </row>
    <row r="354" spans="1:16" ht="15.75" customHeight="1" hidden="1">
      <c r="A354" s="86"/>
      <c r="B354" s="86"/>
      <c r="C354" s="21" t="s">
        <v>30</v>
      </c>
      <c r="D354" s="43" t="s">
        <v>25</v>
      </c>
      <c r="E354" s="34"/>
      <c r="F354" s="34"/>
      <c r="G354" s="34"/>
      <c r="H354" s="34"/>
      <c r="I354" s="34">
        <f t="shared" si="40"/>
        <v>0</v>
      </c>
      <c r="J354" s="34" t="e">
        <f t="shared" si="41"/>
        <v>#DIV/0!</v>
      </c>
      <c r="K354" s="34" t="e">
        <f t="shared" si="42"/>
        <v>#DIV/0!</v>
      </c>
      <c r="L354" s="34">
        <f t="shared" si="43"/>
        <v>0</v>
      </c>
      <c r="M354" s="34" t="e">
        <f t="shared" si="44"/>
        <v>#DIV/0!</v>
      </c>
      <c r="N354" s="34" t="e">
        <f t="shared" si="47"/>
        <v>#DIV/0!</v>
      </c>
      <c r="O354" s="34">
        <f t="shared" si="45"/>
        <v>0</v>
      </c>
      <c r="P354" s="34" t="e">
        <f t="shared" si="46"/>
        <v>#DIV/0!</v>
      </c>
    </row>
    <row r="355" spans="1:16" s="5" customFormat="1" ht="15.75">
      <c r="A355" s="86"/>
      <c r="B355" s="86"/>
      <c r="C355" s="22"/>
      <c r="D355" s="3" t="s">
        <v>31</v>
      </c>
      <c r="E355" s="6">
        <f>SUM(E344:E348,E351:E354)</f>
        <v>116836.7</v>
      </c>
      <c r="F355" s="6">
        <f>SUM(F344:F348,F351:F354)</f>
        <v>208226.2</v>
      </c>
      <c r="G355" s="6">
        <f>SUM(G344:G348,G351:G354)</f>
        <v>159489.1</v>
      </c>
      <c r="H355" s="6">
        <f>SUM(H344:H348,H351:H354)</f>
        <v>123812.29999999999</v>
      </c>
      <c r="I355" s="6">
        <f t="shared" si="40"/>
        <v>-35676.80000000002</v>
      </c>
      <c r="J355" s="6">
        <f t="shared" si="41"/>
        <v>77.6305716190009</v>
      </c>
      <c r="K355" s="6">
        <f t="shared" si="42"/>
        <v>59.46048095772769</v>
      </c>
      <c r="L355" s="6">
        <f t="shared" si="43"/>
        <v>6975.599999999991</v>
      </c>
      <c r="M355" s="6">
        <f t="shared" si="44"/>
        <v>105.97038430561629</v>
      </c>
      <c r="N355" s="6">
        <f t="shared" si="47"/>
        <v>59.46048095772769</v>
      </c>
      <c r="O355" s="6">
        <f t="shared" si="45"/>
        <v>6975.599999999991</v>
      </c>
      <c r="P355" s="6">
        <f t="shared" si="46"/>
        <v>105.97038430561629</v>
      </c>
    </row>
    <row r="356" spans="1:16" ht="15">
      <c r="A356" s="86"/>
      <c r="B356" s="86"/>
      <c r="C356" s="21" t="s">
        <v>176</v>
      </c>
      <c r="D356" s="43" t="s">
        <v>126</v>
      </c>
      <c r="E356" s="34">
        <v>1982</v>
      </c>
      <c r="F356" s="34">
        <v>1261.6</v>
      </c>
      <c r="G356" s="34">
        <v>1261.6</v>
      </c>
      <c r="H356" s="34">
        <v>1616.6</v>
      </c>
      <c r="I356" s="34">
        <f t="shared" si="40"/>
        <v>355</v>
      </c>
      <c r="J356" s="34">
        <f t="shared" si="41"/>
        <v>128.13887127457198</v>
      </c>
      <c r="K356" s="34">
        <f t="shared" si="42"/>
        <v>128.13887127457198</v>
      </c>
      <c r="L356" s="34">
        <f t="shared" si="43"/>
        <v>-365.4000000000001</v>
      </c>
      <c r="M356" s="34">
        <f t="shared" si="44"/>
        <v>81.5640766902119</v>
      </c>
      <c r="N356" s="34">
        <f t="shared" si="47"/>
        <v>128.13887127457198</v>
      </c>
      <c r="O356" s="34">
        <f t="shared" si="45"/>
        <v>-365.4000000000001</v>
      </c>
      <c r="P356" s="34">
        <f t="shared" si="46"/>
        <v>81.5640766902119</v>
      </c>
    </row>
    <row r="357" spans="1:16" ht="15">
      <c r="A357" s="86"/>
      <c r="B357" s="86"/>
      <c r="C357" s="21" t="s">
        <v>17</v>
      </c>
      <c r="D357" s="43" t="s">
        <v>18</v>
      </c>
      <c r="E357" s="34">
        <f>SUM(E358:E360)</f>
        <v>14907.2</v>
      </c>
      <c r="F357" s="34">
        <f>SUM(F358:F360)</f>
        <v>18263.4</v>
      </c>
      <c r="G357" s="34">
        <f>SUM(G358:G360)</f>
        <v>14505.5</v>
      </c>
      <c r="H357" s="34">
        <f>SUM(H358:H360)</f>
        <v>15404.5</v>
      </c>
      <c r="I357" s="34">
        <f t="shared" si="40"/>
        <v>899</v>
      </c>
      <c r="J357" s="34">
        <f t="shared" si="41"/>
        <v>106.19764916755715</v>
      </c>
      <c r="K357" s="34">
        <f t="shared" si="42"/>
        <v>84.34628820482494</v>
      </c>
      <c r="L357" s="34">
        <f t="shared" si="43"/>
        <v>497.2999999999993</v>
      </c>
      <c r="M357" s="34">
        <f t="shared" si="44"/>
        <v>103.3359718793603</v>
      </c>
      <c r="N357" s="34">
        <f t="shared" si="47"/>
        <v>84.34628820482494</v>
      </c>
      <c r="O357" s="34">
        <f t="shared" si="45"/>
        <v>497.2999999999993</v>
      </c>
      <c r="P357" s="34">
        <f t="shared" si="46"/>
        <v>103.3359718793603</v>
      </c>
    </row>
    <row r="358" spans="1:16" s="5" customFormat="1" ht="63" customHeight="1" hidden="1">
      <c r="A358" s="86"/>
      <c r="B358" s="86"/>
      <c r="C358" s="20" t="s">
        <v>127</v>
      </c>
      <c r="D358" s="44" t="s">
        <v>128</v>
      </c>
      <c r="E358" s="34">
        <v>13067.5</v>
      </c>
      <c r="F358" s="34">
        <v>15973.4</v>
      </c>
      <c r="G358" s="34">
        <v>12665.5</v>
      </c>
      <c r="H358" s="34">
        <v>12700.9</v>
      </c>
      <c r="I358" s="34">
        <f t="shared" si="40"/>
        <v>35.399999999999636</v>
      </c>
      <c r="J358" s="34">
        <f t="shared" si="41"/>
        <v>100.27949942757886</v>
      </c>
      <c r="K358" s="34">
        <f t="shared" si="42"/>
        <v>79.51281505502898</v>
      </c>
      <c r="L358" s="34">
        <f t="shared" si="43"/>
        <v>-366.60000000000036</v>
      </c>
      <c r="M358" s="34">
        <f t="shared" si="44"/>
        <v>97.19456667304381</v>
      </c>
      <c r="N358" s="34">
        <f t="shared" si="47"/>
        <v>79.51281505502898</v>
      </c>
      <c r="O358" s="34">
        <f t="shared" si="45"/>
        <v>-366.60000000000036</v>
      </c>
      <c r="P358" s="34">
        <f t="shared" si="46"/>
        <v>97.19456667304381</v>
      </c>
    </row>
    <row r="359" spans="1:16" s="5" customFormat="1" ht="63" customHeight="1" hidden="1">
      <c r="A359" s="86"/>
      <c r="B359" s="86"/>
      <c r="C359" s="20" t="s">
        <v>188</v>
      </c>
      <c r="D359" s="44" t="s">
        <v>189</v>
      </c>
      <c r="E359" s="34"/>
      <c r="F359" s="34"/>
      <c r="G359" s="34"/>
      <c r="H359" s="34"/>
      <c r="I359" s="34">
        <f t="shared" si="40"/>
        <v>0</v>
      </c>
      <c r="J359" s="34" t="e">
        <f t="shared" si="41"/>
        <v>#DIV/0!</v>
      </c>
      <c r="K359" s="34" t="e">
        <f t="shared" si="42"/>
        <v>#DIV/0!</v>
      </c>
      <c r="L359" s="34">
        <f t="shared" si="43"/>
        <v>0</v>
      </c>
      <c r="M359" s="34" t="e">
        <f t="shared" si="44"/>
        <v>#DIV/0!</v>
      </c>
      <c r="N359" s="34" t="e">
        <f t="shared" si="47"/>
        <v>#DIV/0!</v>
      </c>
      <c r="O359" s="34">
        <f t="shared" si="45"/>
        <v>0</v>
      </c>
      <c r="P359" s="34" t="e">
        <f t="shared" si="46"/>
        <v>#DIV/0!</v>
      </c>
    </row>
    <row r="360" spans="1:16" s="5" customFormat="1" ht="47.25" customHeight="1" hidden="1">
      <c r="A360" s="86"/>
      <c r="B360" s="86"/>
      <c r="C360" s="20" t="s">
        <v>19</v>
      </c>
      <c r="D360" s="44" t="s">
        <v>20</v>
      </c>
      <c r="E360" s="34">
        <v>1839.7</v>
      </c>
      <c r="F360" s="34">
        <v>2290</v>
      </c>
      <c r="G360" s="34">
        <v>1840</v>
      </c>
      <c r="H360" s="34">
        <v>2703.6</v>
      </c>
      <c r="I360" s="34">
        <f t="shared" si="40"/>
        <v>863.5999999999999</v>
      </c>
      <c r="J360" s="34">
        <f t="shared" si="41"/>
        <v>146.93478260869566</v>
      </c>
      <c r="K360" s="34">
        <f t="shared" si="42"/>
        <v>118.06113537117903</v>
      </c>
      <c r="L360" s="34">
        <f t="shared" si="43"/>
        <v>863.8999999999999</v>
      </c>
      <c r="M360" s="34">
        <f t="shared" si="44"/>
        <v>146.95874327335977</v>
      </c>
      <c r="N360" s="34">
        <f t="shared" si="47"/>
        <v>118.06113537117903</v>
      </c>
      <c r="O360" s="34">
        <f t="shared" si="45"/>
        <v>863.8999999999999</v>
      </c>
      <c r="P360" s="34">
        <f t="shared" si="46"/>
        <v>146.95874327335977</v>
      </c>
    </row>
    <row r="361" spans="1:16" s="5" customFormat="1" ht="15">
      <c r="A361" s="86"/>
      <c r="B361" s="86"/>
      <c r="C361" s="23"/>
      <c r="D361" s="3" t="s">
        <v>32</v>
      </c>
      <c r="E361" s="6">
        <f>SUM(E356:E357)</f>
        <v>16889.2</v>
      </c>
      <c r="F361" s="6">
        <f>SUM(F356:F357)</f>
        <v>19525</v>
      </c>
      <c r="G361" s="6">
        <f>SUM(G356:G357)</f>
        <v>15767.1</v>
      </c>
      <c r="H361" s="6">
        <f>SUM(H356:H357)</f>
        <v>17021.1</v>
      </c>
      <c r="I361" s="6">
        <f t="shared" si="40"/>
        <v>1253.9999999999982</v>
      </c>
      <c r="J361" s="6">
        <f t="shared" si="41"/>
        <v>107.9532697832829</v>
      </c>
      <c r="K361" s="6">
        <f t="shared" si="42"/>
        <v>87.17592829705505</v>
      </c>
      <c r="L361" s="6">
        <f t="shared" si="43"/>
        <v>131.89999999999782</v>
      </c>
      <c r="M361" s="6">
        <f t="shared" si="44"/>
        <v>100.78097245577054</v>
      </c>
      <c r="N361" s="6">
        <f t="shared" si="47"/>
        <v>87.17592829705505</v>
      </c>
      <c r="O361" s="6">
        <f t="shared" si="45"/>
        <v>131.89999999999782</v>
      </c>
      <c r="P361" s="6">
        <f t="shared" si="46"/>
        <v>100.78097245577054</v>
      </c>
    </row>
    <row r="362" spans="1:16" s="5" customFormat="1" ht="15.75">
      <c r="A362" s="87"/>
      <c r="B362" s="87"/>
      <c r="C362" s="22"/>
      <c r="D362" s="3" t="s">
        <v>51</v>
      </c>
      <c r="E362" s="6">
        <f>E355+E361</f>
        <v>133725.9</v>
      </c>
      <c r="F362" s="6">
        <f>F355+F361</f>
        <v>227751.2</v>
      </c>
      <c r="G362" s="6">
        <f>G355+G361</f>
        <v>175256.2</v>
      </c>
      <c r="H362" s="6">
        <f>H355+H361</f>
        <v>140833.4</v>
      </c>
      <c r="I362" s="6">
        <f t="shared" si="40"/>
        <v>-34422.80000000002</v>
      </c>
      <c r="J362" s="6">
        <f t="shared" si="41"/>
        <v>80.3585836050308</v>
      </c>
      <c r="K362" s="6">
        <f t="shared" si="42"/>
        <v>61.83651282627709</v>
      </c>
      <c r="L362" s="6">
        <f t="shared" si="43"/>
        <v>7107.5</v>
      </c>
      <c r="M362" s="6">
        <f t="shared" si="44"/>
        <v>105.31497638079085</v>
      </c>
      <c r="N362" s="6">
        <f t="shared" si="47"/>
        <v>61.83651282627709</v>
      </c>
      <c r="O362" s="6">
        <f t="shared" si="45"/>
        <v>7107.5</v>
      </c>
      <c r="P362" s="6">
        <f t="shared" si="46"/>
        <v>105.31497638079085</v>
      </c>
    </row>
    <row r="363" spans="1:16" s="5" customFormat="1" ht="15">
      <c r="A363" s="82" t="s">
        <v>129</v>
      </c>
      <c r="B363" s="85" t="s">
        <v>130</v>
      </c>
      <c r="C363" s="21" t="s">
        <v>10</v>
      </c>
      <c r="D363" s="42" t="s">
        <v>124</v>
      </c>
      <c r="E363" s="6"/>
      <c r="F363" s="6"/>
      <c r="G363" s="6"/>
      <c r="H363" s="66">
        <v>249.6</v>
      </c>
      <c r="I363" s="66">
        <f t="shared" si="40"/>
        <v>249.6</v>
      </c>
      <c r="J363" s="66"/>
      <c r="K363" s="66"/>
      <c r="L363" s="66">
        <f t="shared" si="43"/>
        <v>249.6</v>
      </c>
      <c r="M363" s="66"/>
      <c r="N363" s="66"/>
      <c r="O363" s="66">
        <f t="shared" si="45"/>
        <v>249.6</v>
      </c>
      <c r="P363" s="66"/>
    </row>
    <row r="364" spans="1:16" ht="46.5">
      <c r="A364" s="83"/>
      <c r="B364" s="86"/>
      <c r="C364" s="63" t="s">
        <v>205</v>
      </c>
      <c r="D364" s="64" t="s">
        <v>206</v>
      </c>
      <c r="E364" s="34">
        <v>204.1</v>
      </c>
      <c r="F364" s="34"/>
      <c r="G364" s="34"/>
      <c r="H364" s="34">
        <v>1751</v>
      </c>
      <c r="I364" s="34">
        <f t="shared" si="40"/>
        <v>1751</v>
      </c>
      <c r="J364" s="34"/>
      <c r="K364" s="34"/>
      <c r="L364" s="34">
        <f t="shared" si="43"/>
        <v>1546.9</v>
      </c>
      <c r="M364" s="34">
        <f t="shared" si="44"/>
        <v>857.9127878490937</v>
      </c>
      <c r="N364" s="34"/>
      <c r="O364" s="34">
        <f t="shared" si="45"/>
        <v>1546.9</v>
      </c>
      <c r="P364" s="34">
        <f t="shared" si="46"/>
        <v>857.9127878490937</v>
      </c>
    </row>
    <row r="365" spans="1:16" ht="30.75">
      <c r="A365" s="83"/>
      <c r="B365" s="86"/>
      <c r="C365" s="21" t="s">
        <v>193</v>
      </c>
      <c r="D365" s="32" t="s">
        <v>194</v>
      </c>
      <c r="E365" s="34">
        <v>25407.5</v>
      </c>
      <c r="F365" s="34">
        <v>74636</v>
      </c>
      <c r="G365" s="34">
        <v>74636</v>
      </c>
      <c r="H365" s="34">
        <v>74641.8</v>
      </c>
      <c r="I365" s="34">
        <f t="shared" si="40"/>
        <v>5.80000000000291</v>
      </c>
      <c r="J365" s="34">
        <f t="shared" si="41"/>
        <v>100.00777104882363</v>
      </c>
      <c r="K365" s="34">
        <f t="shared" si="42"/>
        <v>100.00777104882363</v>
      </c>
      <c r="L365" s="34">
        <f t="shared" si="43"/>
        <v>49234.3</v>
      </c>
      <c r="M365" s="34">
        <f t="shared" si="44"/>
        <v>293.7786086785398</v>
      </c>
      <c r="N365" s="34"/>
      <c r="O365" s="34">
        <f t="shared" si="45"/>
        <v>49234.3</v>
      </c>
      <c r="P365" s="34">
        <f t="shared" si="46"/>
        <v>293.7786086785398</v>
      </c>
    </row>
    <row r="366" spans="1:16" ht="94.5" customHeight="1" hidden="1">
      <c r="A366" s="83"/>
      <c r="B366" s="86"/>
      <c r="C366" s="62" t="s">
        <v>191</v>
      </c>
      <c r="D366" s="64" t="s">
        <v>211</v>
      </c>
      <c r="E366" s="34"/>
      <c r="F366" s="34"/>
      <c r="G366" s="34"/>
      <c r="H366" s="34"/>
      <c r="I366" s="34">
        <f t="shared" si="40"/>
        <v>0</v>
      </c>
      <c r="J366" s="34" t="e">
        <f t="shared" si="41"/>
        <v>#DIV/0!</v>
      </c>
      <c r="K366" s="34" t="e">
        <f t="shared" si="42"/>
        <v>#DIV/0!</v>
      </c>
      <c r="L366" s="34">
        <f t="shared" si="43"/>
        <v>0</v>
      </c>
      <c r="M366" s="34" t="e">
        <f t="shared" si="44"/>
        <v>#DIV/0!</v>
      </c>
      <c r="N366" s="34" t="e">
        <f t="shared" si="47"/>
        <v>#DIV/0!</v>
      </c>
      <c r="O366" s="34">
        <f t="shared" si="45"/>
        <v>0</v>
      </c>
      <c r="P366" s="34" t="e">
        <f t="shared" si="46"/>
        <v>#DIV/0!</v>
      </c>
    </row>
    <row r="367" spans="1:16" ht="15">
      <c r="A367" s="83"/>
      <c r="B367" s="86"/>
      <c r="C367" s="21" t="s">
        <v>17</v>
      </c>
      <c r="D367" s="43" t="s">
        <v>18</v>
      </c>
      <c r="E367" s="34">
        <f>E368</f>
        <v>444.7</v>
      </c>
      <c r="F367" s="34">
        <f>F368</f>
        <v>0</v>
      </c>
      <c r="G367" s="34">
        <f>G368</f>
        <v>0</v>
      </c>
      <c r="H367" s="34">
        <f>H368</f>
        <v>267.2</v>
      </c>
      <c r="I367" s="34">
        <f aca="true" t="shared" si="48" ref="I367:I430">H367-G367</f>
        <v>267.2</v>
      </c>
      <c r="J367" s="34" t="e">
        <f aca="true" t="shared" si="49" ref="J367:J429">H367/G367*100</f>
        <v>#DIV/0!</v>
      </c>
      <c r="K367" s="34" t="e">
        <f aca="true" t="shared" si="50" ref="K367:K429">H367/F367*100</f>
        <v>#DIV/0!</v>
      </c>
      <c r="L367" s="34">
        <f aca="true" t="shared" si="51" ref="L367:L430">H367-E367</f>
        <v>-177.5</v>
      </c>
      <c r="M367" s="34">
        <f aca="true" t="shared" si="52" ref="M367:M430">H367/E367*100</f>
        <v>60.085450865752186</v>
      </c>
      <c r="N367" s="34"/>
      <c r="O367" s="34">
        <f t="shared" si="45"/>
        <v>-177.5</v>
      </c>
      <c r="P367" s="34">
        <f t="shared" si="46"/>
        <v>60.085450865752186</v>
      </c>
    </row>
    <row r="368" spans="1:16" ht="47.25" customHeight="1" hidden="1">
      <c r="A368" s="83"/>
      <c r="B368" s="86"/>
      <c r="C368" s="20" t="s">
        <v>19</v>
      </c>
      <c r="D368" s="44" t="s">
        <v>20</v>
      </c>
      <c r="E368" s="34">
        <v>444.7</v>
      </c>
      <c r="F368" s="34"/>
      <c r="G368" s="34"/>
      <c r="H368" s="34">
        <v>267.2</v>
      </c>
      <c r="I368" s="34">
        <f t="shared" si="48"/>
        <v>267.2</v>
      </c>
      <c r="J368" s="34" t="e">
        <f t="shared" si="49"/>
        <v>#DIV/0!</v>
      </c>
      <c r="K368" s="34" t="e">
        <f t="shared" si="50"/>
        <v>#DIV/0!</v>
      </c>
      <c r="L368" s="34">
        <f t="shared" si="51"/>
        <v>-177.5</v>
      </c>
      <c r="M368" s="34">
        <f t="shared" si="52"/>
        <v>60.085450865752186</v>
      </c>
      <c r="N368" s="34" t="e">
        <f t="shared" si="47"/>
        <v>#DIV/0!</v>
      </c>
      <c r="O368" s="34">
        <f t="shared" si="45"/>
        <v>-177.5</v>
      </c>
      <c r="P368" s="34">
        <f t="shared" si="46"/>
        <v>60.085450865752186</v>
      </c>
    </row>
    <row r="369" spans="1:16" ht="15" hidden="1">
      <c r="A369" s="83"/>
      <c r="B369" s="86"/>
      <c r="C369" s="21" t="s">
        <v>21</v>
      </c>
      <c r="D369" s="43" t="s">
        <v>22</v>
      </c>
      <c r="E369" s="34"/>
      <c r="F369" s="34"/>
      <c r="G369" s="34"/>
      <c r="H369" s="34"/>
      <c r="I369" s="34">
        <f t="shared" si="48"/>
        <v>0</v>
      </c>
      <c r="J369" s="34" t="e">
        <f t="shared" si="49"/>
        <v>#DIV/0!</v>
      </c>
      <c r="K369" s="34" t="e">
        <f t="shared" si="50"/>
        <v>#DIV/0!</v>
      </c>
      <c r="L369" s="34">
        <f t="shared" si="51"/>
        <v>0</v>
      </c>
      <c r="M369" s="34" t="e">
        <f t="shared" si="52"/>
        <v>#DIV/0!</v>
      </c>
      <c r="N369" s="34"/>
      <c r="O369" s="34">
        <f t="shared" si="45"/>
        <v>0</v>
      </c>
      <c r="P369" s="34" t="e">
        <f t="shared" si="46"/>
        <v>#DIV/0!</v>
      </c>
    </row>
    <row r="370" spans="1:16" ht="15">
      <c r="A370" s="83"/>
      <c r="B370" s="86"/>
      <c r="C370" s="21" t="s">
        <v>28</v>
      </c>
      <c r="D370" s="43" t="s">
        <v>29</v>
      </c>
      <c r="E370" s="34">
        <v>2526.6</v>
      </c>
      <c r="F370" s="34">
        <v>1080.4</v>
      </c>
      <c r="G370" s="34">
        <v>984.8</v>
      </c>
      <c r="H370" s="34">
        <v>1080.4</v>
      </c>
      <c r="I370" s="34">
        <f t="shared" si="48"/>
        <v>95.60000000000014</v>
      </c>
      <c r="J370" s="34">
        <f t="shared" si="49"/>
        <v>109.70755483346875</v>
      </c>
      <c r="K370" s="34">
        <f t="shared" si="50"/>
        <v>100</v>
      </c>
      <c r="L370" s="34">
        <f t="shared" si="51"/>
        <v>-1446.1999999999998</v>
      </c>
      <c r="M370" s="34">
        <f t="shared" si="52"/>
        <v>42.76102271827753</v>
      </c>
      <c r="N370" s="34">
        <f t="shared" si="47"/>
        <v>100</v>
      </c>
      <c r="O370" s="34">
        <f t="shared" si="45"/>
        <v>-1446.1999999999998</v>
      </c>
      <c r="P370" s="34">
        <f t="shared" si="46"/>
        <v>42.76102271827753</v>
      </c>
    </row>
    <row r="371" spans="1:16" ht="15.75" customHeight="1">
      <c r="A371" s="83"/>
      <c r="B371" s="86"/>
      <c r="C371" s="21" t="s">
        <v>43</v>
      </c>
      <c r="D371" s="44" t="s">
        <v>44</v>
      </c>
      <c r="E371" s="34"/>
      <c r="F371" s="34">
        <v>1422</v>
      </c>
      <c r="G371" s="34">
        <v>1422</v>
      </c>
      <c r="H371" s="34">
        <v>1422</v>
      </c>
      <c r="I371" s="34">
        <f t="shared" si="48"/>
        <v>0</v>
      </c>
      <c r="J371" s="34">
        <f t="shared" si="49"/>
        <v>100</v>
      </c>
      <c r="K371" s="34">
        <f t="shared" si="50"/>
        <v>100</v>
      </c>
      <c r="L371" s="34">
        <f t="shared" si="51"/>
        <v>1422</v>
      </c>
      <c r="M371" s="34" t="e">
        <f t="shared" si="52"/>
        <v>#DIV/0!</v>
      </c>
      <c r="N371" s="34">
        <f t="shared" si="47"/>
        <v>100</v>
      </c>
      <c r="O371" s="34">
        <f t="shared" si="45"/>
        <v>1422</v>
      </c>
      <c r="P371" s="34" t="e">
        <f t="shared" si="46"/>
        <v>#DIV/0!</v>
      </c>
    </row>
    <row r="372" spans="1:16" ht="15">
      <c r="A372" s="83"/>
      <c r="B372" s="86"/>
      <c r="C372" s="21" t="s">
        <v>30</v>
      </c>
      <c r="D372" s="43" t="s">
        <v>25</v>
      </c>
      <c r="E372" s="34">
        <v>-391</v>
      </c>
      <c r="F372" s="34"/>
      <c r="G372" s="34"/>
      <c r="H372" s="34">
        <v>-17.1</v>
      </c>
      <c r="I372" s="34">
        <f t="shared" si="48"/>
        <v>-17.1</v>
      </c>
      <c r="J372" s="34" t="e">
        <f t="shared" si="49"/>
        <v>#DIV/0!</v>
      </c>
      <c r="K372" s="34" t="e">
        <f t="shared" si="50"/>
        <v>#DIV/0!</v>
      </c>
      <c r="L372" s="34">
        <f t="shared" si="51"/>
        <v>373.9</v>
      </c>
      <c r="M372" s="34">
        <f t="shared" si="52"/>
        <v>4.373401534526854</v>
      </c>
      <c r="N372" s="34"/>
      <c r="O372" s="34">
        <f t="shared" si="45"/>
        <v>373.9</v>
      </c>
      <c r="P372" s="34">
        <f t="shared" si="46"/>
        <v>4.373401534526854</v>
      </c>
    </row>
    <row r="373" spans="1:16" s="5" customFormat="1" ht="30.75">
      <c r="A373" s="83"/>
      <c r="B373" s="86"/>
      <c r="C373" s="23"/>
      <c r="D373" s="3" t="s">
        <v>33</v>
      </c>
      <c r="E373" s="4">
        <f>E374-E372</f>
        <v>28582.899999999998</v>
      </c>
      <c r="F373" s="4">
        <f>F374-F372</f>
        <v>77138.4</v>
      </c>
      <c r="G373" s="4">
        <f>G374-G372</f>
        <v>77042.8</v>
      </c>
      <c r="H373" s="4">
        <f>H374-H372</f>
        <v>79412</v>
      </c>
      <c r="I373" s="4">
        <f t="shared" si="48"/>
        <v>2369.199999999997</v>
      </c>
      <c r="J373" s="4">
        <f t="shared" si="49"/>
        <v>103.07517379949846</v>
      </c>
      <c r="K373" s="4">
        <f t="shared" si="50"/>
        <v>102.94742955518912</v>
      </c>
      <c r="L373" s="4">
        <f t="shared" si="51"/>
        <v>50829.100000000006</v>
      </c>
      <c r="M373" s="4">
        <f t="shared" si="52"/>
        <v>277.83045107389387</v>
      </c>
      <c r="N373" s="4">
        <f t="shared" si="47"/>
        <v>102.94742955518912</v>
      </c>
      <c r="O373" s="4">
        <f t="shared" si="45"/>
        <v>50829.100000000006</v>
      </c>
      <c r="P373" s="4">
        <f t="shared" si="46"/>
        <v>277.83045107389387</v>
      </c>
    </row>
    <row r="374" spans="1:16" s="5" customFormat="1" ht="15">
      <c r="A374" s="84"/>
      <c r="B374" s="87"/>
      <c r="C374" s="17"/>
      <c r="D374" s="3" t="s">
        <v>51</v>
      </c>
      <c r="E374" s="6">
        <f>SUM(E363:E367,E369:E372)</f>
        <v>28191.899999999998</v>
      </c>
      <c r="F374" s="6">
        <f>SUM(F363:F367,F369:F372)</f>
        <v>77138.4</v>
      </c>
      <c r="G374" s="6">
        <f>SUM(G363:G367,G369:G372)</f>
        <v>77042.8</v>
      </c>
      <c r="H374" s="6">
        <f>SUM(H363:H367,H369:H372)</f>
        <v>79394.9</v>
      </c>
      <c r="I374" s="6">
        <f t="shared" si="48"/>
        <v>2352.0999999999913</v>
      </c>
      <c r="J374" s="6">
        <f t="shared" si="49"/>
        <v>103.0529783445046</v>
      </c>
      <c r="K374" s="6">
        <f t="shared" si="50"/>
        <v>102.9252616077077</v>
      </c>
      <c r="L374" s="6">
        <f t="shared" si="51"/>
        <v>51203</v>
      </c>
      <c r="M374" s="6">
        <f t="shared" si="52"/>
        <v>281.6230903202693</v>
      </c>
      <c r="N374" s="6">
        <f t="shared" si="47"/>
        <v>102.9252616077077</v>
      </c>
      <c r="O374" s="6">
        <f t="shared" si="45"/>
        <v>51203</v>
      </c>
      <c r="P374" s="6">
        <f t="shared" si="46"/>
        <v>281.6230903202693</v>
      </c>
    </row>
    <row r="375" spans="1:16" s="5" customFormat="1" ht="15.75" customHeight="1" hidden="1">
      <c r="A375" s="82" t="s">
        <v>131</v>
      </c>
      <c r="B375" s="85" t="s">
        <v>132</v>
      </c>
      <c r="C375" s="21" t="s">
        <v>10</v>
      </c>
      <c r="D375" s="42" t="s">
        <v>124</v>
      </c>
      <c r="E375" s="49"/>
      <c r="F375" s="6"/>
      <c r="G375" s="6"/>
      <c r="H375" s="49"/>
      <c r="I375" s="49">
        <f t="shared" si="48"/>
        <v>0</v>
      </c>
      <c r="J375" s="49" t="e">
        <f t="shared" si="49"/>
        <v>#DIV/0!</v>
      </c>
      <c r="K375" s="49" t="e">
        <f t="shared" si="50"/>
        <v>#DIV/0!</v>
      </c>
      <c r="L375" s="49">
        <f t="shared" si="51"/>
        <v>0</v>
      </c>
      <c r="M375" s="49" t="e">
        <f t="shared" si="52"/>
        <v>#DIV/0!</v>
      </c>
      <c r="N375" s="49" t="e">
        <f t="shared" si="47"/>
        <v>#DIV/0!</v>
      </c>
      <c r="O375" s="49">
        <f t="shared" si="45"/>
        <v>0</v>
      </c>
      <c r="P375" s="49" t="e">
        <f t="shared" si="46"/>
        <v>#DIV/0!</v>
      </c>
    </row>
    <row r="376" spans="1:16" s="5" customFormat="1" ht="30.75">
      <c r="A376" s="83"/>
      <c r="B376" s="86"/>
      <c r="C376" s="21" t="s">
        <v>193</v>
      </c>
      <c r="D376" s="32" t="s">
        <v>194</v>
      </c>
      <c r="E376" s="49">
        <v>6698.2</v>
      </c>
      <c r="F376" s="66"/>
      <c r="G376" s="66"/>
      <c r="H376" s="66">
        <v>15.1</v>
      </c>
      <c r="I376" s="66">
        <f t="shared" si="48"/>
        <v>15.1</v>
      </c>
      <c r="J376" s="66"/>
      <c r="K376" s="66"/>
      <c r="L376" s="66">
        <f t="shared" si="51"/>
        <v>-6683.099999999999</v>
      </c>
      <c r="M376" s="66">
        <f t="shared" si="52"/>
        <v>0.22543369860559553</v>
      </c>
      <c r="N376" s="66"/>
      <c r="O376" s="66">
        <f t="shared" si="45"/>
        <v>-6683.099999999999</v>
      </c>
      <c r="P376" s="66">
        <f t="shared" si="46"/>
        <v>0.22543369860559553</v>
      </c>
    </row>
    <row r="377" spans="1:16" s="5" customFormat="1" ht="94.5" customHeight="1" hidden="1">
      <c r="A377" s="83"/>
      <c r="B377" s="86"/>
      <c r="C377" s="62" t="s">
        <v>191</v>
      </c>
      <c r="D377" s="64" t="s">
        <v>211</v>
      </c>
      <c r="E377" s="49"/>
      <c r="F377" s="6"/>
      <c r="G377" s="6"/>
      <c r="H377" s="49"/>
      <c r="I377" s="49">
        <f t="shared" si="48"/>
        <v>0</v>
      </c>
      <c r="J377" s="49"/>
      <c r="K377" s="49"/>
      <c r="L377" s="49">
        <f t="shared" si="51"/>
        <v>0</v>
      </c>
      <c r="M377" s="49" t="e">
        <f t="shared" si="52"/>
        <v>#DIV/0!</v>
      </c>
      <c r="N377" s="49" t="e">
        <f t="shared" si="47"/>
        <v>#DIV/0!</v>
      </c>
      <c r="O377" s="49">
        <f t="shared" si="45"/>
        <v>0</v>
      </c>
      <c r="P377" s="49" t="e">
        <f t="shared" si="46"/>
        <v>#DIV/0!</v>
      </c>
    </row>
    <row r="378" spans="1:16" s="5" customFormat="1" ht="15.75" customHeight="1">
      <c r="A378" s="83"/>
      <c r="B378" s="86"/>
      <c r="C378" s="21" t="s">
        <v>17</v>
      </c>
      <c r="D378" s="43" t="s">
        <v>18</v>
      </c>
      <c r="E378" s="49">
        <f>E379</f>
        <v>5.3</v>
      </c>
      <c r="F378" s="49">
        <f>F379</f>
        <v>0</v>
      </c>
      <c r="G378" s="49">
        <f>G379</f>
        <v>0</v>
      </c>
      <c r="H378" s="49">
        <f>H379</f>
        <v>0</v>
      </c>
      <c r="I378" s="49">
        <f t="shared" si="48"/>
        <v>0</v>
      </c>
      <c r="J378" s="49"/>
      <c r="K378" s="49"/>
      <c r="L378" s="49">
        <f t="shared" si="51"/>
        <v>-5.3</v>
      </c>
      <c r="M378" s="49">
        <f t="shared" si="52"/>
        <v>0</v>
      </c>
      <c r="N378" s="49" t="e">
        <f t="shared" si="47"/>
        <v>#DIV/0!</v>
      </c>
      <c r="O378" s="49">
        <f t="shared" si="45"/>
        <v>-5.3</v>
      </c>
      <c r="P378" s="49">
        <f t="shared" si="46"/>
        <v>0</v>
      </c>
    </row>
    <row r="379" spans="1:16" s="5" customFormat="1" ht="47.25" customHeight="1" hidden="1">
      <c r="A379" s="83"/>
      <c r="B379" s="86"/>
      <c r="C379" s="20" t="s">
        <v>19</v>
      </c>
      <c r="D379" s="44" t="s">
        <v>20</v>
      </c>
      <c r="E379" s="34">
        <v>5.3</v>
      </c>
      <c r="F379" s="34"/>
      <c r="G379" s="34"/>
      <c r="H379" s="34"/>
      <c r="I379" s="34">
        <f t="shared" si="48"/>
        <v>0</v>
      </c>
      <c r="J379" s="34"/>
      <c r="K379" s="34"/>
      <c r="L379" s="34">
        <f t="shared" si="51"/>
        <v>-5.3</v>
      </c>
      <c r="M379" s="34">
        <f t="shared" si="52"/>
        <v>0</v>
      </c>
      <c r="N379" s="34" t="e">
        <f t="shared" si="47"/>
        <v>#DIV/0!</v>
      </c>
      <c r="O379" s="34">
        <f t="shared" si="45"/>
        <v>-5.3</v>
      </c>
      <c r="P379" s="34">
        <f t="shared" si="46"/>
        <v>0</v>
      </c>
    </row>
    <row r="380" spans="1:16" s="5" customFormat="1" ht="15">
      <c r="A380" s="83"/>
      <c r="B380" s="86"/>
      <c r="C380" s="21" t="s">
        <v>21</v>
      </c>
      <c r="D380" s="43" t="s">
        <v>22</v>
      </c>
      <c r="E380" s="49">
        <v>-93.6</v>
      </c>
      <c r="F380" s="6"/>
      <c r="G380" s="6"/>
      <c r="H380" s="49">
        <v>16.5</v>
      </c>
      <c r="I380" s="49">
        <f t="shared" si="48"/>
        <v>16.5</v>
      </c>
      <c r="J380" s="49"/>
      <c r="K380" s="49"/>
      <c r="L380" s="49">
        <f t="shared" si="51"/>
        <v>110.1</v>
      </c>
      <c r="M380" s="49">
        <f t="shared" si="52"/>
        <v>-17.628205128205128</v>
      </c>
      <c r="N380" s="49"/>
      <c r="O380" s="49">
        <f t="shared" si="45"/>
        <v>110.1</v>
      </c>
      <c r="P380" s="49">
        <f t="shared" si="46"/>
        <v>-17.628205128205128</v>
      </c>
    </row>
    <row r="381" spans="1:16" s="5" customFormat="1" ht="15.75" customHeight="1" hidden="1">
      <c r="A381" s="83"/>
      <c r="B381" s="86"/>
      <c r="C381" s="21" t="s">
        <v>23</v>
      </c>
      <c r="D381" s="43" t="s">
        <v>24</v>
      </c>
      <c r="E381" s="49"/>
      <c r="F381" s="6"/>
      <c r="G381" s="6"/>
      <c r="H381" s="49"/>
      <c r="I381" s="49">
        <f t="shared" si="48"/>
        <v>0</v>
      </c>
      <c r="J381" s="49" t="e">
        <f t="shared" si="49"/>
        <v>#DIV/0!</v>
      </c>
      <c r="K381" s="49" t="e">
        <f t="shared" si="50"/>
        <v>#DIV/0!</v>
      </c>
      <c r="L381" s="49">
        <f t="shared" si="51"/>
        <v>0</v>
      </c>
      <c r="M381" s="49" t="e">
        <f t="shared" si="52"/>
        <v>#DIV/0!</v>
      </c>
      <c r="N381" s="49" t="e">
        <f t="shared" si="47"/>
        <v>#DIV/0!</v>
      </c>
      <c r="O381" s="49">
        <f t="shared" si="45"/>
        <v>0</v>
      </c>
      <c r="P381" s="49" t="e">
        <f t="shared" si="46"/>
        <v>#DIV/0!</v>
      </c>
    </row>
    <row r="382" spans="1:16" ht="15">
      <c r="A382" s="83"/>
      <c r="B382" s="86"/>
      <c r="C382" s="21" t="s">
        <v>26</v>
      </c>
      <c r="D382" s="43" t="s">
        <v>95</v>
      </c>
      <c r="E382" s="49">
        <v>403.8</v>
      </c>
      <c r="F382" s="49">
        <v>113424.2</v>
      </c>
      <c r="G382" s="66">
        <f>4359.5+32911.7</f>
        <v>37271.2</v>
      </c>
      <c r="H382" s="66">
        <v>4359.6</v>
      </c>
      <c r="I382" s="66">
        <f t="shared" si="48"/>
        <v>-32911.6</v>
      </c>
      <c r="J382" s="66">
        <f t="shared" si="49"/>
        <v>11.696967095237074</v>
      </c>
      <c r="K382" s="66">
        <f t="shared" si="50"/>
        <v>3.8436242001266043</v>
      </c>
      <c r="L382" s="66">
        <f t="shared" si="51"/>
        <v>3955.8</v>
      </c>
      <c r="M382" s="66">
        <f t="shared" si="52"/>
        <v>1079.6433878157504</v>
      </c>
      <c r="N382" s="49">
        <f t="shared" si="47"/>
        <v>3.8436242001266043</v>
      </c>
      <c r="O382" s="49">
        <f t="shared" si="45"/>
        <v>3955.8</v>
      </c>
      <c r="P382" s="49">
        <f t="shared" si="46"/>
        <v>1079.6433878157504</v>
      </c>
    </row>
    <row r="383" spans="1:16" ht="15.75" customHeight="1" hidden="1">
      <c r="A383" s="83"/>
      <c r="B383" s="86"/>
      <c r="C383" s="21" t="s">
        <v>28</v>
      </c>
      <c r="D383" s="43" t="s">
        <v>29</v>
      </c>
      <c r="E383" s="49"/>
      <c r="F383" s="49"/>
      <c r="G383" s="49"/>
      <c r="H383" s="49"/>
      <c r="I383" s="49">
        <f t="shared" si="48"/>
        <v>0</v>
      </c>
      <c r="J383" s="49" t="e">
        <f t="shared" si="49"/>
        <v>#DIV/0!</v>
      </c>
      <c r="K383" s="49" t="e">
        <f t="shared" si="50"/>
        <v>#DIV/0!</v>
      </c>
      <c r="L383" s="49">
        <f t="shared" si="51"/>
        <v>0</v>
      </c>
      <c r="M383" s="49" t="e">
        <f t="shared" si="52"/>
        <v>#DIV/0!</v>
      </c>
      <c r="N383" s="49" t="e">
        <f aca="true" t="shared" si="53" ref="N383:N433">H383/F383*100</f>
        <v>#DIV/0!</v>
      </c>
      <c r="O383" s="49">
        <f aca="true" t="shared" si="54" ref="O383:O433">H383-E383</f>
        <v>0</v>
      </c>
      <c r="P383" s="49" t="e">
        <f aca="true" t="shared" si="55" ref="P383:P433">H383/E383*100</f>
        <v>#DIV/0!</v>
      </c>
    </row>
    <row r="384" spans="1:16" ht="15.75" customHeight="1">
      <c r="A384" s="83"/>
      <c r="B384" s="86"/>
      <c r="C384" s="21" t="s">
        <v>43</v>
      </c>
      <c r="D384" s="44" t="s">
        <v>44</v>
      </c>
      <c r="E384" s="49">
        <v>780</v>
      </c>
      <c r="F384" s="49">
        <v>3080</v>
      </c>
      <c r="G384" s="49">
        <v>3080</v>
      </c>
      <c r="H384" s="66">
        <v>3080</v>
      </c>
      <c r="I384" s="66">
        <f t="shared" si="48"/>
        <v>0</v>
      </c>
      <c r="J384" s="66">
        <f t="shared" si="49"/>
        <v>100</v>
      </c>
      <c r="K384" s="66">
        <f t="shared" si="50"/>
        <v>100</v>
      </c>
      <c r="L384" s="66">
        <f t="shared" si="51"/>
        <v>2300</v>
      </c>
      <c r="M384" s="66">
        <f t="shared" si="52"/>
        <v>394.8717948717949</v>
      </c>
      <c r="N384" s="66">
        <f t="shared" si="53"/>
        <v>100</v>
      </c>
      <c r="O384" s="66">
        <f t="shared" si="54"/>
        <v>2300</v>
      </c>
      <c r="P384" s="66"/>
    </row>
    <row r="385" spans="1:16" ht="37.5" customHeight="1">
      <c r="A385" s="83"/>
      <c r="B385" s="86"/>
      <c r="C385" s="21" t="s">
        <v>185</v>
      </c>
      <c r="D385" s="42" t="s">
        <v>186</v>
      </c>
      <c r="E385" s="49">
        <v>79.9</v>
      </c>
      <c r="F385" s="49"/>
      <c r="G385" s="49"/>
      <c r="H385" s="49"/>
      <c r="I385" s="49">
        <f t="shared" si="48"/>
        <v>0</v>
      </c>
      <c r="J385" s="49"/>
      <c r="K385" s="49"/>
      <c r="L385" s="49">
        <f t="shared" si="51"/>
        <v>-79.9</v>
      </c>
      <c r="M385" s="49">
        <f t="shared" si="52"/>
        <v>0</v>
      </c>
      <c r="N385" s="49"/>
      <c r="O385" s="49">
        <f t="shared" si="54"/>
        <v>-79.9</v>
      </c>
      <c r="P385" s="49">
        <f t="shared" si="55"/>
        <v>0</v>
      </c>
    </row>
    <row r="386" spans="1:16" ht="30.75">
      <c r="A386" s="83"/>
      <c r="B386" s="86"/>
      <c r="C386" s="21" t="s">
        <v>184</v>
      </c>
      <c r="D386" s="42" t="s">
        <v>187</v>
      </c>
      <c r="E386" s="49">
        <v>3171.7</v>
      </c>
      <c r="F386" s="49"/>
      <c r="G386" s="49"/>
      <c r="H386" s="49">
        <v>10967.6</v>
      </c>
      <c r="I386" s="49">
        <f t="shared" si="48"/>
        <v>10967.6</v>
      </c>
      <c r="J386" s="49"/>
      <c r="K386" s="49"/>
      <c r="L386" s="49">
        <f t="shared" si="51"/>
        <v>7795.900000000001</v>
      </c>
      <c r="M386" s="49">
        <f t="shared" si="52"/>
        <v>345.7956301037299</v>
      </c>
      <c r="N386" s="49"/>
      <c r="O386" s="49">
        <f t="shared" si="54"/>
        <v>7795.900000000001</v>
      </c>
      <c r="P386" s="49">
        <f t="shared" si="55"/>
        <v>345.7956301037299</v>
      </c>
    </row>
    <row r="387" spans="1:16" ht="15">
      <c r="A387" s="83"/>
      <c r="B387" s="86"/>
      <c r="C387" s="21" t="s">
        <v>30</v>
      </c>
      <c r="D387" s="43" t="s">
        <v>25</v>
      </c>
      <c r="E387" s="49">
        <v>-35.9</v>
      </c>
      <c r="F387" s="49"/>
      <c r="G387" s="49"/>
      <c r="H387" s="49">
        <v>-40.8</v>
      </c>
      <c r="I387" s="49">
        <f t="shared" si="48"/>
        <v>-40.8</v>
      </c>
      <c r="J387" s="49"/>
      <c r="K387" s="49"/>
      <c r="L387" s="49">
        <f t="shared" si="51"/>
        <v>-4.899999999999999</v>
      </c>
      <c r="M387" s="49">
        <f t="shared" si="52"/>
        <v>113.64902506963787</v>
      </c>
      <c r="N387" s="49"/>
      <c r="O387" s="49">
        <f t="shared" si="54"/>
        <v>-4.899999999999999</v>
      </c>
      <c r="P387" s="49">
        <f t="shared" si="55"/>
        <v>113.64902506963787</v>
      </c>
    </row>
    <row r="388" spans="1:16" s="5" customFormat="1" ht="30.75">
      <c r="A388" s="83"/>
      <c r="B388" s="86"/>
      <c r="C388" s="23"/>
      <c r="D388" s="3" t="s">
        <v>33</v>
      </c>
      <c r="E388" s="6">
        <f>E389-E387</f>
        <v>11045.3</v>
      </c>
      <c r="F388" s="6">
        <f>F389-F387</f>
        <v>116504.2</v>
      </c>
      <c r="G388" s="6">
        <f>G389-G387</f>
        <v>40351.2</v>
      </c>
      <c r="H388" s="6">
        <f>H389-H387</f>
        <v>18438.800000000003</v>
      </c>
      <c r="I388" s="6">
        <f t="shared" si="48"/>
        <v>-21912.399999999994</v>
      </c>
      <c r="J388" s="6">
        <f t="shared" si="49"/>
        <v>45.695790955411496</v>
      </c>
      <c r="K388" s="6">
        <f t="shared" si="50"/>
        <v>15.826725560108565</v>
      </c>
      <c r="L388" s="6">
        <f t="shared" si="51"/>
        <v>7393.500000000004</v>
      </c>
      <c r="M388" s="6">
        <f t="shared" si="52"/>
        <v>166.9379736177379</v>
      </c>
      <c r="N388" s="6">
        <f t="shared" si="53"/>
        <v>15.826725560108565</v>
      </c>
      <c r="O388" s="6">
        <f t="shared" si="54"/>
        <v>7393.500000000004</v>
      </c>
      <c r="P388" s="6">
        <f t="shared" si="55"/>
        <v>166.9379736177379</v>
      </c>
    </row>
    <row r="389" spans="1:16" s="5" customFormat="1" ht="15">
      <c r="A389" s="84"/>
      <c r="B389" s="87"/>
      <c r="C389" s="17"/>
      <c r="D389" s="3" t="s">
        <v>51</v>
      </c>
      <c r="E389" s="6">
        <f>SUM(E375:E378,E380:E387)</f>
        <v>11009.4</v>
      </c>
      <c r="F389" s="6">
        <f>SUM(F375:F378,F380:F387)</f>
        <v>116504.2</v>
      </c>
      <c r="G389" s="6">
        <f>SUM(G375:G378,G380:G387)</f>
        <v>40351.2</v>
      </c>
      <c r="H389" s="6">
        <f>SUM(H375:H378,H380:H387)</f>
        <v>18398.000000000004</v>
      </c>
      <c r="I389" s="6">
        <f t="shared" si="48"/>
        <v>-21953.199999999993</v>
      </c>
      <c r="J389" s="6">
        <f t="shared" si="49"/>
        <v>45.59467872083112</v>
      </c>
      <c r="K389" s="6">
        <f t="shared" si="50"/>
        <v>15.791705363411795</v>
      </c>
      <c r="L389" s="6">
        <f t="shared" si="51"/>
        <v>7388.600000000004</v>
      </c>
      <c r="M389" s="6">
        <f t="shared" si="52"/>
        <v>167.11174087597874</v>
      </c>
      <c r="N389" s="6">
        <f t="shared" si="53"/>
        <v>15.791705363411795</v>
      </c>
      <c r="O389" s="6">
        <f t="shared" si="54"/>
        <v>7388.600000000004</v>
      </c>
      <c r="P389" s="6">
        <f t="shared" si="55"/>
        <v>167.11174087597874</v>
      </c>
    </row>
    <row r="390" spans="1:16" s="5" customFormat="1" ht="31.5" customHeight="1">
      <c r="A390" s="85">
        <v>977</v>
      </c>
      <c r="B390" s="85" t="s">
        <v>133</v>
      </c>
      <c r="C390" s="21" t="s">
        <v>193</v>
      </c>
      <c r="D390" s="32" t="s">
        <v>194</v>
      </c>
      <c r="E390" s="49"/>
      <c r="F390" s="49"/>
      <c r="G390" s="49"/>
      <c r="H390" s="49">
        <v>165.6</v>
      </c>
      <c r="I390" s="49">
        <f t="shared" si="48"/>
        <v>165.6</v>
      </c>
      <c r="J390" s="49"/>
      <c r="K390" s="49"/>
      <c r="L390" s="49">
        <f t="shared" si="51"/>
        <v>165.6</v>
      </c>
      <c r="M390" s="49"/>
      <c r="N390" s="49"/>
      <c r="O390" s="49">
        <f t="shared" si="54"/>
        <v>165.6</v>
      </c>
      <c r="P390" s="49"/>
    </row>
    <row r="391" spans="1:16" s="5" customFormat="1" ht="15">
      <c r="A391" s="86"/>
      <c r="B391" s="86"/>
      <c r="C391" s="21" t="s">
        <v>17</v>
      </c>
      <c r="D391" s="43" t="s">
        <v>18</v>
      </c>
      <c r="E391" s="49">
        <f>SUM(E392:E393)</f>
        <v>1676.7</v>
      </c>
      <c r="F391" s="49">
        <f>SUM(F392:F393)</f>
        <v>0</v>
      </c>
      <c r="G391" s="49">
        <f>SUM(G392:G393)</f>
        <v>0</v>
      </c>
      <c r="H391" s="49">
        <f>SUM(H392:H393)</f>
        <v>1596.4</v>
      </c>
      <c r="I391" s="49">
        <f t="shared" si="48"/>
        <v>1596.4</v>
      </c>
      <c r="J391" s="49"/>
      <c r="K391" s="49"/>
      <c r="L391" s="49">
        <f t="shared" si="51"/>
        <v>-80.29999999999995</v>
      </c>
      <c r="M391" s="49">
        <f t="shared" si="52"/>
        <v>95.21083079859247</v>
      </c>
      <c r="N391" s="49"/>
      <c r="O391" s="49">
        <f t="shared" si="54"/>
        <v>-80.29999999999995</v>
      </c>
      <c r="P391" s="49">
        <f t="shared" si="55"/>
        <v>95.21083079859247</v>
      </c>
    </row>
    <row r="392" spans="1:16" s="5" customFormat="1" ht="47.25" customHeight="1" hidden="1">
      <c r="A392" s="86"/>
      <c r="B392" s="86"/>
      <c r="C392" s="20" t="s">
        <v>38</v>
      </c>
      <c r="D392" s="50" t="s">
        <v>39</v>
      </c>
      <c r="E392" s="49">
        <v>1676.7</v>
      </c>
      <c r="F392" s="49"/>
      <c r="G392" s="49"/>
      <c r="H392" s="49">
        <v>1596.4</v>
      </c>
      <c r="I392" s="49">
        <f t="shared" si="48"/>
        <v>1596.4</v>
      </c>
      <c r="J392" s="49"/>
      <c r="K392" s="49"/>
      <c r="L392" s="49">
        <f t="shared" si="51"/>
        <v>-80.29999999999995</v>
      </c>
      <c r="M392" s="49">
        <f t="shared" si="52"/>
        <v>95.21083079859247</v>
      </c>
      <c r="N392" s="49" t="e">
        <f t="shared" si="53"/>
        <v>#DIV/0!</v>
      </c>
      <c r="O392" s="49">
        <f t="shared" si="54"/>
        <v>-80.29999999999995</v>
      </c>
      <c r="P392" s="49">
        <f t="shared" si="55"/>
        <v>95.21083079859247</v>
      </c>
    </row>
    <row r="393" spans="1:16" s="5" customFormat="1" ht="47.25" customHeight="1" hidden="1">
      <c r="A393" s="86"/>
      <c r="B393" s="86"/>
      <c r="C393" s="20" t="s">
        <v>19</v>
      </c>
      <c r="D393" s="44" t="s">
        <v>20</v>
      </c>
      <c r="E393" s="49"/>
      <c r="F393" s="49"/>
      <c r="G393" s="49"/>
      <c r="H393" s="49"/>
      <c r="I393" s="49">
        <f t="shared" si="48"/>
        <v>0</v>
      </c>
      <c r="J393" s="49"/>
      <c r="K393" s="49"/>
      <c r="L393" s="49">
        <f t="shared" si="51"/>
        <v>0</v>
      </c>
      <c r="M393" s="49" t="e">
        <f t="shared" si="52"/>
        <v>#DIV/0!</v>
      </c>
      <c r="N393" s="49" t="e">
        <f t="shared" si="53"/>
        <v>#DIV/0!</v>
      </c>
      <c r="O393" s="49">
        <f t="shared" si="54"/>
        <v>0</v>
      </c>
      <c r="P393" s="49" t="e">
        <f t="shared" si="55"/>
        <v>#DIV/0!</v>
      </c>
    </row>
    <row r="394" spans="1:16" s="5" customFormat="1" ht="15">
      <c r="A394" s="86"/>
      <c r="B394" s="86"/>
      <c r="C394" s="21" t="s">
        <v>21</v>
      </c>
      <c r="D394" s="43" t="s">
        <v>22</v>
      </c>
      <c r="E394" s="49"/>
      <c r="F394" s="49"/>
      <c r="G394" s="49"/>
      <c r="H394" s="49">
        <v>-163.6</v>
      </c>
      <c r="I394" s="49">
        <f t="shared" si="48"/>
        <v>-163.6</v>
      </c>
      <c r="J394" s="49"/>
      <c r="K394" s="49"/>
      <c r="L394" s="49">
        <f t="shared" si="51"/>
        <v>-163.6</v>
      </c>
      <c r="M394" s="49"/>
      <c r="N394" s="49"/>
      <c r="O394" s="49">
        <f t="shared" si="54"/>
        <v>-163.6</v>
      </c>
      <c r="P394" s="49"/>
    </row>
    <row r="395" spans="1:16" s="5" customFormat="1" ht="15.75">
      <c r="A395" s="87"/>
      <c r="B395" s="87"/>
      <c r="C395" s="22"/>
      <c r="D395" s="3" t="s">
        <v>51</v>
      </c>
      <c r="E395" s="6">
        <f>E391+E390+E394</f>
        <v>1676.7</v>
      </c>
      <c r="F395" s="6">
        <f>F391+F390+F394</f>
        <v>0</v>
      </c>
      <c r="G395" s="6">
        <f>G391+G390+G394</f>
        <v>0</v>
      </c>
      <c r="H395" s="6">
        <f>H391+H390+H394</f>
        <v>1598.4</v>
      </c>
      <c r="I395" s="6">
        <f t="shared" si="48"/>
        <v>1598.4</v>
      </c>
      <c r="J395" s="6"/>
      <c r="K395" s="6"/>
      <c r="L395" s="6">
        <f t="shared" si="51"/>
        <v>-78.29999999999995</v>
      </c>
      <c r="M395" s="6">
        <f t="shared" si="52"/>
        <v>95.33011272141707</v>
      </c>
      <c r="N395" s="6"/>
      <c r="O395" s="6">
        <f t="shared" si="54"/>
        <v>-78.29999999999995</v>
      </c>
      <c r="P395" s="6">
        <f t="shared" si="55"/>
        <v>95.33011272141707</v>
      </c>
    </row>
    <row r="396" spans="1:16" s="5" customFormat="1" ht="15">
      <c r="A396" s="85">
        <v>978</v>
      </c>
      <c r="B396" s="85" t="s">
        <v>241</v>
      </c>
      <c r="C396" s="76" t="s">
        <v>23</v>
      </c>
      <c r="D396" s="77" t="s">
        <v>24</v>
      </c>
      <c r="E396" s="6"/>
      <c r="F396" s="6"/>
      <c r="G396" s="6"/>
      <c r="H396" s="66">
        <v>53.5</v>
      </c>
      <c r="I396" s="66">
        <f t="shared" si="48"/>
        <v>53.5</v>
      </c>
      <c r="J396" s="66"/>
      <c r="K396" s="66"/>
      <c r="L396" s="66">
        <f t="shared" si="51"/>
        <v>53.5</v>
      </c>
      <c r="M396" s="66"/>
      <c r="N396" s="66"/>
      <c r="O396" s="66">
        <f t="shared" si="54"/>
        <v>53.5</v>
      </c>
      <c r="P396" s="66"/>
    </row>
    <row r="397" spans="1:16" s="5" customFormat="1" ht="15.75">
      <c r="A397" s="87"/>
      <c r="B397" s="87"/>
      <c r="C397" s="22"/>
      <c r="D397" s="3" t="s">
        <v>51</v>
      </c>
      <c r="E397" s="6">
        <f>SUM(E396)</f>
        <v>0</v>
      </c>
      <c r="F397" s="6">
        <f>SUM(F396)</f>
        <v>0</v>
      </c>
      <c r="G397" s="6">
        <f>SUM(G396)</f>
        <v>0</v>
      </c>
      <c r="H397" s="6">
        <f>SUM(H396)</f>
        <v>53.5</v>
      </c>
      <c r="I397" s="6">
        <f t="shared" si="48"/>
        <v>53.5</v>
      </c>
      <c r="J397" s="6"/>
      <c r="K397" s="6"/>
      <c r="L397" s="6">
        <f t="shared" si="51"/>
        <v>53.5</v>
      </c>
      <c r="M397" s="6"/>
      <c r="N397" s="6"/>
      <c r="O397" s="6">
        <f t="shared" si="54"/>
        <v>53.5</v>
      </c>
      <c r="P397" s="6"/>
    </row>
    <row r="398" spans="1:16" s="5" customFormat="1" ht="30.75">
      <c r="A398" s="85">
        <v>985</v>
      </c>
      <c r="B398" s="85" t="s">
        <v>135</v>
      </c>
      <c r="C398" s="21" t="s">
        <v>193</v>
      </c>
      <c r="D398" s="32" t="s">
        <v>194</v>
      </c>
      <c r="E398" s="49">
        <v>86.9</v>
      </c>
      <c r="F398" s="49"/>
      <c r="G398" s="49"/>
      <c r="H398" s="49">
        <v>13.5</v>
      </c>
      <c r="I398" s="49">
        <f t="shared" si="48"/>
        <v>13.5</v>
      </c>
      <c r="J398" s="49"/>
      <c r="K398" s="49"/>
      <c r="L398" s="49">
        <f t="shared" si="51"/>
        <v>-73.4</v>
      </c>
      <c r="M398" s="49">
        <f t="shared" si="52"/>
        <v>15.535097813578824</v>
      </c>
      <c r="N398" s="49"/>
      <c r="O398" s="49">
        <f t="shared" si="54"/>
        <v>-73.4</v>
      </c>
      <c r="P398" s="49">
        <f t="shared" si="55"/>
        <v>15.535097813578824</v>
      </c>
    </row>
    <row r="399" spans="1:16" s="5" customFormat="1" ht="15.75" customHeight="1">
      <c r="A399" s="86"/>
      <c r="B399" s="86"/>
      <c r="C399" s="21" t="s">
        <v>21</v>
      </c>
      <c r="D399" s="43" t="s">
        <v>22</v>
      </c>
      <c r="E399" s="49">
        <v>557.1</v>
      </c>
      <c r="F399" s="49"/>
      <c r="G399" s="49"/>
      <c r="H399" s="49"/>
      <c r="I399" s="49">
        <f t="shared" si="48"/>
        <v>0</v>
      </c>
      <c r="J399" s="49"/>
      <c r="K399" s="49"/>
      <c r="L399" s="49">
        <f t="shared" si="51"/>
        <v>-557.1</v>
      </c>
      <c r="M399" s="49">
        <f t="shared" si="52"/>
        <v>0</v>
      </c>
      <c r="N399" s="49" t="e">
        <f t="shared" si="53"/>
        <v>#DIV/0!</v>
      </c>
      <c r="O399" s="49">
        <f t="shared" si="54"/>
        <v>-557.1</v>
      </c>
      <c r="P399" s="49">
        <f t="shared" si="55"/>
        <v>0</v>
      </c>
    </row>
    <row r="400" spans="1:16" s="5" customFormat="1" ht="15" customHeight="1" hidden="1">
      <c r="A400" s="86"/>
      <c r="B400" s="86"/>
      <c r="C400" s="21" t="s">
        <v>28</v>
      </c>
      <c r="D400" s="43" t="s">
        <v>29</v>
      </c>
      <c r="E400" s="49"/>
      <c r="F400" s="49"/>
      <c r="G400" s="49"/>
      <c r="H400" s="49"/>
      <c r="I400" s="49">
        <f t="shared" si="48"/>
        <v>0</v>
      </c>
      <c r="J400" s="49" t="e">
        <f t="shared" si="49"/>
        <v>#DIV/0!</v>
      </c>
      <c r="K400" s="49" t="e">
        <f t="shared" si="50"/>
        <v>#DIV/0!</v>
      </c>
      <c r="L400" s="49">
        <f t="shared" si="51"/>
        <v>0</v>
      </c>
      <c r="M400" s="49" t="e">
        <f t="shared" si="52"/>
        <v>#DIV/0!</v>
      </c>
      <c r="N400" s="49" t="e">
        <f t="shared" si="53"/>
        <v>#DIV/0!</v>
      </c>
      <c r="O400" s="49">
        <f t="shared" si="54"/>
        <v>0</v>
      </c>
      <c r="P400" s="49" t="e">
        <f t="shared" si="55"/>
        <v>#DIV/0!</v>
      </c>
    </row>
    <row r="401" spans="1:16" s="5" customFormat="1" ht="15" customHeight="1">
      <c r="A401" s="86"/>
      <c r="B401" s="86"/>
      <c r="C401" s="21" t="s">
        <v>43</v>
      </c>
      <c r="D401" s="44" t="s">
        <v>44</v>
      </c>
      <c r="E401" s="49"/>
      <c r="F401" s="49">
        <v>252</v>
      </c>
      <c r="G401" s="49">
        <v>252</v>
      </c>
      <c r="H401" s="49">
        <v>252</v>
      </c>
      <c r="I401" s="49">
        <f t="shared" si="48"/>
        <v>0</v>
      </c>
      <c r="J401" s="49">
        <f t="shared" si="49"/>
        <v>100</v>
      </c>
      <c r="K401" s="49">
        <f t="shared" si="50"/>
        <v>100</v>
      </c>
      <c r="L401" s="49">
        <f t="shared" si="51"/>
        <v>252</v>
      </c>
      <c r="M401" s="49"/>
      <c r="N401" s="49"/>
      <c r="O401" s="49"/>
      <c r="P401" s="49"/>
    </row>
    <row r="402" spans="1:16" s="5" customFormat="1" ht="15.75">
      <c r="A402" s="87"/>
      <c r="B402" s="87"/>
      <c r="C402" s="22"/>
      <c r="D402" s="3" t="s">
        <v>51</v>
      </c>
      <c r="E402" s="6">
        <f>E398+E399+E400+E401</f>
        <v>644</v>
      </c>
      <c r="F402" s="6">
        <f>F398+F399+F400+F401</f>
        <v>252</v>
      </c>
      <c r="G402" s="6">
        <f>G398+G399+G400+G401</f>
        <v>252</v>
      </c>
      <c r="H402" s="6">
        <f>H398+H399+H400+H401</f>
        <v>265.5</v>
      </c>
      <c r="I402" s="6">
        <f t="shared" si="48"/>
        <v>13.5</v>
      </c>
      <c r="J402" s="6">
        <f t="shared" si="49"/>
        <v>105.35714285714286</v>
      </c>
      <c r="K402" s="6">
        <f t="shared" si="50"/>
        <v>105.35714285714286</v>
      </c>
      <c r="L402" s="6">
        <f t="shared" si="51"/>
        <v>-378.5</v>
      </c>
      <c r="M402" s="6">
        <f t="shared" si="52"/>
        <v>41.226708074534166</v>
      </c>
      <c r="N402" s="6"/>
      <c r="O402" s="6">
        <f t="shared" si="54"/>
        <v>-378.5</v>
      </c>
      <c r="P402" s="6">
        <f t="shared" si="55"/>
        <v>41.226708074534166</v>
      </c>
    </row>
    <row r="403" spans="1:16" s="5" customFormat="1" ht="78">
      <c r="A403" s="82" t="s">
        <v>136</v>
      </c>
      <c r="B403" s="85" t="s">
        <v>137</v>
      </c>
      <c r="C403" s="20" t="s">
        <v>14</v>
      </c>
      <c r="D403" s="44" t="s">
        <v>92</v>
      </c>
      <c r="E403" s="49">
        <v>33967.4</v>
      </c>
      <c r="F403" s="49">
        <v>45434.5</v>
      </c>
      <c r="G403" s="49">
        <v>36158.4</v>
      </c>
      <c r="H403" s="49">
        <v>36525</v>
      </c>
      <c r="I403" s="49">
        <f t="shared" si="48"/>
        <v>366.59999999999854</v>
      </c>
      <c r="J403" s="49">
        <f t="shared" si="49"/>
        <v>101.01387229523431</v>
      </c>
      <c r="K403" s="49">
        <f t="shared" si="50"/>
        <v>80.39045218941553</v>
      </c>
      <c r="L403" s="49">
        <f t="shared" si="51"/>
        <v>2557.5999999999985</v>
      </c>
      <c r="M403" s="49">
        <f t="shared" si="52"/>
        <v>107.52957247242945</v>
      </c>
      <c r="N403" s="49">
        <f t="shared" si="53"/>
        <v>80.39045218941553</v>
      </c>
      <c r="O403" s="49">
        <f t="shared" si="54"/>
        <v>2557.5999999999985</v>
      </c>
      <c r="P403" s="49">
        <f t="shared" si="55"/>
        <v>107.52957247242945</v>
      </c>
    </row>
    <row r="404" spans="1:16" s="5" customFormat="1" ht="30.75">
      <c r="A404" s="83"/>
      <c r="B404" s="86"/>
      <c r="C404" s="21" t="s">
        <v>193</v>
      </c>
      <c r="D404" s="32" t="s">
        <v>194</v>
      </c>
      <c r="E404" s="49">
        <v>6915.4</v>
      </c>
      <c r="F404" s="49"/>
      <c r="G404" s="49"/>
      <c r="H404" s="66">
        <v>3773.4</v>
      </c>
      <c r="I404" s="66">
        <f t="shared" si="48"/>
        <v>3773.4</v>
      </c>
      <c r="J404" s="66"/>
      <c r="K404" s="66"/>
      <c r="L404" s="66">
        <f t="shared" si="51"/>
        <v>-3141.9999999999995</v>
      </c>
      <c r="M404" s="66">
        <f t="shared" si="52"/>
        <v>54.56517338114932</v>
      </c>
      <c r="N404" s="66"/>
      <c r="O404" s="66">
        <f t="shared" si="54"/>
        <v>-3141.9999999999995</v>
      </c>
      <c r="P404" s="66">
        <f t="shared" si="55"/>
        <v>54.56517338114932</v>
      </c>
    </row>
    <row r="405" spans="1:16" s="5" customFormat="1" ht="15">
      <c r="A405" s="83"/>
      <c r="B405" s="86"/>
      <c r="C405" s="21" t="s">
        <v>79</v>
      </c>
      <c r="D405" s="43" t="s">
        <v>80</v>
      </c>
      <c r="E405" s="49"/>
      <c r="F405" s="49"/>
      <c r="G405" s="49"/>
      <c r="H405" s="49">
        <v>800.5</v>
      </c>
      <c r="I405" s="49">
        <f t="shared" si="48"/>
        <v>800.5</v>
      </c>
      <c r="J405" s="49"/>
      <c r="K405" s="49"/>
      <c r="L405" s="49">
        <f t="shared" si="51"/>
        <v>800.5</v>
      </c>
      <c r="M405" s="49"/>
      <c r="N405" s="49"/>
      <c r="O405" s="49">
        <f t="shared" si="54"/>
        <v>800.5</v>
      </c>
      <c r="P405" s="49"/>
    </row>
    <row r="406" spans="1:16" s="5" customFormat="1" ht="15">
      <c r="A406" s="83"/>
      <c r="B406" s="86"/>
      <c r="C406" s="21" t="s">
        <v>17</v>
      </c>
      <c r="D406" s="43" t="s">
        <v>18</v>
      </c>
      <c r="E406" s="49">
        <f>E408+E407</f>
        <v>913.8</v>
      </c>
      <c r="F406" s="49">
        <f>F408</f>
        <v>190.9</v>
      </c>
      <c r="G406" s="49">
        <f>G408</f>
        <v>190.9</v>
      </c>
      <c r="H406" s="49">
        <f>SUM(H407:H408)</f>
        <v>333.6</v>
      </c>
      <c r="I406" s="49">
        <f t="shared" si="48"/>
        <v>142.70000000000002</v>
      </c>
      <c r="J406" s="49">
        <f t="shared" si="49"/>
        <v>174.75117862755368</v>
      </c>
      <c r="K406" s="49">
        <f t="shared" si="50"/>
        <v>174.75117862755368</v>
      </c>
      <c r="L406" s="49">
        <f t="shared" si="51"/>
        <v>-580.1999999999999</v>
      </c>
      <c r="M406" s="49">
        <f t="shared" si="52"/>
        <v>36.506894287590285</v>
      </c>
      <c r="N406" s="49">
        <f t="shared" si="53"/>
        <v>174.75117862755368</v>
      </c>
      <c r="O406" s="49">
        <f t="shared" si="54"/>
        <v>-580.1999999999999</v>
      </c>
      <c r="P406" s="49">
        <f t="shared" si="55"/>
        <v>36.506894287590285</v>
      </c>
    </row>
    <row r="407" spans="1:16" s="5" customFormat="1" ht="47.25" customHeight="1" hidden="1">
      <c r="A407" s="83"/>
      <c r="B407" s="86"/>
      <c r="C407" s="21" t="s">
        <v>197</v>
      </c>
      <c r="D407" s="43" t="s">
        <v>198</v>
      </c>
      <c r="E407" s="49"/>
      <c r="F407" s="49"/>
      <c r="G407" s="49"/>
      <c r="H407" s="49"/>
      <c r="I407" s="49">
        <f t="shared" si="48"/>
        <v>0</v>
      </c>
      <c r="J407" s="49" t="e">
        <f t="shared" si="49"/>
        <v>#DIV/0!</v>
      </c>
      <c r="K407" s="49" t="e">
        <f t="shared" si="50"/>
        <v>#DIV/0!</v>
      </c>
      <c r="L407" s="49">
        <f t="shared" si="51"/>
        <v>0</v>
      </c>
      <c r="M407" s="49" t="e">
        <f t="shared" si="52"/>
        <v>#DIV/0!</v>
      </c>
      <c r="N407" s="49" t="e">
        <f t="shared" si="53"/>
        <v>#DIV/0!</v>
      </c>
      <c r="O407" s="49">
        <f t="shared" si="54"/>
        <v>0</v>
      </c>
      <c r="P407" s="49" t="e">
        <f t="shared" si="55"/>
        <v>#DIV/0!</v>
      </c>
    </row>
    <row r="408" spans="1:16" s="5" customFormat="1" ht="47.25" customHeight="1" hidden="1">
      <c r="A408" s="83"/>
      <c r="B408" s="86"/>
      <c r="C408" s="20" t="s">
        <v>19</v>
      </c>
      <c r="D408" s="44" t="s">
        <v>20</v>
      </c>
      <c r="E408" s="49">
        <v>913.8</v>
      </c>
      <c r="F408" s="49">
        <v>190.9</v>
      </c>
      <c r="G408" s="49">
        <v>190.9</v>
      </c>
      <c r="H408" s="66">
        <v>333.6</v>
      </c>
      <c r="I408" s="66">
        <f t="shared" si="48"/>
        <v>142.70000000000002</v>
      </c>
      <c r="J408" s="66">
        <f t="shared" si="49"/>
        <v>174.75117862755368</v>
      </c>
      <c r="K408" s="66">
        <f t="shared" si="50"/>
        <v>174.75117862755368</v>
      </c>
      <c r="L408" s="66">
        <f t="shared" si="51"/>
        <v>-580.1999999999999</v>
      </c>
      <c r="M408" s="66">
        <f t="shared" si="52"/>
        <v>36.506894287590285</v>
      </c>
      <c r="N408" s="49">
        <f t="shared" si="53"/>
        <v>174.75117862755368</v>
      </c>
      <c r="O408" s="49">
        <f t="shared" si="54"/>
        <v>-580.1999999999999</v>
      </c>
      <c r="P408" s="49">
        <f t="shared" si="55"/>
        <v>36.506894287590285</v>
      </c>
    </row>
    <row r="409" spans="1:16" s="5" customFormat="1" ht="15.75" customHeight="1">
      <c r="A409" s="83"/>
      <c r="B409" s="86"/>
      <c r="C409" s="21" t="s">
        <v>21</v>
      </c>
      <c r="D409" s="43" t="s">
        <v>22</v>
      </c>
      <c r="E409" s="49"/>
      <c r="F409" s="49"/>
      <c r="G409" s="49"/>
      <c r="H409" s="49">
        <v>12841.3</v>
      </c>
      <c r="I409" s="49">
        <f t="shared" si="48"/>
        <v>12841.3</v>
      </c>
      <c r="J409" s="49"/>
      <c r="K409" s="49"/>
      <c r="L409" s="49">
        <f t="shared" si="51"/>
        <v>12841.3</v>
      </c>
      <c r="M409" s="49"/>
      <c r="N409" s="49"/>
      <c r="O409" s="49">
        <f t="shared" si="54"/>
        <v>12841.3</v>
      </c>
      <c r="P409" s="49"/>
    </row>
    <row r="410" spans="1:16" s="5" customFormat="1" ht="46.5">
      <c r="A410" s="83"/>
      <c r="B410" s="86"/>
      <c r="C410" s="21" t="s">
        <v>23</v>
      </c>
      <c r="D410" s="43" t="s">
        <v>179</v>
      </c>
      <c r="E410" s="49">
        <v>4723.8</v>
      </c>
      <c r="F410" s="49"/>
      <c r="G410" s="49"/>
      <c r="H410" s="49"/>
      <c r="I410" s="49">
        <f t="shared" si="48"/>
        <v>0</v>
      </c>
      <c r="J410" s="49"/>
      <c r="K410" s="49"/>
      <c r="L410" s="49">
        <f t="shared" si="51"/>
        <v>-4723.8</v>
      </c>
      <c r="M410" s="49">
        <f t="shared" si="52"/>
        <v>0</v>
      </c>
      <c r="N410" s="49"/>
      <c r="O410" s="49">
        <f t="shared" si="54"/>
        <v>-4723.8</v>
      </c>
      <c r="P410" s="49">
        <f t="shared" si="55"/>
        <v>0</v>
      </c>
    </row>
    <row r="411" spans="1:16" s="5" customFormat="1" ht="15">
      <c r="A411" s="83"/>
      <c r="B411" s="86"/>
      <c r="C411" s="21" t="s">
        <v>26</v>
      </c>
      <c r="D411" s="43" t="s">
        <v>27</v>
      </c>
      <c r="E411" s="34">
        <v>106467.2</v>
      </c>
      <c r="F411" s="34">
        <v>228354.3</v>
      </c>
      <c r="G411" s="34">
        <v>138829.1</v>
      </c>
      <c r="H411" s="34">
        <v>94066.5</v>
      </c>
      <c r="I411" s="34">
        <f t="shared" si="48"/>
        <v>-44762.600000000006</v>
      </c>
      <c r="J411" s="34">
        <f t="shared" si="49"/>
        <v>67.7570480540463</v>
      </c>
      <c r="K411" s="34">
        <f t="shared" si="50"/>
        <v>41.19322473892543</v>
      </c>
      <c r="L411" s="34">
        <f t="shared" si="51"/>
        <v>-12400.699999999997</v>
      </c>
      <c r="M411" s="34">
        <f t="shared" si="52"/>
        <v>88.35256304289021</v>
      </c>
      <c r="N411" s="34">
        <f t="shared" si="53"/>
        <v>41.19322473892543</v>
      </c>
      <c r="O411" s="34">
        <f t="shared" si="54"/>
        <v>-12400.699999999997</v>
      </c>
      <c r="P411" s="34">
        <f t="shared" si="55"/>
        <v>88.35256304289021</v>
      </c>
    </row>
    <row r="412" spans="1:16" s="5" customFormat="1" ht="15">
      <c r="A412" s="83"/>
      <c r="B412" s="86"/>
      <c r="C412" s="21" t="s">
        <v>28</v>
      </c>
      <c r="D412" s="43" t="s">
        <v>29</v>
      </c>
      <c r="E412" s="49">
        <v>325606.6</v>
      </c>
      <c r="F412" s="66">
        <v>242942.1</v>
      </c>
      <c r="G412" s="66">
        <v>238449.7</v>
      </c>
      <c r="H412" s="66">
        <v>222279.8</v>
      </c>
      <c r="I412" s="66">
        <f t="shared" si="48"/>
        <v>-16169.900000000023</v>
      </c>
      <c r="J412" s="66">
        <f t="shared" si="49"/>
        <v>93.21873753667963</v>
      </c>
      <c r="K412" s="66">
        <f t="shared" si="50"/>
        <v>91.49496937747718</v>
      </c>
      <c r="L412" s="66">
        <f t="shared" si="51"/>
        <v>-103326.79999999999</v>
      </c>
      <c r="M412" s="66">
        <f t="shared" si="52"/>
        <v>68.2663680650208</v>
      </c>
      <c r="N412" s="66">
        <f t="shared" si="53"/>
        <v>91.49496937747718</v>
      </c>
      <c r="O412" s="66">
        <f t="shared" si="54"/>
        <v>-103326.79999999999</v>
      </c>
      <c r="P412" s="66">
        <f t="shared" si="55"/>
        <v>68.2663680650208</v>
      </c>
    </row>
    <row r="413" spans="1:16" s="5" customFormat="1" ht="15">
      <c r="A413" s="83"/>
      <c r="B413" s="86"/>
      <c r="C413" s="21" t="s">
        <v>43</v>
      </c>
      <c r="D413" s="44" t="s">
        <v>44</v>
      </c>
      <c r="E413" s="49">
        <v>140055.8</v>
      </c>
      <c r="F413" s="66">
        <v>90898.4</v>
      </c>
      <c r="G413" s="66">
        <v>53253.9</v>
      </c>
      <c r="H413" s="66">
        <f>34034.5+397.1</f>
        <v>34431.6</v>
      </c>
      <c r="I413" s="66">
        <f t="shared" si="48"/>
        <v>-18822.300000000003</v>
      </c>
      <c r="J413" s="66">
        <f t="shared" si="49"/>
        <v>64.65554635435151</v>
      </c>
      <c r="K413" s="66">
        <f t="shared" si="50"/>
        <v>37.87921459563645</v>
      </c>
      <c r="L413" s="66">
        <f t="shared" si="51"/>
        <v>-105624.19999999998</v>
      </c>
      <c r="M413" s="66">
        <f t="shared" si="52"/>
        <v>24.584201439711887</v>
      </c>
      <c r="N413" s="49">
        <f t="shared" si="53"/>
        <v>37.87921459563645</v>
      </c>
      <c r="O413" s="49">
        <f t="shared" si="54"/>
        <v>-105624.19999999998</v>
      </c>
      <c r="P413" s="49">
        <f t="shared" si="55"/>
        <v>24.584201439711887</v>
      </c>
    </row>
    <row r="414" spans="1:16" s="5" customFormat="1" ht="15">
      <c r="A414" s="83"/>
      <c r="B414" s="86"/>
      <c r="C414" s="21" t="s">
        <v>30</v>
      </c>
      <c r="D414" s="43" t="s">
        <v>25</v>
      </c>
      <c r="E414" s="66">
        <v>-41574.2</v>
      </c>
      <c r="F414" s="49"/>
      <c r="G414" s="49"/>
      <c r="H414" s="49">
        <v>-185682.9</v>
      </c>
      <c r="I414" s="49">
        <f t="shared" si="48"/>
        <v>-185682.9</v>
      </c>
      <c r="J414" s="49"/>
      <c r="K414" s="49"/>
      <c r="L414" s="49">
        <f t="shared" si="51"/>
        <v>-144108.7</v>
      </c>
      <c r="M414" s="49">
        <f t="shared" si="52"/>
        <v>446.63012156577884</v>
      </c>
      <c r="N414" s="49"/>
      <c r="O414" s="49">
        <f t="shared" si="54"/>
        <v>-144108.7</v>
      </c>
      <c r="P414" s="49">
        <f t="shared" si="55"/>
        <v>446.63012156577884</v>
      </c>
    </row>
    <row r="415" spans="1:16" s="5" customFormat="1" ht="30.75">
      <c r="A415" s="83"/>
      <c r="B415" s="86"/>
      <c r="C415" s="23"/>
      <c r="D415" s="3" t="s">
        <v>33</v>
      </c>
      <c r="E415" s="6">
        <f>E416-E414</f>
        <v>618650</v>
      </c>
      <c r="F415" s="6">
        <f>F416-F414</f>
        <v>607820.2000000001</v>
      </c>
      <c r="G415" s="6">
        <f>G416-G414</f>
        <v>466882.00000000006</v>
      </c>
      <c r="H415" s="6">
        <f>H416-H414</f>
        <v>405051.69999999995</v>
      </c>
      <c r="I415" s="6">
        <f t="shared" si="48"/>
        <v>-61830.300000000105</v>
      </c>
      <c r="J415" s="6">
        <f t="shared" si="49"/>
        <v>86.756760808941</v>
      </c>
      <c r="K415" s="6">
        <f t="shared" si="50"/>
        <v>66.64005243655934</v>
      </c>
      <c r="L415" s="6">
        <f t="shared" si="51"/>
        <v>-213598.30000000005</v>
      </c>
      <c r="M415" s="6">
        <f t="shared" si="52"/>
        <v>65.47348258304372</v>
      </c>
      <c r="N415" s="6">
        <f t="shared" si="53"/>
        <v>66.64005243655934</v>
      </c>
      <c r="O415" s="6">
        <f t="shared" si="54"/>
        <v>-213598.30000000005</v>
      </c>
      <c r="P415" s="6">
        <f t="shared" si="55"/>
        <v>65.47348258304372</v>
      </c>
    </row>
    <row r="416" spans="1:16" s="5" customFormat="1" ht="15">
      <c r="A416" s="84"/>
      <c r="B416" s="87"/>
      <c r="C416" s="17"/>
      <c r="D416" s="3" t="s">
        <v>51</v>
      </c>
      <c r="E416" s="6">
        <f>SUM(E403:E406,E409:E414)</f>
        <v>577075.8</v>
      </c>
      <c r="F416" s="6">
        <f>SUM(F403:F406,F409:F414)</f>
        <v>607820.2000000001</v>
      </c>
      <c r="G416" s="6">
        <f>SUM(G403:G406,G409:G414)</f>
        <v>466882.00000000006</v>
      </c>
      <c r="H416" s="6">
        <f>SUM(H403:H406,H409:H414)</f>
        <v>219368.79999999996</v>
      </c>
      <c r="I416" s="6">
        <f t="shared" si="48"/>
        <v>-247513.2000000001</v>
      </c>
      <c r="J416" s="6">
        <f t="shared" si="49"/>
        <v>46.98591935435505</v>
      </c>
      <c r="K416" s="6">
        <f t="shared" si="50"/>
        <v>36.091067720355454</v>
      </c>
      <c r="L416" s="6">
        <f t="shared" si="51"/>
        <v>-357707.0000000001</v>
      </c>
      <c r="M416" s="6">
        <f t="shared" si="52"/>
        <v>38.013862303704286</v>
      </c>
      <c r="N416" s="6">
        <f t="shared" si="53"/>
        <v>36.091067720355454</v>
      </c>
      <c r="O416" s="6">
        <f t="shared" si="54"/>
        <v>-357707.0000000001</v>
      </c>
      <c r="P416" s="6">
        <f t="shared" si="55"/>
        <v>38.013862303704286</v>
      </c>
    </row>
    <row r="417" spans="1:16" ht="62.25">
      <c r="A417" s="82" t="s">
        <v>138</v>
      </c>
      <c r="B417" s="85" t="s">
        <v>139</v>
      </c>
      <c r="C417" s="62" t="s">
        <v>204</v>
      </c>
      <c r="D417" s="41" t="s">
        <v>9</v>
      </c>
      <c r="E417" s="34">
        <f>433873.9+9405.5</f>
        <v>443279.4</v>
      </c>
      <c r="F417" s="34">
        <v>626557.9</v>
      </c>
      <c r="G417" s="34">
        <v>459019.9</v>
      </c>
      <c r="H417" s="34">
        <v>430986.2</v>
      </c>
      <c r="I417" s="34">
        <f t="shared" si="48"/>
        <v>-28033.70000000001</v>
      </c>
      <c r="J417" s="34">
        <f t="shared" si="49"/>
        <v>93.89270486965815</v>
      </c>
      <c r="K417" s="34">
        <f t="shared" si="50"/>
        <v>68.78633243631594</v>
      </c>
      <c r="L417" s="34">
        <f t="shared" si="51"/>
        <v>-12293.200000000012</v>
      </c>
      <c r="M417" s="34">
        <f t="shared" si="52"/>
        <v>97.22676036829142</v>
      </c>
      <c r="N417" s="34">
        <f t="shared" si="53"/>
        <v>68.78633243631594</v>
      </c>
      <c r="O417" s="34">
        <f t="shared" si="54"/>
        <v>-12293.200000000012</v>
      </c>
      <c r="P417" s="34">
        <f t="shared" si="55"/>
        <v>97.22676036829142</v>
      </c>
    </row>
    <row r="418" spans="1:16" ht="30.75">
      <c r="A418" s="83"/>
      <c r="B418" s="86"/>
      <c r="C418" s="21" t="s">
        <v>140</v>
      </c>
      <c r="D418" s="43" t="s">
        <v>141</v>
      </c>
      <c r="E418" s="34">
        <v>34807.6</v>
      </c>
      <c r="F418" s="34">
        <v>34572.4</v>
      </c>
      <c r="G418" s="34">
        <v>25330.5</v>
      </c>
      <c r="H418" s="34">
        <v>33932.7</v>
      </c>
      <c r="I418" s="34">
        <f t="shared" si="48"/>
        <v>8602.199999999997</v>
      </c>
      <c r="J418" s="34">
        <f t="shared" si="49"/>
        <v>133.9598507727838</v>
      </c>
      <c r="K418" s="34">
        <f t="shared" si="50"/>
        <v>98.14968009163377</v>
      </c>
      <c r="L418" s="34">
        <f t="shared" si="51"/>
        <v>-874.9000000000015</v>
      </c>
      <c r="M418" s="34">
        <f t="shared" si="52"/>
        <v>97.48646847240258</v>
      </c>
      <c r="N418" s="34">
        <f t="shared" si="53"/>
        <v>98.14968009163377</v>
      </c>
      <c r="O418" s="34">
        <f t="shared" si="54"/>
        <v>-874.9000000000015</v>
      </c>
      <c r="P418" s="34">
        <f t="shared" si="55"/>
        <v>97.48646847240258</v>
      </c>
    </row>
    <row r="419" spans="1:16" ht="30.75">
      <c r="A419" s="83"/>
      <c r="B419" s="86"/>
      <c r="C419" s="21" t="s">
        <v>193</v>
      </c>
      <c r="D419" s="32" t="s">
        <v>194</v>
      </c>
      <c r="E419" s="52">
        <v>206.3</v>
      </c>
      <c r="F419" s="34"/>
      <c r="G419" s="34"/>
      <c r="H419" s="34">
        <v>42.8</v>
      </c>
      <c r="I419" s="34">
        <f t="shared" si="48"/>
        <v>42.8</v>
      </c>
      <c r="J419" s="34"/>
      <c r="K419" s="34"/>
      <c r="L419" s="34">
        <f t="shared" si="51"/>
        <v>-163.5</v>
      </c>
      <c r="M419" s="34">
        <f t="shared" si="52"/>
        <v>20.746485700436253</v>
      </c>
      <c r="N419" s="34"/>
      <c r="O419" s="34">
        <f t="shared" si="54"/>
        <v>-163.5</v>
      </c>
      <c r="P419" s="34">
        <f t="shared" si="55"/>
        <v>20.746485700436253</v>
      </c>
    </row>
    <row r="420" spans="1:16" ht="46.5">
      <c r="A420" s="83"/>
      <c r="B420" s="86"/>
      <c r="C420" s="62" t="s">
        <v>208</v>
      </c>
      <c r="D420" s="44" t="s">
        <v>16</v>
      </c>
      <c r="E420" s="34">
        <v>241945.8</v>
      </c>
      <c r="F420" s="34">
        <v>219196.9</v>
      </c>
      <c r="G420" s="34">
        <v>194651.7</v>
      </c>
      <c r="H420" s="34">
        <v>228742.5</v>
      </c>
      <c r="I420" s="34">
        <f t="shared" si="48"/>
        <v>34090.79999999999</v>
      </c>
      <c r="J420" s="34">
        <f t="shared" si="49"/>
        <v>117.51374377927344</v>
      </c>
      <c r="K420" s="34">
        <f t="shared" si="50"/>
        <v>104.3548061126777</v>
      </c>
      <c r="L420" s="34">
        <f t="shared" si="51"/>
        <v>-13203.299999999988</v>
      </c>
      <c r="M420" s="34">
        <f t="shared" si="52"/>
        <v>94.54286869207897</v>
      </c>
      <c r="N420" s="34">
        <f t="shared" si="53"/>
        <v>104.3548061126777</v>
      </c>
      <c r="O420" s="34">
        <f t="shared" si="54"/>
        <v>-13203.299999999988</v>
      </c>
      <c r="P420" s="34">
        <f t="shared" si="55"/>
        <v>94.54286869207897</v>
      </c>
    </row>
    <row r="421" spans="1:16" ht="62.25">
      <c r="A421" s="83"/>
      <c r="B421" s="86"/>
      <c r="C421" s="20" t="s">
        <v>201</v>
      </c>
      <c r="D421" s="44" t="s">
        <v>202</v>
      </c>
      <c r="E421" s="34">
        <v>26044.8</v>
      </c>
      <c r="F421" s="34"/>
      <c r="G421" s="34"/>
      <c r="H421" s="34"/>
      <c r="I421" s="34">
        <f t="shared" si="48"/>
        <v>0</v>
      </c>
      <c r="J421" s="34"/>
      <c r="K421" s="34"/>
      <c r="L421" s="34">
        <f t="shared" si="51"/>
        <v>-26044.8</v>
      </c>
      <c r="M421" s="34">
        <f t="shared" si="52"/>
        <v>0</v>
      </c>
      <c r="N421" s="34"/>
      <c r="O421" s="34">
        <f t="shared" si="54"/>
        <v>-26044.8</v>
      </c>
      <c r="P421" s="34">
        <f t="shared" si="55"/>
        <v>0</v>
      </c>
    </row>
    <row r="422" spans="1:16" ht="15">
      <c r="A422" s="83"/>
      <c r="B422" s="86"/>
      <c r="C422" s="21" t="s">
        <v>17</v>
      </c>
      <c r="D422" s="43" t="s">
        <v>18</v>
      </c>
      <c r="E422" s="34">
        <f>SUM(E423)</f>
        <v>16.5</v>
      </c>
      <c r="F422" s="34">
        <f>SUM(F423)</f>
        <v>0</v>
      </c>
      <c r="G422" s="34">
        <f>SUM(G423)</f>
        <v>0</v>
      </c>
      <c r="H422" s="34">
        <f>SUM(H423)</f>
        <v>30.6</v>
      </c>
      <c r="I422" s="34">
        <f t="shared" si="48"/>
        <v>30.6</v>
      </c>
      <c r="J422" s="34"/>
      <c r="K422" s="34"/>
      <c r="L422" s="34">
        <f t="shared" si="51"/>
        <v>14.100000000000001</v>
      </c>
      <c r="M422" s="34">
        <f t="shared" si="52"/>
        <v>185.45454545454547</v>
      </c>
      <c r="N422" s="34"/>
      <c r="O422" s="34">
        <f t="shared" si="54"/>
        <v>14.100000000000001</v>
      </c>
      <c r="P422" s="34">
        <f t="shared" si="55"/>
        <v>185.45454545454547</v>
      </c>
    </row>
    <row r="423" spans="1:16" ht="47.25" customHeight="1" hidden="1">
      <c r="A423" s="83"/>
      <c r="B423" s="86"/>
      <c r="C423" s="20" t="s">
        <v>19</v>
      </c>
      <c r="D423" s="44" t="s">
        <v>20</v>
      </c>
      <c r="E423" s="34">
        <v>16.5</v>
      </c>
      <c r="F423" s="34"/>
      <c r="G423" s="34"/>
      <c r="H423" s="34">
        <v>30.6</v>
      </c>
      <c r="I423" s="34">
        <f t="shared" si="48"/>
        <v>30.6</v>
      </c>
      <c r="J423" s="34"/>
      <c r="K423" s="34"/>
      <c r="L423" s="34">
        <f t="shared" si="51"/>
        <v>14.100000000000001</v>
      </c>
      <c r="M423" s="34">
        <f t="shared" si="52"/>
        <v>185.45454545454547</v>
      </c>
      <c r="N423" s="34" t="e">
        <f t="shared" si="53"/>
        <v>#DIV/0!</v>
      </c>
      <c r="O423" s="34">
        <f t="shared" si="54"/>
        <v>14.100000000000001</v>
      </c>
      <c r="P423" s="34">
        <f t="shared" si="55"/>
        <v>185.45454545454547</v>
      </c>
    </row>
    <row r="424" spans="1:16" ht="15">
      <c r="A424" s="83"/>
      <c r="B424" s="86"/>
      <c r="C424" s="21" t="s">
        <v>21</v>
      </c>
      <c r="D424" s="43" t="s">
        <v>22</v>
      </c>
      <c r="E424" s="34">
        <v>1068.7</v>
      </c>
      <c r="F424" s="34"/>
      <c r="G424" s="34"/>
      <c r="H424" s="34">
        <v>-620.1</v>
      </c>
      <c r="I424" s="34">
        <f t="shared" si="48"/>
        <v>-620.1</v>
      </c>
      <c r="J424" s="34"/>
      <c r="K424" s="34"/>
      <c r="L424" s="34">
        <f t="shared" si="51"/>
        <v>-1688.8000000000002</v>
      </c>
      <c r="M424" s="34">
        <f t="shared" si="52"/>
        <v>-58.023767193786846</v>
      </c>
      <c r="N424" s="34"/>
      <c r="O424" s="34">
        <f t="shared" si="54"/>
        <v>-1688.8000000000002</v>
      </c>
      <c r="P424" s="34">
        <f t="shared" si="55"/>
        <v>-58.023767193786846</v>
      </c>
    </row>
    <row r="425" spans="1:16" ht="15" hidden="1">
      <c r="A425" s="83"/>
      <c r="B425" s="86"/>
      <c r="C425" s="21" t="s">
        <v>23</v>
      </c>
      <c r="D425" s="43" t="s">
        <v>134</v>
      </c>
      <c r="E425" s="34"/>
      <c r="F425" s="34"/>
      <c r="G425" s="34"/>
      <c r="H425" s="34"/>
      <c r="I425" s="34">
        <f t="shared" si="48"/>
        <v>0</v>
      </c>
      <c r="J425" s="34" t="e">
        <f t="shared" si="49"/>
        <v>#DIV/0!</v>
      </c>
      <c r="K425" s="34" t="e">
        <f t="shared" si="50"/>
        <v>#DIV/0!</v>
      </c>
      <c r="L425" s="34">
        <f t="shared" si="51"/>
        <v>0</v>
      </c>
      <c r="M425" s="34" t="e">
        <f t="shared" si="52"/>
        <v>#DIV/0!</v>
      </c>
      <c r="N425" s="34" t="e">
        <f t="shared" si="53"/>
        <v>#DIV/0!</v>
      </c>
      <c r="O425" s="34">
        <f t="shared" si="54"/>
        <v>0</v>
      </c>
      <c r="P425" s="34" t="e">
        <f t="shared" si="55"/>
        <v>#DIV/0!</v>
      </c>
    </row>
    <row r="426" spans="1:16" ht="15.75" customHeight="1" hidden="1">
      <c r="A426" s="83"/>
      <c r="B426" s="86"/>
      <c r="C426" s="21" t="s">
        <v>28</v>
      </c>
      <c r="D426" s="43" t="s">
        <v>29</v>
      </c>
      <c r="E426" s="34"/>
      <c r="F426" s="34"/>
      <c r="G426" s="34"/>
      <c r="H426" s="34"/>
      <c r="I426" s="34">
        <f t="shared" si="48"/>
        <v>0</v>
      </c>
      <c r="J426" s="34" t="e">
        <f t="shared" si="49"/>
        <v>#DIV/0!</v>
      </c>
      <c r="K426" s="34" t="e">
        <f t="shared" si="50"/>
        <v>#DIV/0!</v>
      </c>
      <c r="L426" s="34">
        <f t="shared" si="51"/>
        <v>0</v>
      </c>
      <c r="M426" s="34" t="e">
        <f t="shared" si="52"/>
        <v>#DIV/0!</v>
      </c>
      <c r="N426" s="34" t="e">
        <f t="shared" si="53"/>
        <v>#DIV/0!</v>
      </c>
      <c r="O426" s="34">
        <f t="shared" si="54"/>
        <v>0</v>
      </c>
      <c r="P426" s="34" t="e">
        <f t="shared" si="55"/>
        <v>#DIV/0!</v>
      </c>
    </row>
    <row r="427" spans="1:16" s="5" customFormat="1" ht="15.75">
      <c r="A427" s="83"/>
      <c r="B427" s="86"/>
      <c r="C427" s="22"/>
      <c r="D427" s="3" t="s">
        <v>31</v>
      </c>
      <c r="E427" s="6">
        <f>SUM(E417:E426)-E422</f>
        <v>747369.1</v>
      </c>
      <c r="F427" s="6">
        <f>SUM(F417:F426)-F422</f>
        <v>880327.2000000001</v>
      </c>
      <c r="G427" s="6">
        <f>SUM(G417:G426)-G422</f>
        <v>679002.1000000001</v>
      </c>
      <c r="H427" s="6">
        <f>SUM(H417:H426)-H422</f>
        <v>693114.7</v>
      </c>
      <c r="I427" s="6">
        <f t="shared" si="48"/>
        <v>14112.59999999986</v>
      </c>
      <c r="J427" s="6">
        <f t="shared" si="49"/>
        <v>102.0784324525653</v>
      </c>
      <c r="K427" s="6">
        <f t="shared" si="50"/>
        <v>78.73375944762356</v>
      </c>
      <c r="L427" s="6">
        <f t="shared" si="51"/>
        <v>-54254.40000000002</v>
      </c>
      <c r="M427" s="6">
        <f t="shared" si="52"/>
        <v>92.7406150454976</v>
      </c>
      <c r="N427" s="6">
        <f t="shared" si="53"/>
        <v>78.73375944762356</v>
      </c>
      <c r="O427" s="6">
        <f t="shared" si="54"/>
        <v>-54254.40000000002</v>
      </c>
      <c r="P427" s="6">
        <f t="shared" si="55"/>
        <v>92.7406150454976</v>
      </c>
    </row>
    <row r="428" spans="1:16" ht="15">
      <c r="A428" s="83"/>
      <c r="B428" s="86"/>
      <c r="C428" s="21" t="s">
        <v>142</v>
      </c>
      <c r="D428" s="43" t="s">
        <v>143</v>
      </c>
      <c r="E428" s="34">
        <v>103247.5</v>
      </c>
      <c r="F428" s="34">
        <v>225378</v>
      </c>
      <c r="G428" s="34">
        <v>126675</v>
      </c>
      <c r="H428" s="34">
        <v>141769.3</v>
      </c>
      <c r="I428" s="34">
        <f t="shared" si="48"/>
        <v>15094.299999999988</v>
      </c>
      <c r="J428" s="34">
        <f t="shared" si="49"/>
        <v>111.91576869942766</v>
      </c>
      <c r="K428" s="34">
        <f t="shared" si="50"/>
        <v>62.902900904258615</v>
      </c>
      <c r="L428" s="34">
        <f t="shared" si="51"/>
        <v>38521.79999999999</v>
      </c>
      <c r="M428" s="34">
        <f t="shared" si="52"/>
        <v>137.31015278820308</v>
      </c>
      <c r="N428" s="34">
        <f t="shared" si="53"/>
        <v>62.902900904258615</v>
      </c>
      <c r="O428" s="34">
        <f t="shared" si="54"/>
        <v>38521.79999999999</v>
      </c>
      <c r="P428" s="34">
        <f t="shared" si="55"/>
        <v>137.31015278820308</v>
      </c>
    </row>
    <row r="429" spans="1:16" ht="15">
      <c r="A429" s="83"/>
      <c r="B429" s="86"/>
      <c r="C429" s="21" t="s">
        <v>144</v>
      </c>
      <c r="D429" s="43" t="s">
        <v>145</v>
      </c>
      <c r="E429" s="34">
        <v>2990700.8</v>
      </c>
      <c r="F429" s="34">
        <v>3124668</v>
      </c>
      <c r="G429" s="34">
        <v>2801195</v>
      </c>
      <c r="H429" s="34">
        <v>2929850.8</v>
      </c>
      <c r="I429" s="34">
        <f t="shared" si="48"/>
        <v>128655.79999999981</v>
      </c>
      <c r="J429" s="34">
        <f t="shared" si="49"/>
        <v>104.59288982023742</v>
      </c>
      <c r="K429" s="34">
        <f t="shared" si="50"/>
        <v>93.76518721348955</v>
      </c>
      <c r="L429" s="34">
        <f t="shared" si="51"/>
        <v>-60850</v>
      </c>
      <c r="M429" s="34">
        <f t="shared" si="52"/>
        <v>97.96535982469393</v>
      </c>
      <c r="N429" s="34">
        <f t="shared" si="53"/>
        <v>93.76518721348955</v>
      </c>
      <c r="O429" s="34">
        <f t="shared" si="54"/>
        <v>-60850</v>
      </c>
      <c r="P429" s="34">
        <f t="shared" si="55"/>
        <v>97.96535982469393</v>
      </c>
    </row>
    <row r="430" spans="1:16" ht="15">
      <c r="A430" s="83"/>
      <c r="B430" s="86"/>
      <c r="C430" s="21" t="s">
        <v>47</v>
      </c>
      <c r="D430" s="47" t="s">
        <v>48</v>
      </c>
      <c r="E430" s="49">
        <v>-81.2</v>
      </c>
      <c r="F430" s="34"/>
      <c r="G430" s="34"/>
      <c r="H430" s="34">
        <v>-34.6</v>
      </c>
      <c r="I430" s="34">
        <f t="shared" si="48"/>
        <v>-34.6</v>
      </c>
      <c r="J430" s="34"/>
      <c r="K430" s="34"/>
      <c r="L430" s="34">
        <f t="shared" si="51"/>
        <v>46.6</v>
      </c>
      <c r="M430" s="34">
        <f t="shared" si="52"/>
        <v>42.610837438423644</v>
      </c>
      <c r="N430" s="34"/>
      <c r="O430" s="34">
        <f t="shared" si="54"/>
        <v>46.6</v>
      </c>
      <c r="P430" s="34">
        <f t="shared" si="55"/>
        <v>42.610837438423644</v>
      </c>
    </row>
    <row r="431" spans="1:16" ht="63" customHeight="1" hidden="1">
      <c r="A431" s="83"/>
      <c r="B431" s="86"/>
      <c r="C431" s="62" t="s">
        <v>204</v>
      </c>
      <c r="D431" s="41" t="s">
        <v>9</v>
      </c>
      <c r="E431" s="49"/>
      <c r="F431" s="34"/>
      <c r="G431" s="34"/>
      <c r="H431" s="34"/>
      <c r="I431" s="34">
        <f>H431-G431</f>
        <v>0</v>
      </c>
      <c r="J431" s="34" t="e">
        <f>H431/G431*100</f>
        <v>#DIV/0!</v>
      </c>
      <c r="K431" s="34" t="e">
        <f>H431/F431*100</f>
        <v>#DIV/0!</v>
      </c>
      <c r="L431" s="34">
        <f>H431-E431</f>
        <v>0</v>
      </c>
      <c r="M431" s="34" t="e">
        <f>H431/E431*100</f>
        <v>#DIV/0!</v>
      </c>
      <c r="N431" s="34" t="e">
        <f t="shared" si="53"/>
        <v>#DIV/0!</v>
      </c>
      <c r="O431" s="34">
        <f t="shared" si="54"/>
        <v>0</v>
      </c>
      <c r="P431" s="34" t="e">
        <f t="shared" si="55"/>
        <v>#DIV/0!</v>
      </c>
    </row>
    <row r="432" spans="1:16" ht="15">
      <c r="A432" s="83"/>
      <c r="B432" s="86"/>
      <c r="C432" s="21" t="s">
        <v>17</v>
      </c>
      <c r="D432" s="43" t="s">
        <v>18</v>
      </c>
      <c r="E432" s="34">
        <f>E433</f>
        <v>763</v>
      </c>
      <c r="F432" s="34">
        <f>F433</f>
        <v>708</v>
      </c>
      <c r="G432" s="34">
        <f>G433</f>
        <v>648.4</v>
      </c>
      <c r="H432" s="34">
        <f>H433</f>
        <v>670.5</v>
      </c>
      <c r="I432" s="34">
        <f>H432-G432</f>
        <v>22.100000000000023</v>
      </c>
      <c r="J432" s="34">
        <f>H432/G432*100</f>
        <v>103.4083898827884</v>
      </c>
      <c r="K432" s="34">
        <f>H432/F432*100</f>
        <v>94.70338983050848</v>
      </c>
      <c r="L432" s="34">
        <f>H432-E432</f>
        <v>-92.5</v>
      </c>
      <c r="M432" s="34">
        <f>H432/E432*100</f>
        <v>87.87680209698559</v>
      </c>
      <c r="N432" s="34">
        <f t="shared" si="53"/>
        <v>94.70338983050848</v>
      </c>
      <c r="O432" s="34">
        <f t="shared" si="54"/>
        <v>-92.5</v>
      </c>
      <c r="P432" s="34">
        <f t="shared" si="55"/>
        <v>87.87680209698559</v>
      </c>
    </row>
    <row r="433" spans="1:16" ht="31.5" customHeight="1" hidden="1">
      <c r="A433" s="83"/>
      <c r="B433" s="86"/>
      <c r="C433" s="20" t="s">
        <v>146</v>
      </c>
      <c r="D433" s="44" t="s">
        <v>147</v>
      </c>
      <c r="E433" s="34">
        <v>763</v>
      </c>
      <c r="F433" s="34">
        <v>708</v>
      </c>
      <c r="G433" s="34">
        <v>648.4</v>
      </c>
      <c r="H433" s="34">
        <v>670.5</v>
      </c>
      <c r="I433" s="34">
        <f>H433-G433</f>
        <v>22.100000000000023</v>
      </c>
      <c r="J433" s="34">
        <f>H433/G433*100</f>
        <v>103.4083898827884</v>
      </c>
      <c r="K433" s="34">
        <f>H433/F433*100</f>
        <v>94.70338983050848</v>
      </c>
      <c r="L433" s="34">
        <f>H433-E433</f>
        <v>-92.5</v>
      </c>
      <c r="M433" s="34">
        <f>H433/E433*100</f>
        <v>87.87680209698559</v>
      </c>
      <c r="N433" s="34">
        <f t="shared" si="53"/>
        <v>94.70338983050848</v>
      </c>
      <c r="O433" s="34">
        <f t="shared" si="54"/>
        <v>-92.5</v>
      </c>
      <c r="P433" s="34">
        <f t="shared" si="55"/>
        <v>87.87680209698559</v>
      </c>
    </row>
    <row r="434" spans="1:16" s="5" customFormat="1" ht="15.75">
      <c r="A434" s="83"/>
      <c r="B434" s="86"/>
      <c r="C434" s="22"/>
      <c r="D434" s="3" t="s">
        <v>32</v>
      </c>
      <c r="E434" s="6">
        <f>SUM(E428:E432)</f>
        <v>3094630.0999999996</v>
      </c>
      <c r="F434" s="6">
        <f>SUM(F428:F432)</f>
        <v>3350754</v>
      </c>
      <c r="G434" s="6">
        <f>SUM(G428:G432)</f>
        <v>2928518.4</v>
      </c>
      <c r="H434" s="6">
        <f>SUM(H428:H432)</f>
        <v>3072255.9999999995</v>
      </c>
      <c r="I434" s="6">
        <f>H434-G434</f>
        <v>143737.59999999963</v>
      </c>
      <c r="J434" s="6">
        <f>H434/G434*100</f>
        <v>104.90820204510239</v>
      </c>
      <c r="K434" s="6">
        <f>H434/F434*100</f>
        <v>91.68849757397885</v>
      </c>
      <c r="L434" s="6">
        <f>H434-E434</f>
        <v>-22374.100000000093</v>
      </c>
      <c r="M434" s="6">
        <f>H434/E434*100</f>
        <v>99.27700244368462</v>
      </c>
      <c r="N434" s="6">
        <f aca="true" t="shared" si="56" ref="N434:N444">H434/F434*100</f>
        <v>91.68849757397885</v>
      </c>
      <c r="O434" s="6">
        <f aca="true" t="shared" si="57" ref="O434:O444">H434-E434</f>
        <v>-22374.100000000093</v>
      </c>
      <c r="P434" s="6">
        <f aca="true" t="shared" si="58" ref="P434:P444">H434/E434*100</f>
        <v>99.27700244368462</v>
      </c>
    </row>
    <row r="435" spans="1:16" s="5" customFormat="1" ht="15.75">
      <c r="A435" s="84"/>
      <c r="B435" s="87"/>
      <c r="C435" s="22"/>
      <c r="D435" s="3" t="s">
        <v>51</v>
      </c>
      <c r="E435" s="6">
        <f>E427+E434</f>
        <v>3841999.1999999997</v>
      </c>
      <c r="F435" s="6">
        <f>F427+F434</f>
        <v>4231081.2</v>
      </c>
      <c r="G435" s="6">
        <f>G427+G434</f>
        <v>3607520.5</v>
      </c>
      <c r="H435" s="6">
        <f>H427+H434</f>
        <v>3765370.6999999993</v>
      </c>
      <c r="I435" s="6">
        <f>H435-G435</f>
        <v>157850.19999999925</v>
      </c>
      <c r="J435" s="6">
        <f>H435/G435*100</f>
        <v>104.37558705487604</v>
      </c>
      <c r="K435" s="6">
        <f>H435/F435*100</f>
        <v>88.99310890086437</v>
      </c>
      <c r="L435" s="6">
        <f>H435-E435</f>
        <v>-76628.50000000047</v>
      </c>
      <c r="M435" s="6">
        <f>H435/E435*100</f>
        <v>98.00550453003737</v>
      </c>
      <c r="N435" s="6">
        <f t="shared" si="56"/>
        <v>88.99310890086437</v>
      </c>
      <c r="O435" s="6">
        <f t="shared" si="57"/>
        <v>-76628.50000000047</v>
      </c>
      <c r="P435" s="6">
        <f t="shared" si="58"/>
        <v>98.00550453003737</v>
      </c>
    </row>
    <row r="436" spans="1:16" s="5" customFormat="1" ht="15.75" customHeight="1" hidden="1">
      <c r="A436" s="85"/>
      <c r="B436" s="85" t="s">
        <v>148</v>
      </c>
      <c r="C436" s="21" t="s">
        <v>47</v>
      </c>
      <c r="D436" s="47" t="s">
        <v>48</v>
      </c>
      <c r="E436" s="49"/>
      <c r="F436" s="6"/>
      <c r="G436" s="6"/>
      <c r="H436" s="49"/>
      <c r="I436" s="49">
        <f aca="true" t="shared" si="59" ref="I436:I444">H436-G436</f>
        <v>0</v>
      </c>
      <c r="J436" s="49" t="e">
        <f aca="true" t="shared" si="60" ref="J436:J444">H436/G436*100</f>
        <v>#DIV/0!</v>
      </c>
      <c r="K436" s="49" t="e">
        <f aca="true" t="shared" si="61" ref="K436:K444">H436/F436*100</f>
        <v>#DIV/0!</v>
      </c>
      <c r="L436" s="49">
        <f aca="true" t="shared" si="62" ref="L436:L444">H436-E436</f>
        <v>0</v>
      </c>
      <c r="M436" s="49" t="e">
        <f aca="true" t="shared" si="63" ref="M436:M444">H436/E436*100</f>
        <v>#DIV/0!</v>
      </c>
      <c r="N436" s="49" t="e">
        <f t="shared" si="56"/>
        <v>#DIV/0!</v>
      </c>
      <c r="O436" s="49">
        <f t="shared" si="57"/>
        <v>0</v>
      </c>
      <c r="P436" s="49" t="e">
        <f t="shared" si="58"/>
        <v>#DIV/0!</v>
      </c>
    </row>
    <row r="437" spans="1:16" s="5" customFormat="1" ht="94.5" customHeight="1" hidden="1">
      <c r="A437" s="86"/>
      <c r="B437" s="86"/>
      <c r="C437" s="24" t="s">
        <v>149</v>
      </c>
      <c r="D437" s="48" t="s">
        <v>150</v>
      </c>
      <c r="E437" s="34"/>
      <c r="F437" s="34"/>
      <c r="G437" s="34"/>
      <c r="H437" s="34"/>
      <c r="I437" s="34">
        <f t="shared" si="59"/>
        <v>0</v>
      </c>
      <c r="J437" s="34" t="e">
        <f t="shared" si="60"/>
        <v>#DIV/0!</v>
      </c>
      <c r="K437" s="34" t="e">
        <f t="shared" si="61"/>
        <v>#DIV/0!</v>
      </c>
      <c r="L437" s="34">
        <f t="shared" si="62"/>
        <v>0</v>
      </c>
      <c r="M437" s="34" t="e">
        <f t="shared" si="63"/>
        <v>#DIV/0!</v>
      </c>
      <c r="N437" s="34" t="e">
        <f t="shared" si="56"/>
        <v>#DIV/0!</v>
      </c>
      <c r="O437" s="34">
        <f t="shared" si="57"/>
        <v>0</v>
      </c>
      <c r="P437" s="34" t="e">
        <f t="shared" si="58"/>
        <v>#DIV/0!</v>
      </c>
    </row>
    <row r="438" spans="1:16" s="5" customFormat="1" ht="78.75" customHeight="1" hidden="1">
      <c r="A438" s="86"/>
      <c r="B438" s="86"/>
      <c r="C438" s="26" t="s">
        <v>151</v>
      </c>
      <c r="D438" s="48" t="s">
        <v>152</v>
      </c>
      <c r="E438" s="34"/>
      <c r="F438" s="34"/>
      <c r="G438" s="34"/>
      <c r="H438" s="34"/>
      <c r="I438" s="34">
        <f t="shared" si="59"/>
        <v>0</v>
      </c>
      <c r="J438" s="34" t="e">
        <f t="shared" si="60"/>
        <v>#DIV/0!</v>
      </c>
      <c r="K438" s="34" t="e">
        <f t="shared" si="61"/>
        <v>#DIV/0!</v>
      </c>
      <c r="L438" s="34">
        <f t="shared" si="62"/>
        <v>0</v>
      </c>
      <c r="M438" s="34" t="e">
        <f t="shared" si="63"/>
        <v>#DIV/0!</v>
      </c>
      <c r="N438" s="34" t="e">
        <f t="shared" si="56"/>
        <v>#DIV/0!</v>
      </c>
      <c r="O438" s="34">
        <f t="shared" si="57"/>
        <v>0</v>
      </c>
      <c r="P438" s="34" t="e">
        <f t="shared" si="58"/>
        <v>#DIV/0!</v>
      </c>
    </row>
    <row r="439" spans="1:16" ht="15.75" customHeight="1" hidden="1">
      <c r="A439" s="86"/>
      <c r="B439" s="86"/>
      <c r="C439" s="21" t="s">
        <v>17</v>
      </c>
      <c r="D439" s="43" t="s">
        <v>18</v>
      </c>
      <c r="E439" s="34">
        <f>SUM(E440:E440)</f>
        <v>0</v>
      </c>
      <c r="F439" s="34">
        <f>SUM(F440:F440)</f>
        <v>0</v>
      </c>
      <c r="G439" s="34">
        <f>SUM(G440:G440)</f>
        <v>0</v>
      </c>
      <c r="H439" s="34">
        <f>SUM(H440:H440)</f>
        <v>0</v>
      </c>
      <c r="I439" s="34">
        <f t="shared" si="59"/>
        <v>0</v>
      </c>
      <c r="J439" s="34" t="e">
        <f t="shared" si="60"/>
        <v>#DIV/0!</v>
      </c>
      <c r="K439" s="34" t="e">
        <f t="shared" si="61"/>
        <v>#DIV/0!</v>
      </c>
      <c r="L439" s="34">
        <f t="shared" si="62"/>
        <v>0</v>
      </c>
      <c r="M439" s="34" t="e">
        <f t="shared" si="63"/>
        <v>#DIV/0!</v>
      </c>
      <c r="N439" s="34" t="e">
        <f t="shared" si="56"/>
        <v>#DIV/0!</v>
      </c>
      <c r="O439" s="34">
        <f t="shared" si="57"/>
        <v>0</v>
      </c>
      <c r="P439" s="34" t="e">
        <f t="shared" si="58"/>
        <v>#DIV/0!</v>
      </c>
    </row>
    <row r="440" spans="1:16" ht="63" customHeight="1" hidden="1">
      <c r="A440" s="86"/>
      <c r="B440" s="86"/>
      <c r="C440" s="21" t="s">
        <v>49</v>
      </c>
      <c r="D440" s="46" t="s">
        <v>50</v>
      </c>
      <c r="E440" s="34"/>
      <c r="F440" s="34"/>
      <c r="G440" s="34"/>
      <c r="H440" s="34"/>
      <c r="I440" s="34">
        <f t="shared" si="59"/>
        <v>0</v>
      </c>
      <c r="J440" s="34" t="e">
        <f t="shared" si="60"/>
        <v>#DIV/0!</v>
      </c>
      <c r="K440" s="34" t="e">
        <f t="shared" si="61"/>
        <v>#DIV/0!</v>
      </c>
      <c r="L440" s="34">
        <f t="shared" si="62"/>
        <v>0</v>
      </c>
      <c r="M440" s="34" t="e">
        <f t="shared" si="63"/>
        <v>#DIV/0!</v>
      </c>
      <c r="N440" s="34" t="e">
        <f t="shared" si="56"/>
        <v>#DIV/0!</v>
      </c>
      <c r="O440" s="34">
        <f t="shared" si="57"/>
        <v>0</v>
      </c>
      <c r="P440" s="34" t="e">
        <f t="shared" si="58"/>
        <v>#DIV/0!</v>
      </c>
    </row>
    <row r="441" spans="1:16" ht="15.75" customHeight="1" hidden="1">
      <c r="A441" s="86"/>
      <c r="B441" s="86"/>
      <c r="C441" s="21" t="s">
        <v>26</v>
      </c>
      <c r="D441" s="43" t="s">
        <v>27</v>
      </c>
      <c r="E441" s="34"/>
      <c r="F441" s="34"/>
      <c r="G441" s="34"/>
      <c r="H441" s="34"/>
      <c r="I441" s="34">
        <f t="shared" si="59"/>
        <v>0</v>
      </c>
      <c r="J441" s="34" t="e">
        <f t="shared" si="60"/>
        <v>#DIV/0!</v>
      </c>
      <c r="K441" s="34" t="e">
        <f t="shared" si="61"/>
        <v>#DIV/0!</v>
      </c>
      <c r="L441" s="34">
        <f t="shared" si="62"/>
        <v>0</v>
      </c>
      <c r="M441" s="34" t="e">
        <f t="shared" si="63"/>
        <v>#DIV/0!</v>
      </c>
      <c r="N441" s="34" t="e">
        <f t="shared" si="56"/>
        <v>#DIV/0!</v>
      </c>
      <c r="O441" s="34">
        <f t="shared" si="57"/>
        <v>0</v>
      </c>
      <c r="P441" s="34" t="e">
        <f t="shared" si="58"/>
        <v>#DIV/0!</v>
      </c>
    </row>
    <row r="442" spans="1:16" ht="15.75" customHeight="1" hidden="1">
      <c r="A442" s="86"/>
      <c r="B442" s="86"/>
      <c r="C442" s="21" t="s">
        <v>28</v>
      </c>
      <c r="D442" s="43" t="s">
        <v>29</v>
      </c>
      <c r="E442" s="34"/>
      <c r="F442" s="34"/>
      <c r="G442" s="34"/>
      <c r="H442" s="34"/>
      <c r="I442" s="34">
        <f t="shared" si="59"/>
        <v>0</v>
      </c>
      <c r="J442" s="34" t="e">
        <f t="shared" si="60"/>
        <v>#DIV/0!</v>
      </c>
      <c r="K442" s="34" t="e">
        <f t="shared" si="61"/>
        <v>#DIV/0!</v>
      </c>
      <c r="L442" s="34">
        <f t="shared" si="62"/>
        <v>0</v>
      </c>
      <c r="M442" s="34" t="e">
        <f t="shared" si="63"/>
        <v>#DIV/0!</v>
      </c>
      <c r="N442" s="34" t="e">
        <f t="shared" si="56"/>
        <v>#DIV/0!</v>
      </c>
      <c r="O442" s="34">
        <f t="shared" si="57"/>
        <v>0</v>
      </c>
      <c r="P442" s="34" t="e">
        <f t="shared" si="58"/>
        <v>#DIV/0!</v>
      </c>
    </row>
    <row r="443" spans="1:16" ht="15.75" customHeight="1" hidden="1">
      <c r="A443" s="86"/>
      <c r="B443" s="86"/>
      <c r="C443" s="21" t="s">
        <v>43</v>
      </c>
      <c r="D443" s="44" t="s">
        <v>44</v>
      </c>
      <c r="E443" s="34"/>
      <c r="F443" s="34"/>
      <c r="G443" s="34"/>
      <c r="H443" s="34"/>
      <c r="I443" s="34">
        <f t="shared" si="59"/>
        <v>0</v>
      </c>
      <c r="J443" s="34" t="e">
        <f t="shared" si="60"/>
        <v>#DIV/0!</v>
      </c>
      <c r="K443" s="34" t="e">
        <f t="shared" si="61"/>
        <v>#DIV/0!</v>
      </c>
      <c r="L443" s="34">
        <f t="shared" si="62"/>
        <v>0</v>
      </c>
      <c r="M443" s="34" t="e">
        <f t="shared" si="63"/>
        <v>#DIV/0!</v>
      </c>
      <c r="N443" s="34" t="e">
        <f t="shared" si="56"/>
        <v>#DIV/0!</v>
      </c>
      <c r="O443" s="34">
        <f t="shared" si="57"/>
        <v>0</v>
      </c>
      <c r="P443" s="34" t="e">
        <f t="shared" si="58"/>
        <v>#DIV/0!</v>
      </c>
    </row>
    <row r="444" spans="1:16" s="5" customFormat="1" ht="15.75" customHeight="1" hidden="1">
      <c r="A444" s="87"/>
      <c r="B444" s="87"/>
      <c r="C444" s="22"/>
      <c r="D444" s="3" t="s">
        <v>153</v>
      </c>
      <c r="E444" s="6">
        <f>SUM(E436:E439,E441:E443)</f>
        <v>0</v>
      </c>
      <c r="F444" s="6">
        <f>SUM(F436:F439,F441:F443)</f>
        <v>0</v>
      </c>
      <c r="G444" s="6">
        <f>SUM(G436:G439,G441:G443)</f>
        <v>0</v>
      </c>
      <c r="H444" s="6">
        <f>SUM(H436:H439,H441:H443)</f>
        <v>0</v>
      </c>
      <c r="I444" s="6">
        <f t="shared" si="59"/>
        <v>0</v>
      </c>
      <c r="J444" s="6" t="e">
        <f t="shared" si="60"/>
        <v>#DIV/0!</v>
      </c>
      <c r="K444" s="6" t="e">
        <f t="shared" si="61"/>
        <v>#DIV/0!</v>
      </c>
      <c r="L444" s="6">
        <f t="shared" si="62"/>
        <v>0</v>
      </c>
      <c r="M444" s="6" t="e">
        <f t="shared" si="63"/>
        <v>#DIV/0!</v>
      </c>
      <c r="N444" s="6" t="e">
        <f t="shared" si="56"/>
        <v>#DIV/0!</v>
      </c>
      <c r="O444" s="6">
        <f t="shared" si="57"/>
        <v>0</v>
      </c>
      <c r="P444" s="6" t="e">
        <f t="shared" si="58"/>
        <v>#DIV/0!</v>
      </c>
    </row>
    <row r="445" spans="1:16" s="5" customFormat="1" ht="9.75" customHeight="1">
      <c r="A445" s="102"/>
      <c r="B445" s="102"/>
      <c r="C445" s="98"/>
      <c r="D445" s="3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</row>
    <row r="446" spans="1:17" s="5" customFormat="1" ht="15">
      <c r="A446" s="103"/>
      <c r="B446" s="103"/>
      <c r="C446" s="99"/>
      <c r="D446" s="3" t="s">
        <v>154</v>
      </c>
      <c r="E446" s="6">
        <f>E461+E477</f>
        <v>12716288.1</v>
      </c>
      <c r="F446" s="6">
        <f>F461+F477</f>
        <v>16595048.9</v>
      </c>
      <c r="G446" s="6">
        <f>G461+G477</f>
        <v>13193753.499999998</v>
      </c>
      <c r="H446" s="6">
        <f>H461+H477</f>
        <v>13454675.499999998</v>
      </c>
      <c r="I446" s="6">
        <f>H446-G446</f>
        <v>260922</v>
      </c>
      <c r="J446" s="6">
        <f>H446/G446*100</f>
        <v>101.97761766581435</v>
      </c>
      <c r="K446" s="6">
        <f>H446/F446*100</f>
        <v>81.07644383018358</v>
      </c>
      <c r="L446" s="6">
        <f>H446-E446</f>
        <v>738387.3999999985</v>
      </c>
      <c r="M446" s="6">
        <f>H446/E446*100</f>
        <v>105.80662685677905</v>
      </c>
      <c r="N446" s="6">
        <f>H446/F446*100</f>
        <v>81.07644383018358</v>
      </c>
      <c r="O446" s="6">
        <f>H446-E446</f>
        <v>738387.3999999985</v>
      </c>
      <c r="P446" s="6">
        <f>H446/E446*100</f>
        <v>105.80662685677905</v>
      </c>
      <c r="Q446" s="75"/>
    </row>
    <row r="447" spans="1:16" s="5" customFormat="1" ht="9" customHeight="1">
      <c r="A447" s="103"/>
      <c r="B447" s="103"/>
      <c r="C447" s="99"/>
      <c r="D447" s="8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</row>
    <row r="448" spans="1:16" s="5" customFormat="1" ht="30.75">
      <c r="A448" s="103"/>
      <c r="B448" s="103"/>
      <c r="C448" s="99"/>
      <c r="D448" s="8" t="s">
        <v>155</v>
      </c>
      <c r="E448" s="6">
        <f>E450-E539</f>
        <v>19249124.8</v>
      </c>
      <c r="F448" s="6">
        <f>F450-F539</f>
        <v>23841292.399999995</v>
      </c>
      <c r="G448" s="6">
        <f>G450-G539</f>
        <v>18778868.9</v>
      </c>
      <c r="H448" s="6">
        <f>H450-H539</f>
        <v>19627397.900000002</v>
      </c>
      <c r="I448" s="6">
        <f>H448-G448</f>
        <v>848529.0000000037</v>
      </c>
      <c r="J448" s="6">
        <f>H448/G448*100</f>
        <v>104.51853093239288</v>
      </c>
      <c r="K448" s="6">
        <f>H448/F448*100</f>
        <v>82.32522621131062</v>
      </c>
      <c r="L448" s="6">
        <f>H448-E448</f>
        <v>378273.1000000015</v>
      </c>
      <c r="M448" s="6">
        <f>H448/E448*100</f>
        <v>101.96514441009808</v>
      </c>
      <c r="N448" s="6">
        <f>H448/F448*100</f>
        <v>82.32522621131062</v>
      </c>
      <c r="O448" s="6">
        <f>H448-E448</f>
        <v>378273.1000000015</v>
      </c>
      <c r="P448" s="6">
        <f>H448/E448*100</f>
        <v>101.96514441009808</v>
      </c>
    </row>
    <row r="449" spans="1:16" s="5" customFormat="1" ht="9" customHeight="1">
      <c r="A449" s="103"/>
      <c r="B449" s="103"/>
      <c r="C449" s="99"/>
      <c r="D449" s="8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</row>
    <row r="450" spans="1:16" s="5" customFormat="1" ht="15">
      <c r="A450" s="104"/>
      <c r="B450" s="104"/>
      <c r="C450" s="100"/>
      <c r="D450" s="8" t="s">
        <v>172</v>
      </c>
      <c r="E450" s="9">
        <f>E23+E44+E60+E89+E108+E126+E143+E155+E168+E180+E193+E205+E217+E231+E243+E263+E280+E297+E313+E322+E343+E362+E374+E389+E395+E402+E416+E435+E444+E397+E64</f>
        <v>19101669.6</v>
      </c>
      <c r="F450" s="9">
        <f>F23+F44+F60+F89+F108+F126+F143+F155+F168+F180+F193+F205+F217+F231+F243+F263+F280+F297+F313+F322+F343+F362+F374+F389+F395+F402+F416+F435+F444+F397+F64</f>
        <v>23841292.399999995</v>
      </c>
      <c r="G450" s="9">
        <f>G23+G44+G60+G89+G108+G126+G143+G155+G168+G180+G193+G205+G217+G231+G243+G263+G280+G297+G313+G322+G343+G362+G374+G389+G395+G402+G416+G435+G444+G397+G64</f>
        <v>18778868.9</v>
      </c>
      <c r="H450" s="9">
        <f>H23+H44+H60+H89+H108+H126+H143+H155+H168+H180+H193+H205+H217+H231+H243+H263+H280+H297+H313+H322+H343+H362+H374+H389+H395+H402+H416+H435+H444+H397+H64</f>
        <v>19369959.3</v>
      </c>
      <c r="I450" s="9">
        <f>H450-G450</f>
        <v>591090.4000000022</v>
      </c>
      <c r="J450" s="9">
        <f>H450/G450*100</f>
        <v>103.14763579823492</v>
      </c>
      <c r="K450" s="9">
        <f>H450/F450*100</f>
        <v>81.24542484953544</v>
      </c>
      <c r="L450" s="9">
        <f>H450-E450</f>
        <v>268289.69999999925</v>
      </c>
      <c r="M450" s="9">
        <f>H450/E450*100</f>
        <v>101.40453533967522</v>
      </c>
      <c r="N450" s="9">
        <f>H450/F450*100</f>
        <v>81.24542484953544</v>
      </c>
      <c r="O450" s="9">
        <f>H450-E450</f>
        <v>268289.69999999925</v>
      </c>
      <c r="P450" s="9">
        <f>H450/E450*100</f>
        <v>101.40453533967522</v>
      </c>
    </row>
    <row r="451" spans="1:16" s="5" customFormat="1" ht="30.75">
      <c r="A451" s="30"/>
      <c r="B451" s="30"/>
      <c r="C451" s="23"/>
      <c r="D451" s="3" t="s">
        <v>156</v>
      </c>
      <c r="E451" s="3">
        <f>E453</f>
        <v>13000</v>
      </c>
      <c r="F451" s="3">
        <f>F453</f>
        <v>58500</v>
      </c>
      <c r="G451" s="3">
        <f>G453</f>
        <v>58500</v>
      </c>
      <c r="H451" s="9">
        <f>H453</f>
        <v>60500</v>
      </c>
      <c r="I451" s="9">
        <f>H451-G451</f>
        <v>2000</v>
      </c>
      <c r="J451" s="9">
        <f>H451/G451*100</f>
        <v>103.41880341880344</v>
      </c>
      <c r="K451" s="9">
        <f>H451/F451*100</f>
        <v>103.41880341880344</v>
      </c>
      <c r="L451" s="9">
        <f>H451-E451</f>
        <v>47500</v>
      </c>
      <c r="M451" s="9">
        <f>H451/E451*100</f>
        <v>465.3846153846154</v>
      </c>
      <c r="N451" s="9">
        <f>H451/F451*100</f>
        <v>103.41880341880344</v>
      </c>
      <c r="O451" s="9">
        <f>H451-E451</f>
        <v>47500</v>
      </c>
      <c r="P451" s="9">
        <f>H451/E451*100</f>
        <v>465.3846153846154</v>
      </c>
    </row>
    <row r="452" spans="1:17" ht="31.5" customHeight="1">
      <c r="A452" s="82" t="s">
        <v>5</v>
      </c>
      <c r="B452" s="85" t="s">
        <v>6</v>
      </c>
      <c r="C452" s="20" t="s">
        <v>157</v>
      </c>
      <c r="D452" s="44" t="s">
        <v>158</v>
      </c>
      <c r="E452" s="43">
        <v>13000</v>
      </c>
      <c r="F452" s="51">
        <v>58500</v>
      </c>
      <c r="G452" s="43">
        <v>58500</v>
      </c>
      <c r="H452" s="51">
        <v>60500</v>
      </c>
      <c r="I452" s="51">
        <f>H452-G452</f>
        <v>2000</v>
      </c>
      <c r="J452" s="51">
        <f>H452/G452*100</f>
        <v>103.41880341880344</v>
      </c>
      <c r="K452" s="51">
        <f>H452/F452*100</f>
        <v>103.41880341880344</v>
      </c>
      <c r="L452" s="51">
        <f>H452-E452</f>
        <v>47500</v>
      </c>
      <c r="M452" s="51">
        <f>H452/E452*100</f>
        <v>465.3846153846154</v>
      </c>
      <c r="N452" s="51">
        <f>H452/F452*100</f>
        <v>103.41880341880344</v>
      </c>
      <c r="O452" s="51">
        <f>H452-E452</f>
        <v>47500</v>
      </c>
      <c r="P452" s="51">
        <f>H452/E452*100</f>
        <v>465.3846153846154</v>
      </c>
      <c r="Q452" s="75"/>
    </row>
    <row r="453" spans="1:16" s="5" customFormat="1" ht="17.25" customHeight="1">
      <c r="A453" s="84"/>
      <c r="B453" s="87"/>
      <c r="C453" s="23"/>
      <c r="D453" s="3" t="s">
        <v>153</v>
      </c>
      <c r="E453" s="3">
        <f>SUM(E452:E452)</f>
        <v>13000</v>
      </c>
      <c r="F453" s="3">
        <f>SUM(F452:F452)</f>
        <v>58500</v>
      </c>
      <c r="G453" s="3">
        <f>SUM(G452:G452)</f>
        <v>58500</v>
      </c>
      <c r="H453" s="9">
        <f>SUM(H452:H452)</f>
        <v>60500</v>
      </c>
      <c r="I453" s="9">
        <f>H453-G453</f>
        <v>2000</v>
      </c>
      <c r="J453" s="9">
        <f>H453/G453*100</f>
        <v>103.41880341880344</v>
      </c>
      <c r="K453" s="9">
        <f>H453/F453*100</f>
        <v>103.41880341880344</v>
      </c>
      <c r="L453" s="9">
        <f>H453-E453</f>
        <v>47500</v>
      </c>
      <c r="M453" s="9">
        <f>H453/E453*100</f>
        <v>465.3846153846154</v>
      </c>
      <c r="N453" s="9">
        <f>H453/F453*100</f>
        <v>103.41880341880344</v>
      </c>
      <c r="O453" s="9">
        <f>H453-E453</f>
        <v>47500</v>
      </c>
      <c r="P453" s="9">
        <f>H453/E453*100</f>
        <v>465.3846153846154</v>
      </c>
    </row>
    <row r="454" spans="1:11" ht="13.5" customHeight="1">
      <c r="A454" s="10"/>
      <c r="B454" s="10"/>
      <c r="C454" s="27"/>
      <c r="D454" s="2"/>
      <c r="E454" s="53"/>
      <c r="F454" s="53"/>
      <c r="G454" s="53"/>
      <c r="H454" s="53"/>
      <c r="I454" s="54"/>
      <c r="J454" s="54"/>
      <c r="K454" s="54"/>
    </row>
    <row r="455" spans="1:11" ht="13.5" customHeight="1">
      <c r="A455" s="10"/>
      <c r="B455" s="10"/>
      <c r="C455" s="27"/>
      <c r="D455" s="2" t="s">
        <v>159</v>
      </c>
      <c r="E455" s="105"/>
      <c r="F455" s="101"/>
      <c r="G455" s="101"/>
      <c r="H455" s="101"/>
      <c r="I455" s="106"/>
      <c r="J455" s="108"/>
      <c r="K455" s="108"/>
    </row>
    <row r="456" spans="1:11" ht="15" hidden="1">
      <c r="A456" s="10"/>
      <c r="B456" s="10"/>
      <c r="C456" s="27"/>
      <c r="D456" s="2"/>
      <c r="E456" s="105"/>
      <c r="F456" s="101"/>
      <c r="G456" s="101"/>
      <c r="H456" s="101"/>
      <c r="I456" s="106"/>
      <c r="J456" s="108"/>
      <c r="K456" s="108"/>
    </row>
    <row r="457" spans="1:11" ht="15.75" customHeight="1" hidden="1">
      <c r="A457" s="107" t="s">
        <v>251</v>
      </c>
      <c r="B457" s="107"/>
      <c r="C457" s="107"/>
      <c r="D457" s="107"/>
      <c r="E457" s="107"/>
      <c r="F457" s="107"/>
      <c r="G457" s="107"/>
      <c r="H457" s="107"/>
      <c r="I457" s="107"/>
      <c r="J457" s="107"/>
      <c r="K457" s="107"/>
    </row>
    <row r="458" spans="2:12" ht="15.75">
      <c r="B458" s="1"/>
      <c r="C458" s="1"/>
      <c r="D458" s="1"/>
      <c r="E458" s="11"/>
      <c r="F458" s="11"/>
      <c r="G458" s="11"/>
      <c r="H458" s="11"/>
      <c r="K458" s="39"/>
      <c r="L458" s="39" t="s">
        <v>254</v>
      </c>
    </row>
    <row r="459" spans="1:16" ht="62.25" customHeight="1">
      <c r="A459" s="95" t="s">
        <v>0</v>
      </c>
      <c r="B459" s="92" t="s">
        <v>1</v>
      </c>
      <c r="C459" s="95" t="s">
        <v>2</v>
      </c>
      <c r="D459" s="92" t="s">
        <v>3</v>
      </c>
      <c r="E459" s="96" t="s">
        <v>260</v>
      </c>
      <c r="F459" s="93" t="s">
        <v>220</v>
      </c>
      <c r="G459" s="93" t="s">
        <v>249</v>
      </c>
      <c r="H459" s="93" t="s">
        <v>250</v>
      </c>
      <c r="I459" s="90" t="s">
        <v>256</v>
      </c>
      <c r="J459" s="92" t="s">
        <v>257</v>
      </c>
      <c r="K459" s="88" t="s">
        <v>258</v>
      </c>
      <c r="L459" s="90" t="s">
        <v>259</v>
      </c>
      <c r="M459" s="92" t="s">
        <v>228</v>
      </c>
      <c r="N459" s="88" t="s">
        <v>4</v>
      </c>
      <c r="O459" s="90" t="s">
        <v>227</v>
      </c>
      <c r="P459" s="92" t="s">
        <v>228</v>
      </c>
    </row>
    <row r="460" spans="1:16" ht="30.75" customHeight="1">
      <c r="A460" s="95"/>
      <c r="B460" s="92"/>
      <c r="C460" s="95"/>
      <c r="D460" s="92"/>
      <c r="E460" s="97"/>
      <c r="F460" s="94"/>
      <c r="G460" s="94"/>
      <c r="H460" s="94"/>
      <c r="I460" s="91"/>
      <c r="J460" s="91"/>
      <c r="K460" s="89"/>
      <c r="L460" s="91"/>
      <c r="M460" s="91"/>
      <c r="N460" s="89"/>
      <c r="O460" s="91"/>
      <c r="P460" s="91"/>
    </row>
    <row r="461" spans="1:16" s="5" customFormat="1" ht="24" customHeight="1">
      <c r="A461" s="85"/>
      <c r="B461" s="85"/>
      <c r="C461" s="22"/>
      <c r="D461" s="79" t="s">
        <v>160</v>
      </c>
      <c r="E461" s="80">
        <f>SUM(E476,E462:E469)</f>
        <v>10620152.4</v>
      </c>
      <c r="F461" s="80">
        <f>SUM(F476,F462:F469)</f>
        <v>14328664.1</v>
      </c>
      <c r="G461" s="80">
        <f>SUM(G476,G462:G469)</f>
        <v>11402890.999999998</v>
      </c>
      <c r="H461" s="80">
        <f>SUM(H476,H462:H469)</f>
        <v>11641786.899999999</v>
      </c>
      <c r="I461" s="80">
        <f>H461-G461</f>
        <v>238895.90000000037</v>
      </c>
      <c r="J461" s="80">
        <f>H461/G461*100</f>
        <v>102.09504677366468</v>
      </c>
      <c r="K461" s="80">
        <f>H461/F461*100</f>
        <v>81.24823653309033</v>
      </c>
      <c r="L461" s="80">
        <f>H461-E461</f>
        <v>1021634.4999999981</v>
      </c>
      <c r="M461" s="80">
        <f>H461/E461*100</f>
        <v>109.61977249968653</v>
      </c>
      <c r="N461" s="6">
        <f>H461/F461*100</f>
        <v>81.24823653309033</v>
      </c>
      <c r="O461" s="6">
        <f>H461-E461</f>
        <v>1021634.4999999981</v>
      </c>
      <c r="P461" s="6">
        <f>H461/E461*100</f>
        <v>109.61977249968653</v>
      </c>
    </row>
    <row r="462" spans="1:16" ht="18.75" customHeight="1">
      <c r="A462" s="86"/>
      <c r="B462" s="86"/>
      <c r="C462" s="21" t="s">
        <v>105</v>
      </c>
      <c r="D462" s="43" t="s">
        <v>106</v>
      </c>
      <c r="E462" s="49">
        <f aca="true" t="shared" si="64" ref="E462:H468">SUMIF($C$6:$C$452,$C462,E$6:E$452)</f>
        <v>6368939.1</v>
      </c>
      <c r="F462" s="49">
        <f t="shared" si="64"/>
        <v>9421666.8</v>
      </c>
      <c r="G462" s="49">
        <f t="shared" si="64"/>
        <v>7248865.1</v>
      </c>
      <c r="H462" s="66">
        <f t="shared" si="64"/>
        <v>7277010.4</v>
      </c>
      <c r="I462" s="66">
        <f>H462-G462</f>
        <v>28145.300000000745</v>
      </c>
      <c r="J462" s="66">
        <f>H462/G462*100</f>
        <v>100.38827181374916</v>
      </c>
      <c r="K462" s="66">
        <f>H462/F462*100</f>
        <v>77.23697467203998</v>
      </c>
      <c r="L462" s="66">
        <f>H462-E462</f>
        <v>908071.3000000007</v>
      </c>
      <c r="M462" s="66">
        <f>H462/E462*100</f>
        <v>114.25781100654582</v>
      </c>
      <c r="N462" s="66">
        <f>H462/F462*100</f>
        <v>77.23697467203998</v>
      </c>
      <c r="O462" s="66">
        <f>H462-E462</f>
        <v>908071.3000000007</v>
      </c>
      <c r="P462" s="66">
        <f>H462/E462*100</f>
        <v>114.25781100654582</v>
      </c>
    </row>
    <row r="463" spans="1:16" ht="18.75" customHeight="1">
      <c r="A463" s="86"/>
      <c r="B463" s="86"/>
      <c r="C463" s="21" t="s">
        <v>175</v>
      </c>
      <c r="D463" s="43" t="s">
        <v>174</v>
      </c>
      <c r="E463" s="49">
        <f t="shared" si="64"/>
        <v>548203.7</v>
      </c>
      <c r="F463" s="49">
        <f t="shared" si="64"/>
        <v>517525.2</v>
      </c>
      <c r="G463" s="49">
        <f t="shared" si="64"/>
        <v>498062.9</v>
      </c>
      <c r="H463" s="49">
        <f t="shared" si="64"/>
        <v>503360.8</v>
      </c>
      <c r="I463" s="66">
        <f>H463-G463</f>
        <v>5297.899999999965</v>
      </c>
      <c r="J463" s="66">
        <f>H463/G463*100</f>
        <v>101.06370099037692</v>
      </c>
      <c r="K463" s="66">
        <f>H463/F463*100</f>
        <v>97.26305115190526</v>
      </c>
      <c r="L463" s="66">
        <f>H463-E463</f>
        <v>-44842.899999999965</v>
      </c>
      <c r="M463" s="66">
        <f>H463/E463*100</f>
        <v>91.82002967145242</v>
      </c>
      <c r="N463" s="66">
        <f aca="true" t="shared" si="65" ref="N463:N469">H463/F463*100</f>
        <v>97.26305115190526</v>
      </c>
      <c r="O463" s="66">
        <f aca="true" t="shared" si="66" ref="O463:O469">H463-E463</f>
        <v>-44842.899999999965</v>
      </c>
      <c r="P463" s="66">
        <f aca="true" t="shared" si="67" ref="P463:P469">H463/E463*100</f>
        <v>91.82002967145242</v>
      </c>
    </row>
    <row r="464" spans="1:16" ht="18.75" customHeight="1">
      <c r="A464" s="86"/>
      <c r="B464" s="86"/>
      <c r="C464" s="21" t="s">
        <v>176</v>
      </c>
      <c r="D464" s="43" t="s">
        <v>126</v>
      </c>
      <c r="E464" s="49">
        <f t="shared" si="64"/>
        <v>1982</v>
      </c>
      <c r="F464" s="49">
        <f t="shared" si="64"/>
        <v>1261.6</v>
      </c>
      <c r="G464" s="49">
        <f t="shared" si="64"/>
        <v>1261.6</v>
      </c>
      <c r="H464" s="66">
        <f t="shared" si="64"/>
        <v>1616.6</v>
      </c>
      <c r="I464" s="66">
        <f aca="true" t="shared" si="68" ref="I464:I476">H464-G464</f>
        <v>355</v>
      </c>
      <c r="J464" s="66">
        <f aca="true" t="shared" si="69" ref="J464:J469">H464/G464*100</f>
        <v>128.13887127457198</v>
      </c>
      <c r="K464" s="66">
        <f aca="true" t="shared" si="70" ref="K464:K469">H464/F464*100</f>
        <v>128.13887127457198</v>
      </c>
      <c r="L464" s="66">
        <f aca="true" t="shared" si="71" ref="L464:L476">H464-E464</f>
        <v>-365.4000000000001</v>
      </c>
      <c r="M464" s="66">
        <f aca="true" t="shared" si="72" ref="M464:M476">H464/E464*100</f>
        <v>81.5640766902119</v>
      </c>
      <c r="N464" s="66">
        <f t="shared" si="65"/>
        <v>128.13887127457198</v>
      </c>
      <c r="O464" s="66">
        <f t="shared" si="66"/>
        <v>-365.4000000000001</v>
      </c>
      <c r="P464" s="66">
        <f t="shared" si="67"/>
        <v>81.5640766902119</v>
      </c>
    </row>
    <row r="465" spans="1:16" ht="33" customHeight="1">
      <c r="A465" s="86"/>
      <c r="B465" s="86"/>
      <c r="C465" s="21" t="s">
        <v>221</v>
      </c>
      <c r="D465" s="78" t="s">
        <v>222</v>
      </c>
      <c r="E465" s="49">
        <f t="shared" si="64"/>
        <v>0</v>
      </c>
      <c r="F465" s="49">
        <f t="shared" si="64"/>
        <v>11309.6</v>
      </c>
      <c r="G465" s="66">
        <f t="shared" si="64"/>
        <v>9501.6</v>
      </c>
      <c r="H465" s="66">
        <f t="shared" si="64"/>
        <v>11612.8</v>
      </c>
      <c r="I465" s="66">
        <f t="shared" si="68"/>
        <v>2111.199999999999</v>
      </c>
      <c r="J465" s="66">
        <f t="shared" si="69"/>
        <v>122.21941567735959</v>
      </c>
      <c r="K465" s="66">
        <f t="shared" si="70"/>
        <v>102.68090825493385</v>
      </c>
      <c r="L465" s="66">
        <f t="shared" si="71"/>
        <v>11612.8</v>
      </c>
      <c r="M465" s="66"/>
      <c r="N465" s="66">
        <f t="shared" si="65"/>
        <v>102.68090825493385</v>
      </c>
      <c r="O465" s="66">
        <f t="shared" si="66"/>
        <v>11612.8</v>
      </c>
      <c r="P465" s="66"/>
    </row>
    <row r="466" spans="1:16" ht="18.75" customHeight="1">
      <c r="A466" s="86"/>
      <c r="B466" s="86"/>
      <c r="C466" s="21" t="s">
        <v>142</v>
      </c>
      <c r="D466" s="43" t="s">
        <v>143</v>
      </c>
      <c r="E466" s="49">
        <f t="shared" si="64"/>
        <v>103247.5</v>
      </c>
      <c r="F466" s="49">
        <f t="shared" si="64"/>
        <v>225378</v>
      </c>
      <c r="G466" s="49">
        <f t="shared" si="64"/>
        <v>126675</v>
      </c>
      <c r="H466" s="49">
        <f t="shared" si="64"/>
        <v>141769.3</v>
      </c>
      <c r="I466" s="66">
        <f t="shared" si="68"/>
        <v>15094.299999999988</v>
      </c>
      <c r="J466" s="66">
        <f t="shared" si="69"/>
        <v>111.91576869942766</v>
      </c>
      <c r="K466" s="66">
        <f t="shared" si="70"/>
        <v>62.902900904258615</v>
      </c>
      <c r="L466" s="66">
        <f t="shared" si="71"/>
        <v>38521.79999999999</v>
      </c>
      <c r="M466" s="66">
        <f t="shared" si="72"/>
        <v>137.31015278820308</v>
      </c>
      <c r="N466" s="66">
        <f t="shared" si="65"/>
        <v>62.902900904258615</v>
      </c>
      <c r="O466" s="66">
        <f t="shared" si="66"/>
        <v>38521.79999999999</v>
      </c>
      <c r="P466" s="66">
        <f t="shared" si="67"/>
        <v>137.31015278820308</v>
      </c>
    </row>
    <row r="467" spans="1:16" ht="18.75" customHeight="1">
      <c r="A467" s="86"/>
      <c r="B467" s="86"/>
      <c r="C467" s="21" t="s">
        <v>99</v>
      </c>
      <c r="D467" s="47" t="s">
        <v>100</v>
      </c>
      <c r="E467" s="49">
        <f t="shared" si="64"/>
        <v>520377.8</v>
      </c>
      <c r="F467" s="49">
        <f t="shared" si="64"/>
        <v>917669.9</v>
      </c>
      <c r="G467" s="49">
        <f t="shared" si="64"/>
        <v>627170.7</v>
      </c>
      <c r="H467" s="49">
        <f t="shared" si="64"/>
        <v>678236.1</v>
      </c>
      <c r="I467" s="66">
        <f t="shared" si="68"/>
        <v>51065.40000000002</v>
      </c>
      <c r="J467" s="66">
        <f t="shared" si="69"/>
        <v>108.14218521369064</v>
      </c>
      <c r="K467" s="66">
        <f t="shared" si="70"/>
        <v>73.90850457228683</v>
      </c>
      <c r="L467" s="66">
        <f t="shared" si="71"/>
        <v>157858.3</v>
      </c>
      <c r="M467" s="66">
        <f t="shared" si="72"/>
        <v>130.3353256038209</v>
      </c>
      <c r="N467" s="66">
        <f t="shared" si="65"/>
        <v>73.90850457228683</v>
      </c>
      <c r="O467" s="66">
        <f t="shared" si="66"/>
        <v>157858.3</v>
      </c>
      <c r="P467" s="66">
        <f t="shared" si="67"/>
        <v>130.3353256038209</v>
      </c>
    </row>
    <row r="468" spans="1:16" ht="18.75" customHeight="1">
      <c r="A468" s="86"/>
      <c r="B468" s="86"/>
      <c r="C468" s="21" t="s">
        <v>144</v>
      </c>
      <c r="D468" s="43" t="s">
        <v>145</v>
      </c>
      <c r="E468" s="49">
        <f t="shared" si="64"/>
        <v>2990700.8</v>
      </c>
      <c r="F468" s="49">
        <f t="shared" si="64"/>
        <v>3124668</v>
      </c>
      <c r="G468" s="49">
        <f t="shared" si="64"/>
        <v>2801195</v>
      </c>
      <c r="H468" s="49">
        <f t="shared" si="64"/>
        <v>2929850.8</v>
      </c>
      <c r="I468" s="66">
        <f t="shared" si="68"/>
        <v>128655.79999999981</v>
      </c>
      <c r="J468" s="66">
        <f t="shared" si="69"/>
        <v>104.59288982023742</v>
      </c>
      <c r="K468" s="66">
        <f t="shared" si="70"/>
        <v>93.76518721348955</v>
      </c>
      <c r="L468" s="66">
        <f t="shared" si="71"/>
        <v>-60850</v>
      </c>
      <c r="M468" s="66">
        <f t="shared" si="72"/>
        <v>97.96535982469393</v>
      </c>
      <c r="N468" s="66">
        <f t="shared" si="65"/>
        <v>93.76518721348955</v>
      </c>
      <c r="O468" s="66">
        <f t="shared" si="66"/>
        <v>-60850</v>
      </c>
      <c r="P468" s="66">
        <f t="shared" si="67"/>
        <v>97.96535982469393</v>
      </c>
    </row>
    <row r="469" spans="1:16" ht="18.75" customHeight="1">
      <c r="A469" s="86"/>
      <c r="B469" s="86"/>
      <c r="C469" s="21" t="s">
        <v>161</v>
      </c>
      <c r="D469" s="43" t="s">
        <v>162</v>
      </c>
      <c r="E469" s="49">
        <f>SUM(E470:E475)</f>
        <v>86779.3</v>
      </c>
      <c r="F469" s="49">
        <f>SUM(F470:F475)</f>
        <v>109185</v>
      </c>
      <c r="G469" s="49">
        <f>SUM(G470:G475)</f>
        <v>90159.1</v>
      </c>
      <c r="H469" s="49">
        <f>SUM(H470:H475)</f>
        <v>98361.20000000001</v>
      </c>
      <c r="I469" s="66">
        <f t="shared" si="68"/>
        <v>8202.100000000006</v>
      </c>
      <c r="J469" s="66">
        <f t="shared" si="69"/>
        <v>109.097362329482</v>
      </c>
      <c r="K469" s="66">
        <f t="shared" si="70"/>
        <v>90.08673352566746</v>
      </c>
      <c r="L469" s="66">
        <f t="shared" si="71"/>
        <v>11581.900000000009</v>
      </c>
      <c r="M469" s="66">
        <f t="shared" si="72"/>
        <v>113.34638560117449</v>
      </c>
      <c r="N469" s="66">
        <f t="shared" si="65"/>
        <v>90.08673352566746</v>
      </c>
      <c r="O469" s="66">
        <f t="shared" si="66"/>
        <v>11581.900000000009</v>
      </c>
      <c r="P469" s="66">
        <f t="shared" si="67"/>
        <v>113.34638560117449</v>
      </c>
    </row>
    <row r="470" spans="1:16" ht="32.25" customHeight="1" hidden="1">
      <c r="A470" s="86"/>
      <c r="B470" s="86"/>
      <c r="C470" s="21" t="s">
        <v>177</v>
      </c>
      <c r="D470" s="48" t="s">
        <v>178</v>
      </c>
      <c r="E470" s="49">
        <f aca="true" t="shared" si="73" ref="E470:H476">SUMIF($C$6:$C$452,$C470,E$6:E$452)</f>
        <v>0.7</v>
      </c>
      <c r="F470" s="49">
        <f t="shared" si="73"/>
        <v>0</v>
      </c>
      <c r="G470" s="49">
        <f t="shared" si="73"/>
        <v>0</v>
      </c>
      <c r="H470" s="49">
        <f t="shared" si="73"/>
        <v>0</v>
      </c>
      <c r="I470" s="66">
        <f t="shared" si="68"/>
        <v>0</v>
      </c>
      <c r="J470" s="66" t="e">
        <f aca="true" t="shared" si="74" ref="J470:J475">H470/G470*100</f>
        <v>#DIV/0!</v>
      </c>
      <c r="K470" s="66" t="e">
        <f aca="true" t="shared" si="75" ref="K470:K475">H470/F470*100</f>
        <v>#DIV/0!</v>
      </c>
      <c r="L470" s="66">
        <f t="shared" si="71"/>
        <v>-0.7</v>
      </c>
      <c r="M470" s="66">
        <f t="shared" si="72"/>
        <v>0</v>
      </c>
      <c r="N470" s="66" t="e">
        <f aca="true" t="shared" si="76" ref="N470:N475">H470/F470*100</f>
        <v>#DIV/0!</v>
      </c>
      <c r="O470" s="66">
        <f aca="true" t="shared" si="77" ref="O470:O475">H470-E470</f>
        <v>-0.7</v>
      </c>
      <c r="P470" s="66">
        <f>H470/E470*100</f>
        <v>0</v>
      </c>
    </row>
    <row r="471" spans="1:16" ht="33" customHeight="1" hidden="1">
      <c r="A471" s="86"/>
      <c r="B471" s="86"/>
      <c r="C471" s="21" t="s">
        <v>114</v>
      </c>
      <c r="D471" s="43" t="s">
        <v>115</v>
      </c>
      <c r="E471" s="49">
        <f t="shared" si="73"/>
        <v>84668.6</v>
      </c>
      <c r="F471" s="49">
        <f t="shared" si="73"/>
        <v>104687</v>
      </c>
      <c r="G471" s="49">
        <f t="shared" si="73"/>
        <v>86141.1</v>
      </c>
      <c r="H471" s="49">
        <f t="shared" si="73"/>
        <v>96129.6</v>
      </c>
      <c r="I471" s="66">
        <f t="shared" si="68"/>
        <v>9988.5</v>
      </c>
      <c r="J471" s="66">
        <f t="shared" si="74"/>
        <v>111.59551015717236</v>
      </c>
      <c r="K471" s="66">
        <f t="shared" si="75"/>
        <v>91.82572812288059</v>
      </c>
      <c r="L471" s="66">
        <f t="shared" si="71"/>
        <v>11461</v>
      </c>
      <c r="M471" s="66">
        <f t="shared" si="72"/>
        <v>113.53630507649825</v>
      </c>
      <c r="N471" s="66">
        <f t="shared" si="76"/>
        <v>91.82572812288059</v>
      </c>
      <c r="O471" s="66">
        <f t="shared" si="77"/>
        <v>11461</v>
      </c>
      <c r="P471" s="66">
        <f>H471/E471*100</f>
        <v>113.53630507649825</v>
      </c>
    </row>
    <row r="472" spans="1:16" ht="34.5" customHeight="1" hidden="1">
      <c r="A472" s="86"/>
      <c r="B472" s="86"/>
      <c r="C472" s="24" t="s">
        <v>45</v>
      </c>
      <c r="D472" s="48" t="s">
        <v>46</v>
      </c>
      <c r="E472" s="49">
        <f t="shared" si="73"/>
        <v>842.5</v>
      </c>
      <c r="F472" s="49">
        <f t="shared" si="73"/>
        <v>898</v>
      </c>
      <c r="G472" s="49">
        <f t="shared" si="73"/>
        <v>757</v>
      </c>
      <c r="H472" s="49">
        <f t="shared" si="73"/>
        <v>700.3</v>
      </c>
      <c r="I472" s="66">
        <f t="shared" si="68"/>
        <v>-56.700000000000045</v>
      </c>
      <c r="J472" s="66">
        <f t="shared" si="74"/>
        <v>92.50990752972258</v>
      </c>
      <c r="K472" s="66">
        <f t="shared" si="75"/>
        <v>77.98440979955457</v>
      </c>
      <c r="L472" s="66">
        <f t="shared" si="71"/>
        <v>-142.20000000000005</v>
      </c>
      <c r="M472" s="66">
        <f t="shared" si="72"/>
        <v>83.12166172106824</v>
      </c>
      <c r="N472" s="66">
        <f t="shared" si="76"/>
        <v>77.98440979955457</v>
      </c>
      <c r="O472" s="66">
        <f t="shared" si="77"/>
        <v>-142.20000000000005</v>
      </c>
      <c r="P472" s="66">
        <f>H472/E472*100</f>
        <v>83.12166172106824</v>
      </c>
    </row>
    <row r="473" spans="1:16" ht="30" customHeight="1" hidden="1">
      <c r="A473" s="86"/>
      <c r="B473" s="86"/>
      <c r="C473" s="21" t="s">
        <v>101</v>
      </c>
      <c r="D473" s="43" t="s">
        <v>102</v>
      </c>
      <c r="E473" s="49">
        <f t="shared" si="73"/>
        <v>0</v>
      </c>
      <c r="F473" s="49">
        <f t="shared" si="73"/>
        <v>0</v>
      </c>
      <c r="G473" s="49">
        <f t="shared" si="73"/>
        <v>0</v>
      </c>
      <c r="H473" s="49">
        <f t="shared" si="73"/>
        <v>0</v>
      </c>
      <c r="I473" s="66">
        <f t="shared" si="68"/>
        <v>0</v>
      </c>
      <c r="J473" s="66" t="e">
        <f t="shared" si="74"/>
        <v>#DIV/0!</v>
      </c>
      <c r="K473" s="66" t="e">
        <f t="shared" si="75"/>
        <v>#DIV/0!</v>
      </c>
      <c r="L473" s="66">
        <f t="shared" si="71"/>
        <v>0</v>
      </c>
      <c r="M473" s="66"/>
      <c r="N473" s="66" t="e">
        <f t="shared" si="76"/>
        <v>#DIV/0!</v>
      </c>
      <c r="O473" s="66">
        <f t="shared" si="77"/>
        <v>0</v>
      </c>
      <c r="P473" s="66"/>
    </row>
    <row r="474" spans="1:16" ht="28.5" customHeight="1" hidden="1">
      <c r="A474" s="86"/>
      <c r="B474" s="86"/>
      <c r="C474" s="21" t="s">
        <v>122</v>
      </c>
      <c r="D474" s="43" t="s">
        <v>123</v>
      </c>
      <c r="E474" s="49">
        <f t="shared" si="73"/>
        <v>1267.5</v>
      </c>
      <c r="F474" s="49">
        <f t="shared" si="73"/>
        <v>3600</v>
      </c>
      <c r="G474" s="49">
        <f t="shared" si="73"/>
        <v>3261</v>
      </c>
      <c r="H474" s="49">
        <f t="shared" si="73"/>
        <v>558</v>
      </c>
      <c r="I474" s="66">
        <f t="shared" si="68"/>
        <v>-2703</v>
      </c>
      <c r="J474" s="66">
        <f t="shared" si="74"/>
        <v>17.111315547378105</v>
      </c>
      <c r="K474" s="66">
        <f t="shared" si="75"/>
        <v>15.5</v>
      </c>
      <c r="L474" s="66">
        <f t="shared" si="71"/>
        <v>-709.5</v>
      </c>
      <c r="M474" s="66">
        <f t="shared" si="72"/>
        <v>44.023668639053255</v>
      </c>
      <c r="N474" s="66">
        <f t="shared" si="76"/>
        <v>15.5</v>
      </c>
      <c r="O474" s="66">
        <f t="shared" si="77"/>
        <v>-709.5</v>
      </c>
      <c r="P474" s="66">
        <f>H474/E474*100</f>
        <v>44.023668639053255</v>
      </c>
    </row>
    <row r="475" spans="1:16" ht="36.75" customHeight="1" hidden="1">
      <c r="A475" s="86"/>
      <c r="B475" s="86"/>
      <c r="C475" s="21" t="s">
        <v>235</v>
      </c>
      <c r="D475" s="32" t="s">
        <v>237</v>
      </c>
      <c r="E475" s="49">
        <f t="shared" si="73"/>
        <v>0</v>
      </c>
      <c r="F475" s="49">
        <f t="shared" si="73"/>
        <v>0</v>
      </c>
      <c r="G475" s="49">
        <f t="shared" si="73"/>
        <v>0</v>
      </c>
      <c r="H475" s="49">
        <f t="shared" si="73"/>
        <v>973.3</v>
      </c>
      <c r="I475" s="66">
        <f t="shared" si="68"/>
        <v>973.3</v>
      </c>
      <c r="J475" s="66" t="e">
        <f t="shared" si="74"/>
        <v>#DIV/0!</v>
      </c>
      <c r="K475" s="66" t="e">
        <f t="shared" si="75"/>
        <v>#DIV/0!</v>
      </c>
      <c r="L475" s="66">
        <f t="shared" si="71"/>
        <v>973.3</v>
      </c>
      <c r="M475" s="66"/>
      <c r="N475" s="66" t="e">
        <f t="shared" si="76"/>
        <v>#DIV/0!</v>
      </c>
      <c r="O475" s="66">
        <f t="shared" si="77"/>
        <v>973.3</v>
      </c>
      <c r="P475" s="66"/>
    </row>
    <row r="476" spans="1:16" ht="18.75" customHeight="1">
      <c r="A476" s="86"/>
      <c r="B476" s="86"/>
      <c r="C476" s="21" t="s">
        <v>47</v>
      </c>
      <c r="D476" s="43" t="s">
        <v>48</v>
      </c>
      <c r="E476" s="66">
        <f t="shared" si="73"/>
        <v>-77.8</v>
      </c>
      <c r="F476" s="49">
        <f t="shared" si="73"/>
        <v>0</v>
      </c>
      <c r="G476" s="49">
        <f t="shared" si="73"/>
        <v>0</v>
      </c>
      <c r="H476" s="66">
        <f t="shared" si="73"/>
        <v>-31.1</v>
      </c>
      <c r="I476" s="66">
        <f t="shared" si="68"/>
        <v>-31.1</v>
      </c>
      <c r="J476" s="66"/>
      <c r="K476" s="66"/>
      <c r="L476" s="66">
        <f t="shared" si="71"/>
        <v>46.699999999999996</v>
      </c>
      <c r="M476" s="66">
        <f t="shared" si="72"/>
        <v>39.97429305912596</v>
      </c>
      <c r="N476" s="66"/>
      <c r="O476" s="66">
        <f>H476-E476</f>
        <v>46.699999999999996</v>
      </c>
      <c r="P476" s="66">
        <f>H476/E476*100</f>
        <v>39.97429305912596</v>
      </c>
    </row>
    <row r="477" spans="1:16" s="5" customFormat="1" ht="24" customHeight="1">
      <c r="A477" s="86"/>
      <c r="B477" s="86"/>
      <c r="C477" s="22"/>
      <c r="D477" s="79" t="s">
        <v>163</v>
      </c>
      <c r="E477" s="80">
        <f>SUM(E478:E496,E526:E527)</f>
        <v>2096135.6999999997</v>
      </c>
      <c r="F477" s="80">
        <f>SUM(F478:F496,F526:F527)</f>
        <v>2266384.8000000003</v>
      </c>
      <c r="G477" s="80">
        <f>SUM(G478:G496,G526:G527)</f>
        <v>1790862.5</v>
      </c>
      <c r="H477" s="80">
        <f>SUM(H478:H496,H526:H527)</f>
        <v>1812888.6</v>
      </c>
      <c r="I477" s="80">
        <f>H477-G477</f>
        <v>22026.100000000093</v>
      </c>
      <c r="J477" s="80">
        <f>H477/G477*100</f>
        <v>101.22991575288445</v>
      </c>
      <c r="K477" s="80">
        <f>H477/F477*100</f>
        <v>79.9903264441237</v>
      </c>
      <c r="L477" s="80">
        <f aca="true" t="shared" si="78" ref="L477:L493">H477-E477</f>
        <v>-283247.0999999996</v>
      </c>
      <c r="M477" s="80">
        <f aca="true" t="shared" si="79" ref="M477:M488">H477/E477*100</f>
        <v>86.48717733303242</v>
      </c>
      <c r="N477" s="6">
        <f>H477/F477*100</f>
        <v>79.9903264441237</v>
      </c>
      <c r="O477" s="6">
        <f>H477-E477</f>
        <v>-283247.0999999996</v>
      </c>
      <c r="P477" s="6">
        <f>H477/E477*100</f>
        <v>86.48717733303242</v>
      </c>
    </row>
    <row r="478" spans="1:16" ht="18" customHeight="1">
      <c r="A478" s="86"/>
      <c r="B478" s="86"/>
      <c r="C478" s="21" t="s">
        <v>7</v>
      </c>
      <c r="D478" s="43" t="s">
        <v>8</v>
      </c>
      <c r="E478" s="49">
        <f aca="true" t="shared" si="80" ref="E478:H497">SUMIF($C$6:$C$452,$C478,E$6:E$452)</f>
        <v>2827.5</v>
      </c>
      <c r="F478" s="49">
        <f t="shared" si="80"/>
        <v>1389.4</v>
      </c>
      <c r="G478" s="49">
        <f t="shared" si="80"/>
        <v>1389.4</v>
      </c>
      <c r="H478" s="49">
        <f t="shared" si="80"/>
        <v>3137.6</v>
      </c>
      <c r="I478" s="49">
        <f>H478-G478</f>
        <v>1748.1999999999998</v>
      </c>
      <c r="J478" s="66">
        <f>H478/G478*100</f>
        <v>225.82409673240247</v>
      </c>
      <c r="K478" s="66">
        <f>H478/F478*100</f>
        <v>225.82409673240247</v>
      </c>
      <c r="L478" s="66">
        <f t="shared" si="78"/>
        <v>310.0999999999999</v>
      </c>
      <c r="M478" s="66">
        <f t="shared" si="79"/>
        <v>110.96728558797524</v>
      </c>
      <c r="N478" s="49">
        <f>H478/F478*100</f>
        <v>225.82409673240247</v>
      </c>
      <c r="O478" s="49">
        <f>H478-E478</f>
        <v>310.0999999999999</v>
      </c>
      <c r="P478" s="49"/>
    </row>
    <row r="479" spans="1:16" ht="78">
      <c r="A479" s="86"/>
      <c r="B479" s="86"/>
      <c r="C479" s="62" t="s">
        <v>204</v>
      </c>
      <c r="D479" s="41" t="s">
        <v>164</v>
      </c>
      <c r="E479" s="49">
        <f t="shared" si="80"/>
        <v>443279.4</v>
      </c>
      <c r="F479" s="49">
        <f t="shared" si="80"/>
        <v>626557.9</v>
      </c>
      <c r="G479" s="66">
        <f t="shared" si="80"/>
        <v>459019.9</v>
      </c>
      <c r="H479" s="66">
        <f t="shared" si="80"/>
        <v>430986.2</v>
      </c>
      <c r="I479" s="49">
        <f>H479-G479</f>
        <v>-28033.70000000001</v>
      </c>
      <c r="J479" s="66">
        <f>H479/G479*100</f>
        <v>93.89270486965815</v>
      </c>
      <c r="K479" s="66">
        <f>H479/F479*100</f>
        <v>68.78633243631594</v>
      </c>
      <c r="L479" s="66">
        <f t="shared" si="78"/>
        <v>-12293.200000000012</v>
      </c>
      <c r="M479" s="66">
        <f t="shared" si="79"/>
        <v>97.22676036829142</v>
      </c>
      <c r="N479" s="49">
        <f>H479/F479*100</f>
        <v>68.78633243631594</v>
      </c>
      <c r="O479" s="49">
        <f>H479-E479</f>
        <v>-12293.200000000012</v>
      </c>
      <c r="P479" s="49">
        <f>H479/E479*100</f>
        <v>97.22676036829142</v>
      </c>
    </row>
    <row r="480" spans="1:16" ht="33" customHeight="1">
      <c r="A480" s="86"/>
      <c r="B480" s="86"/>
      <c r="C480" s="21" t="s">
        <v>140</v>
      </c>
      <c r="D480" s="43" t="s">
        <v>141</v>
      </c>
      <c r="E480" s="49">
        <f t="shared" si="80"/>
        <v>34807.6</v>
      </c>
      <c r="F480" s="49">
        <f t="shared" si="80"/>
        <v>34572.4</v>
      </c>
      <c r="G480" s="49">
        <f t="shared" si="80"/>
        <v>25330.5</v>
      </c>
      <c r="H480" s="66">
        <f t="shared" si="80"/>
        <v>33932.7</v>
      </c>
      <c r="I480" s="49">
        <f aca="true" t="shared" si="81" ref="I480:I496">H480-G480</f>
        <v>8602.199999999997</v>
      </c>
      <c r="J480" s="66">
        <f>H480/G480*100</f>
        <v>133.9598507727838</v>
      </c>
      <c r="K480" s="66">
        <f>H480/F480*100</f>
        <v>98.14968009163377</v>
      </c>
      <c r="L480" s="66">
        <f t="shared" si="78"/>
        <v>-874.9000000000015</v>
      </c>
      <c r="M480" s="66">
        <f t="shared" si="79"/>
        <v>97.48646847240258</v>
      </c>
      <c r="N480" s="49">
        <f aca="true" t="shared" si="82" ref="N480:N496">H480/F480*100</f>
        <v>98.14968009163377</v>
      </c>
      <c r="O480" s="49">
        <f aca="true" t="shared" si="83" ref="O480:O496">H480-E480</f>
        <v>-874.9000000000015</v>
      </c>
      <c r="P480" s="49">
        <f aca="true" t="shared" si="84" ref="P480:P496">H480/E480*100</f>
        <v>97.48646847240258</v>
      </c>
    </row>
    <row r="481" spans="1:16" ht="20.25" customHeight="1">
      <c r="A481" s="86"/>
      <c r="B481" s="86"/>
      <c r="C481" s="21" t="s">
        <v>10</v>
      </c>
      <c r="D481" s="42" t="s">
        <v>124</v>
      </c>
      <c r="E481" s="66">
        <f t="shared" si="80"/>
        <v>405.80000000000007</v>
      </c>
      <c r="F481" s="49">
        <f t="shared" si="80"/>
        <v>0</v>
      </c>
      <c r="G481" s="49">
        <f t="shared" si="80"/>
        <v>0</v>
      </c>
      <c r="H481" s="49">
        <f t="shared" si="80"/>
        <v>789</v>
      </c>
      <c r="I481" s="49">
        <f t="shared" si="81"/>
        <v>789</v>
      </c>
      <c r="J481" s="66"/>
      <c r="K481" s="66"/>
      <c r="L481" s="66">
        <f t="shared" si="78"/>
        <v>383.19999999999993</v>
      </c>
      <c r="M481" s="66">
        <f t="shared" si="79"/>
        <v>194.43075406604237</v>
      </c>
      <c r="N481" s="49"/>
      <c r="O481" s="49">
        <f t="shared" si="83"/>
        <v>383.19999999999993</v>
      </c>
      <c r="P481" s="49">
        <f t="shared" si="84"/>
        <v>194.43075406604237</v>
      </c>
    </row>
    <row r="482" spans="1:16" ht="46.5">
      <c r="A482" s="86"/>
      <c r="B482" s="86"/>
      <c r="C482" s="21" t="s">
        <v>233</v>
      </c>
      <c r="D482" s="74" t="s">
        <v>234</v>
      </c>
      <c r="E482" s="66">
        <f t="shared" si="80"/>
        <v>196615.7</v>
      </c>
      <c r="F482" s="49">
        <f t="shared" si="80"/>
        <v>175668.3</v>
      </c>
      <c r="G482" s="49">
        <f t="shared" si="80"/>
        <v>148562.7</v>
      </c>
      <c r="H482" s="49">
        <f t="shared" si="80"/>
        <v>135061</v>
      </c>
      <c r="I482" s="49">
        <f t="shared" si="81"/>
        <v>-13501.700000000012</v>
      </c>
      <c r="J482" s="66">
        <f>H482/G482*100</f>
        <v>90.91178337496558</v>
      </c>
      <c r="K482" s="66">
        <f>H482/F482*100</f>
        <v>76.88410487264919</v>
      </c>
      <c r="L482" s="66">
        <f t="shared" si="78"/>
        <v>-61554.70000000001</v>
      </c>
      <c r="M482" s="66">
        <f t="shared" si="79"/>
        <v>68.69288668198928</v>
      </c>
      <c r="N482" s="49">
        <f t="shared" si="82"/>
        <v>76.88410487264919</v>
      </c>
      <c r="O482" s="49">
        <f t="shared" si="83"/>
        <v>-61554.70000000001</v>
      </c>
      <c r="P482" s="49">
        <f t="shared" si="84"/>
        <v>68.69288668198928</v>
      </c>
    </row>
    <row r="483" spans="1:16" ht="33" customHeight="1">
      <c r="A483" s="86"/>
      <c r="B483" s="86"/>
      <c r="C483" s="21" t="s">
        <v>12</v>
      </c>
      <c r="D483" s="43" t="s">
        <v>13</v>
      </c>
      <c r="E483" s="49">
        <f t="shared" si="80"/>
        <v>10932.8</v>
      </c>
      <c r="F483" s="49">
        <f t="shared" si="80"/>
        <v>5950.5</v>
      </c>
      <c r="G483" s="49">
        <f t="shared" si="80"/>
        <v>5950.5</v>
      </c>
      <c r="H483" s="49">
        <f t="shared" si="80"/>
        <v>7342.3</v>
      </c>
      <c r="I483" s="49">
        <f t="shared" si="81"/>
        <v>1391.8000000000002</v>
      </c>
      <c r="J483" s="66">
        <f>H483/G483*100</f>
        <v>123.38963112343502</v>
      </c>
      <c r="K483" s="66">
        <f>H483/F483*100</f>
        <v>123.38963112343502</v>
      </c>
      <c r="L483" s="66">
        <f t="shared" si="78"/>
        <v>-3590.499999999999</v>
      </c>
      <c r="M483" s="66">
        <f t="shared" si="79"/>
        <v>67.15845894921704</v>
      </c>
      <c r="N483" s="49">
        <f t="shared" si="82"/>
        <v>123.38963112343502</v>
      </c>
      <c r="O483" s="49">
        <f t="shared" si="83"/>
        <v>-3590.499999999999</v>
      </c>
      <c r="P483" s="49">
        <f t="shared" si="84"/>
        <v>67.15845894921704</v>
      </c>
    </row>
    <row r="484" spans="1:16" ht="78">
      <c r="A484" s="86"/>
      <c r="B484" s="86"/>
      <c r="C484" s="20" t="s">
        <v>14</v>
      </c>
      <c r="D484" s="44" t="s">
        <v>165</v>
      </c>
      <c r="E484" s="66">
        <f t="shared" si="80"/>
        <v>134757.3</v>
      </c>
      <c r="F484" s="49">
        <f t="shared" si="80"/>
        <v>221465.6</v>
      </c>
      <c r="G484" s="49">
        <f t="shared" si="80"/>
        <v>163470.4</v>
      </c>
      <c r="H484" s="66">
        <f t="shared" si="80"/>
        <v>140374.59999999998</v>
      </c>
      <c r="I484" s="49">
        <f t="shared" si="81"/>
        <v>-23095.800000000017</v>
      </c>
      <c r="J484" s="66">
        <f>H484/G484*100</f>
        <v>85.87157063297084</v>
      </c>
      <c r="K484" s="66">
        <f>H484/F484*100</f>
        <v>63.38438114090855</v>
      </c>
      <c r="L484" s="66">
        <f t="shared" si="78"/>
        <v>5617.299999999988</v>
      </c>
      <c r="M484" s="66">
        <f t="shared" si="79"/>
        <v>104.16845692218529</v>
      </c>
      <c r="N484" s="49">
        <f t="shared" si="82"/>
        <v>63.38438114090855</v>
      </c>
      <c r="O484" s="49">
        <f t="shared" si="83"/>
        <v>5617.299999999988</v>
      </c>
      <c r="P484" s="49">
        <f t="shared" si="84"/>
        <v>104.16845692218529</v>
      </c>
    </row>
    <row r="485" spans="1:16" ht="18.75" customHeight="1">
      <c r="A485" s="86"/>
      <c r="B485" s="86"/>
      <c r="C485" s="21" t="s">
        <v>56</v>
      </c>
      <c r="D485" s="43" t="s">
        <v>57</v>
      </c>
      <c r="E485" s="49">
        <f t="shared" si="80"/>
        <v>16035.6</v>
      </c>
      <c r="F485" s="49">
        <f t="shared" si="80"/>
        <v>12632.8</v>
      </c>
      <c r="G485" s="49">
        <f t="shared" si="80"/>
        <v>10075.6</v>
      </c>
      <c r="H485" s="66">
        <f t="shared" si="80"/>
        <v>8696</v>
      </c>
      <c r="I485" s="49">
        <f t="shared" si="81"/>
        <v>-1379.6000000000004</v>
      </c>
      <c r="J485" s="66">
        <f>H485/G485*100</f>
        <v>86.30751518519989</v>
      </c>
      <c r="K485" s="66">
        <f>H485/F485*100</f>
        <v>68.8366791210183</v>
      </c>
      <c r="L485" s="66">
        <f t="shared" si="78"/>
        <v>-7339.6</v>
      </c>
      <c r="M485" s="66">
        <f t="shared" si="79"/>
        <v>54.229339719124944</v>
      </c>
      <c r="N485" s="49">
        <f t="shared" si="82"/>
        <v>68.8366791210183</v>
      </c>
      <c r="O485" s="49">
        <f t="shared" si="83"/>
        <v>-7339.6</v>
      </c>
      <c r="P485" s="49">
        <f t="shared" si="84"/>
        <v>54.229339719124944</v>
      </c>
    </row>
    <row r="486" spans="1:16" ht="33" customHeight="1">
      <c r="A486" s="86"/>
      <c r="B486" s="86"/>
      <c r="C486" s="21" t="s">
        <v>199</v>
      </c>
      <c r="D486" s="32" t="s">
        <v>200</v>
      </c>
      <c r="E486" s="49">
        <f t="shared" si="80"/>
        <v>1231.5</v>
      </c>
      <c r="F486" s="49">
        <f t="shared" si="80"/>
        <v>8299.8</v>
      </c>
      <c r="G486" s="49">
        <f t="shared" si="80"/>
        <v>6428</v>
      </c>
      <c r="H486" s="66">
        <f t="shared" si="80"/>
        <v>8906.7</v>
      </c>
      <c r="I486" s="49">
        <f t="shared" si="81"/>
        <v>2478.7000000000007</v>
      </c>
      <c r="J486" s="66">
        <f>H486/G486*100</f>
        <v>138.56098319850653</v>
      </c>
      <c r="K486" s="66">
        <f>H486/F486*100</f>
        <v>107.31222439094921</v>
      </c>
      <c r="L486" s="66">
        <f t="shared" si="78"/>
        <v>7675.200000000001</v>
      </c>
      <c r="M486" s="66">
        <f t="shared" si="79"/>
        <v>723.2399512789282</v>
      </c>
      <c r="N486" s="49">
        <f t="shared" si="82"/>
        <v>107.31222439094921</v>
      </c>
      <c r="O486" s="49">
        <f t="shared" si="83"/>
        <v>7675.200000000001</v>
      </c>
      <c r="P486" s="49">
        <f t="shared" si="84"/>
        <v>723.2399512789282</v>
      </c>
    </row>
    <row r="487" spans="1:16" ht="46.5">
      <c r="A487" s="86"/>
      <c r="B487" s="86"/>
      <c r="C487" s="63" t="s">
        <v>205</v>
      </c>
      <c r="D487" s="64" t="s">
        <v>206</v>
      </c>
      <c r="E487" s="66">
        <f t="shared" si="80"/>
        <v>633.6</v>
      </c>
      <c r="F487" s="49">
        <f t="shared" si="80"/>
        <v>0</v>
      </c>
      <c r="G487" s="49">
        <f t="shared" si="80"/>
        <v>0</v>
      </c>
      <c r="H487" s="66">
        <f t="shared" si="80"/>
        <v>2397.3</v>
      </c>
      <c r="I487" s="49">
        <f t="shared" si="81"/>
        <v>2397.3</v>
      </c>
      <c r="J487" s="66"/>
      <c r="K487" s="66"/>
      <c r="L487" s="66">
        <f t="shared" si="78"/>
        <v>1763.7000000000003</v>
      </c>
      <c r="M487" s="66">
        <f t="shared" si="79"/>
        <v>378.36174242424244</v>
      </c>
      <c r="N487" s="49"/>
      <c r="O487" s="49">
        <f t="shared" si="83"/>
        <v>1763.7000000000003</v>
      </c>
      <c r="P487" s="49">
        <f t="shared" si="84"/>
        <v>378.36174242424244</v>
      </c>
    </row>
    <row r="488" spans="1:16" ht="34.5" customHeight="1">
      <c r="A488" s="86"/>
      <c r="B488" s="86"/>
      <c r="C488" s="21" t="s">
        <v>193</v>
      </c>
      <c r="D488" s="32" t="s">
        <v>194</v>
      </c>
      <c r="E488" s="66">
        <f t="shared" si="80"/>
        <v>64844.5</v>
      </c>
      <c r="F488" s="49">
        <f t="shared" si="80"/>
        <v>83725.5</v>
      </c>
      <c r="G488" s="49">
        <f t="shared" si="80"/>
        <v>76336</v>
      </c>
      <c r="H488" s="66">
        <f t="shared" si="80"/>
        <v>96459.20000000001</v>
      </c>
      <c r="I488" s="49">
        <f t="shared" si="81"/>
        <v>20123.20000000001</v>
      </c>
      <c r="J488" s="66">
        <f>H488/G488*100</f>
        <v>126.3613498218403</v>
      </c>
      <c r="K488" s="66">
        <f>H488/F488*100</f>
        <v>115.20886707156124</v>
      </c>
      <c r="L488" s="66">
        <f t="shared" si="78"/>
        <v>31614.70000000001</v>
      </c>
      <c r="M488" s="66">
        <f t="shared" si="79"/>
        <v>148.75463609095607</v>
      </c>
      <c r="N488" s="49">
        <f t="shared" si="82"/>
        <v>115.20886707156124</v>
      </c>
      <c r="O488" s="49">
        <f t="shared" si="83"/>
        <v>31614.70000000001</v>
      </c>
      <c r="P488" s="49">
        <f t="shared" si="84"/>
        <v>148.75463609095607</v>
      </c>
    </row>
    <row r="489" spans="1:16" ht="18" customHeight="1">
      <c r="A489" s="86"/>
      <c r="B489" s="86"/>
      <c r="C489" s="21" t="s">
        <v>79</v>
      </c>
      <c r="D489" s="43" t="s">
        <v>80</v>
      </c>
      <c r="E489" s="49">
        <f t="shared" si="80"/>
        <v>0</v>
      </c>
      <c r="F489" s="49">
        <f t="shared" si="80"/>
        <v>0</v>
      </c>
      <c r="G489" s="49">
        <f t="shared" si="80"/>
        <v>0</v>
      </c>
      <c r="H489" s="49">
        <f t="shared" si="80"/>
        <v>800.5</v>
      </c>
      <c r="I489" s="49">
        <f t="shared" si="81"/>
        <v>800.5</v>
      </c>
      <c r="J489" s="66"/>
      <c r="K489" s="66"/>
      <c r="L489" s="66">
        <f t="shared" si="78"/>
        <v>800.5</v>
      </c>
      <c r="M489" s="66"/>
      <c r="N489" s="49"/>
      <c r="O489" s="49">
        <f t="shared" si="83"/>
        <v>800.5</v>
      </c>
      <c r="P489" s="49"/>
    </row>
    <row r="490" spans="1:16" ht="93">
      <c r="A490" s="86"/>
      <c r="B490" s="86"/>
      <c r="C490" s="62" t="s">
        <v>207</v>
      </c>
      <c r="D490" s="68" t="s">
        <v>212</v>
      </c>
      <c r="E490" s="49">
        <f t="shared" si="80"/>
        <v>120</v>
      </c>
      <c r="F490" s="49">
        <f t="shared" si="80"/>
        <v>0</v>
      </c>
      <c r="G490" s="49">
        <f t="shared" si="80"/>
        <v>0</v>
      </c>
      <c r="H490" s="49">
        <f t="shared" si="80"/>
        <v>0</v>
      </c>
      <c r="I490" s="49">
        <f t="shared" si="81"/>
        <v>0</v>
      </c>
      <c r="J490" s="66"/>
      <c r="K490" s="66"/>
      <c r="L490" s="66">
        <f t="shared" si="78"/>
        <v>-120</v>
      </c>
      <c r="M490" s="66">
        <f aca="true" t="shared" si="85" ref="M490:M496">H490/E490*100</f>
        <v>0</v>
      </c>
      <c r="N490" s="49"/>
      <c r="O490" s="49">
        <f t="shared" si="83"/>
        <v>-120</v>
      </c>
      <c r="P490" s="49">
        <f t="shared" si="84"/>
        <v>0</v>
      </c>
    </row>
    <row r="491" spans="1:16" ht="93">
      <c r="A491" s="86"/>
      <c r="B491" s="86"/>
      <c r="C491" s="20" t="s">
        <v>191</v>
      </c>
      <c r="D491" s="64" t="s">
        <v>211</v>
      </c>
      <c r="E491" s="66">
        <f t="shared" si="80"/>
        <v>7959.200000000001</v>
      </c>
      <c r="F491" s="49">
        <f t="shared" si="80"/>
        <v>0</v>
      </c>
      <c r="G491" s="49">
        <f t="shared" si="80"/>
        <v>0</v>
      </c>
      <c r="H491" s="66">
        <f t="shared" si="80"/>
        <v>96.9</v>
      </c>
      <c r="I491" s="49">
        <f t="shared" si="81"/>
        <v>96.9</v>
      </c>
      <c r="J491" s="66"/>
      <c r="K491" s="66"/>
      <c r="L491" s="66">
        <f t="shared" si="78"/>
        <v>-7862.300000000001</v>
      </c>
      <c r="M491" s="66">
        <f t="shared" si="85"/>
        <v>1.217459041109659</v>
      </c>
      <c r="N491" s="49"/>
      <c r="O491" s="49">
        <f t="shared" si="83"/>
        <v>-7862.300000000001</v>
      </c>
      <c r="P491" s="49">
        <f t="shared" si="84"/>
        <v>1.217459041109659</v>
      </c>
    </row>
    <row r="492" spans="1:16" ht="93">
      <c r="A492" s="86"/>
      <c r="B492" s="86"/>
      <c r="C492" s="20" t="s">
        <v>182</v>
      </c>
      <c r="D492" s="45" t="s">
        <v>183</v>
      </c>
      <c r="E492" s="49">
        <f t="shared" si="80"/>
        <v>775083.9</v>
      </c>
      <c r="F492" s="49">
        <f t="shared" si="80"/>
        <v>724690.4</v>
      </c>
      <c r="G492" s="66">
        <f t="shared" si="80"/>
        <v>569774.4</v>
      </c>
      <c r="H492" s="66">
        <f t="shared" si="80"/>
        <v>553876.2</v>
      </c>
      <c r="I492" s="49">
        <f t="shared" si="81"/>
        <v>-15898.20000000007</v>
      </c>
      <c r="J492" s="66">
        <f>H492/G492*100</f>
        <v>97.20973774883531</v>
      </c>
      <c r="K492" s="66">
        <f>H492/F492*100</f>
        <v>76.42935521154965</v>
      </c>
      <c r="L492" s="66">
        <f t="shared" si="78"/>
        <v>-221207.70000000007</v>
      </c>
      <c r="M492" s="66">
        <f t="shared" si="85"/>
        <v>71.46016063551312</v>
      </c>
      <c r="N492" s="49">
        <f t="shared" si="82"/>
        <v>76.42935521154965</v>
      </c>
      <c r="O492" s="49">
        <f t="shared" si="83"/>
        <v>-221207.70000000007</v>
      </c>
      <c r="P492" s="49">
        <f t="shared" si="84"/>
        <v>71.46016063551312</v>
      </c>
    </row>
    <row r="493" spans="1:16" ht="93">
      <c r="A493" s="86"/>
      <c r="B493" s="86"/>
      <c r="C493" s="62" t="s">
        <v>209</v>
      </c>
      <c r="D493" s="69" t="s">
        <v>190</v>
      </c>
      <c r="E493" s="49">
        <f t="shared" si="80"/>
        <v>188</v>
      </c>
      <c r="F493" s="49">
        <f t="shared" si="80"/>
        <v>0</v>
      </c>
      <c r="G493" s="49">
        <f t="shared" si="80"/>
        <v>0</v>
      </c>
      <c r="H493" s="49">
        <f t="shared" si="80"/>
        <v>0</v>
      </c>
      <c r="I493" s="49">
        <f t="shared" si="81"/>
        <v>0</v>
      </c>
      <c r="J493" s="66"/>
      <c r="K493" s="66"/>
      <c r="L493" s="66">
        <f t="shared" si="78"/>
        <v>-188</v>
      </c>
      <c r="M493" s="66">
        <f t="shared" si="85"/>
        <v>0</v>
      </c>
      <c r="N493" s="49"/>
      <c r="O493" s="49">
        <f t="shared" si="83"/>
        <v>-188</v>
      </c>
      <c r="P493" s="49">
        <f t="shared" si="84"/>
        <v>0</v>
      </c>
    </row>
    <row r="494" spans="1:16" ht="46.5">
      <c r="A494" s="86"/>
      <c r="B494" s="86"/>
      <c r="C494" s="62" t="s">
        <v>208</v>
      </c>
      <c r="D494" s="44" t="s">
        <v>16</v>
      </c>
      <c r="E494" s="49">
        <f t="shared" si="80"/>
        <v>241945.8</v>
      </c>
      <c r="F494" s="49">
        <f t="shared" si="80"/>
        <v>219196.9</v>
      </c>
      <c r="G494" s="49">
        <f t="shared" si="80"/>
        <v>194651.7</v>
      </c>
      <c r="H494" s="49">
        <f t="shared" si="80"/>
        <v>228742.5</v>
      </c>
      <c r="I494" s="49">
        <f t="shared" si="81"/>
        <v>34090.79999999999</v>
      </c>
      <c r="J494" s="49">
        <f>H494/G494*100</f>
        <v>117.51374377927344</v>
      </c>
      <c r="K494" s="49">
        <f>H494/F494*100</f>
        <v>104.3548061126777</v>
      </c>
      <c r="L494" s="49">
        <f>H494-E494</f>
        <v>-13203.299999999988</v>
      </c>
      <c r="M494" s="49">
        <f t="shared" si="85"/>
        <v>94.54286869207897</v>
      </c>
      <c r="N494" s="49">
        <f t="shared" si="82"/>
        <v>104.3548061126777</v>
      </c>
      <c r="O494" s="49">
        <f t="shared" si="83"/>
        <v>-13203.299999999988</v>
      </c>
      <c r="P494" s="49">
        <f t="shared" si="84"/>
        <v>94.54286869207897</v>
      </c>
    </row>
    <row r="495" spans="1:16" ht="62.25">
      <c r="A495" s="86"/>
      <c r="B495" s="86"/>
      <c r="C495" s="20" t="s">
        <v>201</v>
      </c>
      <c r="D495" s="44" t="s">
        <v>202</v>
      </c>
      <c r="E495" s="49">
        <f t="shared" si="80"/>
        <v>26044.8</v>
      </c>
      <c r="F495" s="49">
        <f t="shared" si="80"/>
        <v>0</v>
      </c>
      <c r="G495" s="49">
        <f t="shared" si="80"/>
        <v>0</v>
      </c>
      <c r="H495" s="49">
        <f t="shared" si="80"/>
        <v>0</v>
      </c>
      <c r="I495" s="49">
        <f t="shared" si="81"/>
        <v>0</v>
      </c>
      <c r="J495" s="49"/>
      <c r="K495" s="49"/>
      <c r="L495" s="49">
        <f>H495-E495</f>
        <v>-26044.8</v>
      </c>
      <c r="M495" s="49">
        <f t="shared" si="85"/>
        <v>0</v>
      </c>
      <c r="N495" s="49"/>
      <c r="O495" s="49">
        <f t="shared" si="83"/>
        <v>-26044.8</v>
      </c>
      <c r="P495" s="49">
        <f t="shared" si="84"/>
        <v>0</v>
      </c>
    </row>
    <row r="496" spans="1:16" ht="18.75" customHeight="1">
      <c r="A496" s="86"/>
      <c r="B496" s="86"/>
      <c r="C496" s="21" t="s">
        <v>17</v>
      </c>
      <c r="D496" s="43" t="s">
        <v>18</v>
      </c>
      <c r="E496" s="66">
        <f t="shared" si="80"/>
        <v>106636.90000000001</v>
      </c>
      <c r="F496" s="49">
        <f t="shared" si="80"/>
        <v>122358.19999999998</v>
      </c>
      <c r="G496" s="49">
        <f t="shared" si="80"/>
        <v>100015.29999999999</v>
      </c>
      <c r="H496" s="66">
        <f t="shared" si="80"/>
        <v>120730.20000000001</v>
      </c>
      <c r="I496" s="49">
        <f t="shared" si="81"/>
        <v>20714.900000000023</v>
      </c>
      <c r="J496" s="49">
        <f>H496/G496*100</f>
        <v>120.71173110514093</v>
      </c>
      <c r="K496" s="49">
        <f>H496/F496*100</f>
        <v>98.66948026368483</v>
      </c>
      <c r="L496" s="49">
        <f>H496-E496</f>
        <v>14093.300000000003</v>
      </c>
      <c r="M496" s="49">
        <f t="shared" si="85"/>
        <v>113.21615688378037</v>
      </c>
      <c r="N496" s="49">
        <f t="shared" si="82"/>
        <v>98.66948026368483</v>
      </c>
      <c r="O496" s="49">
        <f t="shared" si="83"/>
        <v>14093.300000000003</v>
      </c>
      <c r="P496" s="49">
        <f t="shared" si="84"/>
        <v>113.21615688378037</v>
      </c>
    </row>
    <row r="497" spans="1:16" ht="78" hidden="1">
      <c r="A497" s="86"/>
      <c r="B497" s="86"/>
      <c r="C497" s="20" t="s">
        <v>107</v>
      </c>
      <c r="D497" s="44" t="s">
        <v>108</v>
      </c>
      <c r="E497" s="49">
        <f t="shared" si="80"/>
        <v>5848.3</v>
      </c>
      <c r="F497" s="49">
        <f t="shared" si="80"/>
        <v>6545.2</v>
      </c>
      <c r="G497" s="49">
        <f t="shared" si="80"/>
        <v>5475.4</v>
      </c>
      <c r="H497" s="66">
        <f t="shared" si="80"/>
        <v>3263.7</v>
      </c>
      <c r="I497" s="49">
        <f aca="true" t="shared" si="86" ref="I497:I527">H497-G497</f>
        <v>-2211.7</v>
      </c>
      <c r="J497" s="49">
        <f aca="true" t="shared" si="87" ref="J497:J527">H497/G497*100</f>
        <v>59.606604083719915</v>
      </c>
      <c r="K497" s="49">
        <f aca="true" t="shared" si="88" ref="K497:K527">H497/F497*100</f>
        <v>49.864022489763485</v>
      </c>
      <c r="L497" s="49">
        <f aca="true" t="shared" si="89" ref="L497:L527">H497-E497</f>
        <v>-2584.6000000000004</v>
      </c>
      <c r="M497" s="49">
        <f aca="true" t="shared" si="90" ref="M497:M527">H497/E497*100</f>
        <v>55.8059607065301</v>
      </c>
      <c r="N497" s="49">
        <f aca="true" t="shared" si="91" ref="N497:N527">H497/F497*100</f>
        <v>49.864022489763485</v>
      </c>
      <c r="O497" s="49">
        <f aca="true" t="shared" si="92" ref="O497:O527">H497-E497</f>
        <v>-2584.6000000000004</v>
      </c>
      <c r="P497" s="49">
        <f aca="true" t="shared" si="93" ref="P497:P527">H497/E497*100</f>
        <v>55.8059607065301</v>
      </c>
    </row>
    <row r="498" spans="1:16" ht="62.25" hidden="1">
      <c r="A498" s="86"/>
      <c r="B498" s="86"/>
      <c r="C498" s="20" t="s">
        <v>116</v>
      </c>
      <c r="D498" s="44" t="s">
        <v>117</v>
      </c>
      <c r="E498" s="49">
        <f aca="true" t="shared" si="94" ref="E498:H517">SUMIF($C$6:$C$452,$C498,E$6:E$452)</f>
        <v>239</v>
      </c>
      <c r="F498" s="49">
        <f t="shared" si="94"/>
        <v>300</v>
      </c>
      <c r="G498" s="49">
        <f t="shared" si="94"/>
        <v>246</v>
      </c>
      <c r="H498" s="49">
        <f t="shared" si="94"/>
        <v>248</v>
      </c>
      <c r="I498" s="49">
        <f t="shared" si="86"/>
        <v>2</v>
      </c>
      <c r="J498" s="49">
        <f t="shared" si="87"/>
        <v>100.8130081300813</v>
      </c>
      <c r="K498" s="49">
        <f t="shared" si="88"/>
        <v>82.66666666666667</v>
      </c>
      <c r="L498" s="49">
        <f t="shared" si="89"/>
        <v>9</v>
      </c>
      <c r="M498" s="49">
        <f t="shared" si="90"/>
        <v>103.76569037656904</v>
      </c>
      <c r="N498" s="49">
        <f t="shared" si="91"/>
        <v>82.66666666666667</v>
      </c>
      <c r="O498" s="49">
        <f t="shared" si="92"/>
        <v>9</v>
      </c>
      <c r="P498" s="49">
        <f t="shared" si="93"/>
        <v>103.76569037656904</v>
      </c>
    </row>
    <row r="499" spans="1:16" ht="62.25" hidden="1">
      <c r="A499" s="86"/>
      <c r="B499" s="86"/>
      <c r="C499" s="20" t="s">
        <v>109</v>
      </c>
      <c r="D499" s="44" t="s">
        <v>110</v>
      </c>
      <c r="E499" s="66">
        <f t="shared" si="94"/>
        <v>1192.6</v>
      </c>
      <c r="F499" s="49">
        <f t="shared" si="94"/>
        <v>1200</v>
      </c>
      <c r="G499" s="49">
        <f t="shared" si="94"/>
        <v>1038</v>
      </c>
      <c r="H499" s="66">
        <f t="shared" si="94"/>
        <v>1114.9</v>
      </c>
      <c r="I499" s="49">
        <f t="shared" si="86"/>
        <v>76.90000000000009</v>
      </c>
      <c r="J499" s="49">
        <f t="shared" si="87"/>
        <v>107.40847784200386</v>
      </c>
      <c r="K499" s="49">
        <f t="shared" si="88"/>
        <v>92.90833333333333</v>
      </c>
      <c r="L499" s="49">
        <f t="shared" si="89"/>
        <v>-77.69999999999982</v>
      </c>
      <c r="M499" s="49">
        <f t="shared" si="90"/>
        <v>93.48482307563309</v>
      </c>
      <c r="N499" s="49">
        <f t="shared" si="91"/>
        <v>92.90833333333333</v>
      </c>
      <c r="O499" s="49">
        <f t="shared" si="92"/>
        <v>-77.69999999999982</v>
      </c>
      <c r="P499" s="49">
        <f t="shared" si="93"/>
        <v>93.48482307563309</v>
      </c>
    </row>
    <row r="500" spans="1:16" ht="62.25" hidden="1">
      <c r="A500" s="86"/>
      <c r="B500" s="86"/>
      <c r="C500" s="20" t="s">
        <v>229</v>
      </c>
      <c r="D500" s="44" t="s">
        <v>230</v>
      </c>
      <c r="E500" s="49">
        <f t="shared" si="94"/>
        <v>567.9</v>
      </c>
      <c r="F500" s="49">
        <f t="shared" si="94"/>
        <v>688</v>
      </c>
      <c r="G500" s="49">
        <f t="shared" si="94"/>
        <v>332.6</v>
      </c>
      <c r="H500" s="49">
        <f t="shared" si="94"/>
        <v>1113.3</v>
      </c>
      <c r="I500" s="49">
        <f t="shared" si="86"/>
        <v>780.6999999999999</v>
      </c>
      <c r="J500" s="49">
        <f t="shared" si="87"/>
        <v>334.72639807576667</v>
      </c>
      <c r="K500" s="49">
        <f t="shared" si="88"/>
        <v>161.81686046511626</v>
      </c>
      <c r="L500" s="49">
        <f t="shared" si="89"/>
        <v>545.4</v>
      </c>
      <c r="M500" s="49">
        <f t="shared" si="90"/>
        <v>196.03803486529318</v>
      </c>
      <c r="N500" s="49">
        <f t="shared" si="91"/>
        <v>161.81686046511626</v>
      </c>
      <c r="O500" s="49">
        <f t="shared" si="92"/>
        <v>545.4</v>
      </c>
      <c r="P500" s="49">
        <f t="shared" si="93"/>
        <v>196.03803486529318</v>
      </c>
    </row>
    <row r="501" spans="1:16" ht="46.5" hidden="1">
      <c r="A501" s="86"/>
      <c r="B501" s="86"/>
      <c r="C501" s="20" t="s">
        <v>232</v>
      </c>
      <c r="D501" s="44" t="s">
        <v>231</v>
      </c>
      <c r="E501" s="49">
        <f t="shared" si="94"/>
        <v>0</v>
      </c>
      <c r="F501" s="49">
        <f t="shared" si="94"/>
        <v>58</v>
      </c>
      <c r="G501" s="49">
        <f t="shared" si="94"/>
        <v>27.4</v>
      </c>
      <c r="H501" s="49">
        <f t="shared" si="94"/>
        <v>0</v>
      </c>
      <c r="I501" s="49">
        <f t="shared" si="86"/>
        <v>-27.4</v>
      </c>
      <c r="J501" s="49">
        <f t="shared" si="87"/>
        <v>0</v>
      </c>
      <c r="K501" s="49">
        <f t="shared" si="88"/>
        <v>0</v>
      </c>
      <c r="L501" s="49">
        <f t="shared" si="89"/>
        <v>0</v>
      </c>
      <c r="M501" s="49" t="e">
        <f t="shared" si="90"/>
        <v>#DIV/0!</v>
      </c>
      <c r="N501" s="49">
        <f t="shared" si="91"/>
        <v>0</v>
      </c>
      <c r="O501" s="49">
        <f t="shared" si="92"/>
        <v>0</v>
      </c>
      <c r="P501" s="49" t="e">
        <f t="shared" si="93"/>
        <v>#DIV/0!</v>
      </c>
    </row>
    <row r="502" spans="1:16" ht="30.75" hidden="1">
      <c r="A502" s="86"/>
      <c r="B502" s="86"/>
      <c r="C502" s="20" t="s">
        <v>36</v>
      </c>
      <c r="D502" s="44" t="s">
        <v>37</v>
      </c>
      <c r="E502" s="49">
        <f t="shared" si="94"/>
        <v>0</v>
      </c>
      <c r="F502" s="49">
        <f t="shared" si="94"/>
        <v>0</v>
      </c>
      <c r="G502" s="49">
        <f t="shared" si="94"/>
        <v>0</v>
      </c>
      <c r="H502" s="49">
        <f t="shared" si="94"/>
        <v>0</v>
      </c>
      <c r="I502" s="49">
        <f t="shared" si="86"/>
        <v>0</v>
      </c>
      <c r="J502" s="49" t="e">
        <f t="shared" si="87"/>
        <v>#DIV/0!</v>
      </c>
      <c r="K502" s="49" t="e">
        <f t="shared" si="88"/>
        <v>#DIV/0!</v>
      </c>
      <c r="L502" s="49">
        <f t="shared" si="89"/>
        <v>0</v>
      </c>
      <c r="M502" s="49" t="e">
        <f t="shared" si="90"/>
        <v>#DIV/0!</v>
      </c>
      <c r="N502" s="49" t="e">
        <f t="shared" si="91"/>
        <v>#DIV/0!</v>
      </c>
      <c r="O502" s="49">
        <f t="shared" si="92"/>
        <v>0</v>
      </c>
      <c r="P502" s="49" t="e">
        <f t="shared" si="93"/>
        <v>#DIV/0!</v>
      </c>
    </row>
    <row r="503" spans="1:16" ht="62.25" hidden="1">
      <c r="A503" s="86"/>
      <c r="B503" s="86"/>
      <c r="C503" s="20" t="s">
        <v>118</v>
      </c>
      <c r="D503" s="44" t="s">
        <v>119</v>
      </c>
      <c r="E503" s="49">
        <f t="shared" si="94"/>
        <v>502.7</v>
      </c>
      <c r="F503" s="49">
        <f t="shared" si="94"/>
        <v>249.2</v>
      </c>
      <c r="G503" s="49">
        <f t="shared" si="94"/>
        <v>127.2</v>
      </c>
      <c r="H503" s="49">
        <f t="shared" si="94"/>
        <v>503.1</v>
      </c>
      <c r="I503" s="49">
        <f t="shared" si="86"/>
        <v>375.90000000000003</v>
      </c>
      <c r="J503" s="49">
        <f t="shared" si="87"/>
        <v>395.5188679245283</v>
      </c>
      <c r="K503" s="49">
        <f t="shared" si="88"/>
        <v>201.88603531300166</v>
      </c>
      <c r="L503" s="49">
        <f t="shared" si="89"/>
        <v>0.4000000000000341</v>
      </c>
      <c r="M503" s="49">
        <f t="shared" si="90"/>
        <v>100.07957032027055</v>
      </c>
      <c r="N503" s="49">
        <f t="shared" si="91"/>
        <v>201.88603531300166</v>
      </c>
      <c r="O503" s="49">
        <f t="shared" si="92"/>
        <v>0.4000000000000341</v>
      </c>
      <c r="P503" s="49">
        <f t="shared" si="93"/>
        <v>100.07957032027055</v>
      </c>
    </row>
    <row r="504" spans="1:16" ht="46.5" hidden="1">
      <c r="A504" s="86"/>
      <c r="B504" s="86"/>
      <c r="C504" s="21" t="s">
        <v>197</v>
      </c>
      <c r="D504" s="43" t="s">
        <v>198</v>
      </c>
      <c r="E504" s="49">
        <f t="shared" si="94"/>
        <v>13.4</v>
      </c>
      <c r="F504" s="49">
        <f t="shared" si="94"/>
        <v>0</v>
      </c>
      <c r="G504" s="49">
        <f t="shared" si="94"/>
        <v>0</v>
      </c>
      <c r="H504" s="49">
        <f t="shared" si="94"/>
        <v>2.7</v>
      </c>
      <c r="I504" s="49">
        <f t="shared" si="86"/>
        <v>2.7</v>
      </c>
      <c r="J504" s="49" t="e">
        <f t="shared" si="87"/>
        <v>#DIV/0!</v>
      </c>
      <c r="K504" s="49" t="e">
        <f t="shared" si="88"/>
        <v>#DIV/0!</v>
      </c>
      <c r="L504" s="49">
        <f t="shared" si="89"/>
        <v>-10.7</v>
      </c>
      <c r="M504" s="49">
        <f t="shared" si="90"/>
        <v>20.149253731343283</v>
      </c>
      <c r="N504" s="49" t="e">
        <f t="shared" si="91"/>
        <v>#DIV/0!</v>
      </c>
      <c r="O504" s="49">
        <f t="shared" si="92"/>
        <v>-10.7</v>
      </c>
      <c r="P504" s="49">
        <f t="shared" si="93"/>
        <v>20.149253731343283</v>
      </c>
    </row>
    <row r="505" spans="1:16" ht="30.75" hidden="1">
      <c r="A505" s="86"/>
      <c r="B505" s="86"/>
      <c r="C505" s="20" t="s">
        <v>58</v>
      </c>
      <c r="D505" s="44" t="s">
        <v>59</v>
      </c>
      <c r="E505" s="49">
        <f t="shared" si="94"/>
        <v>2786.9</v>
      </c>
      <c r="F505" s="49">
        <f t="shared" si="94"/>
        <v>2700</v>
      </c>
      <c r="G505" s="49">
        <f t="shared" si="94"/>
        <v>2050</v>
      </c>
      <c r="H505" s="66">
        <f t="shared" si="94"/>
        <v>2240.2</v>
      </c>
      <c r="I505" s="49">
        <f t="shared" si="86"/>
        <v>190.19999999999982</v>
      </c>
      <c r="J505" s="49">
        <f t="shared" si="87"/>
        <v>109.2780487804878</v>
      </c>
      <c r="K505" s="49">
        <f t="shared" si="88"/>
        <v>82.97037037037036</v>
      </c>
      <c r="L505" s="49">
        <f t="shared" si="89"/>
        <v>-546.7000000000003</v>
      </c>
      <c r="M505" s="49">
        <f t="shared" si="90"/>
        <v>80.38322150059204</v>
      </c>
      <c r="N505" s="49">
        <f t="shared" si="91"/>
        <v>82.97037037037036</v>
      </c>
      <c r="O505" s="49">
        <f t="shared" si="92"/>
        <v>-546.7000000000003</v>
      </c>
      <c r="P505" s="49">
        <f t="shared" si="93"/>
        <v>80.38322150059204</v>
      </c>
    </row>
    <row r="506" spans="1:16" ht="46.5" hidden="1">
      <c r="A506" s="86"/>
      <c r="B506" s="86"/>
      <c r="C506" s="20" t="s">
        <v>166</v>
      </c>
      <c r="D506" s="44" t="s">
        <v>167</v>
      </c>
      <c r="E506" s="49">
        <f t="shared" si="94"/>
        <v>0</v>
      </c>
      <c r="F506" s="49">
        <f t="shared" si="94"/>
        <v>0</v>
      </c>
      <c r="G506" s="49">
        <f t="shared" si="94"/>
        <v>0</v>
      </c>
      <c r="H506" s="49">
        <f t="shared" si="94"/>
        <v>0</v>
      </c>
      <c r="I506" s="49">
        <f t="shared" si="86"/>
        <v>0</v>
      </c>
      <c r="J506" s="49" t="e">
        <f t="shared" si="87"/>
        <v>#DIV/0!</v>
      </c>
      <c r="K506" s="49" t="e">
        <f t="shared" si="88"/>
        <v>#DIV/0!</v>
      </c>
      <c r="L506" s="49">
        <f t="shared" si="89"/>
        <v>0</v>
      </c>
      <c r="M506" s="49" t="e">
        <f t="shared" si="90"/>
        <v>#DIV/0!</v>
      </c>
      <c r="N506" s="49" t="e">
        <f t="shared" si="91"/>
        <v>#DIV/0!</v>
      </c>
      <c r="O506" s="49">
        <f t="shared" si="92"/>
        <v>0</v>
      </c>
      <c r="P506" s="49" t="e">
        <f t="shared" si="93"/>
        <v>#DIV/0!</v>
      </c>
    </row>
    <row r="507" spans="1:16" ht="30.75" hidden="1">
      <c r="A507" s="86"/>
      <c r="B507" s="86"/>
      <c r="C507" s="20" t="s">
        <v>60</v>
      </c>
      <c r="D507" s="44" t="s">
        <v>61</v>
      </c>
      <c r="E507" s="49">
        <f t="shared" si="94"/>
        <v>254.5</v>
      </c>
      <c r="F507" s="49">
        <f t="shared" si="94"/>
        <v>5004.4</v>
      </c>
      <c r="G507" s="49">
        <f t="shared" si="94"/>
        <v>4118.6</v>
      </c>
      <c r="H507" s="66">
        <f t="shared" si="94"/>
        <v>3290.3</v>
      </c>
      <c r="I507" s="49">
        <f t="shared" si="86"/>
        <v>-828.3000000000002</v>
      </c>
      <c r="J507" s="49">
        <f t="shared" si="87"/>
        <v>79.88879716408488</v>
      </c>
      <c r="K507" s="49">
        <f t="shared" si="88"/>
        <v>65.7481416353609</v>
      </c>
      <c r="L507" s="49">
        <f t="shared" si="89"/>
        <v>3035.8</v>
      </c>
      <c r="M507" s="49">
        <f t="shared" si="90"/>
        <v>1292.8487229862476</v>
      </c>
      <c r="N507" s="49">
        <f t="shared" si="91"/>
        <v>65.7481416353609</v>
      </c>
      <c r="O507" s="49">
        <f t="shared" si="92"/>
        <v>3035.8</v>
      </c>
      <c r="P507" s="49">
        <f t="shared" si="93"/>
        <v>1292.8487229862476</v>
      </c>
    </row>
    <row r="508" spans="1:16" ht="30.75" hidden="1">
      <c r="A508" s="86"/>
      <c r="B508" s="86"/>
      <c r="C508" s="20" t="s">
        <v>62</v>
      </c>
      <c r="D508" s="44" t="s">
        <v>63</v>
      </c>
      <c r="E508" s="49">
        <f t="shared" si="94"/>
        <v>0</v>
      </c>
      <c r="F508" s="49">
        <f t="shared" si="94"/>
        <v>0</v>
      </c>
      <c r="G508" s="49">
        <f t="shared" si="94"/>
        <v>0</v>
      </c>
      <c r="H508" s="49">
        <f t="shared" si="94"/>
        <v>0</v>
      </c>
      <c r="I508" s="49">
        <f t="shared" si="86"/>
        <v>0</v>
      </c>
      <c r="J508" s="49" t="e">
        <f t="shared" si="87"/>
        <v>#DIV/0!</v>
      </c>
      <c r="K508" s="49" t="e">
        <f t="shared" si="88"/>
        <v>#DIV/0!</v>
      </c>
      <c r="L508" s="49">
        <f t="shared" si="89"/>
        <v>0</v>
      </c>
      <c r="M508" s="49" t="e">
        <f t="shared" si="90"/>
        <v>#DIV/0!</v>
      </c>
      <c r="N508" s="49" t="e">
        <f t="shared" si="91"/>
        <v>#DIV/0!</v>
      </c>
      <c r="O508" s="49">
        <f t="shared" si="92"/>
        <v>0</v>
      </c>
      <c r="P508" s="49" t="e">
        <f t="shared" si="93"/>
        <v>#DIV/0!</v>
      </c>
    </row>
    <row r="509" spans="1:16" ht="30.75" hidden="1">
      <c r="A509" s="86"/>
      <c r="B509" s="86"/>
      <c r="C509" s="20" t="s">
        <v>64</v>
      </c>
      <c r="D509" s="44" t="s">
        <v>65</v>
      </c>
      <c r="E509" s="49">
        <f t="shared" si="94"/>
        <v>3911</v>
      </c>
      <c r="F509" s="49">
        <f t="shared" si="94"/>
        <v>5676.6</v>
      </c>
      <c r="G509" s="49">
        <f t="shared" si="94"/>
        <v>4805.3</v>
      </c>
      <c r="H509" s="66">
        <f t="shared" si="94"/>
        <v>6765.9</v>
      </c>
      <c r="I509" s="49">
        <f t="shared" si="86"/>
        <v>1960.5999999999995</v>
      </c>
      <c r="J509" s="49">
        <f t="shared" si="87"/>
        <v>140.80078246935673</v>
      </c>
      <c r="K509" s="49">
        <f t="shared" si="88"/>
        <v>119.18930345629424</v>
      </c>
      <c r="L509" s="49">
        <f t="shared" si="89"/>
        <v>2854.8999999999996</v>
      </c>
      <c r="M509" s="49">
        <f t="shared" si="90"/>
        <v>172.996676041933</v>
      </c>
      <c r="N509" s="49">
        <f t="shared" si="91"/>
        <v>119.18930345629424</v>
      </c>
      <c r="O509" s="49">
        <f t="shared" si="92"/>
        <v>2854.8999999999996</v>
      </c>
      <c r="P509" s="49">
        <f t="shared" si="93"/>
        <v>172.996676041933</v>
      </c>
    </row>
    <row r="510" spans="1:16" ht="30.75" hidden="1">
      <c r="A510" s="86"/>
      <c r="B510" s="86"/>
      <c r="C510" s="20" t="s">
        <v>146</v>
      </c>
      <c r="D510" s="44" t="s">
        <v>147</v>
      </c>
      <c r="E510" s="49">
        <f t="shared" si="94"/>
        <v>763</v>
      </c>
      <c r="F510" s="49">
        <f t="shared" si="94"/>
        <v>708</v>
      </c>
      <c r="G510" s="49">
        <f t="shared" si="94"/>
        <v>648.4</v>
      </c>
      <c r="H510" s="49">
        <f t="shared" si="94"/>
        <v>670.5</v>
      </c>
      <c r="I510" s="49">
        <f t="shared" si="86"/>
        <v>22.100000000000023</v>
      </c>
      <c r="J510" s="49">
        <f t="shared" si="87"/>
        <v>103.4083898827884</v>
      </c>
      <c r="K510" s="49">
        <f t="shared" si="88"/>
        <v>94.70338983050848</v>
      </c>
      <c r="L510" s="49">
        <f t="shared" si="89"/>
        <v>-92.5</v>
      </c>
      <c r="M510" s="49">
        <f t="shared" si="90"/>
        <v>87.87680209698559</v>
      </c>
      <c r="N510" s="49">
        <f t="shared" si="91"/>
        <v>94.70338983050848</v>
      </c>
      <c r="O510" s="49">
        <f t="shared" si="92"/>
        <v>-92.5</v>
      </c>
      <c r="P510" s="49">
        <f t="shared" si="93"/>
        <v>87.87680209698559</v>
      </c>
    </row>
    <row r="511" spans="1:16" ht="30.75" hidden="1">
      <c r="A511" s="86"/>
      <c r="B511" s="86"/>
      <c r="C511" s="20" t="s">
        <v>66</v>
      </c>
      <c r="D511" s="44" t="s">
        <v>67</v>
      </c>
      <c r="E511" s="49">
        <f t="shared" si="94"/>
        <v>0</v>
      </c>
      <c r="F511" s="49">
        <f t="shared" si="94"/>
        <v>0</v>
      </c>
      <c r="G511" s="49">
        <f t="shared" si="94"/>
        <v>0</v>
      </c>
      <c r="H511" s="49">
        <f t="shared" si="94"/>
        <v>0</v>
      </c>
      <c r="I511" s="49">
        <f t="shared" si="86"/>
        <v>0</v>
      </c>
      <c r="J511" s="49" t="e">
        <f t="shared" si="87"/>
        <v>#DIV/0!</v>
      </c>
      <c r="K511" s="49" t="e">
        <f t="shared" si="88"/>
        <v>#DIV/0!</v>
      </c>
      <c r="L511" s="49">
        <f t="shared" si="89"/>
        <v>0</v>
      </c>
      <c r="M511" s="49" t="e">
        <f t="shared" si="90"/>
        <v>#DIV/0!</v>
      </c>
      <c r="N511" s="49" t="e">
        <f t="shared" si="91"/>
        <v>#DIV/0!</v>
      </c>
      <c r="O511" s="49">
        <f t="shared" si="92"/>
        <v>0</v>
      </c>
      <c r="P511" s="49" t="e">
        <f t="shared" si="93"/>
        <v>#DIV/0!</v>
      </c>
    </row>
    <row r="512" spans="1:16" ht="34.5" customHeight="1" hidden="1">
      <c r="A512" s="86"/>
      <c r="B512" s="86"/>
      <c r="C512" s="20" t="s">
        <v>68</v>
      </c>
      <c r="D512" s="44" t="s">
        <v>69</v>
      </c>
      <c r="E512" s="49">
        <f t="shared" si="94"/>
        <v>0</v>
      </c>
      <c r="F512" s="49">
        <f t="shared" si="94"/>
        <v>0</v>
      </c>
      <c r="G512" s="49">
        <f t="shared" si="94"/>
        <v>0</v>
      </c>
      <c r="H512" s="49">
        <f t="shared" si="94"/>
        <v>0</v>
      </c>
      <c r="I512" s="49">
        <f t="shared" si="86"/>
        <v>0</v>
      </c>
      <c r="J512" s="49" t="e">
        <f t="shared" si="87"/>
        <v>#DIV/0!</v>
      </c>
      <c r="K512" s="49" t="e">
        <f t="shared" si="88"/>
        <v>#DIV/0!</v>
      </c>
      <c r="L512" s="49">
        <f t="shared" si="89"/>
        <v>0</v>
      </c>
      <c r="M512" s="49" t="e">
        <f t="shared" si="90"/>
        <v>#DIV/0!</v>
      </c>
      <c r="N512" s="49" t="e">
        <f t="shared" si="91"/>
        <v>#DIV/0!</v>
      </c>
      <c r="O512" s="49">
        <f t="shared" si="92"/>
        <v>0</v>
      </c>
      <c r="P512" s="49" t="e">
        <f t="shared" si="93"/>
        <v>#DIV/0!</v>
      </c>
    </row>
    <row r="513" spans="1:16" ht="34.5" customHeight="1" hidden="1">
      <c r="A513" s="86"/>
      <c r="B513" s="86"/>
      <c r="C513" s="20" t="s">
        <v>236</v>
      </c>
      <c r="D513" s="44" t="s">
        <v>238</v>
      </c>
      <c r="E513" s="49">
        <f t="shared" si="94"/>
        <v>0</v>
      </c>
      <c r="F513" s="49">
        <f t="shared" si="94"/>
        <v>0</v>
      </c>
      <c r="G513" s="49">
        <f t="shared" si="94"/>
        <v>0</v>
      </c>
      <c r="H513" s="49">
        <f t="shared" si="94"/>
        <v>10</v>
      </c>
      <c r="I513" s="49">
        <f t="shared" si="86"/>
        <v>10</v>
      </c>
      <c r="J513" s="49" t="e">
        <f t="shared" si="87"/>
        <v>#DIV/0!</v>
      </c>
      <c r="K513" s="49" t="e">
        <f t="shared" si="88"/>
        <v>#DIV/0!</v>
      </c>
      <c r="L513" s="49">
        <f t="shared" si="89"/>
        <v>10</v>
      </c>
      <c r="M513" s="49" t="e">
        <f t="shared" si="90"/>
        <v>#DIV/0!</v>
      </c>
      <c r="N513" s="49" t="e">
        <f t="shared" si="91"/>
        <v>#DIV/0!</v>
      </c>
      <c r="O513" s="49">
        <f t="shared" si="92"/>
        <v>10</v>
      </c>
      <c r="P513" s="49" t="e">
        <f t="shared" si="93"/>
        <v>#DIV/0!</v>
      </c>
    </row>
    <row r="514" spans="1:16" ht="62.25" hidden="1">
      <c r="A514" s="86"/>
      <c r="B514" s="86"/>
      <c r="C514" s="20" t="s">
        <v>127</v>
      </c>
      <c r="D514" s="44" t="s">
        <v>128</v>
      </c>
      <c r="E514" s="49">
        <f t="shared" si="94"/>
        <v>13067.5</v>
      </c>
      <c r="F514" s="49">
        <f t="shared" si="94"/>
        <v>15973.4</v>
      </c>
      <c r="G514" s="49">
        <f t="shared" si="94"/>
        <v>12665.5</v>
      </c>
      <c r="H514" s="49">
        <f t="shared" si="94"/>
        <v>12700.9</v>
      </c>
      <c r="I514" s="49">
        <f t="shared" si="86"/>
        <v>35.399999999999636</v>
      </c>
      <c r="J514" s="49">
        <f t="shared" si="87"/>
        <v>100.27949942757886</v>
      </c>
      <c r="K514" s="49">
        <f t="shared" si="88"/>
        <v>79.51281505502898</v>
      </c>
      <c r="L514" s="49">
        <f t="shared" si="89"/>
        <v>-366.60000000000036</v>
      </c>
      <c r="M514" s="49">
        <f t="shared" si="90"/>
        <v>97.19456667304381</v>
      </c>
      <c r="N514" s="49">
        <f t="shared" si="91"/>
        <v>79.51281505502898</v>
      </c>
      <c r="O514" s="49">
        <f t="shared" si="92"/>
        <v>-366.60000000000036</v>
      </c>
      <c r="P514" s="49">
        <f t="shared" si="93"/>
        <v>97.19456667304381</v>
      </c>
    </row>
    <row r="515" spans="1:16" ht="62.25" hidden="1">
      <c r="A515" s="86"/>
      <c r="B515" s="86"/>
      <c r="C515" s="20" t="s">
        <v>223</v>
      </c>
      <c r="D515" s="43" t="s">
        <v>225</v>
      </c>
      <c r="E515" s="49">
        <f t="shared" si="94"/>
        <v>0</v>
      </c>
      <c r="F515" s="49">
        <f t="shared" si="94"/>
        <v>8</v>
      </c>
      <c r="G515" s="49">
        <f t="shared" si="94"/>
        <v>8</v>
      </c>
      <c r="H515" s="49">
        <f t="shared" si="94"/>
        <v>29.6</v>
      </c>
      <c r="I515" s="49">
        <f t="shared" si="86"/>
        <v>21.6</v>
      </c>
      <c r="J515" s="49">
        <f t="shared" si="87"/>
        <v>370</v>
      </c>
      <c r="K515" s="49">
        <f t="shared" si="88"/>
        <v>370</v>
      </c>
      <c r="L515" s="49">
        <f t="shared" si="89"/>
        <v>29.6</v>
      </c>
      <c r="M515" s="49" t="e">
        <f t="shared" si="90"/>
        <v>#DIV/0!</v>
      </c>
      <c r="N515" s="49">
        <f t="shared" si="91"/>
        <v>370</v>
      </c>
      <c r="O515" s="49">
        <f t="shared" si="92"/>
        <v>29.6</v>
      </c>
      <c r="P515" s="49" t="e">
        <f t="shared" si="93"/>
        <v>#DIV/0!</v>
      </c>
    </row>
    <row r="516" spans="1:16" ht="30.75" hidden="1">
      <c r="A516" s="86"/>
      <c r="B516" s="86"/>
      <c r="C516" s="20" t="s">
        <v>224</v>
      </c>
      <c r="D516" s="43" t="s">
        <v>226</v>
      </c>
      <c r="E516" s="49">
        <f t="shared" si="94"/>
        <v>626.5</v>
      </c>
      <c r="F516" s="49">
        <f t="shared" si="94"/>
        <v>1101.2</v>
      </c>
      <c r="G516" s="49">
        <f t="shared" si="94"/>
        <v>1076.2</v>
      </c>
      <c r="H516" s="49">
        <f t="shared" si="94"/>
        <v>4999.3</v>
      </c>
      <c r="I516" s="49">
        <f t="shared" si="86"/>
        <v>3923.1000000000004</v>
      </c>
      <c r="J516" s="49">
        <f t="shared" si="87"/>
        <v>464.5326147556216</v>
      </c>
      <c r="K516" s="49">
        <f t="shared" si="88"/>
        <v>453.9865601162369</v>
      </c>
      <c r="L516" s="49">
        <f t="shared" si="89"/>
        <v>4372.8</v>
      </c>
      <c r="M516" s="49">
        <f t="shared" si="90"/>
        <v>797.9728651237031</v>
      </c>
      <c r="N516" s="49">
        <f t="shared" si="91"/>
        <v>453.9865601162369</v>
      </c>
      <c r="O516" s="49">
        <f t="shared" si="92"/>
        <v>4372.8</v>
      </c>
      <c r="P516" s="49">
        <f t="shared" si="93"/>
        <v>797.9728651237031</v>
      </c>
    </row>
    <row r="517" spans="1:16" ht="46.5" hidden="1">
      <c r="A517" s="86"/>
      <c r="B517" s="86"/>
      <c r="C517" s="20" t="s">
        <v>38</v>
      </c>
      <c r="D517" s="50" t="s">
        <v>39</v>
      </c>
      <c r="E517" s="49">
        <f t="shared" si="94"/>
        <v>1676.7</v>
      </c>
      <c r="F517" s="49">
        <f t="shared" si="94"/>
        <v>0</v>
      </c>
      <c r="G517" s="49">
        <f t="shared" si="94"/>
        <v>0</v>
      </c>
      <c r="H517" s="49">
        <f t="shared" si="94"/>
        <v>1596.4</v>
      </c>
      <c r="I517" s="49">
        <f t="shared" si="86"/>
        <v>1596.4</v>
      </c>
      <c r="J517" s="49" t="e">
        <f t="shared" si="87"/>
        <v>#DIV/0!</v>
      </c>
      <c r="K517" s="49" t="e">
        <f t="shared" si="88"/>
        <v>#DIV/0!</v>
      </c>
      <c r="L517" s="49">
        <f t="shared" si="89"/>
        <v>-80.29999999999995</v>
      </c>
      <c r="M517" s="49">
        <f t="shared" si="90"/>
        <v>95.21083079859247</v>
      </c>
      <c r="N517" s="49" t="e">
        <f t="shared" si="91"/>
        <v>#DIV/0!</v>
      </c>
      <c r="O517" s="49">
        <f t="shared" si="92"/>
        <v>-80.29999999999995</v>
      </c>
      <c r="P517" s="49">
        <f t="shared" si="93"/>
        <v>95.21083079859247</v>
      </c>
    </row>
    <row r="518" spans="1:16" ht="62.25" hidden="1">
      <c r="A518" s="86"/>
      <c r="B518" s="86"/>
      <c r="C518" s="21" t="s">
        <v>49</v>
      </c>
      <c r="D518" s="50" t="s">
        <v>50</v>
      </c>
      <c r="E518" s="49">
        <f aca="true" t="shared" si="95" ref="E518:H527">SUMIF($C$6:$C$452,$C518,E$6:E$452)</f>
        <v>221</v>
      </c>
      <c r="F518" s="49">
        <f t="shared" si="95"/>
        <v>335</v>
      </c>
      <c r="G518" s="49">
        <f t="shared" si="95"/>
        <v>270</v>
      </c>
      <c r="H518" s="49">
        <f t="shared" si="95"/>
        <v>253</v>
      </c>
      <c r="I518" s="49">
        <f t="shared" si="86"/>
        <v>-17</v>
      </c>
      <c r="J518" s="49">
        <f t="shared" si="87"/>
        <v>93.7037037037037</v>
      </c>
      <c r="K518" s="49">
        <f t="shared" si="88"/>
        <v>75.5223880597015</v>
      </c>
      <c r="L518" s="49">
        <f t="shared" si="89"/>
        <v>32</v>
      </c>
      <c r="M518" s="49">
        <f t="shared" si="90"/>
        <v>114.47963800904976</v>
      </c>
      <c r="N518" s="49">
        <f t="shared" si="91"/>
        <v>75.5223880597015</v>
      </c>
      <c r="O518" s="49">
        <f t="shared" si="92"/>
        <v>32</v>
      </c>
      <c r="P518" s="49">
        <f t="shared" si="93"/>
        <v>114.47963800904976</v>
      </c>
    </row>
    <row r="519" spans="1:16" ht="78" hidden="1">
      <c r="A519" s="86"/>
      <c r="B519" s="86"/>
      <c r="C519" s="20" t="s">
        <v>246</v>
      </c>
      <c r="D519" s="44" t="s">
        <v>245</v>
      </c>
      <c r="E519" s="49">
        <f t="shared" si="95"/>
        <v>0</v>
      </c>
      <c r="F519" s="49">
        <f t="shared" si="95"/>
        <v>0</v>
      </c>
      <c r="G519" s="49">
        <f t="shared" si="95"/>
        <v>0</v>
      </c>
      <c r="H519" s="49">
        <f t="shared" si="95"/>
        <v>226.7</v>
      </c>
      <c r="I519" s="49">
        <f>H519-G519</f>
        <v>226.7</v>
      </c>
      <c r="J519" s="49" t="e">
        <f>H519/G519*100</f>
        <v>#DIV/0!</v>
      </c>
      <c r="K519" s="49" t="e">
        <f>H519/F519*100</f>
        <v>#DIV/0!</v>
      </c>
      <c r="L519" s="49">
        <f>H519-E519</f>
        <v>226.7</v>
      </c>
      <c r="M519" s="49" t="e">
        <f>H519/E519*100</f>
        <v>#DIV/0!</v>
      </c>
      <c r="N519" s="49"/>
      <c r="O519" s="49"/>
      <c r="P519" s="49"/>
    </row>
    <row r="520" spans="1:16" ht="29.25" customHeight="1" hidden="1">
      <c r="A520" s="86"/>
      <c r="B520" s="86"/>
      <c r="C520" s="21" t="s">
        <v>195</v>
      </c>
      <c r="D520" s="50" t="s">
        <v>196</v>
      </c>
      <c r="E520" s="66">
        <f t="shared" si="95"/>
        <v>0</v>
      </c>
      <c r="F520" s="49">
        <f t="shared" si="95"/>
        <v>0</v>
      </c>
      <c r="G520" s="49">
        <f t="shared" si="95"/>
        <v>0</v>
      </c>
      <c r="H520" s="49">
        <f t="shared" si="95"/>
        <v>346.5</v>
      </c>
      <c r="I520" s="49">
        <f t="shared" si="86"/>
        <v>346.5</v>
      </c>
      <c r="J520" s="49" t="e">
        <f t="shared" si="87"/>
        <v>#DIV/0!</v>
      </c>
      <c r="K520" s="49" t="e">
        <f t="shared" si="88"/>
        <v>#DIV/0!</v>
      </c>
      <c r="L520" s="49">
        <f t="shared" si="89"/>
        <v>346.5</v>
      </c>
      <c r="M520" s="49" t="e">
        <f t="shared" si="90"/>
        <v>#DIV/0!</v>
      </c>
      <c r="N520" s="49" t="e">
        <f t="shared" si="91"/>
        <v>#DIV/0!</v>
      </c>
      <c r="O520" s="49">
        <f t="shared" si="92"/>
        <v>346.5</v>
      </c>
      <c r="P520" s="49" t="e">
        <f t="shared" si="93"/>
        <v>#DIV/0!</v>
      </c>
    </row>
    <row r="521" spans="1:16" ht="33" customHeight="1" hidden="1">
      <c r="A521" s="86"/>
      <c r="B521" s="86"/>
      <c r="C521" s="20" t="s">
        <v>188</v>
      </c>
      <c r="D521" s="44" t="s">
        <v>189</v>
      </c>
      <c r="E521" s="49">
        <f t="shared" si="95"/>
        <v>344.8</v>
      </c>
      <c r="F521" s="49">
        <f t="shared" si="95"/>
        <v>5744.4</v>
      </c>
      <c r="G521" s="49">
        <f t="shared" si="95"/>
        <v>4577.8</v>
      </c>
      <c r="H521" s="66">
        <f t="shared" si="95"/>
        <v>5408.6</v>
      </c>
      <c r="I521" s="49">
        <f t="shared" si="86"/>
        <v>830.8000000000002</v>
      </c>
      <c r="J521" s="49">
        <f t="shared" si="87"/>
        <v>118.1484555900214</v>
      </c>
      <c r="K521" s="49">
        <f t="shared" si="88"/>
        <v>94.15430680314742</v>
      </c>
      <c r="L521" s="49">
        <f t="shared" si="89"/>
        <v>5063.8</v>
      </c>
      <c r="M521" s="49">
        <f t="shared" si="90"/>
        <v>1568.6194895591648</v>
      </c>
      <c r="N521" s="49">
        <f t="shared" si="91"/>
        <v>94.15430680314742</v>
      </c>
      <c r="O521" s="49">
        <f t="shared" si="92"/>
        <v>5063.8</v>
      </c>
      <c r="P521" s="49">
        <f t="shared" si="93"/>
        <v>1568.6194895591648</v>
      </c>
    </row>
    <row r="522" spans="1:16" ht="33" customHeight="1" hidden="1">
      <c r="A522" s="86"/>
      <c r="B522" s="86"/>
      <c r="C522" s="62" t="s">
        <v>213</v>
      </c>
      <c r="D522" s="44" t="s">
        <v>214</v>
      </c>
      <c r="E522" s="49">
        <f t="shared" si="95"/>
        <v>22</v>
      </c>
      <c r="F522" s="49">
        <f t="shared" si="95"/>
        <v>4568.2</v>
      </c>
      <c r="G522" s="49">
        <f t="shared" si="95"/>
        <v>3491</v>
      </c>
      <c r="H522" s="66">
        <f t="shared" si="95"/>
        <v>5507.4</v>
      </c>
      <c r="I522" s="49">
        <f t="shared" si="86"/>
        <v>2016.3999999999996</v>
      </c>
      <c r="J522" s="49">
        <f t="shared" si="87"/>
        <v>157.7599541678602</v>
      </c>
      <c r="K522" s="49">
        <f t="shared" si="88"/>
        <v>120.55952016111378</v>
      </c>
      <c r="L522" s="49">
        <f t="shared" si="89"/>
        <v>5485.4</v>
      </c>
      <c r="M522" s="49">
        <f t="shared" si="90"/>
        <v>25033.63636363636</v>
      </c>
      <c r="N522" s="49">
        <f t="shared" si="91"/>
        <v>120.55952016111378</v>
      </c>
      <c r="O522" s="49">
        <f t="shared" si="92"/>
        <v>5485.4</v>
      </c>
      <c r="P522" s="49">
        <f t="shared" si="93"/>
        <v>25033.63636363636</v>
      </c>
    </row>
    <row r="523" spans="1:16" ht="33" customHeight="1" hidden="1">
      <c r="A523" s="86"/>
      <c r="B523" s="86"/>
      <c r="C523" s="20" t="s">
        <v>248</v>
      </c>
      <c r="D523" s="44" t="s">
        <v>247</v>
      </c>
      <c r="E523" s="49">
        <f t="shared" si="95"/>
        <v>0</v>
      </c>
      <c r="F523" s="49">
        <f t="shared" si="95"/>
        <v>0</v>
      </c>
      <c r="G523" s="49">
        <f t="shared" si="95"/>
        <v>0</v>
      </c>
      <c r="H523" s="66">
        <f t="shared" si="95"/>
        <v>1018.9</v>
      </c>
      <c r="I523" s="49">
        <f>H523-G523</f>
        <v>1018.9</v>
      </c>
      <c r="J523" s="49" t="e">
        <f>H523/G523*100</f>
        <v>#DIV/0!</v>
      </c>
      <c r="K523" s="49" t="e">
        <f>H523/F523*100</f>
        <v>#DIV/0!</v>
      </c>
      <c r="L523" s="49">
        <f>H523-E523</f>
        <v>1018.9</v>
      </c>
      <c r="M523" s="49" t="e">
        <f>H523/E523*100</f>
        <v>#DIV/0!</v>
      </c>
      <c r="N523" s="49"/>
      <c r="O523" s="49"/>
      <c r="P523" s="49"/>
    </row>
    <row r="524" spans="1:16" ht="33" customHeight="1" hidden="1">
      <c r="A524" s="86"/>
      <c r="B524" s="86"/>
      <c r="C524" s="20" t="s">
        <v>239</v>
      </c>
      <c r="D524" s="44" t="s">
        <v>240</v>
      </c>
      <c r="E524" s="49">
        <f t="shared" si="95"/>
        <v>0</v>
      </c>
      <c r="F524" s="49">
        <f t="shared" si="95"/>
        <v>0</v>
      </c>
      <c r="G524" s="49">
        <f t="shared" si="95"/>
        <v>0</v>
      </c>
      <c r="H524" s="66">
        <f t="shared" si="95"/>
        <v>3102.9</v>
      </c>
      <c r="I524" s="49">
        <f>H524-G524</f>
        <v>3102.9</v>
      </c>
      <c r="J524" s="49" t="e">
        <f>H524/G524*100</f>
        <v>#DIV/0!</v>
      </c>
      <c r="K524" s="49" t="e">
        <f>H524/F524*100</f>
        <v>#DIV/0!</v>
      </c>
      <c r="L524" s="49">
        <f>H524-E524</f>
        <v>3102.9</v>
      </c>
      <c r="M524" s="49" t="e">
        <f>H524/E524*100</f>
        <v>#DIV/0!</v>
      </c>
      <c r="N524" s="49" t="e">
        <f>H524/F524*100</f>
        <v>#DIV/0!</v>
      </c>
      <c r="O524" s="49">
        <f>H524-E524</f>
        <v>3102.9</v>
      </c>
      <c r="P524" s="49" t="e">
        <f>H524/E524*100</f>
        <v>#DIV/0!</v>
      </c>
    </row>
    <row r="525" spans="1:16" ht="46.5" hidden="1">
      <c r="A525" s="86"/>
      <c r="B525" s="86"/>
      <c r="C525" s="20" t="s">
        <v>19</v>
      </c>
      <c r="D525" s="44" t="s">
        <v>20</v>
      </c>
      <c r="E525" s="49">
        <f t="shared" si="95"/>
        <v>74599.1</v>
      </c>
      <c r="F525" s="49">
        <f t="shared" si="95"/>
        <v>71498.59999999999</v>
      </c>
      <c r="G525" s="49">
        <f t="shared" si="95"/>
        <v>59057.9</v>
      </c>
      <c r="H525" s="66">
        <f t="shared" si="95"/>
        <v>66317.40000000001</v>
      </c>
      <c r="I525" s="49">
        <f t="shared" si="86"/>
        <v>7259.500000000007</v>
      </c>
      <c r="J525" s="49">
        <f t="shared" si="87"/>
        <v>112.29217428997646</v>
      </c>
      <c r="K525" s="49">
        <f t="shared" si="88"/>
        <v>92.75342454257847</v>
      </c>
      <c r="L525" s="49">
        <f t="shared" si="89"/>
        <v>-8281.699999999997</v>
      </c>
      <c r="M525" s="49">
        <f t="shared" si="90"/>
        <v>88.89839153555472</v>
      </c>
      <c r="N525" s="49">
        <f t="shared" si="91"/>
        <v>92.75342454257847</v>
      </c>
      <c r="O525" s="49">
        <f t="shared" si="92"/>
        <v>-8281.699999999997</v>
      </c>
      <c r="P525" s="49">
        <f t="shared" si="93"/>
        <v>88.89839153555472</v>
      </c>
    </row>
    <row r="526" spans="1:16" ht="18.75" customHeight="1">
      <c r="A526" s="86"/>
      <c r="B526" s="86"/>
      <c r="C526" s="21" t="s">
        <v>21</v>
      </c>
      <c r="D526" s="43" t="s">
        <v>22</v>
      </c>
      <c r="E526" s="66">
        <f t="shared" si="95"/>
        <v>781.9000000000001</v>
      </c>
      <c r="F526" s="49">
        <f t="shared" si="95"/>
        <v>0</v>
      </c>
      <c r="G526" s="49">
        <f t="shared" si="95"/>
        <v>0</v>
      </c>
      <c r="H526" s="49">
        <f t="shared" si="95"/>
        <v>11976.499999999998</v>
      </c>
      <c r="I526" s="49">
        <f t="shared" si="86"/>
        <v>11976.499999999998</v>
      </c>
      <c r="J526" s="49"/>
      <c r="K526" s="49"/>
      <c r="L526" s="49">
        <f t="shared" si="89"/>
        <v>11194.599999999999</v>
      </c>
      <c r="M526" s="49">
        <f t="shared" si="90"/>
        <v>1531.7176109476911</v>
      </c>
      <c r="N526" s="49"/>
      <c r="O526" s="49">
        <f t="shared" si="92"/>
        <v>11194.599999999999</v>
      </c>
      <c r="P526" s="49">
        <f t="shared" si="93"/>
        <v>1531.7176109476911</v>
      </c>
    </row>
    <row r="527" spans="1:16" ht="18.75" customHeight="1">
      <c r="A527" s="86"/>
      <c r="B527" s="86"/>
      <c r="C527" s="21" t="s">
        <v>23</v>
      </c>
      <c r="D527" s="43" t="s">
        <v>134</v>
      </c>
      <c r="E527" s="66">
        <f t="shared" si="95"/>
        <v>31003.9</v>
      </c>
      <c r="F527" s="49">
        <f t="shared" si="95"/>
        <v>29877.1</v>
      </c>
      <c r="G527" s="49">
        <f t="shared" si="95"/>
        <v>29858.1</v>
      </c>
      <c r="H527" s="49">
        <f t="shared" si="95"/>
        <v>28583.2</v>
      </c>
      <c r="I527" s="49">
        <f t="shared" si="86"/>
        <v>-1274.8999999999978</v>
      </c>
      <c r="J527" s="49">
        <f t="shared" si="87"/>
        <v>95.73013688077943</v>
      </c>
      <c r="K527" s="49">
        <f t="shared" si="88"/>
        <v>95.66925839522578</v>
      </c>
      <c r="L527" s="49">
        <f t="shared" si="89"/>
        <v>-2420.7000000000007</v>
      </c>
      <c r="M527" s="49">
        <f t="shared" si="90"/>
        <v>92.19227258506187</v>
      </c>
      <c r="N527" s="49">
        <f t="shared" si="91"/>
        <v>95.66925839522578</v>
      </c>
      <c r="O527" s="49">
        <f t="shared" si="92"/>
        <v>-2420.7000000000007</v>
      </c>
      <c r="P527" s="49">
        <f t="shared" si="93"/>
        <v>92.19227258506187</v>
      </c>
    </row>
    <row r="528" spans="1:16" s="5" customFormat="1" ht="24" customHeight="1">
      <c r="A528" s="86"/>
      <c r="B528" s="86"/>
      <c r="C528" s="23"/>
      <c r="D528" s="3" t="s">
        <v>154</v>
      </c>
      <c r="E528" s="6">
        <f>E461+E477</f>
        <v>12716288.1</v>
      </c>
      <c r="F528" s="6">
        <f>F461+F477</f>
        <v>16595048.9</v>
      </c>
      <c r="G528" s="6">
        <f>G461+G477</f>
        <v>13193753.499999998</v>
      </c>
      <c r="H528" s="6">
        <f>H461+H477</f>
        <v>13454675.499999998</v>
      </c>
      <c r="I528" s="6">
        <f aca="true" t="shared" si="96" ref="I528:I543">H528-G528</f>
        <v>260922</v>
      </c>
      <c r="J528" s="6">
        <f aca="true" t="shared" si="97" ref="J528:J534">H528/G528*100</f>
        <v>101.97761766581435</v>
      </c>
      <c r="K528" s="6">
        <f aca="true" t="shared" si="98" ref="K528:K534">H528/F528*100</f>
        <v>81.07644383018358</v>
      </c>
      <c r="L528" s="6">
        <f aca="true" t="shared" si="99" ref="L528:L534">H528-E528</f>
        <v>738387.3999999985</v>
      </c>
      <c r="M528" s="6">
        <f aca="true" t="shared" si="100" ref="M528:M536">H528/E528*100</f>
        <v>105.80662685677905</v>
      </c>
      <c r="N528" s="6">
        <f aca="true" t="shared" si="101" ref="N528:N534">H528/F528*100</f>
        <v>81.07644383018358</v>
      </c>
      <c r="O528" s="6">
        <f aca="true" t="shared" si="102" ref="O528:O534">H528-E528</f>
        <v>738387.3999999985</v>
      </c>
      <c r="P528" s="6">
        <f aca="true" t="shared" si="103" ref="P528:P534">H528/E528*100</f>
        <v>105.80662685677905</v>
      </c>
    </row>
    <row r="529" spans="1:16" s="5" customFormat="1" ht="34.5" customHeight="1">
      <c r="A529" s="86"/>
      <c r="B529" s="86"/>
      <c r="C529" s="23"/>
      <c r="D529" s="3" t="s">
        <v>252</v>
      </c>
      <c r="E529" s="6">
        <f>E530-E539</f>
        <v>6532836.700000001</v>
      </c>
      <c r="F529" s="6">
        <f>F530-F539</f>
        <v>7246243.499999999</v>
      </c>
      <c r="G529" s="6">
        <f>G530-G539</f>
        <v>5585115.3999999985</v>
      </c>
      <c r="H529" s="6">
        <f>H530-H539</f>
        <v>6172722.4</v>
      </c>
      <c r="I529" s="6">
        <f t="shared" si="96"/>
        <v>587607.0000000019</v>
      </c>
      <c r="J529" s="6">
        <f t="shared" si="97"/>
        <v>110.52094644275394</v>
      </c>
      <c r="K529" s="6">
        <f t="shared" si="98"/>
        <v>85.18513627095199</v>
      </c>
      <c r="L529" s="6">
        <f t="shared" si="99"/>
        <v>-360114.30000000075</v>
      </c>
      <c r="M529" s="6">
        <f t="shared" si="100"/>
        <v>94.48762740388106</v>
      </c>
      <c r="N529" s="6">
        <f t="shared" si="101"/>
        <v>85.18513627095199</v>
      </c>
      <c r="O529" s="6">
        <f t="shared" si="102"/>
        <v>-360114.30000000075</v>
      </c>
      <c r="P529" s="6">
        <f t="shared" si="103"/>
        <v>94.48762740388106</v>
      </c>
    </row>
    <row r="530" spans="1:16" s="5" customFormat="1" ht="34.5" customHeight="1">
      <c r="A530" s="86"/>
      <c r="B530" s="86"/>
      <c r="C530" s="23" t="s">
        <v>219</v>
      </c>
      <c r="D530" s="79" t="s">
        <v>253</v>
      </c>
      <c r="E530" s="80">
        <f>SUM(E531:E539)</f>
        <v>6385381.500000001</v>
      </c>
      <c r="F530" s="80">
        <f>SUM(F531:F539)</f>
        <v>7246243.499999999</v>
      </c>
      <c r="G530" s="80">
        <f>SUM(G531:G539)</f>
        <v>5585115.3999999985</v>
      </c>
      <c r="H530" s="80">
        <f>SUM(H531:H539)</f>
        <v>5915283.800000001</v>
      </c>
      <c r="I530" s="80">
        <f t="shared" si="96"/>
        <v>330168.40000000224</v>
      </c>
      <c r="J530" s="80">
        <f t="shared" si="97"/>
        <v>105.91157704637584</v>
      </c>
      <c r="K530" s="80">
        <f t="shared" si="98"/>
        <v>81.63241823159822</v>
      </c>
      <c r="L530" s="80">
        <f t="shared" si="99"/>
        <v>-470097.7000000002</v>
      </c>
      <c r="M530" s="80">
        <f t="shared" si="100"/>
        <v>92.63790738266773</v>
      </c>
      <c r="N530" s="6">
        <f t="shared" si="101"/>
        <v>81.63241823159822</v>
      </c>
      <c r="O530" s="6">
        <f t="shared" si="102"/>
        <v>-470097.7000000002</v>
      </c>
      <c r="P530" s="6">
        <f t="shared" si="103"/>
        <v>92.63790738266773</v>
      </c>
    </row>
    <row r="531" spans="1:16" ht="33" customHeight="1">
      <c r="A531" s="86"/>
      <c r="B531" s="86"/>
      <c r="C531" s="21" t="s">
        <v>40</v>
      </c>
      <c r="D531" s="43" t="s">
        <v>41</v>
      </c>
      <c r="E531" s="49">
        <f aca="true" t="shared" si="104" ref="E531:H539">SUMIF($C$6:$C$444,$C531,E$6:E$444)</f>
        <v>200714.5</v>
      </c>
      <c r="F531" s="49">
        <f t="shared" si="104"/>
        <v>213355.7</v>
      </c>
      <c r="G531" s="49">
        <f t="shared" si="104"/>
        <v>177796.4</v>
      </c>
      <c r="H531" s="66">
        <f t="shared" si="104"/>
        <v>160016.8</v>
      </c>
      <c r="I531" s="49">
        <f t="shared" si="96"/>
        <v>-17779.600000000006</v>
      </c>
      <c r="J531" s="49">
        <f t="shared" si="97"/>
        <v>90.00002249764337</v>
      </c>
      <c r="K531" s="49">
        <f t="shared" si="98"/>
        <v>75.00001171752149</v>
      </c>
      <c r="L531" s="49">
        <f t="shared" si="99"/>
        <v>-40697.70000000001</v>
      </c>
      <c r="M531" s="49">
        <f t="shared" si="100"/>
        <v>79.72358748371443</v>
      </c>
      <c r="N531" s="49">
        <f t="shared" si="101"/>
        <v>75.00001171752149</v>
      </c>
      <c r="O531" s="49">
        <f t="shared" si="102"/>
        <v>-40697.70000000001</v>
      </c>
      <c r="P531" s="49">
        <f t="shared" si="103"/>
        <v>79.72358748371443</v>
      </c>
    </row>
    <row r="532" spans="1:16" ht="19.5" customHeight="1">
      <c r="A532" s="86"/>
      <c r="B532" s="86"/>
      <c r="C532" s="21" t="s">
        <v>26</v>
      </c>
      <c r="D532" s="43" t="s">
        <v>168</v>
      </c>
      <c r="E532" s="49">
        <f t="shared" si="104"/>
        <v>1258282.9</v>
      </c>
      <c r="F532" s="66">
        <f t="shared" si="104"/>
        <v>1400840.6</v>
      </c>
      <c r="G532" s="66">
        <f t="shared" si="104"/>
        <v>778751.7</v>
      </c>
      <c r="H532" s="66">
        <f t="shared" si="104"/>
        <v>960052.5999999999</v>
      </c>
      <c r="I532" s="49">
        <f t="shared" si="96"/>
        <v>181300.8999999999</v>
      </c>
      <c r="J532" s="49">
        <f t="shared" si="97"/>
        <v>123.28096362422065</v>
      </c>
      <c r="K532" s="49">
        <f t="shared" si="98"/>
        <v>68.53403592100342</v>
      </c>
      <c r="L532" s="49">
        <f t="shared" si="99"/>
        <v>-298230.30000000005</v>
      </c>
      <c r="M532" s="49">
        <f t="shared" si="100"/>
        <v>76.29862886954912</v>
      </c>
      <c r="N532" s="49">
        <f t="shared" si="101"/>
        <v>68.53403592100342</v>
      </c>
      <c r="O532" s="49">
        <f t="shared" si="102"/>
        <v>-298230.30000000005</v>
      </c>
      <c r="P532" s="49">
        <f t="shared" si="103"/>
        <v>76.29862886954912</v>
      </c>
    </row>
    <row r="533" spans="1:16" ht="19.5" customHeight="1">
      <c r="A533" s="86"/>
      <c r="B533" s="86"/>
      <c r="C533" s="21" t="s">
        <v>28</v>
      </c>
      <c r="D533" s="43" t="s">
        <v>72</v>
      </c>
      <c r="E533" s="49">
        <f t="shared" si="104"/>
        <v>4516530.6</v>
      </c>
      <c r="F533" s="66">
        <f t="shared" si="104"/>
        <v>4965589.199999999</v>
      </c>
      <c r="G533" s="66">
        <f t="shared" si="104"/>
        <v>4208940.899999999</v>
      </c>
      <c r="H533" s="49">
        <f t="shared" si="104"/>
        <v>4485159.5</v>
      </c>
      <c r="I533" s="49">
        <f t="shared" si="96"/>
        <v>276218.60000000056</v>
      </c>
      <c r="J533" s="49">
        <f t="shared" si="97"/>
        <v>106.56266283045221</v>
      </c>
      <c r="K533" s="49">
        <f t="shared" si="98"/>
        <v>90.32481986226328</v>
      </c>
      <c r="L533" s="49">
        <f t="shared" si="99"/>
        <v>-31371.099999999627</v>
      </c>
      <c r="M533" s="49">
        <f t="shared" si="100"/>
        <v>99.3054159757049</v>
      </c>
      <c r="N533" s="49">
        <f t="shared" si="101"/>
        <v>90.32481986226328</v>
      </c>
      <c r="O533" s="49">
        <f t="shared" si="102"/>
        <v>-31371.099999999627</v>
      </c>
      <c r="P533" s="49">
        <f t="shared" si="103"/>
        <v>99.3054159757049</v>
      </c>
    </row>
    <row r="534" spans="1:16" ht="19.5" customHeight="1">
      <c r="A534" s="86"/>
      <c r="B534" s="86"/>
      <c r="C534" s="21" t="s">
        <v>43</v>
      </c>
      <c r="D534" s="44" t="s">
        <v>44</v>
      </c>
      <c r="E534" s="49">
        <f t="shared" si="104"/>
        <v>477102.89999999997</v>
      </c>
      <c r="F534" s="66">
        <f t="shared" si="104"/>
        <v>653299.9</v>
      </c>
      <c r="G534" s="66">
        <f t="shared" si="104"/>
        <v>406468.3</v>
      </c>
      <c r="H534" s="66">
        <f t="shared" si="104"/>
        <v>445306.69999999995</v>
      </c>
      <c r="I534" s="49">
        <f t="shared" si="96"/>
        <v>38838.399999999965</v>
      </c>
      <c r="J534" s="49">
        <f t="shared" si="97"/>
        <v>109.55508707567108</v>
      </c>
      <c r="K534" s="49">
        <f t="shared" si="98"/>
        <v>68.16267689616973</v>
      </c>
      <c r="L534" s="49">
        <f t="shared" si="99"/>
        <v>-31796.20000000001</v>
      </c>
      <c r="M534" s="49">
        <f t="shared" si="100"/>
        <v>93.33556765217733</v>
      </c>
      <c r="N534" s="49">
        <f t="shared" si="101"/>
        <v>68.16267689616973</v>
      </c>
      <c r="O534" s="49">
        <f t="shared" si="102"/>
        <v>-31796.20000000001</v>
      </c>
      <c r="P534" s="49">
        <f t="shared" si="103"/>
        <v>93.33556765217733</v>
      </c>
    </row>
    <row r="535" spans="1:16" ht="33" customHeight="1" hidden="1">
      <c r="A535" s="86"/>
      <c r="B535" s="86"/>
      <c r="C535" s="21" t="s">
        <v>169</v>
      </c>
      <c r="D535" s="42" t="s">
        <v>170</v>
      </c>
      <c r="E535" s="49">
        <f t="shared" si="104"/>
        <v>0</v>
      </c>
      <c r="F535" s="49">
        <f t="shared" si="104"/>
        <v>0</v>
      </c>
      <c r="G535" s="49">
        <f t="shared" si="104"/>
        <v>0</v>
      </c>
      <c r="H535" s="49">
        <f t="shared" si="104"/>
        <v>0</v>
      </c>
      <c r="I535" s="49">
        <f t="shared" si="96"/>
        <v>0</v>
      </c>
      <c r="J535" s="49"/>
      <c r="K535" s="49"/>
      <c r="L535" s="49">
        <f>H535-E535</f>
        <v>0</v>
      </c>
      <c r="M535" s="49"/>
      <c r="N535" s="49"/>
      <c r="O535" s="49">
        <f aca="true" t="shared" si="105" ref="O535:O543">H535-E535</f>
        <v>0</v>
      </c>
      <c r="P535" s="49"/>
    </row>
    <row r="536" spans="1:16" ht="19.5" customHeight="1">
      <c r="A536" s="86"/>
      <c r="B536" s="86"/>
      <c r="C536" s="21" t="s">
        <v>52</v>
      </c>
      <c r="D536" s="43" t="s">
        <v>53</v>
      </c>
      <c r="E536" s="49">
        <f t="shared" si="104"/>
        <v>1200</v>
      </c>
      <c r="F536" s="49">
        <f t="shared" si="104"/>
        <v>0</v>
      </c>
      <c r="G536" s="49">
        <f t="shared" si="104"/>
        <v>0</v>
      </c>
      <c r="H536" s="49">
        <f t="shared" si="104"/>
        <v>0</v>
      </c>
      <c r="I536" s="49">
        <f t="shared" si="96"/>
        <v>0</v>
      </c>
      <c r="J536" s="49"/>
      <c r="K536" s="49"/>
      <c r="L536" s="49">
        <f>H536-E536</f>
        <v>-1200</v>
      </c>
      <c r="M536" s="49">
        <f t="shared" si="100"/>
        <v>0</v>
      </c>
      <c r="N536" s="49"/>
      <c r="O536" s="49">
        <f t="shared" si="105"/>
        <v>-1200</v>
      </c>
      <c r="P536" s="49"/>
    </row>
    <row r="537" spans="1:16" ht="33" customHeight="1">
      <c r="A537" s="86"/>
      <c r="B537" s="86"/>
      <c r="C537" s="21" t="s">
        <v>185</v>
      </c>
      <c r="D537" s="42" t="s">
        <v>186</v>
      </c>
      <c r="E537" s="49">
        <f t="shared" si="104"/>
        <v>79.9</v>
      </c>
      <c r="F537" s="49">
        <f t="shared" si="104"/>
        <v>13158.1</v>
      </c>
      <c r="G537" s="49">
        <f t="shared" si="104"/>
        <v>13158.1</v>
      </c>
      <c r="H537" s="49">
        <f t="shared" si="104"/>
        <v>71901</v>
      </c>
      <c r="I537" s="49">
        <f t="shared" si="96"/>
        <v>58742.9</v>
      </c>
      <c r="J537" s="49">
        <f>H537/G537*100</f>
        <v>546.4390755504214</v>
      </c>
      <c r="K537" s="49">
        <f>H537/F537*100</f>
        <v>546.4390755504214</v>
      </c>
      <c r="L537" s="49">
        <f aca="true" t="shared" si="106" ref="L537:L543">H537-E537</f>
        <v>71821.1</v>
      </c>
      <c r="M537" s="49">
        <f aca="true" t="shared" si="107" ref="M537:M543">H537/E537*100</f>
        <v>89988.73591989986</v>
      </c>
      <c r="N537" s="49">
        <f>H537/F537*100</f>
        <v>546.4390755504214</v>
      </c>
      <c r="O537" s="49">
        <f t="shared" si="105"/>
        <v>71821.1</v>
      </c>
      <c r="P537" s="49">
        <f aca="true" t="shared" si="108" ref="P537:P543">H537/E537*100</f>
        <v>89988.73591989986</v>
      </c>
    </row>
    <row r="538" spans="1:16" ht="33" customHeight="1">
      <c r="A538" s="86"/>
      <c r="B538" s="86"/>
      <c r="C538" s="21" t="s">
        <v>184</v>
      </c>
      <c r="D538" s="42" t="s">
        <v>187</v>
      </c>
      <c r="E538" s="49">
        <f t="shared" si="104"/>
        <v>78925.9</v>
      </c>
      <c r="F538" s="49">
        <f t="shared" si="104"/>
        <v>0</v>
      </c>
      <c r="G538" s="49">
        <f t="shared" si="104"/>
        <v>0</v>
      </c>
      <c r="H538" s="49">
        <f t="shared" si="104"/>
        <v>50285.799999999996</v>
      </c>
      <c r="I538" s="49">
        <f t="shared" si="96"/>
        <v>50285.799999999996</v>
      </c>
      <c r="J538" s="49"/>
      <c r="K538" s="49"/>
      <c r="L538" s="49">
        <f>H538-E538</f>
        <v>-28640.1</v>
      </c>
      <c r="M538" s="49">
        <f>H538/E538*100</f>
        <v>63.71267226601154</v>
      </c>
      <c r="N538" s="49"/>
      <c r="O538" s="49">
        <f t="shared" si="105"/>
        <v>-28640.1</v>
      </c>
      <c r="P538" s="49">
        <f t="shared" si="108"/>
        <v>63.71267226601154</v>
      </c>
    </row>
    <row r="539" spans="1:16" ht="18.75" customHeight="1">
      <c r="A539" s="86"/>
      <c r="B539" s="86"/>
      <c r="C539" s="21" t="s">
        <v>30</v>
      </c>
      <c r="D539" s="43" t="s">
        <v>25</v>
      </c>
      <c r="E539" s="66">
        <f t="shared" si="104"/>
        <v>-147455.2</v>
      </c>
      <c r="F539" s="49">
        <f t="shared" si="104"/>
        <v>0</v>
      </c>
      <c r="G539" s="49">
        <f t="shared" si="104"/>
        <v>0</v>
      </c>
      <c r="H539" s="66">
        <f t="shared" si="104"/>
        <v>-257438.59999999998</v>
      </c>
      <c r="I539" s="49">
        <f t="shared" si="96"/>
        <v>-257438.59999999998</v>
      </c>
      <c r="J539" s="49"/>
      <c r="K539" s="49"/>
      <c r="L539" s="49">
        <f>H539-E539</f>
        <v>-109983.39999999997</v>
      </c>
      <c r="M539" s="49">
        <f>H539/E539*100</f>
        <v>174.58767137408512</v>
      </c>
      <c r="N539" s="49"/>
      <c r="O539" s="49">
        <f t="shared" si="105"/>
        <v>-109983.39999999997</v>
      </c>
      <c r="P539" s="49">
        <f t="shared" si="108"/>
        <v>174.58767137408512</v>
      </c>
    </row>
    <row r="540" spans="1:16" s="5" customFormat="1" ht="23.25" customHeight="1">
      <c r="A540" s="86"/>
      <c r="B540" s="86"/>
      <c r="C540" s="22"/>
      <c r="D540" s="8" t="s">
        <v>261</v>
      </c>
      <c r="E540" s="6">
        <f>E541-E539</f>
        <v>19249124.8</v>
      </c>
      <c r="F540" s="6">
        <f>F541-F539</f>
        <v>23841292.4</v>
      </c>
      <c r="G540" s="6">
        <f>G541-G539</f>
        <v>18778868.9</v>
      </c>
      <c r="H540" s="6">
        <f>H541-H539</f>
        <v>19627397.9</v>
      </c>
      <c r="I540" s="6">
        <f t="shared" si="96"/>
        <v>848529</v>
      </c>
      <c r="J540" s="6">
        <f>H540/G540*100</f>
        <v>104.51853093239285</v>
      </c>
      <c r="K540" s="6">
        <f>H540/F540*100</f>
        <v>82.32522621131059</v>
      </c>
      <c r="L540" s="6">
        <f t="shared" si="106"/>
        <v>378273.09999999776</v>
      </c>
      <c r="M540" s="6">
        <f t="shared" si="107"/>
        <v>101.96514441009805</v>
      </c>
      <c r="N540" s="6">
        <f>H540/F540*100</f>
        <v>82.32522621131059</v>
      </c>
      <c r="O540" s="6">
        <f t="shared" si="105"/>
        <v>378273.09999999776</v>
      </c>
      <c r="P540" s="6">
        <f t="shared" si="108"/>
        <v>101.96514441009805</v>
      </c>
    </row>
    <row r="541" spans="1:16" s="5" customFormat="1" ht="23.25" customHeight="1">
      <c r="A541" s="87"/>
      <c r="B541" s="87"/>
      <c r="C541" s="22"/>
      <c r="D541" s="81" t="s">
        <v>173</v>
      </c>
      <c r="E541" s="80">
        <f>E528+E530</f>
        <v>19101669.6</v>
      </c>
      <c r="F541" s="80">
        <f>F528+F530</f>
        <v>23841292.4</v>
      </c>
      <c r="G541" s="80">
        <f>G528+G530</f>
        <v>18778868.9</v>
      </c>
      <c r="H541" s="80">
        <f>H528+H530</f>
        <v>19369959.299999997</v>
      </c>
      <c r="I541" s="80">
        <f t="shared" si="96"/>
        <v>591090.3999999985</v>
      </c>
      <c r="J541" s="80">
        <f>H541/G541*100</f>
        <v>103.14763579823489</v>
      </c>
      <c r="K541" s="80">
        <f>H541/F541*100</f>
        <v>81.24542484953542</v>
      </c>
      <c r="L541" s="80">
        <f t="shared" si="106"/>
        <v>268289.69999999553</v>
      </c>
      <c r="M541" s="80">
        <f t="shared" si="107"/>
        <v>101.40453533967519</v>
      </c>
      <c r="N541" s="6">
        <f>H541/F541*100</f>
        <v>81.24542484953542</v>
      </c>
      <c r="O541" s="6">
        <f t="shared" si="105"/>
        <v>268289.69999999553</v>
      </c>
      <c r="P541" s="6">
        <f t="shared" si="108"/>
        <v>101.40453533967519</v>
      </c>
    </row>
    <row r="542" spans="1:16" s="5" customFormat="1" ht="33" customHeight="1">
      <c r="A542" s="12"/>
      <c r="B542" s="12"/>
      <c r="C542" s="23"/>
      <c r="D542" s="3" t="s">
        <v>156</v>
      </c>
      <c r="E542" s="9">
        <f>E543</f>
        <v>13000</v>
      </c>
      <c r="F542" s="9">
        <f>F543</f>
        <v>58500</v>
      </c>
      <c r="G542" s="9">
        <f>G543</f>
        <v>58500</v>
      </c>
      <c r="H542" s="9">
        <f>H543</f>
        <v>60500</v>
      </c>
      <c r="I542" s="9">
        <f t="shared" si="96"/>
        <v>2000</v>
      </c>
      <c r="J542" s="6">
        <f>H542/G542*100</f>
        <v>103.41880341880344</v>
      </c>
      <c r="K542" s="6">
        <f>H542/F542*100</f>
        <v>103.41880341880344</v>
      </c>
      <c r="L542" s="6">
        <f>H542-E542</f>
        <v>47500</v>
      </c>
      <c r="M542" s="6">
        <f t="shared" si="107"/>
        <v>465.3846153846154</v>
      </c>
      <c r="N542" s="6">
        <f>H542/F542*100</f>
        <v>103.41880341880344</v>
      </c>
      <c r="O542" s="6">
        <f t="shared" si="105"/>
        <v>47500</v>
      </c>
      <c r="P542" s="6">
        <f t="shared" si="108"/>
        <v>465.3846153846154</v>
      </c>
    </row>
    <row r="543" spans="1:16" ht="32.25" customHeight="1">
      <c r="A543" s="7"/>
      <c r="B543" s="7"/>
      <c r="C543" s="20" t="s">
        <v>157</v>
      </c>
      <c r="D543" s="44" t="s">
        <v>158</v>
      </c>
      <c r="E543" s="49">
        <v>13000</v>
      </c>
      <c r="F543" s="49">
        <f>SUMIF($C$6:$C$452,$C543,F$6:F$452)</f>
        <v>58500</v>
      </c>
      <c r="G543" s="49">
        <f>SUMIF($C$6:$C$452,$C543,G$6:G$452)</f>
        <v>58500</v>
      </c>
      <c r="H543" s="49">
        <f>SUMIF($C$6:$C$452,$C543,H$6:H$452)</f>
        <v>60500</v>
      </c>
      <c r="I543" s="49">
        <f t="shared" si="96"/>
        <v>2000</v>
      </c>
      <c r="J543" s="66">
        <f>H543/G543*100</f>
        <v>103.41880341880344</v>
      </c>
      <c r="K543" s="49">
        <f>H543/F543*100</f>
        <v>103.41880341880344</v>
      </c>
      <c r="L543" s="49">
        <f t="shared" si="106"/>
        <v>47500</v>
      </c>
      <c r="M543" s="49">
        <f t="shared" si="107"/>
        <v>465.3846153846154</v>
      </c>
      <c r="N543" s="49">
        <f>H543/F543*100</f>
        <v>103.41880341880344</v>
      </c>
      <c r="O543" s="49">
        <f t="shared" si="105"/>
        <v>47500</v>
      </c>
      <c r="P543" s="49">
        <f t="shared" si="108"/>
        <v>465.3846153846154</v>
      </c>
    </row>
    <row r="544" spans="1:11" ht="15">
      <c r="A544" s="10"/>
      <c r="B544" s="10"/>
      <c r="C544" s="27"/>
      <c r="D544" s="2"/>
      <c r="E544" s="13"/>
      <c r="F544" s="13"/>
      <c r="G544" s="13"/>
      <c r="H544" s="53"/>
      <c r="I544" s="55"/>
      <c r="J544" s="39"/>
      <c r="K544" s="39"/>
    </row>
    <row r="545" spans="1:11" ht="15" hidden="1">
      <c r="A545" s="10" t="s">
        <v>203</v>
      </c>
      <c r="B545" s="10"/>
      <c r="C545" s="27"/>
      <c r="D545" s="2"/>
      <c r="E545" s="13">
        <f>E450-E541</f>
        <v>0</v>
      </c>
      <c r="F545" s="13">
        <f>F450-F541</f>
        <v>0</v>
      </c>
      <c r="G545" s="13">
        <f>G450-G541</f>
        <v>0</v>
      </c>
      <c r="H545" s="13">
        <f>H450-H541</f>
        <v>0</v>
      </c>
      <c r="I545" s="13">
        <f>I450-I541</f>
        <v>3.725290298461914E-09</v>
      </c>
      <c r="J545" s="39"/>
      <c r="K545" s="39"/>
    </row>
    <row r="546" spans="1:11" ht="15">
      <c r="A546" s="10"/>
      <c r="B546" s="10"/>
      <c r="C546" s="27"/>
      <c r="D546" s="2"/>
      <c r="E546" s="13"/>
      <c r="F546" s="13"/>
      <c r="G546" s="13"/>
      <c r="H546" s="53"/>
      <c r="I546" s="55"/>
      <c r="J546" s="39"/>
      <c r="K546" s="39"/>
    </row>
    <row r="547" spans="1:9" ht="15">
      <c r="A547" s="14"/>
      <c r="B547" s="15"/>
      <c r="C547" s="28"/>
      <c r="D547" s="56"/>
      <c r="E547" s="57"/>
      <c r="F547" s="57"/>
      <c r="G547" s="57"/>
      <c r="H547" s="57"/>
      <c r="I547" s="58"/>
    </row>
    <row r="548" spans="1:9" ht="15">
      <c r="A548" s="14"/>
      <c r="B548" s="15"/>
      <c r="C548" s="28"/>
      <c r="D548" s="56"/>
      <c r="E548" s="57"/>
      <c r="F548" s="57"/>
      <c r="G548" s="57"/>
      <c r="H548" s="57"/>
      <c r="I548" s="58"/>
    </row>
    <row r="549" spans="1:9" ht="15">
      <c r="A549" s="14"/>
      <c r="B549" s="15"/>
      <c r="C549" s="28"/>
      <c r="D549" s="56"/>
      <c r="E549" s="57"/>
      <c r="F549" s="57"/>
      <c r="G549" s="57"/>
      <c r="H549" s="57"/>
      <c r="I549" s="58"/>
    </row>
    <row r="550" spans="1:9" ht="15">
      <c r="A550" s="14"/>
      <c r="B550" s="15"/>
      <c r="C550" s="28"/>
      <c r="D550" s="56"/>
      <c r="E550" s="57"/>
      <c r="F550" s="57"/>
      <c r="G550" s="57"/>
      <c r="H550" s="57"/>
      <c r="I550" s="58"/>
    </row>
    <row r="551" spans="1:9" ht="15">
      <c r="A551" s="14"/>
      <c r="B551" s="15"/>
      <c r="C551" s="28"/>
      <c r="D551" s="56"/>
      <c r="E551" s="57"/>
      <c r="F551" s="57"/>
      <c r="G551" s="57"/>
      <c r="H551" s="57"/>
      <c r="I551" s="58"/>
    </row>
    <row r="552" spans="1:8" ht="15">
      <c r="A552" s="16"/>
      <c r="B552" s="15"/>
      <c r="C552" s="28"/>
      <c r="D552" s="56"/>
      <c r="E552" s="57"/>
      <c r="F552" s="57"/>
      <c r="G552" s="57"/>
      <c r="H552" s="57"/>
    </row>
    <row r="553" spans="1:8" ht="15">
      <c r="A553" s="16"/>
      <c r="B553" s="15"/>
      <c r="C553" s="28"/>
      <c r="D553" s="56"/>
      <c r="E553" s="57"/>
      <c r="F553" s="57"/>
      <c r="G553" s="57"/>
      <c r="H553" s="57"/>
    </row>
    <row r="554" spans="1:8" ht="15">
      <c r="A554" s="16"/>
      <c r="B554" s="15"/>
      <c r="C554" s="28"/>
      <c r="D554" s="56"/>
      <c r="E554" s="57"/>
      <c r="F554" s="57"/>
      <c r="G554" s="57"/>
      <c r="H554" s="57"/>
    </row>
    <row r="555" spans="1:8" ht="15">
      <c r="A555" s="16"/>
      <c r="B555" s="15"/>
      <c r="C555" s="28"/>
      <c r="D555" s="56"/>
      <c r="E555" s="57"/>
      <c r="F555" s="57"/>
      <c r="G555" s="57"/>
      <c r="H555" s="57"/>
    </row>
    <row r="556" spans="1:8" ht="15">
      <c r="A556" s="16"/>
      <c r="B556" s="15"/>
      <c r="C556" s="28"/>
      <c r="D556" s="56"/>
      <c r="E556" s="57"/>
      <c r="F556" s="57"/>
      <c r="G556" s="57"/>
      <c r="H556" s="57"/>
    </row>
    <row r="557" spans="1:8" ht="15">
      <c r="A557" s="16"/>
      <c r="B557" s="15"/>
      <c r="C557" s="28"/>
      <c r="D557" s="56"/>
      <c r="E557" s="57"/>
      <c r="F557" s="57"/>
      <c r="G557" s="57"/>
      <c r="H557" s="57"/>
    </row>
    <row r="558" spans="1:8" ht="15">
      <c r="A558" s="16"/>
      <c r="B558" s="15"/>
      <c r="C558" s="28"/>
      <c r="D558" s="56"/>
      <c r="E558" s="57"/>
      <c r="F558" s="57"/>
      <c r="G558" s="57"/>
      <c r="H558" s="57"/>
    </row>
    <row r="559" spans="1:8" ht="15">
      <c r="A559" s="16"/>
      <c r="B559" s="15"/>
      <c r="C559" s="28"/>
      <c r="D559" s="56"/>
      <c r="E559" s="57"/>
      <c r="F559" s="57"/>
      <c r="G559" s="57"/>
      <c r="H559" s="57"/>
    </row>
    <row r="560" spans="1:8" ht="15">
      <c r="A560" s="16"/>
      <c r="B560" s="15"/>
      <c r="C560" s="28"/>
      <c r="D560" s="56"/>
      <c r="E560" s="57"/>
      <c r="F560" s="57"/>
      <c r="G560" s="57"/>
      <c r="H560" s="57"/>
    </row>
    <row r="561" spans="1:8" ht="15">
      <c r="A561" s="16"/>
      <c r="B561" s="15"/>
      <c r="C561" s="28"/>
      <c r="D561" s="56"/>
      <c r="E561" s="57"/>
      <c r="F561" s="57"/>
      <c r="G561" s="57"/>
      <c r="H561" s="57"/>
    </row>
    <row r="562" spans="1:8" ht="15">
      <c r="A562" s="16"/>
      <c r="B562" s="15"/>
      <c r="C562" s="28"/>
      <c r="D562" s="56"/>
      <c r="E562" s="57"/>
      <c r="F562" s="57"/>
      <c r="G562" s="57"/>
      <c r="H562" s="57"/>
    </row>
    <row r="563" spans="1:8" ht="15">
      <c r="A563" s="16"/>
      <c r="B563" s="15"/>
      <c r="C563" s="28"/>
      <c r="D563" s="56"/>
      <c r="E563" s="57"/>
      <c r="F563" s="57"/>
      <c r="G563" s="57"/>
      <c r="H563" s="57"/>
    </row>
    <row r="564" spans="1:8" ht="15">
      <c r="A564" s="16"/>
      <c r="B564" s="15"/>
      <c r="C564" s="28"/>
      <c r="D564" s="56"/>
      <c r="E564" s="57"/>
      <c r="F564" s="57"/>
      <c r="G564" s="57"/>
      <c r="H564" s="57"/>
    </row>
    <row r="565" spans="1:8" ht="15">
      <c r="A565" s="16"/>
      <c r="B565" s="15"/>
      <c r="C565" s="28"/>
      <c r="D565" s="56"/>
      <c r="E565" s="57"/>
      <c r="F565" s="57"/>
      <c r="G565" s="57"/>
      <c r="H565" s="57"/>
    </row>
    <row r="566" spans="1:8" ht="15">
      <c r="A566" s="16"/>
      <c r="B566" s="15"/>
      <c r="C566" s="28"/>
      <c r="D566" s="56"/>
      <c r="E566" s="57"/>
      <c r="F566" s="57"/>
      <c r="G566" s="57"/>
      <c r="H566" s="57"/>
    </row>
    <row r="567" spans="1:8" ht="15">
      <c r="A567" s="16"/>
      <c r="B567" s="15"/>
      <c r="C567" s="28"/>
      <c r="D567" s="56"/>
      <c r="E567" s="57"/>
      <c r="F567" s="57"/>
      <c r="G567" s="57"/>
      <c r="H567" s="57"/>
    </row>
    <row r="568" spans="1:8" ht="15">
      <c r="A568" s="16"/>
      <c r="B568" s="15"/>
      <c r="C568" s="28"/>
      <c r="D568" s="56"/>
      <c r="E568" s="57"/>
      <c r="F568" s="57"/>
      <c r="G568" s="57"/>
      <c r="H568" s="57"/>
    </row>
    <row r="569" spans="1:8" ht="15">
      <c r="A569" s="16"/>
      <c r="B569" s="15"/>
      <c r="C569" s="28"/>
      <c r="D569" s="56"/>
      <c r="E569" s="57"/>
      <c r="F569" s="57"/>
      <c r="G569" s="57"/>
      <c r="H569" s="57"/>
    </row>
    <row r="570" spans="1:8" ht="15">
      <c r="A570" s="16"/>
      <c r="B570" s="15"/>
      <c r="C570" s="28"/>
      <c r="D570" s="56"/>
      <c r="E570" s="57"/>
      <c r="F570" s="57"/>
      <c r="G570" s="57"/>
      <c r="H570" s="57"/>
    </row>
    <row r="571" spans="1:8" ht="15">
      <c r="A571" s="16"/>
      <c r="B571" s="15"/>
      <c r="C571" s="28"/>
      <c r="D571" s="56"/>
      <c r="E571" s="57"/>
      <c r="F571" s="57"/>
      <c r="G571" s="57"/>
      <c r="H571" s="57"/>
    </row>
    <row r="572" spans="1:8" ht="15">
      <c r="A572" s="16"/>
      <c r="B572" s="15"/>
      <c r="C572" s="28"/>
      <c r="D572" s="56"/>
      <c r="E572" s="57"/>
      <c r="F572" s="57"/>
      <c r="G572" s="57"/>
      <c r="H572" s="57"/>
    </row>
    <row r="573" spans="1:8" ht="15">
      <c r="A573" s="16"/>
      <c r="B573" s="15"/>
      <c r="C573" s="28"/>
      <c r="D573" s="56"/>
      <c r="E573" s="57"/>
      <c r="F573" s="57"/>
      <c r="G573" s="57"/>
      <c r="H573" s="57"/>
    </row>
    <row r="574" spans="1:8" ht="15">
      <c r="A574" s="16"/>
      <c r="B574" s="15"/>
      <c r="C574" s="28"/>
      <c r="D574" s="56"/>
      <c r="E574" s="57"/>
      <c r="F574" s="57"/>
      <c r="G574" s="57"/>
      <c r="H574" s="57"/>
    </row>
    <row r="575" spans="1:8" ht="15">
      <c r="A575" s="16"/>
      <c r="B575" s="15"/>
      <c r="C575" s="28"/>
      <c r="D575" s="56"/>
      <c r="E575" s="57"/>
      <c r="F575" s="57"/>
      <c r="G575" s="57"/>
      <c r="H575" s="57"/>
    </row>
    <row r="576" spans="2:8" ht="15">
      <c r="B576" s="59"/>
      <c r="C576" s="28"/>
      <c r="D576" s="56"/>
      <c r="E576" s="57"/>
      <c r="F576" s="57"/>
      <c r="G576" s="57"/>
      <c r="H576" s="57"/>
    </row>
    <row r="577" spans="2:8" ht="15">
      <c r="B577" s="59"/>
      <c r="C577" s="28"/>
      <c r="D577" s="56"/>
      <c r="E577" s="57"/>
      <c r="F577" s="57"/>
      <c r="G577" s="57"/>
      <c r="H577" s="57"/>
    </row>
    <row r="578" spans="1:8" ht="15">
      <c r="A578" s="31"/>
      <c r="B578" s="59"/>
      <c r="C578" s="28"/>
      <c r="D578" s="56"/>
      <c r="E578" s="57"/>
      <c r="F578" s="57"/>
      <c r="G578" s="57"/>
      <c r="H578" s="57"/>
    </row>
    <row r="579" spans="1:8" ht="15">
      <c r="A579" s="31"/>
      <c r="B579" s="59"/>
      <c r="C579" s="28"/>
      <c r="D579" s="56"/>
      <c r="E579" s="57"/>
      <c r="F579" s="57"/>
      <c r="G579" s="57"/>
      <c r="H579" s="57"/>
    </row>
    <row r="580" spans="1:8" ht="15">
      <c r="A580" s="31"/>
      <c r="B580" s="59"/>
      <c r="C580" s="28"/>
      <c r="D580" s="56"/>
      <c r="E580" s="57"/>
      <c r="F580" s="57"/>
      <c r="G580" s="57"/>
      <c r="H580" s="57"/>
    </row>
    <row r="581" spans="1:8" ht="15">
      <c r="A581" s="31"/>
      <c r="B581" s="59"/>
      <c r="C581" s="28"/>
      <c r="D581" s="56"/>
      <c r="E581" s="57"/>
      <c r="F581" s="57"/>
      <c r="G581" s="57"/>
      <c r="H581" s="57"/>
    </row>
    <row r="582" spans="1:8" ht="15">
      <c r="A582" s="31"/>
      <c r="B582" s="59"/>
      <c r="C582" s="28"/>
      <c r="D582" s="56"/>
      <c r="E582" s="57"/>
      <c r="F582" s="57"/>
      <c r="G582" s="57"/>
      <c r="H582" s="57"/>
    </row>
    <row r="583" spans="1:8" ht="15">
      <c r="A583" s="31"/>
      <c r="B583" s="59"/>
      <c r="C583" s="28"/>
      <c r="D583" s="56"/>
      <c r="E583" s="57"/>
      <c r="F583" s="57"/>
      <c r="G583" s="57"/>
      <c r="H583" s="57"/>
    </row>
    <row r="584" spans="1:8" ht="15">
      <c r="A584" s="31"/>
      <c r="B584" s="59"/>
      <c r="C584" s="28"/>
      <c r="D584" s="56"/>
      <c r="E584" s="57"/>
      <c r="F584" s="57"/>
      <c r="G584" s="57"/>
      <c r="H584" s="57"/>
    </row>
    <row r="585" spans="1:8" ht="15">
      <c r="A585" s="31"/>
      <c r="B585" s="59"/>
      <c r="C585" s="28"/>
      <c r="D585" s="56"/>
      <c r="E585" s="57"/>
      <c r="F585" s="57"/>
      <c r="G585" s="57"/>
      <c r="H585" s="57"/>
    </row>
    <row r="586" spans="1:8" ht="15">
      <c r="A586" s="31"/>
      <c r="B586" s="59"/>
      <c r="C586" s="28"/>
      <c r="D586" s="56"/>
      <c r="E586" s="57"/>
      <c r="F586" s="57"/>
      <c r="G586" s="57"/>
      <c r="H586" s="57"/>
    </row>
    <row r="587" spans="1:8" ht="15">
      <c r="A587" s="31"/>
      <c r="B587" s="59"/>
      <c r="C587" s="28"/>
      <c r="D587" s="56"/>
      <c r="E587" s="57"/>
      <c r="F587" s="57"/>
      <c r="G587" s="57"/>
      <c r="H587" s="57"/>
    </row>
    <row r="588" spans="1:8" ht="15">
      <c r="A588" s="31"/>
      <c r="B588" s="59"/>
      <c r="C588" s="28"/>
      <c r="D588" s="56"/>
      <c r="E588" s="57"/>
      <c r="F588" s="57"/>
      <c r="G588" s="57"/>
      <c r="H588" s="57"/>
    </row>
    <row r="589" spans="1:8" ht="15">
      <c r="A589" s="31"/>
      <c r="B589" s="59"/>
      <c r="C589" s="28"/>
      <c r="D589" s="56"/>
      <c r="E589" s="57"/>
      <c r="F589" s="57"/>
      <c r="G589" s="57"/>
      <c r="H589" s="57"/>
    </row>
    <row r="590" spans="1:8" ht="15">
      <c r="A590" s="31"/>
      <c r="B590" s="59"/>
      <c r="C590" s="28"/>
      <c r="D590" s="56"/>
      <c r="E590" s="57"/>
      <c r="F590" s="57"/>
      <c r="G590" s="57"/>
      <c r="H590" s="57"/>
    </row>
    <row r="591" spans="1:8" ht="15">
      <c r="A591" s="31"/>
      <c r="B591" s="59"/>
      <c r="C591" s="28"/>
      <c r="D591" s="56"/>
      <c r="E591" s="57"/>
      <c r="F591" s="57"/>
      <c r="G591" s="57"/>
      <c r="H591" s="57"/>
    </row>
    <row r="592" spans="1:8" ht="15">
      <c r="A592" s="31"/>
      <c r="B592" s="59"/>
      <c r="C592" s="28"/>
      <c r="D592" s="56"/>
      <c r="E592" s="57"/>
      <c r="F592" s="57"/>
      <c r="G592" s="57"/>
      <c r="H592" s="57"/>
    </row>
    <row r="593" spans="1:8" ht="15">
      <c r="A593" s="31"/>
      <c r="B593" s="59"/>
      <c r="C593" s="28"/>
      <c r="D593" s="56"/>
      <c r="E593" s="57"/>
      <c r="F593" s="57"/>
      <c r="G593" s="57"/>
      <c r="H593" s="57"/>
    </row>
    <row r="594" spans="1:8" ht="15">
      <c r="A594" s="31"/>
      <c r="B594" s="59"/>
      <c r="C594" s="28"/>
      <c r="D594" s="56"/>
      <c r="E594" s="57"/>
      <c r="F594" s="57"/>
      <c r="G594" s="57"/>
      <c r="H594" s="57"/>
    </row>
    <row r="595" spans="1:8" ht="15">
      <c r="A595" s="31"/>
      <c r="B595" s="59"/>
      <c r="C595" s="28"/>
      <c r="D595" s="56"/>
      <c r="E595" s="57"/>
      <c r="F595" s="57"/>
      <c r="G595" s="57"/>
      <c r="H595" s="57"/>
    </row>
    <row r="596" spans="1:8" ht="15">
      <c r="A596" s="31"/>
      <c r="B596" s="59"/>
      <c r="C596" s="28"/>
      <c r="D596" s="56"/>
      <c r="E596" s="57"/>
      <c r="F596" s="57"/>
      <c r="G596" s="57"/>
      <c r="H596" s="57"/>
    </row>
    <row r="597" spans="1:8" ht="15">
      <c r="A597" s="31"/>
      <c r="B597" s="59"/>
      <c r="C597" s="28"/>
      <c r="D597" s="56"/>
      <c r="E597" s="57"/>
      <c r="F597" s="57"/>
      <c r="G597" s="57"/>
      <c r="H597" s="57"/>
    </row>
    <row r="598" spans="1:8" ht="15">
      <c r="A598" s="31"/>
      <c r="B598" s="59"/>
      <c r="C598" s="28"/>
      <c r="D598" s="56"/>
      <c r="E598" s="57"/>
      <c r="F598" s="57"/>
      <c r="G598" s="57"/>
      <c r="H598" s="57"/>
    </row>
    <row r="599" spans="1:8" ht="15">
      <c r="A599" s="31"/>
      <c r="B599" s="59"/>
      <c r="C599" s="28"/>
      <c r="D599" s="56"/>
      <c r="E599" s="57"/>
      <c r="F599" s="57"/>
      <c r="G599" s="57"/>
      <c r="H599" s="57"/>
    </row>
    <row r="600" spans="1:8" ht="15">
      <c r="A600" s="31"/>
      <c r="B600" s="59"/>
      <c r="C600" s="28"/>
      <c r="D600" s="56"/>
      <c r="E600" s="57"/>
      <c r="F600" s="57"/>
      <c r="G600" s="57"/>
      <c r="H600" s="57"/>
    </row>
    <row r="601" spans="1:8" ht="15">
      <c r="A601" s="31"/>
      <c r="B601" s="59"/>
      <c r="C601" s="28"/>
      <c r="D601" s="56"/>
      <c r="E601" s="57"/>
      <c r="F601" s="57"/>
      <c r="G601" s="57"/>
      <c r="H601" s="57"/>
    </row>
    <row r="602" spans="1:8" ht="15">
      <c r="A602" s="31"/>
      <c r="B602" s="59"/>
      <c r="C602" s="28"/>
      <c r="D602" s="56"/>
      <c r="E602" s="57"/>
      <c r="F602" s="57"/>
      <c r="G602" s="57"/>
      <c r="H602" s="57"/>
    </row>
    <row r="603" spans="1:8" ht="15">
      <c r="A603" s="31"/>
      <c r="B603" s="59"/>
      <c r="C603" s="28"/>
      <c r="D603" s="56"/>
      <c r="E603" s="57"/>
      <c r="F603" s="57"/>
      <c r="G603" s="57"/>
      <c r="H603" s="57"/>
    </row>
    <row r="604" spans="1:8" ht="15">
      <c r="A604" s="31"/>
      <c r="B604" s="59"/>
      <c r="C604" s="28"/>
      <c r="D604" s="56"/>
      <c r="E604" s="57"/>
      <c r="F604" s="57"/>
      <c r="G604" s="57"/>
      <c r="H604" s="57"/>
    </row>
    <row r="605" spans="1:8" ht="15">
      <c r="A605" s="31"/>
      <c r="B605" s="59"/>
      <c r="C605" s="28"/>
      <c r="D605" s="56"/>
      <c r="E605" s="57"/>
      <c r="F605" s="57"/>
      <c r="G605" s="57"/>
      <c r="H605" s="57"/>
    </row>
    <row r="606" spans="1:8" ht="15">
      <c r="A606" s="31"/>
      <c r="B606" s="59"/>
      <c r="C606" s="28"/>
      <c r="D606" s="56"/>
      <c r="E606" s="57"/>
      <c r="F606" s="57"/>
      <c r="G606" s="57"/>
      <c r="H606" s="57"/>
    </row>
    <row r="607" spans="1:8" ht="15">
      <c r="A607" s="31"/>
      <c r="B607" s="59"/>
      <c r="C607" s="28"/>
      <c r="D607" s="56"/>
      <c r="E607" s="57"/>
      <c r="F607" s="57"/>
      <c r="G607" s="57"/>
      <c r="H607" s="57"/>
    </row>
    <row r="608" spans="1:8" ht="15">
      <c r="A608" s="31"/>
      <c r="B608" s="59"/>
      <c r="C608" s="28"/>
      <c r="D608" s="56"/>
      <c r="E608" s="57"/>
      <c r="F608" s="57"/>
      <c r="G608" s="57"/>
      <c r="H608" s="57"/>
    </row>
    <row r="609" spans="1:8" ht="15">
      <c r="A609" s="31"/>
      <c r="B609" s="59"/>
      <c r="C609" s="28"/>
      <c r="D609" s="56"/>
      <c r="E609" s="57"/>
      <c r="F609" s="57"/>
      <c r="G609" s="57"/>
      <c r="H609" s="57"/>
    </row>
    <row r="610" spans="1:8" ht="15">
      <c r="A610" s="31"/>
      <c r="B610" s="59"/>
      <c r="C610" s="28"/>
      <c r="D610" s="56"/>
      <c r="E610" s="57"/>
      <c r="F610" s="57"/>
      <c r="G610" s="57"/>
      <c r="H610" s="57"/>
    </row>
    <row r="611" spans="1:8" ht="15">
      <c r="A611" s="31"/>
      <c r="B611" s="59"/>
      <c r="C611" s="28"/>
      <c r="D611" s="56"/>
      <c r="E611" s="57"/>
      <c r="F611" s="57"/>
      <c r="G611" s="57"/>
      <c r="H611" s="57"/>
    </row>
    <row r="612" spans="1:8" ht="15">
      <c r="A612" s="31"/>
      <c r="B612" s="59"/>
      <c r="C612" s="28"/>
      <c r="D612" s="56"/>
      <c r="E612" s="57"/>
      <c r="F612" s="57"/>
      <c r="G612" s="57"/>
      <c r="H612" s="57"/>
    </row>
    <row r="613" spans="1:8" ht="15">
      <c r="A613" s="31"/>
      <c r="B613" s="59"/>
      <c r="C613" s="28"/>
      <c r="D613" s="56"/>
      <c r="E613" s="57"/>
      <c r="F613" s="57"/>
      <c r="G613" s="57"/>
      <c r="H613" s="57"/>
    </row>
    <row r="614" spans="1:8" ht="15">
      <c r="A614" s="31"/>
      <c r="B614" s="59"/>
      <c r="C614" s="28"/>
      <c r="D614" s="56"/>
      <c r="E614" s="57"/>
      <c r="F614" s="57"/>
      <c r="G614" s="57"/>
      <c r="H614" s="57"/>
    </row>
    <row r="615" spans="1:8" ht="15">
      <c r="A615" s="31"/>
      <c r="B615" s="59"/>
      <c r="C615" s="28"/>
      <c r="D615" s="56"/>
      <c r="E615" s="57"/>
      <c r="F615" s="57"/>
      <c r="G615" s="57"/>
      <c r="H615" s="57"/>
    </row>
    <row r="616" spans="1:8" ht="15">
      <c r="A616" s="31"/>
      <c r="B616" s="59"/>
      <c r="C616" s="28"/>
      <c r="D616" s="56"/>
      <c r="E616" s="57"/>
      <c r="F616" s="57"/>
      <c r="G616" s="57"/>
      <c r="H616" s="57"/>
    </row>
    <row r="617" spans="1:8" ht="15">
      <c r="A617" s="31"/>
      <c r="B617" s="59"/>
      <c r="C617" s="28"/>
      <c r="D617" s="56"/>
      <c r="E617" s="57"/>
      <c r="F617" s="57"/>
      <c r="G617" s="57"/>
      <c r="H617" s="57"/>
    </row>
    <row r="618" spans="1:8" ht="15">
      <c r="A618" s="31"/>
      <c r="B618" s="59"/>
      <c r="C618" s="28"/>
      <c r="D618" s="56"/>
      <c r="E618" s="57"/>
      <c r="F618" s="57"/>
      <c r="G618" s="57"/>
      <c r="H618" s="57"/>
    </row>
    <row r="619" spans="1:8" ht="15">
      <c r="A619" s="31"/>
      <c r="B619" s="59"/>
      <c r="C619" s="28"/>
      <c r="D619" s="56"/>
      <c r="E619" s="57"/>
      <c r="F619" s="57"/>
      <c r="G619" s="57"/>
      <c r="H619" s="57"/>
    </row>
    <row r="620" spans="1:8" ht="15">
      <c r="A620" s="31"/>
      <c r="B620" s="59"/>
      <c r="C620" s="28"/>
      <c r="D620" s="56"/>
      <c r="E620" s="57"/>
      <c r="F620" s="57"/>
      <c r="G620" s="57"/>
      <c r="H620" s="57"/>
    </row>
    <row r="621" spans="1:8" ht="15">
      <c r="A621" s="31"/>
      <c r="B621" s="59"/>
      <c r="C621" s="28"/>
      <c r="D621" s="56"/>
      <c r="E621" s="57"/>
      <c r="F621" s="57"/>
      <c r="G621" s="57"/>
      <c r="H621" s="57"/>
    </row>
    <row r="622" spans="1:8" ht="15">
      <c r="A622" s="31"/>
      <c r="B622" s="59"/>
      <c r="C622" s="28"/>
      <c r="D622" s="56"/>
      <c r="E622" s="57"/>
      <c r="F622" s="57"/>
      <c r="G622" s="57"/>
      <c r="H622" s="57"/>
    </row>
    <row r="623" spans="1:8" ht="15">
      <c r="A623" s="31"/>
      <c r="B623" s="59"/>
      <c r="C623" s="28"/>
      <c r="D623" s="56"/>
      <c r="E623" s="57"/>
      <c r="F623" s="57"/>
      <c r="G623" s="57"/>
      <c r="H623" s="57"/>
    </row>
    <row r="624" spans="1:8" ht="15">
      <c r="A624" s="31"/>
      <c r="B624" s="59"/>
      <c r="C624" s="28"/>
      <c r="D624" s="56"/>
      <c r="E624" s="57"/>
      <c r="F624" s="57"/>
      <c r="G624" s="57"/>
      <c r="H624" s="57"/>
    </row>
    <row r="625" spans="1:8" ht="15">
      <c r="A625" s="31"/>
      <c r="B625" s="59"/>
      <c r="C625" s="28"/>
      <c r="D625" s="56"/>
      <c r="E625" s="57"/>
      <c r="F625" s="57"/>
      <c r="G625" s="57"/>
      <c r="H625" s="57"/>
    </row>
    <row r="626" spans="1:8" ht="15">
      <c r="A626" s="31"/>
      <c r="B626" s="59"/>
      <c r="C626" s="28"/>
      <c r="D626" s="56"/>
      <c r="E626" s="57"/>
      <c r="F626" s="57"/>
      <c r="G626" s="57"/>
      <c r="H626" s="57"/>
    </row>
    <row r="627" spans="1:8" ht="15">
      <c r="A627" s="31"/>
      <c r="B627" s="59"/>
      <c r="C627" s="28"/>
      <c r="D627" s="60"/>
      <c r="E627" s="57"/>
      <c r="F627" s="57"/>
      <c r="G627" s="57"/>
      <c r="H627" s="57"/>
    </row>
    <row r="628" spans="1:8" ht="15">
      <c r="A628" s="31"/>
      <c r="B628" s="59"/>
      <c r="C628" s="28"/>
      <c r="D628" s="60"/>
      <c r="E628" s="57"/>
      <c r="F628" s="57"/>
      <c r="G628" s="57"/>
      <c r="H628" s="57"/>
    </row>
    <row r="629" spans="1:8" ht="15">
      <c r="A629" s="31"/>
      <c r="B629" s="59"/>
      <c r="C629" s="28"/>
      <c r="D629" s="60"/>
      <c r="E629" s="57"/>
      <c r="F629" s="57"/>
      <c r="G629" s="57"/>
      <c r="H629" s="57"/>
    </row>
    <row r="630" spans="1:8" ht="15">
      <c r="A630" s="31"/>
      <c r="B630" s="59"/>
      <c r="C630" s="28"/>
      <c r="D630" s="60"/>
      <c r="E630" s="57"/>
      <c r="F630" s="57"/>
      <c r="G630" s="57"/>
      <c r="H630" s="57"/>
    </row>
    <row r="631" spans="1:8" ht="15">
      <c r="A631" s="31"/>
      <c r="B631" s="59"/>
      <c r="C631" s="28"/>
      <c r="D631" s="60"/>
      <c r="E631" s="57"/>
      <c r="F631" s="57"/>
      <c r="G631" s="57"/>
      <c r="H631" s="57"/>
    </row>
    <row r="632" spans="1:8" ht="15">
      <c r="A632" s="31"/>
      <c r="B632" s="59"/>
      <c r="C632" s="28"/>
      <c r="D632" s="60"/>
      <c r="E632" s="57"/>
      <c r="F632" s="57"/>
      <c r="G632" s="57"/>
      <c r="H632" s="57"/>
    </row>
    <row r="633" spans="1:8" ht="15">
      <c r="A633" s="31"/>
      <c r="B633" s="59"/>
      <c r="C633" s="28"/>
      <c r="D633" s="60"/>
      <c r="E633" s="57"/>
      <c r="F633" s="57"/>
      <c r="G633" s="57"/>
      <c r="H633" s="57"/>
    </row>
    <row r="634" spans="1:8" ht="15">
      <c r="A634" s="31"/>
      <c r="B634" s="59"/>
      <c r="C634" s="28"/>
      <c r="D634" s="60"/>
      <c r="E634" s="57"/>
      <c r="F634" s="57"/>
      <c r="G634" s="57"/>
      <c r="H634" s="57"/>
    </row>
    <row r="635" spans="1:8" ht="15">
      <c r="A635" s="31"/>
      <c r="B635" s="59"/>
      <c r="C635" s="28"/>
      <c r="D635" s="60"/>
      <c r="E635" s="57"/>
      <c r="F635" s="57"/>
      <c r="G635" s="57"/>
      <c r="H635" s="57"/>
    </row>
    <row r="636" spans="1:8" ht="15">
      <c r="A636" s="31"/>
      <c r="B636" s="59"/>
      <c r="C636" s="28"/>
      <c r="D636" s="60"/>
      <c r="E636" s="57"/>
      <c r="F636" s="57"/>
      <c r="G636" s="57"/>
      <c r="H636" s="57"/>
    </row>
    <row r="637" spans="1:8" ht="15">
      <c r="A637" s="31"/>
      <c r="B637" s="59"/>
      <c r="C637" s="28"/>
      <c r="D637" s="60"/>
      <c r="E637" s="57"/>
      <c r="F637" s="57"/>
      <c r="G637" s="57"/>
      <c r="H637" s="57"/>
    </row>
    <row r="638" spans="1:8" ht="15">
      <c r="A638" s="31"/>
      <c r="B638" s="59"/>
      <c r="C638" s="28"/>
      <c r="D638" s="60"/>
      <c r="E638" s="57"/>
      <c r="F638" s="57"/>
      <c r="G638" s="57"/>
      <c r="H638" s="57"/>
    </row>
    <row r="639" spans="1:8" ht="15">
      <c r="A639" s="31"/>
      <c r="B639" s="59"/>
      <c r="C639" s="28"/>
      <c r="D639" s="60"/>
      <c r="E639" s="57"/>
      <c r="F639" s="57"/>
      <c r="G639" s="57"/>
      <c r="H639" s="57"/>
    </row>
    <row r="640" spans="1:8" ht="15">
      <c r="A640" s="31"/>
      <c r="B640" s="59"/>
      <c r="C640" s="28"/>
      <c r="D640" s="60"/>
      <c r="E640" s="57"/>
      <c r="F640" s="57"/>
      <c r="G640" s="57"/>
      <c r="H640" s="57"/>
    </row>
    <row r="641" spans="1:8" ht="15">
      <c r="A641" s="31"/>
      <c r="B641" s="59"/>
      <c r="C641" s="28"/>
      <c r="D641" s="60"/>
      <c r="E641" s="57"/>
      <c r="F641" s="57"/>
      <c r="G641" s="57"/>
      <c r="H641" s="57"/>
    </row>
    <row r="642" spans="1:8" ht="15">
      <c r="A642" s="31"/>
      <c r="B642" s="59"/>
      <c r="C642" s="28"/>
      <c r="D642" s="60"/>
      <c r="E642" s="57"/>
      <c r="F642" s="57"/>
      <c r="G642" s="57"/>
      <c r="H642" s="57"/>
    </row>
    <row r="643" spans="1:8" ht="15">
      <c r="A643" s="31"/>
      <c r="B643" s="59"/>
      <c r="C643" s="28"/>
      <c r="D643" s="60"/>
      <c r="E643" s="57"/>
      <c r="F643" s="57"/>
      <c r="G643" s="57"/>
      <c r="H643" s="57"/>
    </row>
    <row r="644" spans="1:8" ht="15">
      <c r="A644" s="31"/>
      <c r="B644" s="59"/>
      <c r="C644" s="28"/>
      <c r="D644" s="60"/>
      <c r="E644" s="57"/>
      <c r="F644" s="57"/>
      <c r="G644" s="57"/>
      <c r="H644" s="57"/>
    </row>
    <row r="645" spans="1:8" ht="15">
      <c r="A645" s="31"/>
      <c r="B645" s="59"/>
      <c r="C645" s="28"/>
      <c r="D645" s="60"/>
      <c r="E645" s="57"/>
      <c r="F645" s="57"/>
      <c r="G645" s="57"/>
      <c r="H645" s="57"/>
    </row>
    <row r="646" spans="1:8" ht="15">
      <c r="A646" s="31"/>
      <c r="B646" s="59"/>
      <c r="C646" s="28"/>
      <c r="D646" s="60"/>
      <c r="E646" s="57"/>
      <c r="F646" s="57"/>
      <c r="G646" s="57"/>
      <c r="H646" s="57"/>
    </row>
    <row r="647" spans="1:8" ht="15">
      <c r="A647" s="31"/>
      <c r="B647" s="59"/>
      <c r="C647" s="28"/>
      <c r="D647" s="60"/>
      <c r="E647" s="57"/>
      <c r="F647" s="57"/>
      <c r="G647" s="57"/>
      <c r="H647" s="57"/>
    </row>
    <row r="648" spans="1:8" ht="15">
      <c r="A648" s="31"/>
      <c r="B648" s="59"/>
      <c r="C648" s="28"/>
      <c r="D648" s="60"/>
      <c r="E648" s="57"/>
      <c r="F648" s="57"/>
      <c r="G648" s="57"/>
      <c r="H648" s="57"/>
    </row>
    <row r="649" spans="1:8" ht="15">
      <c r="A649" s="31"/>
      <c r="B649" s="59"/>
      <c r="C649" s="28"/>
      <c r="D649" s="60"/>
      <c r="E649" s="57"/>
      <c r="F649" s="57"/>
      <c r="G649" s="57"/>
      <c r="H649" s="57"/>
    </row>
    <row r="650" spans="1:8" ht="15">
      <c r="A650" s="31"/>
      <c r="B650" s="59"/>
      <c r="C650" s="28"/>
      <c r="D650" s="60"/>
      <c r="E650" s="57"/>
      <c r="F650" s="57"/>
      <c r="G650" s="57"/>
      <c r="H650" s="57"/>
    </row>
    <row r="651" spans="1:8" ht="15">
      <c r="A651" s="31"/>
      <c r="B651" s="59"/>
      <c r="C651" s="28"/>
      <c r="D651" s="60"/>
      <c r="E651" s="57"/>
      <c r="F651" s="57"/>
      <c r="G651" s="57"/>
      <c r="H651" s="57"/>
    </row>
    <row r="652" spans="1:8" ht="15">
      <c r="A652" s="31"/>
      <c r="B652" s="59"/>
      <c r="C652" s="28"/>
      <c r="D652" s="60"/>
      <c r="E652" s="57"/>
      <c r="F652" s="57"/>
      <c r="G652" s="57"/>
      <c r="H652" s="57"/>
    </row>
    <row r="653" spans="1:8" ht="15">
      <c r="A653" s="31"/>
      <c r="B653" s="59"/>
      <c r="C653" s="28"/>
      <c r="D653" s="60"/>
      <c r="E653" s="57"/>
      <c r="F653" s="57"/>
      <c r="G653" s="57"/>
      <c r="H653" s="57"/>
    </row>
    <row r="654" spans="1:8" ht="15">
      <c r="A654" s="31"/>
      <c r="B654" s="59"/>
      <c r="C654" s="28"/>
      <c r="D654" s="60"/>
      <c r="E654" s="57"/>
      <c r="F654" s="57"/>
      <c r="G654" s="57"/>
      <c r="H654" s="57"/>
    </row>
    <row r="655" spans="1:8" ht="15">
      <c r="A655" s="31"/>
      <c r="B655" s="59"/>
      <c r="C655" s="28"/>
      <c r="D655" s="60"/>
      <c r="E655" s="57"/>
      <c r="F655" s="57"/>
      <c r="G655" s="57"/>
      <c r="H655" s="57"/>
    </row>
    <row r="656" spans="1:8" ht="15">
      <c r="A656" s="31"/>
      <c r="B656" s="59"/>
      <c r="C656" s="28"/>
      <c r="D656" s="60"/>
      <c r="E656" s="57"/>
      <c r="F656" s="57"/>
      <c r="G656" s="57"/>
      <c r="H656" s="57"/>
    </row>
    <row r="657" spans="1:8" ht="15">
      <c r="A657" s="31"/>
      <c r="B657" s="59"/>
      <c r="C657" s="28"/>
      <c r="D657" s="60"/>
      <c r="E657" s="57"/>
      <c r="F657" s="57"/>
      <c r="G657" s="57"/>
      <c r="H657" s="57"/>
    </row>
    <row r="658" spans="1:8" ht="15">
      <c r="A658" s="31"/>
      <c r="B658" s="59"/>
      <c r="C658" s="28"/>
      <c r="D658" s="60"/>
      <c r="E658" s="57"/>
      <c r="F658" s="57"/>
      <c r="G658" s="57"/>
      <c r="H658" s="57"/>
    </row>
    <row r="659" spans="1:8" ht="15">
      <c r="A659" s="31"/>
      <c r="B659" s="59"/>
      <c r="C659" s="28"/>
      <c r="D659" s="60"/>
      <c r="E659" s="57"/>
      <c r="F659" s="57"/>
      <c r="G659" s="57"/>
      <c r="H659" s="57"/>
    </row>
    <row r="660" spans="1:8" ht="15">
      <c r="A660" s="31"/>
      <c r="B660" s="59"/>
      <c r="C660" s="28"/>
      <c r="D660" s="60"/>
      <c r="E660" s="57"/>
      <c r="F660" s="57"/>
      <c r="G660" s="57"/>
      <c r="H660" s="57"/>
    </row>
    <row r="661" spans="1:8" ht="15">
      <c r="A661" s="31"/>
      <c r="B661" s="59"/>
      <c r="C661" s="28"/>
      <c r="D661" s="60"/>
      <c r="E661" s="57"/>
      <c r="F661" s="57"/>
      <c r="G661" s="57"/>
      <c r="H661" s="57"/>
    </row>
    <row r="662" spans="1:8" ht="15">
      <c r="A662" s="31"/>
      <c r="B662" s="59"/>
      <c r="C662" s="28"/>
      <c r="D662" s="60"/>
      <c r="E662" s="57"/>
      <c r="F662" s="57"/>
      <c r="G662" s="57"/>
      <c r="H662" s="57"/>
    </row>
    <row r="663" spans="1:8" ht="15">
      <c r="A663" s="31"/>
      <c r="B663" s="59"/>
      <c r="C663" s="28"/>
      <c r="D663" s="60"/>
      <c r="E663" s="57"/>
      <c r="F663" s="57"/>
      <c r="G663" s="57"/>
      <c r="H663" s="57"/>
    </row>
    <row r="664" spans="1:8" ht="15">
      <c r="A664" s="31"/>
      <c r="B664" s="59"/>
      <c r="C664" s="28"/>
      <c r="D664" s="60"/>
      <c r="E664" s="57"/>
      <c r="F664" s="57"/>
      <c r="G664" s="57"/>
      <c r="H664" s="57"/>
    </row>
    <row r="665" spans="1:8" ht="15">
      <c r="A665" s="31"/>
      <c r="B665" s="59"/>
      <c r="C665" s="28"/>
      <c r="D665" s="60"/>
      <c r="E665" s="57"/>
      <c r="F665" s="57"/>
      <c r="G665" s="57"/>
      <c r="H665" s="57"/>
    </row>
    <row r="666" spans="1:8" ht="15">
      <c r="A666" s="31"/>
      <c r="B666" s="59"/>
      <c r="C666" s="28"/>
      <c r="D666" s="60"/>
      <c r="E666" s="57"/>
      <c r="F666" s="57"/>
      <c r="G666" s="57"/>
      <c r="H666" s="57"/>
    </row>
    <row r="667" spans="1:8" ht="15">
      <c r="A667" s="31"/>
      <c r="B667" s="59"/>
      <c r="C667" s="28"/>
      <c r="D667" s="60"/>
      <c r="E667" s="57"/>
      <c r="F667" s="57"/>
      <c r="G667" s="57"/>
      <c r="H667" s="57"/>
    </row>
    <row r="668" spans="1:8" ht="15">
      <c r="A668" s="31"/>
      <c r="B668" s="59"/>
      <c r="C668" s="28"/>
      <c r="D668" s="60"/>
      <c r="E668" s="57"/>
      <c r="F668" s="57"/>
      <c r="G668" s="57"/>
      <c r="H668" s="57"/>
    </row>
    <row r="669" spans="1:8" ht="15">
      <c r="A669" s="31"/>
      <c r="B669" s="59"/>
      <c r="C669" s="28"/>
      <c r="D669" s="60"/>
      <c r="E669" s="57"/>
      <c r="F669" s="57"/>
      <c r="G669" s="57"/>
      <c r="H669" s="57"/>
    </row>
    <row r="670" spans="1:8" ht="15">
      <c r="A670" s="31"/>
      <c r="B670" s="59"/>
      <c r="C670" s="28"/>
      <c r="D670" s="60"/>
      <c r="E670" s="57"/>
      <c r="F670" s="57"/>
      <c r="G670" s="57"/>
      <c r="H670" s="57"/>
    </row>
    <row r="671" spans="1:8" ht="15">
      <c r="A671" s="31"/>
      <c r="B671" s="59"/>
      <c r="C671" s="28"/>
      <c r="D671" s="60"/>
      <c r="E671" s="57"/>
      <c r="F671" s="57"/>
      <c r="G671" s="57"/>
      <c r="H671" s="57"/>
    </row>
    <row r="672" spans="1:8" ht="15">
      <c r="A672" s="31"/>
      <c r="B672" s="59"/>
      <c r="C672" s="28"/>
      <c r="D672" s="60"/>
      <c r="E672" s="57"/>
      <c r="F672" s="57"/>
      <c r="G672" s="57"/>
      <c r="H672" s="57"/>
    </row>
    <row r="673" spans="1:8" ht="15">
      <c r="A673" s="31"/>
      <c r="B673" s="59"/>
      <c r="C673" s="28"/>
      <c r="D673" s="60"/>
      <c r="E673" s="57"/>
      <c r="F673" s="57"/>
      <c r="G673" s="57"/>
      <c r="H673" s="57"/>
    </row>
    <row r="674" spans="1:8" ht="15">
      <c r="A674" s="31"/>
      <c r="B674" s="59"/>
      <c r="C674" s="28"/>
      <c r="D674" s="60"/>
      <c r="E674" s="57"/>
      <c r="F674" s="57"/>
      <c r="G674" s="57"/>
      <c r="H674" s="57"/>
    </row>
    <row r="675" spans="1:8" ht="15">
      <c r="A675" s="31"/>
      <c r="B675" s="59"/>
      <c r="C675" s="28"/>
      <c r="D675" s="60"/>
      <c r="E675" s="57"/>
      <c r="F675" s="57"/>
      <c r="G675" s="57"/>
      <c r="H675" s="57"/>
    </row>
    <row r="676" spans="1:8" ht="15">
      <c r="A676" s="31"/>
      <c r="B676" s="59"/>
      <c r="C676" s="28"/>
      <c r="D676" s="60"/>
      <c r="E676" s="57"/>
      <c r="F676" s="57"/>
      <c r="G676" s="57"/>
      <c r="H676" s="57"/>
    </row>
    <row r="677" spans="1:8" ht="15">
      <c r="A677" s="31"/>
      <c r="B677" s="59"/>
      <c r="C677" s="28"/>
      <c r="D677" s="60"/>
      <c r="E677" s="57"/>
      <c r="F677" s="57"/>
      <c r="G677" s="57"/>
      <c r="H677" s="57"/>
    </row>
    <row r="678" spans="1:8" ht="15">
      <c r="A678" s="31"/>
      <c r="B678" s="59"/>
      <c r="C678" s="28"/>
      <c r="D678" s="60"/>
      <c r="E678" s="57"/>
      <c r="F678" s="57"/>
      <c r="G678" s="57"/>
      <c r="H678" s="57"/>
    </row>
    <row r="679" spans="1:8" ht="15">
      <c r="A679" s="31"/>
      <c r="B679" s="59"/>
      <c r="C679" s="28"/>
      <c r="D679" s="60"/>
      <c r="E679" s="57"/>
      <c r="F679" s="57"/>
      <c r="G679" s="57"/>
      <c r="H679" s="57"/>
    </row>
    <row r="680" spans="1:8" ht="15">
      <c r="A680" s="31"/>
      <c r="B680" s="59"/>
      <c r="C680" s="28"/>
      <c r="D680" s="60"/>
      <c r="E680" s="57"/>
      <c r="F680" s="57"/>
      <c r="G680" s="57"/>
      <c r="H680" s="57"/>
    </row>
    <row r="681" spans="1:8" ht="15">
      <c r="A681" s="31"/>
      <c r="B681" s="59"/>
      <c r="C681" s="28"/>
      <c r="D681" s="60"/>
      <c r="E681" s="57"/>
      <c r="F681" s="57"/>
      <c r="G681" s="57"/>
      <c r="H681" s="57"/>
    </row>
    <row r="682" spans="1:8" ht="15">
      <c r="A682" s="31"/>
      <c r="B682" s="59"/>
      <c r="C682" s="28"/>
      <c r="D682" s="60"/>
      <c r="E682" s="57"/>
      <c r="F682" s="57"/>
      <c r="G682" s="57"/>
      <c r="H682" s="57"/>
    </row>
    <row r="683" spans="1:8" ht="15">
      <c r="A683" s="31"/>
      <c r="B683" s="59"/>
      <c r="C683" s="28"/>
      <c r="D683" s="60"/>
      <c r="E683" s="57"/>
      <c r="F683" s="57"/>
      <c r="G683" s="57"/>
      <c r="H683" s="57"/>
    </row>
    <row r="684" spans="1:8" ht="15">
      <c r="A684" s="31"/>
      <c r="B684" s="59"/>
      <c r="C684" s="28"/>
      <c r="D684" s="60"/>
      <c r="E684" s="57"/>
      <c r="F684" s="57"/>
      <c r="G684" s="57"/>
      <c r="H684" s="57"/>
    </row>
    <row r="685" spans="1:8" ht="15">
      <c r="A685" s="31"/>
      <c r="B685" s="59"/>
      <c r="C685" s="28"/>
      <c r="D685" s="60"/>
      <c r="E685" s="57"/>
      <c r="F685" s="57"/>
      <c r="G685" s="57"/>
      <c r="H685" s="57"/>
    </row>
    <row r="686" spans="1:8" ht="15">
      <c r="A686" s="31"/>
      <c r="B686" s="59"/>
      <c r="C686" s="28"/>
      <c r="D686" s="60"/>
      <c r="E686" s="57"/>
      <c r="F686" s="57"/>
      <c r="G686" s="57"/>
      <c r="H686" s="57"/>
    </row>
    <row r="687" spans="1:8" ht="15">
      <c r="A687" s="31"/>
      <c r="B687" s="59"/>
      <c r="C687" s="28"/>
      <c r="D687" s="60"/>
      <c r="E687" s="57"/>
      <c r="F687" s="57"/>
      <c r="G687" s="57"/>
      <c r="H687" s="57"/>
    </row>
    <row r="688" spans="1:8" ht="15">
      <c r="A688" s="31"/>
      <c r="B688" s="59"/>
      <c r="C688" s="28"/>
      <c r="D688" s="60"/>
      <c r="E688" s="57"/>
      <c r="F688" s="57"/>
      <c r="G688" s="57"/>
      <c r="H688" s="57"/>
    </row>
    <row r="689" spans="1:8" ht="15">
      <c r="A689" s="31"/>
      <c r="B689" s="59"/>
      <c r="C689" s="28"/>
      <c r="D689" s="60"/>
      <c r="E689" s="57"/>
      <c r="F689" s="57"/>
      <c r="G689" s="57"/>
      <c r="H689" s="57"/>
    </row>
    <row r="690" spans="1:8" ht="15">
      <c r="A690" s="31"/>
      <c r="B690" s="59"/>
      <c r="C690" s="28"/>
      <c r="D690" s="60"/>
      <c r="E690" s="57"/>
      <c r="F690" s="57"/>
      <c r="G690" s="57"/>
      <c r="H690" s="57"/>
    </row>
    <row r="691" spans="1:8" ht="15">
      <c r="A691" s="31"/>
      <c r="B691" s="59"/>
      <c r="C691" s="28"/>
      <c r="D691" s="60"/>
      <c r="E691" s="57"/>
      <c r="F691" s="57"/>
      <c r="G691" s="57"/>
      <c r="H691" s="57"/>
    </row>
    <row r="692" spans="1:8" ht="15">
      <c r="A692" s="31"/>
      <c r="B692" s="59"/>
      <c r="C692" s="28"/>
      <c r="D692" s="60"/>
      <c r="E692" s="57"/>
      <c r="F692" s="57"/>
      <c r="G692" s="57"/>
      <c r="H692" s="57"/>
    </row>
    <row r="693" spans="1:8" ht="15">
      <c r="A693" s="31"/>
      <c r="B693" s="59"/>
      <c r="C693" s="28"/>
      <c r="D693" s="60"/>
      <c r="E693" s="57"/>
      <c r="F693" s="57"/>
      <c r="G693" s="57"/>
      <c r="H693" s="57"/>
    </row>
    <row r="694" spans="1:8" ht="15">
      <c r="A694" s="31"/>
      <c r="B694" s="59"/>
      <c r="C694" s="28"/>
      <c r="D694" s="60"/>
      <c r="E694" s="57"/>
      <c r="F694" s="57"/>
      <c r="G694" s="57"/>
      <c r="H694" s="57"/>
    </row>
    <row r="695" spans="1:8" ht="15">
      <c r="A695" s="31"/>
      <c r="B695" s="59"/>
      <c r="C695" s="28"/>
      <c r="D695" s="60"/>
      <c r="E695" s="57"/>
      <c r="F695" s="57"/>
      <c r="G695" s="57"/>
      <c r="H695" s="57"/>
    </row>
    <row r="696" spans="1:8" ht="15">
      <c r="A696" s="31"/>
      <c r="B696" s="59"/>
      <c r="C696" s="28"/>
      <c r="D696" s="60"/>
      <c r="E696" s="57"/>
      <c r="F696" s="57"/>
      <c r="G696" s="57"/>
      <c r="H696" s="57"/>
    </row>
    <row r="697" spans="1:8" ht="15">
      <c r="A697" s="31"/>
      <c r="B697" s="59"/>
      <c r="C697" s="28"/>
      <c r="D697" s="60"/>
      <c r="E697" s="57"/>
      <c r="F697" s="57"/>
      <c r="G697" s="57"/>
      <c r="H697" s="57"/>
    </row>
    <row r="698" spans="1:8" ht="15">
      <c r="A698" s="31"/>
      <c r="B698" s="59"/>
      <c r="C698" s="28"/>
      <c r="D698" s="60"/>
      <c r="E698" s="57"/>
      <c r="F698" s="57"/>
      <c r="G698" s="57"/>
      <c r="H698" s="57"/>
    </row>
    <row r="699" spans="1:8" ht="15">
      <c r="A699" s="31"/>
      <c r="B699" s="59"/>
      <c r="C699" s="28"/>
      <c r="D699" s="60"/>
      <c r="E699" s="57"/>
      <c r="F699" s="57"/>
      <c r="G699" s="57"/>
      <c r="H699" s="57"/>
    </row>
    <row r="700" spans="1:8" ht="15">
      <c r="A700" s="31"/>
      <c r="B700" s="59"/>
      <c r="C700" s="28"/>
      <c r="D700" s="60"/>
      <c r="E700" s="57"/>
      <c r="F700" s="57"/>
      <c r="G700" s="57"/>
      <c r="H700" s="57"/>
    </row>
    <row r="701" spans="1:8" ht="15">
      <c r="A701" s="31"/>
      <c r="B701" s="59"/>
      <c r="C701" s="28"/>
      <c r="D701" s="60"/>
      <c r="E701" s="57"/>
      <c r="F701" s="57"/>
      <c r="G701" s="57"/>
      <c r="H701" s="57"/>
    </row>
    <row r="702" spans="1:8" ht="15">
      <c r="A702" s="31"/>
      <c r="B702" s="59"/>
      <c r="C702" s="28"/>
      <c r="D702" s="60"/>
      <c r="E702" s="57"/>
      <c r="F702" s="57"/>
      <c r="G702" s="57"/>
      <c r="H702" s="57"/>
    </row>
    <row r="703" spans="1:8" ht="15">
      <c r="A703" s="31"/>
      <c r="B703" s="59"/>
      <c r="C703" s="28"/>
      <c r="D703" s="60"/>
      <c r="E703" s="57"/>
      <c r="F703" s="57"/>
      <c r="G703" s="57"/>
      <c r="H703" s="57"/>
    </row>
    <row r="704" spans="1:8" ht="15">
      <c r="A704" s="31"/>
      <c r="B704" s="59"/>
      <c r="C704" s="28"/>
      <c r="D704" s="60"/>
      <c r="E704" s="57"/>
      <c r="F704" s="57"/>
      <c r="G704" s="57"/>
      <c r="H704" s="57"/>
    </row>
    <row r="705" spans="1:8" ht="15">
      <c r="A705" s="31"/>
      <c r="B705" s="59"/>
      <c r="C705" s="28"/>
      <c r="D705" s="60"/>
      <c r="E705" s="57"/>
      <c r="F705" s="57"/>
      <c r="G705" s="57"/>
      <c r="H705" s="57"/>
    </row>
    <row r="706" spans="1:8" ht="15">
      <c r="A706" s="31"/>
      <c r="B706" s="59"/>
      <c r="C706" s="28"/>
      <c r="D706" s="60"/>
      <c r="E706" s="57"/>
      <c r="F706" s="57"/>
      <c r="G706" s="57"/>
      <c r="H706" s="57"/>
    </row>
    <row r="707" spans="1:8" ht="15">
      <c r="A707" s="31"/>
      <c r="B707" s="59"/>
      <c r="C707" s="28"/>
      <c r="D707" s="60"/>
      <c r="E707" s="57"/>
      <c r="F707" s="57"/>
      <c r="G707" s="57"/>
      <c r="H707" s="57"/>
    </row>
    <row r="708" spans="1:8" ht="15">
      <c r="A708" s="31"/>
      <c r="B708" s="59"/>
      <c r="C708" s="28"/>
      <c r="D708" s="60"/>
      <c r="E708" s="57"/>
      <c r="F708" s="57"/>
      <c r="G708" s="57"/>
      <c r="H708" s="57"/>
    </row>
    <row r="709" spans="1:8" ht="15">
      <c r="A709" s="31"/>
      <c r="B709" s="59"/>
      <c r="C709" s="28"/>
      <c r="D709" s="60"/>
      <c r="E709" s="57"/>
      <c r="F709" s="57"/>
      <c r="G709" s="57"/>
      <c r="H709" s="57"/>
    </row>
    <row r="710" spans="1:8" ht="15">
      <c r="A710" s="31"/>
      <c r="B710" s="59"/>
      <c r="C710" s="28"/>
      <c r="D710" s="60"/>
      <c r="E710" s="57"/>
      <c r="F710" s="57"/>
      <c r="G710" s="57"/>
      <c r="H710" s="57"/>
    </row>
    <row r="711" spans="1:8" ht="15">
      <c r="A711" s="31"/>
      <c r="B711" s="59"/>
      <c r="C711" s="28"/>
      <c r="D711" s="60"/>
      <c r="E711" s="57"/>
      <c r="F711" s="57"/>
      <c r="G711" s="57"/>
      <c r="H711" s="57"/>
    </row>
    <row r="712" spans="1:8" ht="15">
      <c r="A712" s="31"/>
      <c r="B712" s="59"/>
      <c r="C712" s="28"/>
      <c r="D712" s="60"/>
      <c r="E712" s="57"/>
      <c r="F712" s="57"/>
      <c r="G712" s="57"/>
      <c r="H712" s="57"/>
    </row>
    <row r="713" spans="1:8" ht="15">
      <c r="A713" s="31"/>
      <c r="B713" s="59"/>
      <c r="C713" s="28"/>
      <c r="D713" s="60"/>
      <c r="E713" s="57"/>
      <c r="F713" s="57"/>
      <c r="G713" s="57"/>
      <c r="H713" s="57"/>
    </row>
    <row r="714" spans="1:8" ht="15">
      <c r="A714" s="31"/>
      <c r="B714" s="59"/>
      <c r="C714" s="28"/>
      <c r="D714" s="60"/>
      <c r="E714" s="57"/>
      <c r="F714" s="57"/>
      <c r="G714" s="57"/>
      <c r="H714" s="57"/>
    </row>
    <row r="715" spans="1:8" ht="15">
      <c r="A715" s="31"/>
      <c r="B715" s="59"/>
      <c r="C715" s="28"/>
      <c r="D715" s="60"/>
      <c r="E715" s="57"/>
      <c r="F715" s="57"/>
      <c r="G715" s="57"/>
      <c r="H715" s="57"/>
    </row>
    <row r="716" spans="1:8" ht="15">
      <c r="A716" s="31"/>
      <c r="B716" s="59"/>
      <c r="C716" s="28"/>
      <c r="D716" s="60"/>
      <c r="E716" s="57"/>
      <c r="F716" s="57"/>
      <c r="G716" s="57"/>
      <c r="H716" s="57"/>
    </row>
    <row r="717" spans="1:8" ht="15">
      <c r="A717" s="31"/>
      <c r="B717" s="59"/>
      <c r="C717" s="28"/>
      <c r="D717" s="60"/>
      <c r="E717" s="57"/>
      <c r="F717" s="57"/>
      <c r="G717" s="57"/>
      <c r="H717" s="57"/>
    </row>
    <row r="718" spans="1:8" ht="15">
      <c r="A718" s="31"/>
      <c r="B718" s="59"/>
      <c r="C718" s="28"/>
      <c r="D718" s="60"/>
      <c r="E718" s="57"/>
      <c r="F718" s="57"/>
      <c r="G718" s="57"/>
      <c r="H718" s="57"/>
    </row>
    <row r="719" spans="1:8" ht="15">
      <c r="A719" s="31"/>
      <c r="B719" s="59"/>
      <c r="C719" s="28"/>
      <c r="D719" s="60"/>
      <c r="E719" s="57"/>
      <c r="F719" s="57"/>
      <c r="G719" s="57"/>
      <c r="H719" s="57"/>
    </row>
    <row r="720" spans="1:8" ht="15">
      <c r="A720" s="31"/>
      <c r="B720" s="59"/>
      <c r="C720" s="28"/>
      <c r="D720" s="60"/>
      <c r="E720" s="57"/>
      <c r="F720" s="57"/>
      <c r="G720" s="57"/>
      <c r="H720" s="57"/>
    </row>
    <row r="721" spans="1:8" ht="15">
      <c r="A721" s="31"/>
      <c r="B721" s="59"/>
      <c r="C721" s="28"/>
      <c r="D721" s="60"/>
      <c r="E721" s="57"/>
      <c r="F721" s="57"/>
      <c r="G721" s="57"/>
      <c r="H721" s="57"/>
    </row>
    <row r="722" spans="1:8" ht="15">
      <c r="A722" s="31"/>
      <c r="B722" s="59"/>
      <c r="C722" s="28"/>
      <c r="D722" s="60"/>
      <c r="E722" s="57"/>
      <c r="F722" s="57"/>
      <c r="G722" s="57"/>
      <c r="H722" s="57"/>
    </row>
    <row r="723" spans="1:8" ht="15">
      <c r="A723" s="31"/>
      <c r="B723" s="59"/>
      <c r="C723" s="28"/>
      <c r="D723" s="60"/>
      <c r="E723" s="57"/>
      <c r="F723" s="57"/>
      <c r="G723" s="57"/>
      <c r="H723" s="57"/>
    </row>
    <row r="724" spans="1:8" ht="15">
      <c r="A724" s="31"/>
      <c r="B724" s="59"/>
      <c r="C724" s="28"/>
      <c r="D724" s="60"/>
      <c r="E724" s="57"/>
      <c r="F724" s="57"/>
      <c r="G724" s="57"/>
      <c r="H724" s="57"/>
    </row>
    <row r="725" spans="1:8" ht="15">
      <c r="A725" s="31"/>
      <c r="B725" s="59"/>
      <c r="C725" s="28"/>
      <c r="D725" s="60"/>
      <c r="E725" s="57"/>
      <c r="F725" s="57"/>
      <c r="G725" s="57"/>
      <c r="H725" s="57"/>
    </row>
    <row r="726" spans="1:8" ht="15">
      <c r="A726" s="31"/>
      <c r="B726" s="59"/>
      <c r="C726" s="28"/>
      <c r="D726" s="60"/>
      <c r="E726" s="57"/>
      <c r="F726" s="57"/>
      <c r="G726" s="57"/>
      <c r="H726" s="57"/>
    </row>
    <row r="727" spans="1:8" ht="15">
      <c r="A727" s="31"/>
      <c r="B727" s="59"/>
      <c r="C727" s="28"/>
      <c r="D727" s="60"/>
      <c r="E727" s="57"/>
      <c r="F727" s="57"/>
      <c r="G727" s="57"/>
      <c r="H727" s="57"/>
    </row>
    <row r="728" spans="1:8" ht="15">
      <c r="A728" s="31"/>
      <c r="B728" s="59"/>
      <c r="C728" s="28"/>
      <c r="D728" s="60"/>
      <c r="E728" s="57"/>
      <c r="F728" s="57"/>
      <c r="G728" s="57"/>
      <c r="H728" s="57"/>
    </row>
    <row r="729" spans="1:8" ht="15">
      <c r="A729" s="31"/>
      <c r="B729" s="59"/>
      <c r="C729" s="28"/>
      <c r="D729" s="60"/>
      <c r="E729" s="57"/>
      <c r="F729" s="57"/>
      <c r="G729" s="57"/>
      <c r="H729" s="57"/>
    </row>
    <row r="730" spans="1:8" ht="15">
      <c r="A730" s="31"/>
      <c r="B730" s="59"/>
      <c r="C730" s="28"/>
      <c r="D730" s="60"/>
      <c r="E730" s="57"/>
      <c r="F730" s="57"/>
      <c r="G730" s="57"/>
      <c r="H730" s="57"/>
    </row>
    <row r="731" spans="1:8" ht="15">
      <c r="A731" s="31"/>
      <c r="B731" s="59"/>
      <c r="C731" s="28"/>
      <c r="D731" s="60"/>
      <c r="E731" s="57"/>
      <c r="F731" s="57"/>
      <c r="G731" s="57"/>
      <c r="H731" s="57"/>
    </row>
    <row r="732" spans="1:8" ht="15">
      <c r="A732" s="31"/>
      <c r="B732" s="59"/>
      <c r="C732" s="28"/>
      <c r="D732" s="60"/>
      <c r="E732" s="57"/>
      <c r="F732" s="57"/>
      <c r="G732" s="57"/>
      <c r="H732" s="57"/>
    </row>
    <row r="733" spans="1:8" ht="15">
      <c r="A733" s="31"/>
      <c r="B733" s="59"/>
      <c r="C733" s="28"/>
      <c r="D733" s="60"/>
      <c r="E733" s="57"/>
      <c r="F733" s="57"/>
      <c r="G733" s="57"/>
      <c r="H733" s="57"/>
    </row>
    <row r="734" spans="1:8" ht="15">
      <c r="A734" s="31"/>
      <c r="B734" s="59"/>
      <c r="C734" s="28"/>
      <c r="D734" s="60"/>
      <c r="E734" s="57"/>
      <c r="F734" s="57"/>
      <c r="G734" s="57"/>
      <c r="H734" s="57"/>
    </row>
    <row r="735" spans="1:8" ht="15">
      <c r="A735" s="31"/>
      <c r="B735" s="59"/>
      <c r="C735" s="28"/>
      <c r="D735" s="60"/>
      <c r="E735" s="57"/>
      <c r="F735" s="57"/>
      <c r="G735" s="57"/>
      <c r="H735" s="57"/>
    </row>
    <row r="736" spans="1:8" ht="15">
      <c r="A736" s="31"/>
      <c r="B736" s="59"/>
      <c r="C736" s="28"/>
      <c r="D736" s="60"/>
      <c r="E736" s="57"/>
      <c r="F736" s="57"/>
      <c r="G736" s="57"/>
      <c r="H736" s="57"/>
    </row>
    <row r="737" spans="1:8" ht="15">
      <c r="A737" s="31"/>
      <c r="B737" s="59"/>
      <c r="C737" s="28"/>
      <c r="D737" s="60"/>
      <c r="E737" s="57"/>
      <c r="F737" s="57"/>
      <c r="G737" s="57"/>
      <c r="H737" s="57"/>
    </row>
    <row r="738" spans="1:8" ht="15">
      <c r="A738" s="31"/>
      <c r="B738" s="59"/>
      <c r="C738" s="28"/>
      <c r="D738" s="60"/>
      <c r="E738" s="57"/>
      <c r="F738" s="57"/>
      <c r="G738" s="57"/>
      <c r="H738" s="57"/>
    </row>
    <row r="739" spans="1:8" ht="15">
      <c r="A739" s="31"/>
      <c r="B739" s="59"/>
      <c r="C739" s="28"/>
      <c r="D739" s="60"/>
      <c r="E739" s="57"/>
      <c r="F739" s="57"/>
      <c r="G739" s="57"/>
      <c r="H739" s="57"/>
    </row>
    <row r="740" spans="1:8" ht="15">
      <c r="A740" s="31"/>
      <c r="B740" s="59"/>
      <c r="C740" s="28"/>
      <c r="D740" s="60"/>
      <c r="E740" s="57"/>
      <c r="F740" s="57"/>
      <c r="G740" s="57"/>
      <c r="H740" s="57"/>
    </row>
    <row r="741" spans="1:8" ht="15">
      <c r="A741" s="31"/>
      <c r="B741" s="59"/>
      <c r="C741" s="28"/>
      <c r="D741" s="60"/>
      <c r="E741" s="57"/>
      <c r="F741" s="57"/>
      <c r="G741" s="57"/>
      <c r="H741" s="57"/>
    </row>
    <row r="742" spans="1:8" ht="15">
      <c r="A742" s="31"/>
      <c r="B742" s="59"/>
      <c r="C742" s="28"/>
      <c r="D742" s="60"/>
      <c r="E742" s="57"/>
      <c r="F742" s="57"/>
      <c r="G742" s="57"/>
      <c r="H742" s="57"/>
    </row>
    <row r="743" spans="1:8" ht="15">
      <c r="A743" s="31"/>
      <c r="B743" s="59"/>
      <c r="C743" s="28"/>
      <c r="D743" s="60"/>
      <c r="E743" s="57"/>
      <c r="F743" s="57"/>
      <c r="G743" s="57"/>
      <c r="H743" s="57"/>
    </row>
    <row r="744" spans="1:8" ht="15">
      <c r="A744" s="31"/>
      <c r="B744" s="59"/>
      <c r="C744" s="28"/>
      <c r="D744" s="60"/>
      <c r="E744" s="57"/>
      <c r="F744" s="57"/>
      <c r="G744" s="57"/>
      <c r="H744" s="57"/>
    </row>
    <row r="745" spans="1:8" ht="15">
      <c r="A745" s="31"/>
      <c r="B745" s="59"/>
      <c r="C745" s="28"/>
      <c r="D745" s="60"/>
      <c r="E745" s="57"/>
      <c r="F745" s="57"/>
      <c r="G745" s="57"/>
      <c r="H745" s="57"/>
    </row>
    <row r="746" spans="1:8" ht="15">
      <c r="A746" s="31"/>
      <c r="B746" s="59"/>
      <c r="C746" s="28"/>
      <c r="D746" s="60"/>
      <c r="E746" s="57"/>
      <c r="F746" s="57"/>
      <c r="G746" s="57"/>
      <c r="H746" s="57"/>
    </row>
    <row r="747" spans="1:8" ht="15">
      <c r="A747" s="31"/>
      <c r="B747" s="59"/>
      <c r="C747" s="28"/>
      <c r="D747" s="60"/>
      <c r="E747" s="57"/>
      <c r="F747" s="57"/>
      <c r="G747" s="57"/>
      <c r="H747" s="57"/>
    </row>
    <row r="748" spans="1:8" ht="15">
      <c r="A748" s="31"/>
      <c r="B748" s="59"/>
      <c r="C748" s="28"/>
      <c r="D748" s="60"/>
      <c r="E748" s="57"/>
      <c r="F748" s="57"/>
      <c r="G748" s="57"/>
      <c r="H748" s="57"/>
    </row>
    <row r="749" spans="1:8" ht="15">
      <c r="A749" s="31"/>
      <c r="B749" s="59"/>
      <c r="C749" s="28"/>
      <c r="D749" s="60"/>
      <c r="E749" s="57"/>
      <c r="F749" s="57"/>
      <c r="G749" s="57"/>
      <c r="H749" s="57"/>
    </row>
    <row r="750" spans="1:8" ht="15">
      <c r="A750" s="31"/>
      <c r="B750" s="59"/>
      <c r="C750" s="28"/>
      <c r="D750" s="60"/>
      <c r="E750" s="57"/>
      <c r="F750" s="57"/>
      <c r="G750" s="57"/>
      <c r="H750" s="57"/>
    </row>
    <row r="751" spans="1:8" ht="15">
      <c r="A751" s="31"/>
      <c r="B751" s="59"/>
      <c r="C751" s="28"/>
      <c r="D751" s="60"/>
      <c r="E751" s="57"/>
      <c r="F751" s="57"/>
      <c r="G751" s="57"/>
      <c r="H751" s="57"/>
    </row>
    <row r="752" spans="1:8" ht="15">
      <c r="A752" s="31"/>
      <c r="B752" s="59"/>
      <c r="C752" s="28"/>
      <c r="D752" s="60"/>
      <c r="E752" s="57"/>
      <c r="F752" s="57"/>
      <c r="G752" s="57"/>
      <c r="H752" s="57"/>
    </row>
    <row r="753" spans="1:8" ht="15">
      <c r="A753" s="31"/>
      <c r="B753" s="59"/>
      <c r="C753" s="28"/>
      <c r="D753" s="60"/>
      <c r="E753" s="57"/>
      <c r="F753" s="57"/>
      <c r="G753" s="57"/>
      <c r="H753" s="57"/>
    </row>
    <row r="754" spans="1:8" ht="15">
      <c r="A754" s="31"/>
      <c r="B754" s="59"/>
      <c r="C754" s="28"/>
      <c r="D754" s="60"/>
      <c r="E754" s="57"/>
      <c r="F754" s="57"/>
      <c r="G754" s="57"/>
      <c r="H754" s="57"/>
    </row>
    <row r="755" spans="1:8" ht="15">
      <c r="A755" s="31"/>
      <c r="B755" s="59"/>
      <c r="C755" s="28"/>
      <c r="D755" s="60"/>
      <c r="E755" s="57"/>
      <c r="F755" s="57"/>
      <c r="G755" s="57"/>
      <c r="H755" s="57"/>
    </row>
    <row r="756" spans="1:8" ht="15">
      <c r="A756" s="31"/>
      <c r="B756" s="59"/>
      <c r="C756" s="28"/>
      <c r="D756" s="60"/>
      <c r="E756" s="57"/>
      <c r="F756" s="57"/>
      <c r="G756" s="57"/>
      <c r="H756" s="57"/>
    </row>
  </sheetData>
  <sheetProtection password="CE28" sheet="1" objects="1" scenarios="1"/>
  <autoFilter ref="A4:M444"/>
  <mergeCells count="111">
    <mergeCell ref="J455:J456"/>
    <mergeCell ref="A2:P2"/>
    <mergeCell ref="A264:A280"/>
    <mergeCell ref="B264:B280"/>
    <mergeCell ref="K455:K456"/>
    <mergeCell ref="A436:A444"/>
    <mergeCell ref="B436:B444"/>
    <mergeCell ref="A445:A450"/>
    <mergeCell ref="A127:A143"/>
    <mergeCell ref="B65:B89"/>
    <mergeCell ref="A461:A541"/>
    <mergeCell ref="B461:B541"/>
    <mergeCell ref="H459:H460"/>
    <mergeCell ref="G455:G456"/>
    <mergeCell ref="H455:H456"/>
    <mergeCell ref="G459:G460"/>
    <mergeCell ref="A457:K457"/>
    <mergeCell ref="A459:A460"/>
    <mergeCell ref="B459:B460"/>
    <mergeCell ref="K459:K460"/>
    <mergeCell ref="L459:L460"/>
    <mergeCell ref="M459:M460"/>
    <mergeCell ref="F455:F456"/>
    <mergeCell ref="B445:B450"/>
    <mergeCell ref="C459:C460"/>
    <mergeCell ref="D459:D460"/>
    <mergeCell ref="I459:I460"/>
    <mergeCell ref="J459:J460"/>
    <mergeCell ref="E455:E456"/>
    <mergeCell ref="I455:I456"/>
    <mergeCell ref="E459:E460"/>
    <mergeCell ref="F459:F460"/>
    <mergeCell ref="A403:A416"/>
    <mergeCell ref="A417:A435"/>
    <mergeCell ref="B375:B389"/>
    <mergeCell ref="A390:A395"/>
    <mergeCell ref="B403:B416"/>
    <mergeCell ref="C445:C450"/>
    <mergeCell ref="B396:B397"/>
    <mergeCell ref="A156:A168"/>
    <mergeCell ref="F4:F5"/>
    <mergeCell ref="B4:B5"/>
    <mergeCell ref="A24:A44"/>
    <mergeCell ref="A45:A60"/>
    <mergeCell ref="B45:B60"/>
    <mergeCell ref="B344:B362"/>
    <mergeCell ref="B390:B395"/>
    <mergeCell ref="A344:A362"/>
    <mergeCell ref="B417:B435"/>
    <mergeCell ref="A4:A5"/>
    <mergeCell ref="A144:A155"/>
    <mergeCell ref="A194:A205"/>
    <mergeCell ref="A181:A193"/>
    <mergeCell ref="B181:B193"/>
    <mergeCell ref="B127:B143"/>
    <mergeCell ref="A1:M1"/>
    <mergeCell ref="A6:A23"/>
    <mergeCell ref="B6:B23"/>
    <mergeCell ref="I4:I5"/>
    <mergeCell ref="M4:M5"/>
    <mergeCell ref="E4:E5"/>
    <mergeCell ref="L4:L5"/>
    <mergeCell ref="J4:J5"/>
    <mergeCell ref="D4:D5"/>
    <mergeCell ref="G4:G5"/>
    <mergeCell ref="H4:H5"/>
    <mergeCell ref="K4:K5"/>
    <mergeCell ref="C4:C5"/>
    <mergeCell ref="B144:B155"/>
    <mergeCell ref="A109:A126"/>
    <mergeCell ref="B24:B44"/>
    <mergeCell ref="A90:A108"/>
    <mergeCell ref="B109:B126"/>
    <mergeCell ref="B90:B108"/>
    <mergeCell ref="A65:A89"/>
    <mergeCell ref="B194:B205"/>
    <mergeCell ref="A206:A217"/>
    <mergeCell ref="B169:B180"/>
    <mergeCell ref="B218:B231"/>
    <mergeCell ref="A281:A297"/>
    <mergeCell ref="B281:B297"/>
    <mergeCell ref="A314:A322"/>
    <mergeCell ref="A298:A313"/>
    <mergeCell ref="A244:A263"/>
    <mergeCell ref="B244:B263"/>
    <mergeCell ref="O4:O5"/>
    <mergeCell ref="P4:P5"/>
    <mergeCell ref="B314:B322"/>
    <mergeCell ref="B156:B168"/>
    <mergeCell ref="A169:A180"/>
    <mergeCell ref="B206:B217"/>
    <mergeCell ref="N459:N460"/>
    <mergeCell ref="O459:O460"/>
    <mergeCell ref="P459:P460"/>
    <mergeCell ref="N4:N5"/>
    <mergeCell ref="A61:A64"/>
    <mergeCell ref="B61:B64"/>
    <mergeCell ref="A398:A402"/>
    <mergeCell ref="B398:B402"/>
    <mergeCell ref="A396:A397"/>
    <mergeCell ref="B298:B313"/>
    <mergeCell ref="A323:A343"/>
    <mergeCell ref="B323:B343"/>
    <mergeCell ref="A218:A231"/>
    <mergeCell ref="A452:A453"/>
    <mergeCell ref="B452:B453"/>
    <mergeCell ref="A375:A389"/>
    <mergeCell ref="A363:A374"/>
    <mergeCell ref="B363:B374"/>
    <mergeCell ref="A232:A243"/>
    <mergeCell ref="B232:B243"/>
  </mergeCells>
  <printOptions/>
  <pageMargins left="0.3937007874015748" right="0.1968503937007874" top="0.3937007874015748" bottom="0.15748031496062992" header="0.15748031496062992" footer="0.15748031496062992"/>
  <pageSetup fitToHeight="9" fitToWidth="1"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администрации г.Перми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Dohody-09</dc:creator>
  <cp:keywords/>
  <dc:description/>
  <cp:lastModifiedBy>Леготкина Наталья Юрьевна</cp:lastModifiedBy>
  <cp:lastPrinted>2013-11-11T10:59:08Z</cp:lastPrinted>
  <dcterms:created xsi:type="dcterms:W3CDTF">2011-02-09T07:28:13Z</dcterms:created>
  <dcterms:modified xsi:type="dcterms:W3CDTF">2013-11-11T11:02:44Z</dcterms:modified>
  <cp:category/>
  <cp:version/>
  <cp:contentType/>
  <cp:contentStatus/>
</cp:coreProperties>
</file>