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16" windowWidth="14880" windowHeight="4896" activeTab="0"/>
  </bookViews>
  <sheets>
    <sheet name="на 01.08.2014" sheetId="1" r:id="rId1"/>
  </sheets>
  <definedNames>
    <definedName name="_xlnm._FilterDatabase" localSheetId="0" hidden="1">'на 01.08.2014'!$A$4:$M$459</definedName>
    <definedName name="_xlnm.Print_Titles" localSheetId="0">'на 01.08.2014'!$4:$4</definedName>
    <definedName name="_xlnm.Print_Area" localSheetId="0">'на 01.08.2014'!$A$1:$M$556</definedName>
  </definedNames>
  <calcPr fullCalcOnLoad="1" refMode="R1C1"/>
</workbook>
</file>

<file path=xl/sharedStrings.xml><?xml version="1.0" encoding="utf-8"?>
<sst xmlns="http://schemas.openxmlformats.org/spreadsheetml/2006/main" count="1083" uniqueCount="260">
  <si>
    <t>Код адм.</t>
  </si>
  <si>
    <t>Код вида доходов</t>
  </si>
  <si>
    <t>163</t>
  </si>
  <si>
    <t>Департамент имущественных отношений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</si>
  <si>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</si>
  <si>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</si>
  <si>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</si>
  <si>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</si>
  <si>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</si>
  <si>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</si>
  <si>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</si>
  <si>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</si>
  <si>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</si>
  <si>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</si>
  <si>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</si>
  <si>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</si>
  <si>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</si>
  <si>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</si>
  <si>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</si>
  <si>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</si>
  <si>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</si>
  <si>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</si>
  <si>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</si>
  <si>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</si>
  <si>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</si>
  <si>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</si>
  <si>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</si>
  <si>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</si>
  <si>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</si>
  <si>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</si>
  <si>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</si>
  <si>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</si>
  <si>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</si>
  <si>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</si>
  <si>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</si>
  <si>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</si>
  <si>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</si>
  <si>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</si>
  <si>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</si>
  <si>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</si>
  <si>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</si>
  <si>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</si>
  <si>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</si>
  <si>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</si>
  <si>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</si>
  <si>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</si>
  <si>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</si>
  <si>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</si>
  <si>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</si>
  <si>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</si>
  <si>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</si>
  <si>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</si>
  <si>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</si>
  <si>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</si>
  <si>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</si>
  <si>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</si>
  <si>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</si>
  <si>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</si>
  <si>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</si>
  <si>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</si>
  <si>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</si>
  <si>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</si>
  <si>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</si>
  <si>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</si>
  <si>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</si>
  <si>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</si>
  <si>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</si>
  <si>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</si>
  <si>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</si>
  <si>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</si>
  <si>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</si>
  <si>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</si>
  <si>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</si>
  <si>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</si>
  <si>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</si>
  <si>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</si>
  <si>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</si>
  <si>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</si>
  <si>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</si>
  <si>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</si>
  <si>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</si>
  <si>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</si>
  <si>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</si>
  <si>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</si>
  <si>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</si>
  <si>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</si>
  <si>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</si>
  <si>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</si>
  <si>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</si>
  <si>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</si>
  <si>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</si>
  <si>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</si>
  <si>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</si>
  <si>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</si>
  <si>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</si>
  <si>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</si>
  <si>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</si>
  <si>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</si>
  <si>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</si>
  <si>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</si>
  <si>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</si>
  <si>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</si>
  <si>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</si>
  <si>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</si>
  <si>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</si>
  <si>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</si>
  <si>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</si>
  <si>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</si>
  <si>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</si>
  <si>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</si>
  <si>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</si>
  <si>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</si>
  <si>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</si>
  <si>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</si>
  <si>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</si>
  <si>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</si>
  <si>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</si>
  <si>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</si>
  <si>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</si>
  <si>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</si>
  <si>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</si>
  <si>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</si>
  <si>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</si>
  <si>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</si>
  <si>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</si>
  <si>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</si>
  <si>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</si>
  <si>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</si>
  <si>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</si>
  <si>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</si>
  <si>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</si>
  <si>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</si>
  <si>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</si>
  <si>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</si>
  <si>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</si>
  <si>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</si>
  <si>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</si>
  <si>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</si>
  <si>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</si>
  <si>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</si>
  <si>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</si>
  <si>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</si>
  <si>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</si>
  <si>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</si>
  <si>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</si>
  <si>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</si>
  <si>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</si>
  <si>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</si>
  <si>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</si>
  <si>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</si>
  <si>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</si>
  <si>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</si>
  <si>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</si>
  <si>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</si>
  <si>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</si>
  <si>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</si>
  <si>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</si>
  <si>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</si>
  <si>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</si>
  <si>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</si>
  <si>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</si>
  <si>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</si>
  <si>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</si>
  <si>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</si>
  <si>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</si>
  <si>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</si>
  <si>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</si>
  <si>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</si>
  <si>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</si>
  <si>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</si>
  <si>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</si>
  <si>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</si>
  <si>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</si>
  <si>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</si>
  <si>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</si>
  <si>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</si>
  <si>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</si>
  <si>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</si>
  <si>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</si>
  <si>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</si>
  <si>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</si>
  <si>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</si>
  <si>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</si>
  <si>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</si>
  <si>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</si>
  <si>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</si>
  <si>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</si>
  <si>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</si>
  <si>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</si>
  <si>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</si>
  <si>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</si>
  <si>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</si>
  <si>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</si>
  <si>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</si>
  <si>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</si>
  <si>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</si>
  <si>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</si>
  <si>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</si>
  <si>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</si>
  <si>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</si>
  <si>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</si>
  <si>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</si>
  <si>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</si>
  <si>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</si>
  <si>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</si>
  <si>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</si>
  <si>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</si>
  <si>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</si>
  <si>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</si>
  <si>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</si>
  <si>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</si>
  <si>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</si>
  <si>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 xml:space="preserve">Департамент культуры и молодежной политики 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</si>
  <si>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</si>
  <si>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</si>
  <si>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</si>
  <si>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</si>
  <si>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</si>
  <si>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</si>
  <si>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</si>
  <si>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</si>
  <si>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</si>
  <si>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</si>
  <si>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</si>
  <si>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</si>
  <si>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</si>
  <si>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</si>
  <si>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</si>
  <si>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</si>
  <si>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</si>
  <si>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</si>
  <si>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Избирательная комиссия города Перми</t>
  </si>
  <si>
    <t>910</t>
  </si>
  <si>
    <t>Управление записи актов гражданского состояния администрации города Перми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</si>
  <si>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</si>
  <si>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</si>
  <si>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</si>
  <si>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Поступления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 иных договоров</t>
  </si>
  <si>
    <t>1 16 46000 04 0000 140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</si>
  <si>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</si>
  <si>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</si>
  <si>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</si>
  <si>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</si>
  <si>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</si>
  <si>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</si>
  <si>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 xml:space="preserve">Уточненный годовой план на 2014 год </t>
  </si>
  <si>
    <t>Главные администраторы доходов бюджета</t>
  </si>
  <si>
    <t>Наименование вида доходов</t>
  </si>
  <si>
    <t>План января - июля 2014 года</t>
  </si>
  <si>
    <t xml:space="preserve">Факт с начала года на 01.08.2014г. </t>
  </si>
  <si>
    <t>Факт  на 01.08.2013г.     (в сопост. условиях)</t>
  </si>
  <si>
    <t>Откл. факта отч.пер. от плана января-июля 2014 года</t>
  </si>
  <si>
    <t>% исполн. плана января-июля 2014 года</t>
  </si>
  <si>
    <t>% исполн. плана 2014 года</t>
  </si>
  <si>
    <t>Откл. факта 2014г. от факта 2013г.</t>
  </si>
  <si>
    <t>% факта 2014г. к факту 2013 г.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</si>
  <si>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</si>
  <si>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</si>
  <si>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ВСЕГО ДОХОДОВ (без учета возврата остатков МБТ)</t>
  </si>
  <si>
    <t xml:space="preserve">Оперативный анализ исполнения бюджета города Перми по доходам на 1 августа 2014 года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</si>
</sst>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</numFmts>
  <fonts count="46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12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4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65" fontId="0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left" vertical="top" wrapText="1"/>
    </xf>
    <xf numFmtId="165" fontId="3" fillId="0" borderId="15" xfId="43" applyNumberFormat="1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top" wrapText="1"/>
    </xf>
    <xf numFmtId="166" fontId="3" fillId="0" borderId="15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165" fontId="0" fillId="0" borderId="10" xfId="43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wrapText="1"/>
    </xf>
    <xf numFmtId="165" fontId="3" fillId="33" borderId="10" xfId="43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wrapText="1"/>
    </xf>
    <xf numFmtId="164" fontId="3" fillId="33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9"/>
  <sheetViews>
    <sheetView tabSelected="1" zoomScale="80" zoomScaleNormal="80" zoomScaleSheetLayoutView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8.75" customHeight="1"/>
  <cols>
    <col min="1" max="1" width="6.125" style="20" customWidth="1"/>
    <col min="2" max="2" width="17.00390625" style="21" customWidth="1"/>
    <col min="3" max="3" width="19.625" style="51" hidden="1" customWidth="1"/>
    <col min="4" max="4" width="55.875" style="21" customWidth="1"/>
    <col min="5" max="5" width="13.875" style="22" customWidth="1"/>
    <col min="6" max="6" width="14.50390625" style="22" customWidth="1"/>
    <col min="7" max="7" width="14.125" style="22" customWidth="1"/>
    <col min="8" max="8" width="13.75390625" style="22" customWidth="1"/>
    <col min="9" max="9" width="12.25390625" style="16" customWidth="1"/>
    <col min="10" max="10" width="10.625" style="16" customWidth="1"/>
    <col min="11" max="11" width="10.75390625" style="16" customWidth="1"/>
    <col min="12" max="12" width="12.875" style="16" customWidth="1"/>
    <col min="13" max="13" width="10.25390625" style="16" customWidth="1"/>
    <col min="14" max="16384" width="15.25390625" style="16" customWidth="1"/>
  </cols>
  <sheetData>
    <row r="1" spans="1:13" ht="18.75" customHeight="1">
      <c r="A1" s="99" t="s">
        <v>165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21" customHeight="1">
      <c r="A2" s="87" t="s">
        <v>259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4:13" ht="16.5" customHeight="1">
      <c r="D3" s="41"/>
      <c r="E3" s="66"/>
      <c r="H3" s="33"/>
      <c r="K3" s="23"/>
      <c r="M3" s="23" t="s">
        <v>164</v>
      </c>
    </row>
    <row r="4" spans="1:13" ht="94.5" customHeight="1">
      <c r="A4" s="64" t="s">
        <v>0</v>
      </c>
      <c r="B4" s="65" t="s">
        <v>246</v>
      </c>
      <c r="C4" s="64" t="s">
        <v>1</v>
      </c>
      <c r="D4" s="65" t="s">
        <v>247</v>
      </c>
      <c r="E4" s="68" t="s">
        <v>250</v>
      </c>
      <c r="F4" s="80" t="s">
        <v>245</v>
      </c>
      <c r="G4" s="80" t="s">
        <v>248</v>
      </c>
      <c r="H4" s="69" t="s">
        <v>249</v>
      </c>
      <c r="I4" s="70" t="s">
        <v>251</v>
      </c>
      <c r="J4" s="65" t="s">
        <v>252</v>
      </c>
      <c r="K4" s="65" t="s">
        <v>253</v>
      </c>
      <c r="L4" s="70" t="s">
        <v>254</v>
      </c>
      <c r="M4" s="65" t="s">
        <v>255</v>
      </c>
    </row>
    <row r="5" spans="1:13" ht="18.75" customHeight="1">
      <c r="A5" s="84" t="s">
        <v>2</v>
      </c>
      <c r="B5" s="81" t="s">
        <v>3</v>
      </c>
      <c r="C5" s="53" t="s">
        <v>4</v>
      </c>
      <c r="D5" s="42" t="s">
        <v>5</v>
      </c>
      <c r="E5" s="18">
        <v>3137.6</v>
      </c>
      <c r="F5" s="35">
        <v>1128.5</v>
      </c>
      <c r="G5" s="35"/>
      <c r="H5" s="18">
        <v>9073</v>
      </c>
      <c r="I5" s="18">
        <f>H5-G5</f>
        <v>9073</v>
      </c>
      <c r="J5" s="18"/>
      <c r="K5" s="18">
        <f>H5/F5*100</f>
        <v>803.9875941515286</v>
      </c>
      <c r="L5" s="18">
        <f>H5-E5</f>
        <v>5935.4</v>
      </c>
      <c r="M5" s="18">
        <f>H5/E5*100</f>
        <v>289.1700662927078</v>
      </c>
    </row>
    <row r="6" spans="1:13" ht="18.75" customHeight="1" hidden="1">
      <c r="A6" s="85"/>
      <c r="B6" s="82"/>
      <c r="C6" s="55" t="s">
        <v>198</v>
      </c>
      <c r="D6" s="43" t="s">
        <v>157</v>
      </c>
      <c r="E6" s="18"/>
      <c r="F6" s="35"/>
      <c r="G6" s="35"/>
      <c r="H6" s="18"/>
      <c r="I6" s="18">
        <f aca="true" t="shared" si="0" ref="I6:I69">H6-G6</f>
        <v>0</v>
      </c>
      <c r="J6" s="18" t="e">
        <f aca="true" t="shared" si="1" ref="J6:J67">H6/G6*100</f>
        <v>#DIV/0!</v>
      </c>
      <c r="K6" s="18" t="e">
        <f aca="true" t="shared" si="2" ref="K6:K67">H6/F6*100</f>
        <v>#DIV/0!</v>
      </c>
      <c r="L6" s="18">
        <f aca="true" t="shared" si="3" ref="L6:L69">H6-E6</f>
        <v>0</v>
      </c>
      <c r="M6" s="18" t="e">
        <f aca="true" t="shared" si="4" ref="M6:M69">H6/E6*100</f>
        <v>#DIV/0!</v>
      </c>
    </row>
    <row r="7" spans="1:13" ht="46.5">
      <c r="A7" s="85"/>
      <c r="B7" s="82"/>
      <c r="C7" s="54" t="s">
        <v>223</v>
      </c>
      <c r="D7" s="67" t="s">
        <v>224</v>
      </c>
      <c r="E7" s="18">
        <v>95578.2</v>
      </c>
      <c r="F7" s="18">
        <v>188704.6</v>
      </c>
      <c r="G7" s="18">
        <v>92443.9</v>
      </c>
      <c r="H7" s="18">
        <v>65407.4</v>
      </c>
      <c r="I7" s="18">
        <f t="shared" si="0"/>
        <v>-27036.499999999993</v>
      </c>
      <c r="J7" s="18">
        <f t="shared" si="1"/>
        <v>70.7536138133506</v>
      </c>
      <c r="K7" s="18">
        <f t="shared" si="2"/>
        <v>34.661264219314205</v>
      </c>
      <c r="L7" s="18">
        <f t="shared" si="3"/>
        <v>-30170.799999999996</v>
      </c>
      <c r="M7" s="18">
        <f t="shared" si="4"/>
        <v>68.43338752979237</v>
      </c>
    </row>
    <row r="8" spans="1:13" ht="30.75">
      <c r="A8" s="85"/>
      <c r="B8" s="82"/>
      <c r="C8" s="54" t="s">
        <v>9</v>
      </c>
      <c r="D8" s="44" t="s">
        <v>10</v>
      </c>
      <c r="E8" s="18">
        <v>7342.3</v>
      </c>
      <c r="F8" s="18">
        <v>11876.6</v>
      </c>
      <c r="G8" s="18">
        <v>11876.6</v>
      </c>
      <c r="H8" s="18">
        <v>11876.6</v>
      </c>
      <c r="I8" s="18">
        <f t="shared" si="0"/>
        <v>0</v>
      </c>
      <c r="J8" s="18">
        <f t="shared" si="1"/>
        <v>100</v>
      </c>
      <c r="K8" s="18">
        <f t="shared" si="2"/>
        <v>100</v>
      </c>
      <c r="L8" s="18">
        <f t="shared" si="3"/>
        <v>4534.3</v>
      </c>
      <c r="M8" s="18">
        <f t="shared" si="4"/>
        <v>161.75585307056372</v>
      </c>
    </row>
    <row r="9" spans="1:13" ht="30.75">
      <c r="A9" s="85"/>
      <c r="B9" s="82"/>
      <c r="C9" s="54" t="s">
        <v>11</v>
      </c>
      <c r="D9" s="24" t="s">
        <v>12</v>
      </c>
      <c r="E9" s="18">
        <v>289.9</v>
      </c>
      <c r="F9" s="18">
        <v>557</v>
      </c>
      <c r="G9" s="18">
        <v>324.9</v>
      </c>
      <c r="H9" s="18">
        <v>342.6</v>
      </c>
      <c r="I9" s="18">
        <f t="shared" si="0"/>
        <v>17.700000000000045</v>
      </c>
      <c r="J9" s="18">
        <f t="shared" si="1"/>
        <v>105.44783010156974</v>
      </c>
      <c r="K9" s="18">
        <f t="shared" si="2"/>
        <v>61.50807899461401</v>
      </c>
      <c r="L9" s="18">
        <f t="shared" si="3"/>
        <v>52.700000000000045</v>
      </c>
      <c r="M9" s="18">
        <f t="shared" si="4"/>
        <v>118.17868230424287</v>
      </c>
    </row>
    <row r="10" spans="1:13" ht="46.5">
      <c r="A10" s="85"/>
      <c r="B10" s="82"/>
      <c r="C10" s="54" t="s">
        <v>199</v>
      </c>
      <c r="D10" s="17" t="s">
        <v>200</v>
      </c>
      <c r="E10" s="18">
        <v>472.1</v>
      </c>
      <c r="F10" s="18"/>
      <c r="G10" s="18"/>
      <c r="H10" s="18">
        <v>1.1</v>
      </c>
      <c r="I10" s="18">
        <f t="shared" si="0"/>
        <v>1.1</v>
      </c>
      <c r="J10" s="18"/>
      <c r="K10" s="18"/>
      <c r="L10" s="18">
        <f t="shared" si="3"/>
        <v>-471</v>
      </c>
      <c r="M10" s="18">
        <f t="shared" si="4"/>
        <v>0.23300148273670834</v>
      </c>
    </row>
    <row r="11" spans="1:13" ht="30.75">
      <c r="A11" s="85"/>
      <c r="B11" s="82"/>
      <c r="C11" s="54" t="s">
        <v>187</v>
      </c>
      <c r="D11" s="17" t="s">
        <v>188</v>
      </c>
      <c r="E11" s="18">
        <v>1487.7</v>
      </c>
      <c r="F11" s="18"/>
      <c r="G11" s="18"/>
      <c r="H11" s="18">
        <v>67.4</v>
      </c>
      <c r="I11" s="18">
        <f t="shared" si="0"/>
        <v>67.4</v>
      </c>
      <c r="J11" s="18"/>
      <c r="K11" s="18"/>
      <c r="L11" s="18">
        <f t="shared" si="3"/>
        <v>-1420.3</v>
      </c>
      <c r="M11" s="18">
        <f t="shared" si="4"/>
        <v>4.530483296363514</v>
      </c>
    </row>
    <row r="12" spans="1:13" ht="93">
      <c r="A12" s="85"/>
      <c r="B12" s="82"/>
      <c r="C12" s="55" t="s">
        <v>185</v>
      </c>
      <c r="D12" s="17" t="s">
        <v>205</v>
      </c>
      <c r="E12" s="18">
        <v>49</v>
      </c>
      <c r="F12" s="18"/>
      <c r="G12" s="18"/>
      <c r="H12" s="18">
        <v>0.2</v>
      </c>
      <c r="I12" s="18">
        <f t="shared" si="0"/>
        <v>0.2</v>
      </c>
      <c r="J12" s="18"/>
      <c r="K12" s="18"/>
      <c r="L12" s="18">
        <f t="shared" si="3"/>
        <v>-48.8</v>
      </c>
      <c r="M12" s="18">
        <f t="shared" si="4"/>
        <v>0.40816326530612246</v>
      </c>
    </row>
    <row r="13" spans="1:13" ht="93">
      <c r="A13" s="85"/>
      <c r="B13" s="82"/>
      <c r="C13" s="55" t="s">
        <v>176</v>
      </c>
      <c r="D13" s="43" t="s">
        <v>177</v>
      </c>
      <c r="E13" s="18">
        <v>477492.9</v>
      </c>
      <c r="F13" s="18">
        <v>382749.6</v>
      </c>
      <c r="G13" s="18">
        <v>172691.4</v>
      </c>
      <c r="H13" s="18">
        <v>266536.2</v>
      </c>
      <c r="I13" s="18">
        <f t="shared" si="0"/>
        <v>93844.80000000002</v>
      </c>
      <c r="J13" s="18">
        <f t="shared" si="1"/>
        <v>154.3424860763188</v>
      </c>
      <c r="K13" s="18">
        <f t="shared" si="2"/>
        <v>69.63722496378834</v>
      </c>
      <c r="L13" s="18">
        <f t="shared" si="3"/>
        <v>-210956.7</v>
      </c>
      <c r="M13" s="18">
        <f t="shared" si="4"/>
        <v>55.81992946910833</v>
      </c>
    </row>
    <row r="14" spans="1:13" ht="18.75" customHeight="1" hidden="1">
      <c r="A14" s="85"/>
      <c r="B14" s="82"/>
      <c r="C14" s="55" t="s">
        <v>203</v>
      </c>
      <c r="D14" s="43" t="s">
        <v>184</v>
      </c>
      <c r="E14" s="18"/>
      <c r="F14" s="18"/>
      <c r="G14" s="18"/>
      <c r="H14" s="18"/>
      <c r="I14" s="18">
        <f t="shared" si="0"/>
        <v>0</v>
      </c>
      <c r="J14" s="18" t="e">
        <f t="shared" si="1"/>
        <v>#DIV/0!</v>
      </c>
      <c r="K14" s="18" t="e">
        <f t="shared" si="2"/>
        <v>#DIV/0!</v>
      </c>
      <c r="L14" s="18">
        <f t="shared" si="3"/>
        <v>0</v>
      </c>
      <c r="M14" s="18" t="e">
        <f t="shared" si="4"/>
        <v>#DIV/0!</v>
      </c>
    </row>
    <row r="15" spans="1:13" ht="18.75" customHeight="1" hidden="1">
      <c r="A15" s="85"/>
      <c r="B15" s="82"/>
      <c r="C15" s="55" t="s">
        <v>202</v>
      </c>
      <c r="D15" s="24" t="s">
        <v>13</v>
      </c>
      <c r="E15" s="18"/>
      <c r="F15" s="18"/>
      <c r="G15" s="18"/>
      <c r="H15" s="18"/>
      <c r="I15" s="18">
        <f t="shared" si="0"/>
        <v>0</v>
      </c>
      <c r="J15" s="18" t="e">
        <f t="shared" si="1"/>
        <v>#DIV/0!</v>
      </c>
      <c r="K15" s="18" t="e">
        <f t="shared" si="2"/>
        <v>#DIV/0!</v>
      </c>
      <c r="L15" s="18">
        <f t="shared" si="3"/>
        <v>0</v>
      </c>
      <c r="M15" s="18" t="e">
        <f t="shared" si="4"/>
        <v>#DIV/0!</v>
      </c>
    </row>
    <row r="16" spans="1:13" ht="18.75" customHeight="1">
      <c r="A16" s="85"/>
      <c r="B16" s="82"/>
      <c r="C16" s="54" t="s">
        <v>14</v>
      </c>
      <c r="D16" s="44" t="s">
        <v>15</v>
      </c>
      <c r="E16" s="18">
        <f>SUM(E17:E19)</f>
        <v>20</v>
      </c>
      <c r="F16" s="18">
        <f>SUM(F17:F19)</f>
        <v>0</v>
      </c>
      <c r="G16" s="18">
        <f>SUM(G17:G19)</f>
        <v>0</v>
      </c>
      <c r="H16" s="18">
        <f>SUM(H17:H19)</f>
        <v>20</v>
      </c>
      <c r="I16" s="18">
        <f t="shared" si="0"/>
        <v>20</v>
      </c>
      <c r="J16" s="18"/>
      <c r="K16" s="18"/>
      <c r="L16" s="18">
        <f t="shared" si="3"/>
        <v>0</v>
      </c>
      <c r="M16" s="18">
        <f t="shared" si="4"/>
        <v>100</v>
      </c>
    </row>
    <row r="17" spans="1:13" ht="18.75" customHeight="1" hidden="1">
      <c r="A17" s="85"/>
      <c r="B17" s="82"/>
      <c r="C17" s="55" t="s">
        <v>191</v>
      </c>
      <c r="D17" s="24" t="s">
        <v>192</v>
      </c>
      <c r="E17" s="18"/>
      <c r="F17" s="18"/>
      <c r="G17" s="18"/>
      <c r="H17" s="18"/>
      <c r="I17" s="18">
        <f t="shared" si="0"/>
        <v>0</v>
      </c>
      <c r="J17" s="18" t="e">
        <f t="shared" si="1"/>
        <v>#DIV/0!</v>
      </c>
      <c r="K17" s="18" t="e">
        <f t="shared" si="2"/>
        <v>#DIV/0!</v>
      </c>
      <c r="L17" s="18">
        <f t="shared" si="3"/>
        <v>0</v>
      </c>
      <c r="M17" s="18" t="e">
        <f t="shared" si="4"/>
        <v>#DIV/0!</v>
      </c>
    </row>
    <row r="18" spans="1:13" ht="18.75" customHeight="1" hidden="1">
      <c r="A18" s="85"/>
      <c r="B18" s="82"/>
      <c r="C18" s="55" t="s">
        <v>229</v>
      </c>
      <c r="D18" s="24" t="s">
        <v>230</v>
      </c>
      <c r="E18" s="18">
        <v>20</v>
      </c>
      <c r="F18" s="18"/>
      <c r="G18" s="18"/>
      <c r="H18" s="18">
        <v>20</v>
      </c>
      <c r="I18" s="18">
        <f t="shared" si="0"/>
        <v>20</v>
      </c>
      <c r="J18" s="18" t="e">
        <f t="shared" si="1"/>
        <v>#DIV/0!</v>
      </c>
      <c r="K18" s="18" t="e">
        <f t="shared" si="2"/>
        <v>#DIV/0!</v>
      </c>
      <c r="L18" s="18">
        <f t="shared" si="3"/>
        <v>0</v>
      </c>
      <c r="M18" s="18">
        <f t="shared" si="4"/>
        <v>100</v>
      </c>
    </row>
    <row r="19" spans="1:13" ht="18.75" customHeight="1" hidden="1">
      <c r="A19" s="85"/>
      <c r="B19" s="82"/>
      <c r="C19" s="55" t="s">
        <v>16</v>
      </c>
      <c r="D19" s="24" t="s">
        <v>17</v>
      </c>
      <c r="E19" s="18"/>
      <c r="F19" s="18"/>
      <c r="G19" s="18"/>
      <c r="H19" s="18"/>
      <c r="I19" s="18">
        <f t="shared" si="0"/>
        <v>0</v>
      </c>
      <c r="J19" s="18" t="e">
        <f t="shared" si="1"/>
        <v>#DIV/0!</v>
      </c>
      <c r="K19" s="18" t="e">
        <f t="shared" si="2"/>
        <v>#DIV/0!</v>
      </c>
      <c r="L19" s="18">
        <f t="shared" si="3"/>
        <v>0</v>
      </c>
      <c r="M19" s="18" t="e">
        <f t="shared" si="4"/>
        <v>#DIV/0!</v>
      </c>
    </row>
    <row r="20" spans="1:13" ht="18.75" customHeight="1">
      <c r="A20" s="85"/>
      <c r="B20" s="82"/>
      <c r="C20" s="54" t="s">
        <v>18</v>
      </c>
      <c r="D20" s="44" t="s">
        <v>19</v>
      </c>
      <c r="E20" s="18">
        <v>195.8</v>
      </c>
      <c r="F20" s="18"/>
      <c r="G20" s="18"/>
      <c r="H20" s="18">
        <v>206.3</v>
      </c>
      <c r="I20" s="18">
        <f t="shared" si="0"/>
        <v>206.3</v>
      </c>
      <c r="J20" s="18"/>
      <c r="K20" s="18"/>
      <c r="L20" s="18">
        <f t="shared" si="3"/>
        <v>10.5</v>
      </c>
      <c r="M20" s="18">
        <f t="shared" si="4"/>
        <v>105.36261491317671</v>
      </c>
    </row>
    <row r="21" spans="1:13" ht="18.75" customHeight="1">
      <c r="A21" s="85"/>
      <c r="B21" s="82"/>
      <c r="C21" s="54" t="s">
        <v>20</v>
      </c>
      <c r="D21" s="44" t="s">
        <v>21</v>
      </c>
      <c r="E21" s="18">
        <v>9.1</v>
      </c>
      <c r="F21" s="18"/>
      <c r="G21" s="18"/>
      <c r="H21" s="18">
        <v>28101.3</v>
      </c>
      <c r="I21" s="18">
        <f t="shared" si="0"/>
        <v>28101.3</v>
      </c>
      <c r="J21" s="18"/>
      <c r="K21" s="18"/>
      <c r="L21" s="18">
        <f t="shared" si="3"/>
        <v>28092.2</v>
      </c>
      <c r="M21" s="18">
        <f t="shared" si="4"/>
        <v>308805.49450549454</v>
      </c>
    </row>
    <row r="22" spans="1:13" ht="18.75" customHeight="1">
      <c r="A22" s="85"/>
      <c r="B22" s="82"/>
      <c r="C22" s="54" t="s">
        <v>23</v>
      </c>
      <c r="D22" s="44" t="s">
        <v>37</v>
      </c>
      <c r="E22" s="18"/>
      <c r="F22" s="18">
        <v>100000</v>
      </c>
      <c r="G22" s="18"/>
      <c r="H22" s="18"/>
      <c r="I22" s="18">
        <f t="shared" si="0"/>
        <v>0</v>
      </c>
      <c r="J22" s="18"/>
      <c r="K22" s="18">
        <f t="shared" si="2"/>
        <v>0</v>
      </c>
      <c r="L22" s="18">
        <f t="shared" si="3"/>
        <v>0</v>
      </c>
      <c r="M22" s="18"/>
    </row>
    <row r="23" spans="1:13" s="4" customFormat="1" ht="18.75" customHeight="1">
      <c r="A23" s="85"/>
      <c r="B23" s="82"/>
      <c r="C23" s="56"/>
      <c r="D23" s="45" t="s">
        <v>28</v>
      </c>
      <c r="E23" s="3">
        <f>SUM(E5:E16,E20:E22)</f>
        <v>586074.6000000001</v>
      </c>
      <c r="F23" s="3">
        <f>SUM(F5:F16,F20:F22)</f>
        <v>685016.3</v>
      </c>
      <c r="G23" s="3">
        <f>SUM(G5:G16,G20:G22)</f>
        <v>277336.8</v>
      </c>
      <c r="H23" s="3">
        <f>SUM(H5:H16,H20:H22)</f>
        <v>381632.1</v>
      </c>
      <c r="I23" s="3">
        <f t="shared" si="0"/>
        <v>104295.29999999999</v>
      </c>
      <c r="J23" s="3">
        <f t="shared" si="1"/>
        <v>137.60600829028098</v>
      </c>
      <c r="K23" s="3">
        <f t="shared" si="2"/>
        <v>55.71138964138517</v>
      </c>
      <c r="L23" s="3">
        <f t="shared" si="3"/>
        <v>-204442.50000000012</v>
      </c>
      <c r="M23" s="3">
        <f t="shared" si="4"/>
        <v>65.11664214760373</v>
      </c>
    </row>
    <row r="24" spans="1:13" s="4" customFormat="1" ht="18.75" customHeight="1">
      <c r="A24" s="86"/>
      <c r="B24" s="83"/>
      <c r="C24" s="56"/>
      <c r="D24" s="45" t="s">
        <v>46</v>
      </c>
      <c r="E24" s="3">
        <f>E23</f>
        <v>586074.6000000001</v>
      </c>
      <c r="F24" s="3">
        <f>F23</f>
        <v>685016.3</v>
      </c>
      <c r="G24" s="3">
        <f>G23</f>
        <v>277336.8</v>
      </c>
      <c r="H24" s="3">
        <f>H23</f>
        <v>381632.1</v>
      </c>
      <c r="I24" s="3">
        <f t="shared" si="0"/>
        <v>104295.29999999999</v>
      </c>
      <c r="J24" s="3">
        <f t="shared" si="1"/>
        <v>137.60600829028098</v>
      </c>
      <c r="K24" s="3">
        <f t="shared" si="2"/>
        <v>55.71138964138517</v>
      </c>
      <c r="L24" s="3">
        <f t="shared" si="3"/>
        <v>-204442.50000000012</v>
      </c>
      <c r="M24" s="3">
        <f t="shared" si="4"/>
        <v>65.11664214760373</v>
      </c>
    </row>
    <row r="25" spans="1:13" ht="18.75" customHeight="1" hidden="1">
      <c r="A25" s="84" t="s">
        <v>31</v>
      </c>
      <c r="B25" s="81" t="s">
        <v>32</v>
      </c>
      <c r="C25" s="54" t="s">
        <v>11</v>
      </c>
      <c r="D25" s="24" t="s">
        <v>12</v>
      </c>
      <c r="E25" s="18"/>
      <c r="F25" s="18"/>
      <c r="G25" s="18"/>
      <c r="H25" s="18"/>
      <c r="I25" s="18">
        <f t="shared" si="0"/>
        <v>0</v>
      </c>
      <c r="J25" s="18" t="e">
        <f t="shared" si="1"/>
        <v>#DIV/0!</v>
      </c>
      <c r="K25" s="18" t="e">
        <f t="shared" si="2"/>
        <v>#DIV/0!</v>
      </c>
      <c r="L25" s="18">
        <f t="shared" si="3"/>
        <v>0</v>
      </c>
      <c r="M25" s="18" t="e">
        <f t="shared" si="4"/>
        <v>#DIV/0!</v>
      </c>
    </row>
    <row r="26" spans="1:13" ht="30.75">
      <c r="A26" s="85"/>
      <c r="B26" s="82"/>
      <c r="C26" s="54" t="s">
        <v>187</v>
      </c>
      <c r="D26" s="17" t="s">
        <v>188</v>
      </c>
      <c r="E26" s="18">
        <v>2864.8</v>
      </c>
      <c r="F26" s="18"/>
      <c r="G26" s="18"/>
      <c r="H26" s="18">
        <v>530.6</v>
      </c>
      <c r="I26" s="18">
        <f t="shared" si="0"/>
        <v>530.6</v>
      </c>
      <c r="J26" s="18"/>
      <c r="K26" s="18"/>
      <c r="L26" s="18">
        <f t="shared" si="3"/>
        <v>-2334.2000000000003</v>
      </c>
      <c r="M26" s="18">
        <f t="shared" si="4"/>
        <v>18.5213627478358</v>
      </c>
    </row>
    <row r="27" spans="1:13" ht="17.25" customHeight="1">
      <c r="A27" s="85"/>
      <c r="B27" s="82"/>
      <c r="C27" s="54" t="s">
        <v>14</v>
      </c>
      <c r="D27" s="44" t="s">
        <v>15</v>
      </c>
      <c r="E27" s="18">
        <f>SUM(E28:E30)</f>
        <v>2.5</v>
      </c>
      <c r="F27" s="18">
        <f>SUM(F28:F30)</f>
        <v>0</v>
      </c>
      <c r="G27" s="18">
        <f>SUM(G28:G30)</f>
        <v>0</v>
      </c>
      <c r="H27" s="18">
        <f>SUM(H28:H30)</f>
        <v>0</v>
      </c>
      <c r="I27" s="18">
        <f t="shared" si="0"/>
        <v>0</v>
      </c>
      <c r="J27" s="18"/>
      <c r="K27" s="18"/>
      <c r="L27" s="18">
        <f t="shared" si="3"/>
        <v>-2.5</v>
      </c>
      <c r="M27" s="18">
        <f t="shared" si="4"/>
        <v>0</v>
      </c>
    </row>
    <row r="28" spans="1:13" ht="18.75" customHeight="1" hidden="1">
      <c r="A28" s="85"/>
      <c r="B28" s="82"/>
      <c r="C28" s="55" t="s">
        <v>33</v>
      </c>
      <c r="D28" s="24" t="s">
        <v>34</v>
      </c>
      <c r="E28" s="18"/>
      <c r="F28" s="18"/>
      <c r="G28" s="18"/>
      <c r="H28" s="18"/>
      <c r="I28" s="18">
        <f t="shared" si="0"/>
        <v>0</v>
      </c>
      <c r="J28" s="18"/>
      <c r="K28" s="18"/>
      <c r="L28" s="18">
        <f t="shared" si="3"/>
        <v>0</v>
      </c>
      <c r="M28" s="18" t="e">
        <f t="shared" si="4"/>
        <v>#DIV/0!</v>
      </c>
    </row>
    <row r="29" spans="1:13" ht="18.75" customHeight="1" hidden="1">
      <c r="A29" s="85"/>
      <c r="B29" s="82"/>
      <c r="C29" s="55" t="s">
        <v>35</v>
      </c>
      <c r="D29" s="46" t="s">
        <v>36</v>
      </c>
      <c r="E29" s="18"/>
      <c r="F29" s="18"/>
      <c r="G29" s="18"/>
      <c r="H29" s="18"/>
      <c r="I29" s="18">
        <f t="shared" si="0"/>
        <v>0</v>
      </c>
      <c r="J29" s="18"/>
      <c r="K29" s="18"/>
      <c r="L29" s="18">
        <f t="shared" si="3"/>
        <v>0</v>
      </c>
      <c r="M29" s="18" t="e">
        <f t="shared" si="4"/>
        <v>#DIV/0!</v>
      </c>
    </row>
    <row r="30" spans="1:13" ht="18.75" customHeight="1" hidden="1">
      <c r="A30" s="85"/>
      <c r="B30" s="82"/>
      <c r="C30" s="55" t="s">
        <v>16</v>
      </c>
      <c r="D30" s="24" t="s">
        <v>17</v>
      </c>
      <c r="E30" s="18">
        <v>2.5</v>
      </c>
      <c r="F30" s="18"/>
      <c r="G30" s="18"/>
      <c r="H30" s="18"/>
      <c r="I30" s="18">
        <f t="shared" si="0"/>
        <v>0</v>
      </c>
      <c r="J30" s="18"/>
      <c r="K30" s="18"/>
      <c r="L30" s="18">
        <f t="shared" si="3"/>
        <v>-2.5</v>
      </c>
      <c r="M30" s="18">
        <f t="shared" si="4"/>
        <v>0</v>
      </c>
    </row>
    <row r="31" spans="1:13" ht="18.75" customHeight="1">
      <c r="A31" s="85"/>
      <c r="B31" s="82"/>
      <c r="C31" s="54" t="s">
        <v>18</v>
      </c>
      <c r="D31" s="44" t="s">
        <v>19</v>
      </c>
      <c r="E31" s="18">
        <v>-5.5</v>
      </c>
      <c r="F31" s="18"/>
      <c r="G31" s="18"/>
      <c r="H31" s="18">
        <v>-9.9</v>
      </c>
      <c r="I31" s="18">
        <f t="shared" si="0"/>
        <v>-9.9</v>
      </c>
      <c r="J31" s="18"/>
      <c r="K31" s="18"/>
      <c r="L31" s="18">
        <f t="shared" si="3"/>
        <v>-4.4</v>
      </c>
      <c r="M31" s="18">
        <f t="shared" si="4"/>
        <v>180</v>
      </c>
    </row>
    <row r="32" spans="1:13" ht="30.75" hidden="1">
      <c r="A32" s="85"/>
      <c r="B32" s="82"/>
      <c r="C32" s="54" t="s">
        <v>20</v>
      </c>
      <c r="D32" s="44" t="s">
        <v>21</v>
      </c>
      <c r="E32" s="18"/>
      <c r="F32" s="18"/>
      <c r="G32" s="18"/>
      <c r="H32" s="18"/>
      <c r="I32" s="18">
        <f t="shared" si="0"/>
        <v>0</v>
      </c>
      <c r="J32" s="18" t="e">
        <f t="shared" si="1"/>
        <v>#DIV/0!</v>
      </c>
      <c r="K32" s="18" t="e">
        <f t="shared" si="2"/>
        <v>#DIV/0!</v>
      </c>
      <c r="L32" s="18">
        <f t="shared" si="3"/>
        <v>0</v>
      </c>
      <c r="M32" s="18" t="e">
        <f t="shared" si="4"/>
        <v>#DIV/0!</v>
      </c>
    </row>
    <row r="33" spans="1:13" ht="18" customHeight="1">
      <c r="A33" s="85"/>
      <c r="B33" s="82"/>
      <c r="C33" s="54" t="s">
        <v>243</v>
      </c>
      <c r="D33" s="44" t="s">
        <v>244</v>
      </c>
      <c r="E33" s="18">
        <v>106677.8</v>
      </c>
      <c r="F33" s="18">
        <v>594332.9</v>
      </c>
      <c r="G33" s="18">
        <v>346694.3</v>
      </c>
      <c r="H33" s="18">
        <v>385767.9</v>
      </c>
      <c r="I33" s="18">
        <f t="shared" si="0"/>
        <v>39073.600000000035</v>
      </c>
      <c r="J33" s="18">
        <f t="shared" si="1"/>
        <v>111.2703323936967</v>
      </c>
      <c r="K33" s="18">
        <f t="shared" si="2"/>
        <v>64.90771417836704</v>
      </c>
      <c r="L33" s="18">
        <f t="shared" si="3"/>
        <v>279090.10000000003</v>
      </c>
      <c r="M33" s="18">
        <f t="shared" si="4"/>
        <v>361.61966219775815</v>
      </c>
    </row>
    <row r="34" spans="1:13" ht="30.75" hidden="1">
      <c r="A34" s="85"/>
      <c r="B34" s="82"/>
      <c r="C34" s="54" t="s">
        <v>23</v>
      </c>
      <c r="D34" s="44" t="s">
        <v>37</v>
      </c>
      <c r="E34" s="18"/>
      <c r="F34" s="18"/>
      <c r="G34" s="18"/>
      <c r="H34" s="18"/>
      <c r="I34" s="18">
        <f t="shared" si="0"/>
        <v>0</v>
      </c>
      <c r="J34" s="18" t="e">
        <f t="shared" si="1"/>
        <v>#DIV/0!</v>
      </c>
      <c r="K34" s="18" t="e">
        <f t="shared" si="2"/>
        <v>#DIV/0!</v>
      </c>
      <c r="L34" s="18">
        <f t="shared" si="3"/>
        <v>0</v>
      </c>
      <c r="M34" s="18" t="e">
        <f t="shared" si="4"/>
        <v>#DIV/0!</v>
      </c>
    </row>
    <row r="35" spans="1:13" ht="18.75" customHeight="1">
      <c r="A35" s="85"/>
      <c r="B35" s="82"/>
      <c r="C35" s="54" t="s">
        <v>38</v>
      </c>
      <c r="D35" s="24" t="s">
        <v>39</v>
      </c>
      <c r="E35" s="18">
        <v>5040</v>
      </c>
      <c r="F35" s="18"/>
      <c r="G35" s="18"/>
      <c r="H35" s="18"/>
      <c r="I35" s="18">
        <f t="shared" si="0"/>
        <v>0</v>
      </c>
      <c r="J35" s="18"/>
      <c r="K35" s="18"/>
      <c r="L35" s="18">
        <f t="shared" si="3"/>
        <v>-5040</v>
      </c>
      <c r="M35" s="18">
        <f t="shared" si="4"/>
        <v>0</v>
      </c>
    </row>
    <row r="36" spans="1:13" s="4" customFormat="1" ht="18.75" customHeight="1">
      <c r="A36" s="85"/>
      <c r="B36" s="82"/>
      <c r="C36" s="57"/>
      <c r="D36" s="45" t="s">
        <v>28</v>
      </c>
      <c r="E36" s="3">
        <f>SUM(E25:E27,E31:E35)</f>
        <v>114579.6</v>
      </c>
      <c r="F36" s="3">
        <f>SUM(F25:F27,F31:F35)</f>
        <v>594332.9</v>
      </c>
      <c r="G36" s="3">
        <f>SUM(G25:G27,G31:G35)</f>
        <v>346694.3</v>
      </c>
      <c r="H36" s="3">
        <f>SUM(H25:H27,H31:H35)</f>
        <v>386288.60000000003</v>
      </c>
      <c r="I36" s="3">
        <f t="shared" si="0"/>
        <v>39594.30000000005</v>
      </c>
      <c r="J36" s="3">
        <f t="shared" si="1"/>
        <v>111.42052234490156</v>
      </c>
      <c r="K36" s="3">
        <f t="shared" si="2"/>
        <v>64.99532501061275</v>
      </c>
      <c r="L36" s="3">
        <f t="shared" si="3"/>
        <v>271709</v>
      </c>
      <c r="M36" s="3">
        <f t="shared" si="4"/>
        <v>337.13558085383437</v>
      </c>
    </row>
    <row r="37" spans="1:13" s="4" customFormat="1" ht="18.75" customHeight="1" hidden="1">
      <c r="A37" s="85"/>
      <c r="B37" s="82"/>
      <c r="C37" s="54" t="s">
        <v>171</v>
      </c>
      <c r="D37" s="24" t="s">
        <v>172</v>
      </c>
      <c r="E37" s="18"/>
      <c r="F37" s="3"/>
      <c r="G37" s="3"/>
      <c r="H37" s="18"/>
      <c r="I37" s="18">
        <f t="shared" si="0"/>
        <v>0</v>
      </c>
      <c r="J37" s="18" t="e">
        <f t="shared" si="1"/>
        <v>#DIV/0!</v>
      </c>
      <c r="K37" s="18" t="e">
        <f t="shared" si="2"/>
        <v>#DIV/0!</v>
      </c>
      <c r="L37" s="18">
        <f t="shared" si="3"/>
        <v>0</v>
      </c>
      <c r="M37" s="18" t="e">
        <f t="shared" si="4"/>
        <v>#DIV/0!</v>
      </c>
    </row>
    <row r="38" spans="1:13" ht="108.75">
      <c r="A38" s="85"/>
      <c r="B38" s="82"/>
      <c r="C38" s="58" t="s">
        <v>40</v>
      </c>
      <c r="D38" s="24" t="s">
        <v>41</v>
      </c>
      <c r="E38" s="18">
        <v>508.6</v>
      </c>
      <c r="F38" s="18">
        <v>894</v>
      </c>
      <c r="G38" s="18">
        <v>536.6</v>
      </c>
      <c r="H38" s="18">
        <v>329</v>
      </c>
      <c r="I38" s="18">
        <f t="shared" si="0"/>
        <v>-207.60000000000002</v>
      </c>
      <c r="J38" s="18">
        <f t="shared" si="1"/>
        <v>61.31196421915766</v>
      </c>
      <c r="K38" s="18">
        <f t="shared" si="2"/>
        <v>36.80089485458613</v>
      </c>
      <c r="L38" s="18">
        <f t="shared" si="3"/>
        <v>-179.60000000000002</v>
      </c>
      <c r="M38" s="18">
        <f t="shared" si="4"/>
        <v>64.6873771136453</v>
      </c>
    </row>
    <row r="39" spans="1:13" ht="18.75" customHeight="1" hidden="1">
      <c r="A39" s="85"/>
      <c r="B39" s="82"/>
      <c r="C39" s="54" t="s">
        <v>42</v>
      </c>
      <c r="D39" s="47" t="s">
        <v>43</v>
      </c>
      <c r="E39" s="25"/>
      <c r="F39" s="5"/>
      <c r="G39" s="5"/>
      <c r="H39" s="25"/>
      <c r="I39" s="25">
        <f t="shared" si="0"/>
        <v>0</v>
      </c>
      <c r="J39" s="25" t="e">
        <f t="shared" si="1"/>
        <v>#DIV/0!</v>
      </c>
      <c r="K39" s="25" t="e">
        <f t="shared" si="2"/>
        <v>#DIV/0!</v>
      </c>
      <c r="L39" s="25">
        <f t="shared" si="3"/>
        <v>0</v>
      </c>
      <c r="M39" s="25" t="e">
        <f t="shared" si="4"/>
        <v>#DIV/0!</v>
      </c>
    </row>
    <row r="40" spans="1:13" ht="18.75" customHeight="1">
      <c r="A40" s="85"/>
      <c r="B40" s="82"/>
      <c r="C40" s="54" t="s">
        <v>14</v>
      </c>
      <c r="D40" s="44" t="s">
        <v>15</v>
      </c>
      <c r="E40" s="18">
        <f>SUM(E42:E45)</f>
        <v>3542.7000000000003</v>
      </c>
      <c r="F40" s="18">
        <f>SUM(F42:F45)</f>
        <v>6441</v>
      </c>
      <c r="G40" s="18">
        <f>SUM(G42:G45)</f>
        <v>6074</v>
      </c>
      <c r="H40" s="18">
        <f>SUM(H41:H45)</f>
        <v>19916.100000000002</v>
      </c>
      <c r="I40" s="18">
        <f t="shared" si="0"/>
        <v>13842.100000000002</v>
      </c>
      <c r="J40" s="18">
        <f t="shared" si="1"/>
        <v>327.89101086598623</v>
      </c>
      <c r="K40" s="18">
        <f t="shared" si="2"/>
        <v>309.20819748486264</v>
      </c>
      <c r="L40" s="18">
        <f t="shared" si="3"/>
        <v>16373.400000000001</v>
      </c>
      <c r="M40" s="18">
        <f t="shared" si="4"/>
        <v>562.1729189601152</v>
      </c>
    </row>
    <row r="41" spans="1:13" ht="18.75" customHeight="1" hidden="1">
      <c r="A41" s="85"/>
      <c r="B41" s="82"/>
      <c r="C41" s="55" t="s">
        <v>219</v>
      </c>
      <c r="D41" s="24" t="s">
        <v>220</v>
      </c>
      <c r="E41" s="18"/>
      <c r="F41" s="18"/>
      <c r="G41" s="18"/>
      <c r="H41" s="18">
        <v>60</v>
      </c>
      <c r="I41" s="18">
        <f t="shared" si="0"/>
        <v>60</v>
      </c>
      <c r="J41" s="18" t="e">
        <f t="shared" si="1"/>
        <v>#DIV/0!</v>
      </c>
      <c r="K41" s="18" t="e">
        <f t="shared" si="2"/>
        <v>#DIV/0!</v>
      </c>
      <c r="L41" s="18">
        <f t="shared" si="3"/>
        <v>60</v>
      </c>
      <c r="M41" s="18" t="e">
        <f t="shared" si="4"/>
        <v>#DIV/0!</v>
      </c>
    </row>
    <row r="42" spans="1:13" ht="18.75" customHeight="1" hidden="1">
      <c r="A42" s="85"/>
      <c r="B42" s="82"/>
      <c r="C42" s="54" t="s">
        <v>44</v>
      </c>
      <c r="D42" s="48" t="s">
        <v>45</v>
      </c>
      <c r="E42" s="18">
        <v>123</v>
      </c>
      <c r="F42" s="18">
        <v>205</v>
      </c>
      <c r="G42" s="18">
        <v>109</v>
      </c>
      <c r="H42" s="18">
        <v>120</v>
      </c>
      <c r="I42" s="18">
        <f t="shared" si="0"/>
        <v>11</v>
      </c>
      <c r="J42" s="18">
        <f t="shared" si="1"/>
        <v>110.09174311926606</v>
      </c>
      <c r="K42" s="18">
        <f t="shared" si="2"/>
        <v>58.536585365853654</v>
      </c>
      <c r="L42" s="18">
        <f t="shared" si="3"/>
        <v>-3</v>
      </c>
      <c r="M42" s="18">
        <f t="shared" si="4"/>
        <v>97.5609756097561</v>
      </c>
    </row>
    <row r="43" spans="1:13" ht="18.75" customHeight="1" hidden="1">
      <c r="A43" s="85"/>
      <c r="B43" s="82"/>
      <c r="C43" s="54" t="s">
        <v>189</v>
      </c>
      <c r="D43" s="48" t="s">
        <v>190</v>
      </c>
      <c r="E43" s="18"/>
      <c r="F43" s="18"/>
      <c r="G43" s="18"/>
      <c r="H43" s="18"/>
      <c r="I43" s="18">
        <f t="shared" si="0"/>
        <v>0</v>
      </c>
      <c r="J43" s="18" t="e">
        <f t="shared" si="1"/>
        <v>#DIV/0!</v>
      </c>
      <c r="K43" s="18" t="e">
        <f t="shared" si="2"/>
        <v>#DIV/0!</v>
      </c>
      <c r="L43" s="18">
        <f t="shared" si="3"/>
        <v>0</v>
      </c>
      <c r="M43" s="18" t="e">
        <f t="shared" si="4"/>
        <v>#DIV/0!</v>
      </c>
    </row>
    <row r="44" spans="1:13" ht="18.75" customHeight="1" hidden="1">
      <c r="A44" s="85"/>
      <c r="B44" s="82"/>
      <c r="C44" s="54" t="s">
        <v>182</v>
      </c>
      <c r="D44" s="48" t="s">
        <v>183</v>
      </c>
      <c r="E44" s="18">
        <v>3407.8</v>
      </c>
      <c r="F44" s="18">
        <v>6130</v>
      </c>
      <c r="G44" s="18">
        <v>5900</v>
      </c>
      <c r="H44" s="18">
        <v>19647.2</v>
      </c>
      <c r="I44" s="18">
        <f t="shared" si="0"/>
        <v>13747.2</v>
      </c>
      <c r="J44" s="18">
        <f t="shared" si="1"/>
        <v>333.00338983050847</v>
      </c>
      <c r="K44" s="18">
        <f t="shared" si="2"/>
        <v>320.5089722675367</v>
      </c>
      <c r="L44" s="18">
        <f t="shared" si="3"/>
        <v>16239.400000000001</v>
      </c>
      <c r="M44" s="18">
        <f t="shared" si="4"/>
        <v>576.536181700804</v>
      </c>
    </row>
    <row r="45" spans="1:13" ht="18.75" customHeight="1" hidden="1">
      <c r="A45" s="85"/>
      <c r="B45" s="82"/>
      <c r="C45" s="55" t="s">
        <v>16</v>
      </c>
      <c r="D45" s="24" t="s">
        <v>17</v>
      </c>
      <c r="E45" s="18">
        <v>11.9</v>
      </c>
      <c r="F45" s="18">
        <v>106</v>
      </c>
      <c r="G45" s="18">
        <v>65</v>
      </c>
      <c r="H45" s="18">
        <v>88.9</v>
      </c>
      <c r="I45" s="18">
        <f t="shared" si="0"/>
        <v>23.900000000000006</v>
      </c>
      <c r="J45" s="18">
        <f t="shared" si="1"/>
        <v>136.76923076923077</v>
      </c>
      <c r="K45" s="18">
        <f t="shared" si="2"/>
        <v>83.8679245283019</v>
      </c>
      <c r="L45" s="18">
        <f t="shared" si="3"/>
        <v>77</v>
      </c>
      <c r="M45" s="18">
        <f t="shared" si="4"/>
        <v>747.0588235294118</v>
      </c>
    </row>
    <row r="46" spans="1:13" s="4" customFormat="1" ht="18.75" customHeight="1">
      <c r="A46" s="85"/>
      <c r="B46" s="82"/>
      <c r="C46" s="57"/>
      <c r="D46" s="45" t="s">
        <v>29</v>
      </c>
      <c r="E46" s="5">
        <f>SUM(E37:E40)</f>
        <v>4051.3</v>
      </c>
      <c r="F46" s="5">
        <f>SUM(F37:F40)</f>
        <v>7335</v>
      </c>
      <c r="G46" s="5">
        <f>SUM(G37:G40)</f>
        <v>6610.6</v>
      </c>
      <c r="H46" s="5">
        <f>SUM(H37:H40)</f>
        <v>20245.100000000002</v>
      </c>
      <c r="I46" s="5">
        <f t="shared" si="0"/>
        <v>13634.500000000002</v>
      </c>
      <c r="J46" s="5">
        <f t="shared" si="1"/>
        <v>306.2520799927389</v>
      </c>
      <c r="K46" s="5">
        <f t="shared" si="2"/>
        <v>276.00681663258354</v>
      </c>
      <c r="L46" s="5">
        <f t="shared" si="3"/>
        <v>16193.800000000003</v>
      </c>
      <c r="M46" s="5">
        <f t="shared" si="4"/>
        <v>499.7186088416064</v>
      </c>
    </row>
    <row r="47" spans="1:13" s="4" customFormat="1" ht="18.75" customHeight="1">
      <c r="A47" s="86"/>
      <c r="B47" s="83"/>
      <c r="C47" s="57"/>
      <c r="D47" s="45" t="s">
        <v>46</v>
      </c>
      <c r="E47" s="3">
        <f>E36+E46</f>
        <v>118630.90000000001</v>
      </c>
      <c r="F47" s="3">
        <f>F36+F46</f>
        <v>601667.9</v>
      </c>
      <c r="G47" s="3">
        <f>G36+G46</f>
        <v>353304.89999999997</v>
      </c>
      <c r="H47" s="3">
        <f>H36+H46</f>
        <v>406533.7</v>
      </c>
      <c r="I47" s="3">
        <f t="shared" si="0"/>
        <v>53228.80000000005</v>
      </c>
      <c r="J47" s="3">
        <f t="shared" si="1"/>
        <v>115.06596710093748</v>
      </c>
      <c r="K47" s="3">
        <f t="shared" si="2"/>
        <v>67.56778947322934</v>
      </c>
      <c r="L47" s="3">
        <f t="shared" si="3"/>
        <v>287902.8</v>
      </c>
      <c r="M47" s="3">
        <f t="shared" si="4"/>
        <v>342.6878663147628</v>
      </c>
    </row>
    <row r="48" spans="1:13" ht="30.75">
      <c r="A48" s="84" t="s">
        <v>175</v>
      </c>
      <c r="B48" s="81" t="s">
        <v>174</v>
      </c>
      <c r="C48" s="54" t="s">
        <v>193</v>
      </c>
      <c r="D48" s="17" t="s">
        <v>194</v>
      </c>
      <c r="E48" s="25">
        <v>142.2</v>
      </c>
      <c r="F48" s="25">
        <v>105.3</v>
      </c>
      <c r="G48" s="25">
        <v>59.5</v>
      </c>
      <c r="H48" s="25">
        <v>326.5</v>
      </c>
      <c r="I48" s="25">
        <f t="shared" si="0"/>
        <v>267</v>
      </c>
      <c r="J48" s="25">
        <f t="shared" si="1"/>
        <v>548.7394957983194</v>
      </c>
      <c r="K48" s="25">
        <f t="shared" si="2"/>
        <v>310.0664767331434</v>
      </c>
      <c r="L48" s="25">
        <f t="shared" si="3"/>
        <v>184.3</v>
      </c>
      <c r="M48" s="25">
        <f t="shared" si="4"/>
        <v>229.60618846694797</v>
      </c>
    </row>
    <row r="49" spans="1:13" ht="30.75">
      <c r="A49" s="85"/>
      <c r="B49" s="82"/>
      <c r="C49" s="54" t="s">
        <v>187</v>
      </c>
      <c r="D49" s="17" t="s">
        <v>188</v>
      </c>
      <c r="E49" s="25">
        <v>88.1</v>
      </c>
      <c r="F49" s="25">
        <v>1300</v>
      </c>
      <c r="G49" s="25">
        <v>1300</v>
      </c>
      <c r="H49" s="25">
        <v>1332.3</v>
      </c>
      <c r="I49" s="25">
        <f t="shared" si="0"/>
        <v>32.299999999999955</v>
      </c>
      <c r="J49" s="25">
        <f t="shared" si="1"/>
        <v>102.48461538461538</v>
      </c>
      <c r="K49" s="25">
        <f t="shared" si="2"/>
        <v>102.48461538461538</v>
      </c>
      <c r="L49" s="25">
        <f t="shared" si="3"/>
        <v>1244.2</v>
      </c>
      <c r="M49" s="25">
        <f t="shared" si="4"/>
        <v>1512.2587968217936</v>
      </c>
    </row>
    <row r="50" spans="1:13" ht="18.75" customHeight="1">
      <c r="A50" s="85"/>
      <c r="B50" s="82"/>
      <c r="C50" s="54" t="s">
        <v>14</v>
      </c>
      <c r="D50" s="44" t="s">
        <v>15</v>
      </c>
      <c r="E50" s="18">
        <f>E51</f>
        <v>13.5</v>
      </c>
      <c r="F50" s="18">
        <f>F51</f>
        <v>0</v>
      </c>
      <c r="G50" s="18">
        <f>G51</f>
        <v>0</v>
      </c>
      <c r="H50" s="18">
        <f>H51</f>
        <v>149</v>
      </c>
      <c r="I50" s="18">
        <f t="shared" si="0"/>
        <v>149</v>
      </c>
      <c r="J50" s="18"/>
      <c r="K50" s="18"/>
      <c r="L50" s="18">
        <f t="shared" si="3"/>
        <v>135.5</v>
      </c>
      <c r="M50" s="18">
        <f t="shared" si="4"/>
        <v>1103.7037037037037</v>
      </c>
    </row>
    <row r="51" spans="1:13" ht="18.75" customHeight="1" hidden="1">
      <c r="A51" s="85"/>
      <c r="B51" s="82"/>
      <c r="C51" s="55" t="s">
        <v>16</v>
      </c>
      <c r="D51" s="24" t="s">
        <v>17</v>
      </c>
      <c r="E51" s="18">
        <v>13.5</v>
      </c>
      <c r="F51" s="18"/>
      <c r="G51" s="18"/>
      <c r="H51" s="18">
        <v>149</v>
      </c>
      <c r="I51" s="18">
        <f t="shared" si="0"/>
        <v>149</v>
      </c>
      <c r="J51" s="18" t="e">
        <f t="shared" si="1"/>
        <v>#DIV/0!</v>
      </c>
      <c r="K51" s="18" t="e">
        <f t="shared" si="2"/>
        <v>#DIV/0!</v>
      </c>
      <c r="L51" s="18">
        <f t="shared" si="3"/>
        <v>135.5</v>
      </c>
      <c r="M51" s="18">
        <f t="shared" si="4"/>
        <v>1103.7037037037037</v>
      </c>
    </row>
    <row r="52" spans="1:13" ht="18.75" customHeight="1" hidden="1">
      <c r="A52" s="85"/>
      <c r="B52" s="82"/>
      <c r="C52" s="54" t="s">
        <v>18</v>
      </c>
      <c r="D52" s="44" t="s">
        <v>19</v>
      </c>
      <c r="E52" s="25"/>
      <c r="F52" s="25"/>
      <c r="G52" s="25"/>
      <c r="H52" s="25"/>
      <c r="I52" s="25">
        <f t="shared" si="0"/>
        <v>0</v>
      </c>
      <c r="J52" s="25" t="e">
        <f t="shared" si="1"/>
        <v>#DIV/0!</v>
      </c>
      <c r="K52" s="25" t="e">
        <f t="shared" si="2"/>
        <v>#DIV/0!</v>
      </c>
      <c r="L52" s="25">
        <f t="shared" si="3"/>
        <v>0</v>
      </c>
      <c r="M52" s="25" t="e">
        <f t="shared" si="4"/>
        <v>#DIV/0!</v>
      </c>
    </row>
    <row r="53" spans="1:13" ht="18.75" customHeight="1" hidden="1">
      <c r="A53" s="85"/>
      <c r="B53" s="82"/>
      <c r="C53" s="54" t="s">
        <v>38</v>
      </c>
      <c r="D53" s="24" t="s">
        <v>39</v>
      </c>
      <c r="E53" s="25"/>
      <c r="F53" s="25"/>
      <c r="G53" s="25"/>
      <c r="H53" s="25"/>
      <c r="I53" s="25">
        <f t="shared" si="0"/>
        <v>0</v>
      </c>
      <c r="J53" s="25" t="e">
        <f t="shared" si="1"/>
        <v>#DIV/0!</v>
      </c>
      <c r="K53" s="25" t="e">
        <f t="shared" si="2"/>
        <v>#DIV/0!</v>
      </c>
      <c r="L53" s="25">
        <f t="shared" si="3"/>
        <v>0</v>
      </c>
      <c r="M53" s="25" t="e">
        <f t="shared" si="4"/>
        <v>#DIV/0!</v>
      </c>
    </row>
    <row r="54" spans="1:13" ht="18.75" customHeight="1" hidden="1">
      <c r="A54" s="85"/>
      <c r="B54" s="82"/>
      <c r="C54" s="54" t="s">
        <v>47</v>
      </c>
      <c r="D54" s="44" t="s">
        <v>48</v>
      </c>
      <c r="E54" s="18"/>
      <c r="F54" s="25"/>
      <c r="G54" s="18"/>
      <c r="H54" s="18"/>
      <c r="I54" s="18">
        <f t="shared" si="0"/>
        <v>0</v>
      </c>
      <c r="J54" s="18" t="e">
        <f t="shared" si="1"/>
        <v>#DIV/0!</v>
      </c>
      <c r="K54" s="18" t="e">
        <f t="shared" si="2"/>
        <v>#DIV/0!</v>
      </c>
      <c r="L54" s="18">
        <f t="shared" si="3"/>
        <v>0</v>
      </c>
      <c r="M54" s="18" t="e">
        <f t="shared" si="4"/>
        <v>#DIV/0!</v>
      </c>
    </row>
    <row r="55" spans="1:13" ht="30.75">
      <c r="A55" s="85"/>
      <c r="B55" s="82"/>
      <c r="C55" s="54" t="s">
        <v>179</v>
      </c>
      <c r="D55" s="17" t="s">
        <v>180</v>
      </c>
      <c r="E55" s="18">
        <v>13158.1</v>
      </c>
      <c r="F55" s="25">
        <v>992.9</v>
      </c>
      <c r="G55" s="25">
        <v>992.9</v>
      </c>
      <c r="H55" s="18">
        <v>992.9</v>
      </c>
      <c r="I55" s="18">
        <f t="shared" si="0"/>
        <v>0</v>
      </c>
      <c r="J55" s="18">
        <f t="shared" si="1"/>
        <v>100</v>
      </c>
      <c r="K55" s="18">
        <f t="shared" si="2"/>
        <v>100</v>
      </c>
      <c r="L55" s="18">
        <f t="shared" si="3"/>
        <v>-12165.2</v>
      </c>
      <c r="M55" s="18">
        <f t="shared" si="4"/>
        <v>7.5459222836123745</v>
      </c>
    </row>
    <row r="56" spans="1:13" ht="18.75" customHeight="1" hidden="1">
      <c r="A56" s="85"/>
      <c r="B56" s="82"/>
      <c r="C56" s="54" t="s">
        <v>178</v>
      </c>
      <c r="D56" s="17" t="s">
        <v>181</v>
      </c>
      <c r="E56" s="18"/>
      <c r="F56" s="25"/>
      <c r="G56" s="25"/>
      <c r="H56" s="18"/>
      <c r="I56" s="18">
        <f t="shared" si="0"/>
        <v>0</v>
      </c>
      <c r="J56" s="18" t="e">
        <f t="shared" si="1"/>
        <v>#DIV/0!</v>
      </c>
      <c r="K56" s="18" t="e">
        <f t="shared" si="2"/>
        <v>#DIV/0!</v>
      </c>
      <c r="L56" s="18">
        <f t="shared" si="3"/>
        <v>0</v>
      </c>
      <c r="M56" s="18" t="e">
        <f t="shared" si="4"/>
        <v>#DIV/0!</v>
      </c>
    </row>
    <row r="57" spans="1:13" ht="18.75" customHeight="1">
      <c r="A57" s="85"/>
      <c r="B57" s="82"/>
      <c r="C57" s="54" t="s">
        <v>27</v>
      </c>
      <c r="D57" s="44" t="s">
        <v>22</v>
      </c>
      <c r="E57" s="18">
        <v>-9438.9</v>
      </c>
      <c r="F57" s="25"/>
      <c r="G57" s="18"/>
      <c r="H57" s="18"/>
      <c r="I57" s="18">
        <f t="shared" si="0"/>
        <v>0</v>
      </c>
      <c r="J57" s="18"/>
      <c r="K57" s="18"/>
      <c r="L57" s="18">
        <f t="shared" si="3"/>
        <v>9438.9</v>
      </c>
      <c r="M57" s="18">
        <f t="shared" si="4"/>
        <v>0</v>
      </c>
    </row>
    <row r="58" spans="1:13" s="4" customFormat="1" ht="18.75" customHeight="1">
      <c r="A58" s="85"/>
      <c r="B58" s="82"/>
      <c r="C58" s="56"/>
      <c r="D58" s="45" t="s">
        <v>28</v>
      </c>
      <c r="E58" s="3">
        <f>SUM(E48:E50,E52:E57)</f>
        <v>3963</v>
      </c>
      <c r="F58" s="3">
        <f>SUM(F48:F50,F52:F57)</f>
        <v>2398.2</v>
      </c>
      <c r="G58" s="3">
        <f>SUM(G48:G50,G52:G57)</f>
        <v>2352.4</v>
      </c>
      <c r="H58" s="3">
        <f>SUM(H48:H50,H52:H57)</f>
        <v>2800.7</v>
      </c>
      <c r="I58" s="3">
        <f t="shared" si="0"/>
        <v>448.2999999999997</v>
      </c>
      <c r="J58" s="3">
        <f t="shared" si="1"/>
        <v>119.05713314062234</v>
      </c>
      <c r="K58" s="3">
        <f t="shared" si="2"/>
        <v>116.7834208990076</v>
      </c>
      <c r="L58" s="3">
        <f t="shared" si="3"/>
        <v>-1162.3000000000002</v>
      </c>
      <c r="M58" s="3">
        <f t="shared" si="4"/>
        <v>70.67120868029271</v>
      </c>
    </row>
    <row r="59" spans="1:13" ht="18.75" customHeight="1">
      <c r="A59" s="85"/>
      <c r="B59" s="82"/>
      <c r="C59" s="54" t="s">
        <v>14</v>
      </c>
      <c r="D59" s="44" t="s">
        <v>15</v>
      </c>
      <c r="E59" s="18">
        <f>E60</f>
        <v>3465.7</v>
      </c>
      <c r="F59" s="18">
        <f>F60</f>
        <v>2592.8</v>
      </c>
      <c r="G59" s="18">
        <f>G60</f>
        <v>2550</v>
      </c>
      <c r="H59" s="18">
        <f>H60</f>
        <v>11807.1</v>
      </c>
      <c r="I59" s="18">
        <f t="shared" si="0"/>
        <v>9257.1</v>
      </c>
      <c r="J59" s="18">
        <f t="shared" si="1"/>
        <v>463.02352941176474</v>
      </c>
      <c r="K59" s="18">
        <f t="shared" si="2"/>
        <v>455.3802838630053</v>
      </c>
      <c r="L59" s="18">
        <f t="shared" si="3"/>
        <v>8341.400000000001</v>
      </c>
      <c r="M59" s="18">
        <f t="shared" si="4"/>
        <v>340.68442161756644</v>
      </c>
    </row>
    <row r="60" spans="1:13" ht="18.75" customHeight="1" hidden="1">
      <c r="A60" s="85"/>
      <c r="B60" s="82"/>
      <c r="C60" s="55" t="s">
        <v>16</v>
      </c>
      <c r="D60" s="24" t="s">
        <v>17</v>
      </c>
      <c r="E60" s="18">
        <v>3465.7</v>
      </c>
      <c r="F60" s="18">
        <v>2592.8</v>
      </c>
      <c r="G60" s="18">
        <v>2550</v>
      </c>
      <c r="H60" s="18">
        <v>11807.1</v>
      </c>
      <c r="I60" s="18">
        <f t="shared" si="0"/>
        <v>9257.1</v>
      </c>
      <c r="J60" s="18">
        <f t="shared" si="1"/>
        <v>463.02352941176474</v>
      </c>
      <c r="K60" s="18">
        <f t="shared" si="2"/>
        <v>455.3802838630053</v>
      </c>
      <c r="L60" s="18">
        <f t="shared" si="3"/>
        <v>8341.400000000001</v>
      </c>
      <c r="M60" s="18">
        <f t="shared" si="4"/>
        <v>340.68442161756644</v>
      </c>
    </row>
    <row r="61" spans="1:13" s="4" customFormat="1" ht="18.75" customHeight="1">
      <c r="A61" s="85"/>
      <c r="B61" s="82"/>
      <c r="C61" s="56"/>
      <c r="D61" s="45" t="s">
        <v>29</v>
      </c>
      <c r="E61" s="3">
        <f>SUM(E59)</f>
        <v>3465.7</v>
      </c>
      <c r="F61" s="3">
        <f>SUM(F59)</f>
        <v>2592.8</v>
      </c>
      <c r="G61" s="3">
        <f>SUM(G59)</f>
        <v>2550</v>
      </c>
      <c r="H61" s="3">
        <f>SUM(H59)</f>
        <v>11807.1</v>
      </c>
      <c r="I61" s="3">
        <f t="shared" si="0"/>
        <v>9257.1</v>
      </c>
      <c r="J61" s="3">
        <f t="shared" si="1"/>
        <v>463.02352941176474</v>
      </c>
      <c r="K61" s="3">
        <f t="shared" si="2"/>
        <v>455.3802838630053</v>
      </c>
      <c r="L61" s="3">
        <f t="shared" si="3"/>
        <v>8341.400000000001</v>
      </c>
      <c r="M61" s="3">
        <f t="shared" si="4"/>
        <v>340.68442161756644</v>
      </c>
    </row>
    <row r="62" spans="1:13" s="4" customFormat="1" ht="30.75">
      <c r="A62" s="85"/>
      <c r="B62" s="82"/>
      <c r="C62" s="56"/>
      <c r="D62" s="45" t="s">
        <v>30</v>
      </c>
      <c r="E62" s="3">
        <f>E63-E57</f>
        <v>16867.6</v>
      </c>
      <c r="F62" s="3">
        <f>F63-F57</f>
        <v>4991</v>
      </c>
      <c r="G62" s="3">
        <f>G63-G57</f>
        <v>4902.4</v>
      </c>
      <c r="H62" s="3">
        <f>H63-H57</f>
        <v>14607.8</v>
      </c>
      <c r="I62" s="3">
        <f t="shared" si="0"/>
        <v>9705.4</v>
      </c>
      <c r="J62" s="3">
        <f t="shared" si="1"/>
        <v>297.97242167101825</v>
      </c>
      <c r="K62" s="3">
        <f t="shared" si="2"/>
        <v>292.68282909236626</v>
      </c>
      <c r="L62" s="3">
        <f t="shared" si="3"/>
        <v>-2259.7999999999993</v>
      </c>
      <c r="M62" s="3">
        <f t="shared" si="4"/>
        <v>86.60271763617824</v>
      </c>
    </row>
    <row r="63" spans="1:13" s="4" customFormat="1" ht="15.75">
      <c r="A63" s="86"/>
      <c r="B63" s="83"/>
      <c r="C63" s="56"/>
      <c r="D63" s="45" t="s">
        <v>46</v>
      </c>
      <c r="E63" s="3">
        <f>E58+E61</f>
        <v>7428.7</v>
      </c>
      <c r="F63" s="3">
        <f>F58+F61</f>
        <v>4991</v>
      </c>
      <c r="G63" s="3">
        <f>G58+G61</f>
        <v>4902.4</v>
      </c>
      <c r="H63" s="3">
        <f>H58+H61</f>
        <v>14607.8</v>
      </c>
      <c r="I63" s="3">
        <f t="shared" si="0"/>
        <v>9705.4</v>
      </c>
      <c r="J63" s="3">
        <f t="shared" si="1"/>
        <v>297.97242167101825</v>
      </c>
      <c r="K63" s="3">
        <f t="shared" si="2"/>
        <v>292.68282909236626</v>
      </c>
      <c r="L63" s="3">
        <f t="shared" si="3"/>
        <v>7179.099999999999</v>
      </c>
      <c r="M63" s="3">
        <f t="shared" si="4"/>
        <v>196.64005815283966</v>
      </c>
    </row>
    <row r="64" spans="1:13" s="4" customFormat="1" ht="23.25" customHeight="1">
      <c r="A64" s="84" t="s">
        <v>232</v>
      </c>
      <c r="B64" s="81" t="s">
        <v>233</v>
      </c>
      <c r="C64" s="54" t="s">
        <v>25</v>
      </c>
      <c r="D64" s="44" t="s">
        <v>26</v>
      </c>
      <c r="E64" s="3">
        <v>18523.2</v>
      </c>
      <c r="F64" s="18">
        <v>32435.7</v>
      </c>
      <c r="G64" s="18">
        <v>18125.1</v>
      </c>
      <c r="H64" s="18">
        <v>23083.3</v>
      </c>
      <c r="I64" s="18">
        <f t="shared" si="0"/>
        <v>4958.200000000001</v>
      </c>
      <c r="J64" s="18">
        <f t="shared" si="1"/>
        <v>127.35543528035709</v>
      </c>
      <c r="K64" s="18">
        <f t="shared" si="2"/>
        <v>71.16633832474712</v>
      </c>
      <c r="L64" s="18">
        <f t="shared" si="3"/>
        <v>4560.0999999999985</v>
      </c>
      <c r="M64" s="18">
        <f t="shared" si="4"/>
        <v>124.61831648959144</v>
      </c>
    </row>
    <row r="65" spans="1:13" s="4" customFormat="1" ht="18.75" customHeight="1">
      <c r="A65" s="85"/>
      <c r="B65" s="82"/>
      <c r="C65" s="54" t="s">
        <v>27</v>
      </c>
      <c r="D65" s="44" t="s">
        <v>22</v>
      </c>
      <c r="E65" s="3">
        <v>-109.6</v>
      </c>
      <c r="F65" s="3"/>
      <c r="G65" s="3"/>
      <c r="H65" s="18">
        <v>-28.1</v>
      </c>
      <c r="I65" s="18">
        <f t="shared" si="0"/>
        <v>-28.1</v>
      </c>
      <c r="J65" s="18"/>
      <c r="K65" s="18"/>
      <c r="L65" s="18">
        <f t="shared" si="3"/>
        <v>81.5</v>
      </c>
      <c r="M65" s="18">
        <f t="shared" si="4"/>
        <v>25.638686131386862</v>
      </c>
    </row>
    <row r="66" spans="1:13" s="4" customFormat="1" ht="21" customHeight="1">
      <c r="A66" s="85"/>
      <c r="B66" s="82"/>
      <c r="C66" s="54"/>
      <c r="D66" s="45" t="s">
        <v>30</v>
      </c>
      <c r="E66" s="3">
        <f>E67-E65</f>
        <v>18523.2</v>
      </c>
      <c r="F66" s="3">
        <f>F67-F65</f>
        <v>32435.7</v>
      </c>
      <c r="G66" s="3">
        <f>G67-G65</f>
        <v>18125.1</v>
      </c>
      <c r="H66" s="3">
        <f>H67-H65</f>
        <v>23083.3</v>
      </c>
      <c r="I66" s="3">
        <f t="shared" si="0"/>
        <v>4958.200000000001</v>
      </c>
      <c r="J66" s="3">
        <f t="shared" si="1"/>
        <v>127.35543528035709</v>
      </c>
      <c r="K66" s="3">
        <f t="shared" si="2"/>
        <v>71.16633832474712</v>
      </c>
      <c r="L66" s="3">
        <f t="shared" si="3"/>
        <v>4560.0999999999985</v>
      </c>
      <c r="M66" s="3">
        <f t="shared" si="4"/>
        <v>124.61831648959144</v>
      </c>
    </row>
    <row r="67" spans="1:13" s="4" customFormat="1" ht="21" customHeight="1">
      <c r="A67" s="86"/>
      <c r="B67" s="83"/>
      <c r="C67" s="56"/>
      <c r="D67" s="45" t="s">
        <v>46</v>
      </c>
      <c r="E67" s="3">
        <f>E64+E65</f>
        <v>18413.600000000002</v>
      </c>
      <c r="F67" s="3">
        <f>F64+F65</f>
        <v>32435.7</v>
      </c>
      <c r="G67" s="3">
        <f>G64+G65</f>
        <v>18125.1</v>
      </c>
      <c r="H67" s="3">
        <f>H64+H65</f>
        <v>23055.2</v>
      </c>
      <c r="I67" s="3">
        <f t="shared" si="0"/>
        <v>4930.100000000002</v>
      </c>
      <c r="J67" s="3">
        <f t="shared" si="1"/>
        <v>127.2004016529564</v>
      </c>
      <c r="K67" s="3">
        <f t="shared" si="2"/>
        <v>71.07970538634899</v>
      </c>
      <c r="L67" s="3">
        <f t="shared" si="3"/>
        <v>4641.5999999999985</v>
      </c>
      <c r="M67" s="3">
        <f t="shared" si="4"/>
        <v>125.2074553590824</v>
      </c>
    </row>
    <row r="68" spans="1:13" s="4" customFormat="1" ht="21" customHeight="1">
      <c r="A68" s="84" t="s">
        <v>49</v>
      </c>
      <c r="B68" s="81" t="s">
        <v>50</v>
      </c>
      <c r="C68" s="54" t="s">
        <v>7</v>
      </c>
      <c r="D68" s="17" t="s">
        <v>8</v>
      </c>
      <c r="E68" s="18">
        <v>20.8</v>
      </c>
      <c r="F68" s="3"/>
      <c r="G68" s="3"/>
      <c r="H68" s="18">
        <v>54</v>
      </c>
      <c r="I68" s="18">
        <f t="shared" si="0"/>
        <v>54</v>
      </c>
      <c r="J68" s="18"/>
      <c r="K68" s="18"/>
      <c r="L68" s="18">
        <f t="shared" si="3"/>
        <v>33.2</v>
      </c>
      <c r="M68" s="18">
        <f t="shared" si="4"/>
        <v>259.61538461538464</v>
      </c>
    </row>
    <row r="69" spans="1:13" ht="30.75">
      <c r="A69" s="85"/>
      <c r="B69" s="82"/>
      <c r="C69" s="54" t="s">
        <v>187</v>
      </c>
      <c r="D69" s="17" t="s">
        <v>188</v>
      </c>
      <c r="E69" s="18">
        <v>153.6</v>
      </c>
      <c r="F69" s="18"/>
      <c r="G69" s="18"/>
      <c r="H69" s="18">
        <v>227</v>
      </c>
      <c r="I69" s="18">
        <f t="shared" si="0"/>
        <v>227</v>
      </c>
      <c r="J69" s="18"/>
      <c r="K69" s="18"/>
      <c r="L69" s="18">
        <f t="shared" si="3"/>
        <v>73.4</v>
      </c>
      <c r="M69" s="18">
        <f t="shared" si="4"/>
        <v>147.78645833333334</v>
      </c>
    </row>
    <row r="70" spans="1:13" ht="18.75" customHeight="1">
      <c r="A70" s="85"/>
      <c r="B70" s="82"/>
      <c r="C70" s="54" t="s">
        <v>14</v>
      </c>
      <c r="D70" s="44" t="s">
        <v>15</v>
      </c>
      <c r="E70" s="18">
        <f>E73+E71</f>
        <v>698.2</v>
      </c>
      <c r="F70" s="18">
        <f>F73+F71</f>
        <v>0</v>
      </c>
      <c r="G70" s="18">
        <f>G73+G71</f>
        <v>0</v>
      </c>
      <c r="H70" s="18">
        <f>H73+H71+H72</f>
        <v>602.8</v>
      </c>
      <c r="I70" s="18">
        <f aca="true" t="shared" si="5" ref="I70:I133">H70-G70</f>
        <v>602.8</v>
      </c>
      <c r="J70" s="18"/>
      <c r="K70" s="18"/>
      <c r="L70" s="18">
        <f aca="true" t="shared" si="6" ref="L70:L133">H70-E70</f>
        <v>-95.40000000000009</v>
      </c>
      <c r="M70" s="18">
        <f aca="true" t="shared" si="7" ref="M70:M133">H70/E70*100</f>
        <v>86.33629332569464</v>
      </c>
    </row>
    <row r="71" spans="1:13" ht="18.75" customHeight="1" hidden="1">
      <c r="A71" s="85"/>
      <c r="B71" s="82"/>
      <c r="C71" s="55" t="s">
        <v>191</v>
      </c>
      <c r="D71" s="24" t="s">
        <v>192</v>
      </c>
      <c r="E71" s="18"/>
      <c r="F71" s="18"/>
      <c r="G71" s="18"/>
      <c r="H71" s="18"/>
      <c r="I71" s="18">
        <f t="shared" si="5"/>
        <v>0</v>
      </c>
      <c r="J71" s="18"/>
      <c r="K71" s="18"/>
      <c r="L71" s="18">
        <f t="shared" si="6"/>
        <v>0</v>
      </c>
      <c r="M71" s="18" t="e">
        <f t="shared" si="7"/>
        <v>#DIV/0!</v>
      </c>
    </row>
    <row r="72" spans="1:13" ht="18.75" customHeight="1" hidden="1">
      <c r="A72" s="85"/>
      <c r="B72" s="82"/>
      <c r="C72" s="55" t="s">
        <v>229</v>
      </c>
      <c r="D72" s="24" t="s">
        <v>230</v>
      </c>
      <c r="E72" s="18"/>
      <c r="F72" s="18"/>
      <c r="G72" s="18"/>
      <c r="H72" s="18">
        <v>461.8</v>
      </c>
      <c r="I72" s="18">
        <f t="shared" si="5"/>
        <v>461.8</v>
      </c>
      <c r="J72" s="18"/>
      <c r="K72" s="18"/>
      <c r="L72" s="18">
        <f t="shared" si="6"/>
        <v>461.8</v>
      </c>
      <c r="M72" s="18" t="e">
        <f t="shared" si="7"/>
        <v>#DIV/0!</v>
      </c>
    </row>
    <row r="73" spans="1:13" ht="18.75" customHeight="1" hidden="1">
      <c r="A73" s="85"/>
      <c r="B73" s="82"/>
      <c r="C73" s="55" t="s">
        <v>16</v>
      </c>
      <c r="D73" s="24" t="s">
        <v>17</v>
      </c>
      <c r="E73" s="18">
        <v>698.2</v>
      </c>
      <c r="F73" s="18"/>
      <c r="G73" s="18"/>
      <c r="H73" s="18">
        <v>141</v>
      </c>
      <c r="I73" s="18">
        <f t="shared" si="5"/>
        <v>141</v>
      </c>
      <c r="J73" s="18"/>
      <c r="K73" s="18"/>
      <c r="L73" s="18">
        <f t="shared" si="6"/>
        <v>-557.2</v>
      </c>
      <c r="M73" s="18">
        <f t="shared" si="7"/>
        <v>20.19478659409911</v>
      </c>
    </row>
    <row r="74" spans="1:13" ht="18.75" customHeight="1" hidden="1">
      <c r="A74" s="85"/>
      <c r="B74" s="82"/>
      <c r="C74" s="54" t="s">
        <v>18</v>
      </c>
      <c r="D74" s="44" t="s">
        <v>19</v>
      </c>
      <c r="E74" s="18"/>
      <c r="F74" s="18"/>
      <c r="G74" s="18"/>
      <c r="H74" s="18"/>
      <c r="I74" s="18">
        <f t="shared" si="5"/>
        <v>0</v>
      </c>
      <c r="J74" s="18"/>
      <c r="K74" s="18"/>
      <c r="L74" s="18">
        <f t="shared" si="6"/>
        <v>0</v>
      </c>
      <c r="M74" s="18" t="e">
        <f t="shared" si="7"/>
        <v>#DIV/0!</v>
      </c>
    </row>
    <row r="75" spans="1:13" ht="18.75" customHeight="1" hidden="1">
      <c r="A75" s="85"/>
      <c r="B75" s="82"/>
      <c r="C75" s="54" t="s">
        <v>20</v>
      </c>
      <c r="D75" s="44" t="s">
        <v>21</v>
      </c>
      <c r="E75" s="18"/>
      <c r="F75" s="18"/>
      <c r="G75" s="18"/>
      <c r="H75" s="18"/>
      <c r="I75" s="18">
        <f t="shared" si="5"/>
        <v>0</v>
      </c>
      <c r="J75" s="18"/>
      <c r="K75" s="18"/>
      <c r="L75" s="18">
        <f t="shared" si="6"/>
        <v>0</v>
      </c>
      <c r="M75" s="18" t="e">
        <f t="shared" si="7"/>
        <v>#DIV/0!</v>
      </c>
    </row>
    <row r="76" spans="1:13" ht="18.75" customHeight="1" hidden="1">
      <c r="A76" s="85"/>
      <c r="B76" s="82"/>
      <c r="C76" s="54" t="s">
        <v>25</v>
      </c>
      <c r="D76" s="44" t="s">
        <v>26</v>
      </c>
      <c r="E76" s="18"/>
      <c r="F76" s="18"/>
      <c r="G76" s="18"/>
      <c r="H76" s="18"/>
      <c r="I76" s="18">
        <f t="shared" si="5"/>
        <v>0</v>
      </c>
      <c r="J76" s="18"/>
      <c r="K76" s="18"/>
      <c r="L76" s="18">
        <f t="shared" si="6"/>
        <v>0</v>
      </c>
      <c r="M76" s="18" t="e">
        <f t="shared" si="7"/>
        <v>#DIV/0!</v>
      </c>
    </row>
    <row r="77" spans="1:13" s="4" customFormat="1" ht="18.75" customHeight="1">
      <c r="A77" s="85"/>
      <c r="B77" s="82"/>
      <c r="C77" s="52"/>
      <c r="D77" s="45" t="s">
        <v>28</v>
      </c>
      <c r="E77" s="3">
        <f>SUM(E68:E70,E74:E76)</f>
        <v>872.6</v>
      </c>
      <c r="F77" s="3">
        <f>SUM(F68:F70,F74:F76)</f>
        <v>0</v>
      </c>
      <c r="G77" s="3">
        <f>SUM(G68:G70,G74:G76)</f>
        <v>0</v>
      </c>
      <c r="H77" s="3">
        <f>SUM(H68:H70,H74:H76)</f>
        <v>883.8</v>
      </c>
      <c r="I77" s="3">
        <f t="shared" si="5"/>
        <v>883.8</v>
      </c>
      <c r="J77" s="3"/>
      <c r="K77" s="3"/>
      <c r="L77" s="3">
        <f t="shared" si="6"/>
        <v>11.199999999999932</v>
      </c>
      <c r="M77" s="3">
        <f t="shared" si="7"/>
        <v>101.28352051340819</v>
      </c>
    </row>
    <row r="78" spans="1:13" ht="18.75" customHeight="1">
      <c r="A78" s="85"/>
      <c r="B78" s="82"/>
      <c r="C78" s="54" t="s">
        <v>51</v>
      </c>
      <c r="D78" s="44" t="s">
        <v>52</v>
      </c>
      <c r="E78" s="18">
        <v>5692.7</v>
      </c>
      <c r="F78" s="18">
        <v>7544.4</v>
      </c>
      <c r="G78" s="18">
        <v>4692</v>
      </c>
      <c r="H78" s="18">
        <v>7531.5</v>
      </c>
      <c r="I78" s="18">
        <f t="shared" si="5"/>
        <v>2839.5</v>
      </c>
      <c r="J78" s="18">
        <f aca="true" t="shared" si="8" ref="J78:J130">H78/G78*100</f>
        <v>160.51790281329923</v>
      </c>
      <c r="K78" s="18">
        <f aca="true" t="shared" si="9" ref="K78:K130">H78/F78*100</f>
        <v>99.82901224749483</v>
      </c>
      <c r="L78" s="18">
        <f t="shared" si="6"/>
        <v>1838.8000000000002</v>
      </c>
      <c r="M78" s="18">
        <f t="shared" si="7"/>
        <v>132.30101709206528</v>
      </c>
    </row>
    <row r="79" spans="1:13" ht="18.75" customHeight="1">
      <c r="A79" s="85"/>
      <c r="B79" s="82"/>
      <c r="C79" s="54" t="s">
        <v>14</v>
      </c>
      <c r="D79" s="44" t="s">
        <v>15</v>
      </c>
      <c r="E79" s="18">
        <f>SUM(E80:E90)</f>
        <v>12944.999999999998</v>
      </c>
      <c r="F79" s="18">
        <f>SUM(F80:F90)</f>
        <v>18496.3</v>
      </c>
      <c r="G79" s="18">
        <f>SUM(G80:G90)</f>
        <v>8681.8</v>
      </c>
      <c r="H79" s="18">
        <f>SUM(H80:H90)</f>
        <v>13883.600000000002</v>
      </c>
      <c r="I79" s="18">
        <f t="shared" si="5"/>
        <v>5201.800000000003</v>
      </c>
      <c r="J79" s="18">
        <f t="shared" si="8"/>
        <v>159.9161464212491</v>
      </c>
      <c r="K79" s="18">
        <f t="shared" si="9"/>
        <v>75.06149878624375</v>
      </c>
      <c r="L79" s="18">
        <f t="shared" si="6"/>
        <v>938.600000000004</v>
      </c>
      <c r="M79" s="18">
        <f t="shared" si="7"/>
        <v>107.25067593665511</v>
      </c>
    </row>
    <row r="80" spans="1:13" s="4" customFormat="1" ht="18.75" customHeight="1" hidden="1">
      <c r="A80" s="85"/>
      <c r="B80" s="82"/>
      <c r="C80" s="55" t="s">
        <v>53</v>
      </c>
      <c r="D80" s="24" t="s">
        <v>54</v>
      </c>
      <c r="E80" s="18">
        <v>891.2</v>
      </c>
      <c r="F80" s="18">
        <v>1800</v>
      </c>
      <c r="G80" s="18">
        <v>790</v>
      </c>
      <c r="H80" s="18">
        <v>1696.2</v>
      </c>
      <c r="I80" s="18">
        <f t="shared" si="5"/>
        <v>906.2</v>
      </c>
      <c r="J80" s="18">
        <f t="shared" si="8"/>
        <v>214.70886075949366</v>
      </c>
      <c r="K80" s="18">
        <f t="shared" si="9"/>
        <v>94.23333333333333</v>
      </c>
      <c r="L80" s="18">
        <f t="shared" si="6"/>
        <v>805</v>
      </c>
      <c r="M80" s="18">
        <f t="shared" si="7"/>
        <v>190.32764811490125</v>
      </c>
    </row>
    <row r="81" spans="1:13" s="4" customFormat="1" ht="18.75" customHeight="1" hidden="1">
      <c r="A81" s="85"/>
      <c r="B81" s="82"/>
      <c r="C81" s="55" t="s">
        <v>159</v>
      </c>
      <c r="D81" s="24" t="s">
        <v>160</v>
      </c>
      <c r="E81" s="18"/>
      <c r="F81" s="18"/>
      <c r="G81" s="18"/>
      <c r="H81" s="18">
        <v>9</v>
      </c>
      <c r="I81" s="18">
        <f t="shared" si="5"/>
        <v>9</v>
      </c>
      <c r="J81" s="18" t="e">
        <f t="shared" si="8"/>
        <v>#DIV/0!</v>
      </c>
      <c r="K81" s="18" t="e">
        <f t="shared" si="9"/>
        <v>#DIV/0!</v>
      </c>
      <c r="L81" s="18">
        <f t="shared" si="6"/>
        <v>9</v>
      </c>
      <c r="M81" s="18" t="e">
        <f t="shared" si="7"/>
        <v>#DIV/0!</v>
      </c>
    </row>
    <row r="82" spans="1:13" s="4" customFormat="1" ht="18.75" customHeight="1" hidden="1">
      <c r="A82" s="85"/>
      <c r="B82" s="82"/>
      <c r="C82" s="55" t="s">
        <v>55</v>
      </c>
      <c r="D82" s="24" t="s">
        <v>56</v>
      </c>
      <c r="E82" s="18">
        <v>2818.7</v>
      </c>
      <c r="F82" s="18">
        <v>1000</v>
      </c>
      <c r="G82" s="18">
        <v>463.1</v>
      </c>
      <c r="H82" s="18">
        <v>178.2</v>
      </c>
      <c r="I82" s="18">
        <f t="shared" si="5"/>
        <v>-284.90000000000003</v>
      </c>
      <c r="J82" s="18">
        <f t="shared" si="8"/>
        <v>38.479809976247026</v>
      </c>
      <c r="K82" s="18">
        <f t="shared" si="9"/>
        <v>17.82</v>
      </c>
      <c r="L82" s="18">
        <f t="shared" si="6"/>
        <v>-2640.5</v>
      </c>
      <c r="M82" s="18">
        <f t="shared" si="7"/>
        <v>6.322063362543016</v>
      </c>
    </row>
    <row r="83" spans="1:13" s="4" customFormat="1" ht="18.75" customHeight="1" hidden="1">
      <c r="A83" s="85"/>
      <c r="B83" s="82"/>
      <c r="C83" s="55" t="s">
        <v>57</v>
      </c>
      <c r="D83" s="24" t="s">
        <v>58</v>
      </c>
      <c r="E83" s="18"/>
      <c r="F83" s="18"/>
      <c r="G83" s="18"/>
      <c r="H83" s="18"/>
      <c r="I83" s="18">
        <f t="shared" si="5"/>
        <v>0</v>
      </c>
      <c r="J83" s="18" t="e">
        <f t="shared" si="8"/>
        <v>#DIV/0!</v>
      </c>
      <c r="K83" s="18" t="e">
        <f t="shared" si="9"/>
        <v>#DIV/0!</v>
      </c>
      <c r="L83" s="18">
        <f t="shared" si="6"/>
        <v>0</v>
      </c>
      <c r="M83" s="18" t="e">
        <f t="shared" si="7"/>
        <v>#DIV/0!</v>
      </c>
    </row>
    <row r="84" spans="1:13" s="4" customFormat="1" ht="18.75" customHeight="1" hidden="1">
      <c r="A84" s="85"/>
      <c r="B84" s="82"/>
      <c r="C84" s="55" t="s">
        <v>59</v>
      </c>
      <c r="D84" s="24" t="s">
        <v>60</v>
      </c>
      <c r="E84" s="18">
        <v>3806.9</v>
      </c>
      <c r="F84" s="18">
        <v>6413.1</v>
      </c>
      <c r="G84" s="18">
        <v>3163.1</v>
      </c>
      <c r="H84" s="18">
        <v>4921.3</v>
      </c>
      <c r="I84" s="18">
        <f t="shared" si="5"/>
        <v>1758.2000000000003</v>
      </c>
      <c r="J84" s="18">
        <f t="shared" si="8"/>
        <v>155.58471120103695</v>
      </c>
      <c r="K84" s="18">
        <f t="shared" si="9"/>
        <v>76.73823891721632</v>
      </c>
      <c r="L84" s="18">
        <f t="shared" si="6"/>
        <v>1114.4</v>
      </c>
      <c r="M84" s="18">
        <f t="shared" si="7"/>
        <v>129.2731618902519</v>
      </c>
    </row>
    <row r="85" spans="1:13" s="4" customFormat="1" ht="18.75" customHeight="1" hidden="1">
      <c r="A85" s="85"/>
      <c r="B85" s="82"/>
      <c r="C85" s="55" t="s">
        <v>61</v>
      </c>
      <c r="D85" s="24" t="s">
        <v>62</v>
      </c>
      <c r="E85" s="18"/>
      <c r="F85" s="18"/>
      <c r="G85" s="18"/>
      <c r="H85" s="18"/>
      <c r="I85" s="18">
        <f t="shared" si="5"/>
        <v>0</v>
      </c>
      <c r="J85" s="18" t="e">
        <f t="shared" si="8"/>
        <v>#DIV/0!</v>
      </c>
      <c r="K85" s="18" t="e">
        <f t="shared" si="9"/>
        <v>#DIV/0!</v>
      </c>
      <c r="L85" s="18">
        <f t="shared" si="6"/>
        <v>0</v>
      </c>
      <c r="M85" s="18" t="e">
        <f t="shared" si="7"/>
        <v>#DIV/0!</v>
      </c>
    </row>
    <row r="86" spans="1:13" s="4" customFormat="1" ht="18.75" customHeight="1" hidden="1">
      <c r="A86" s="85"/>
      <c r="B86" s="82"/>
      <c r="C86" s="55" t="s">
        <v>63</v>
      </c>
      <c r="D86" s="24" t="s">
        <v>64</v>
      </c>
      <c r="E86" s="18"/>
      <c r="F86" s="18"/>
      <c r="G86" s="18"/>
      <c r="H86" s="18"/>
      <c r="I86" s="18">
        <f t="shared" si="5"/>
        <v>0</v>
      </c>
      <c r="J86" s="18" t="e">
        <f t="shared" si="8"/>
        <v>#DIV/0!</v>
      </c>
      <c r="K86" s="18" t="e">
        <f t="shared" si="9"/>
        <v>#DIV/0!</v>
      </c>
      <c r="L86" s="18">
        <f t="shared" si="6"/>
        <v>0</v>
      </c>
      <c r="M86" s="18" t="e">
        <f t="shared" si="7"/>
        <v>#DIV/0!</v>
      </c>
    </row>
    <row r="87" spans="1:13" s="4" customFormat="1" ht="18.75" customHeight="1" hidden="1">
      <c r="A87" s="85"/>
      <c r="B87" s="82"/>
      <c r="C87" s="55" t="s">
        <v>226</v>
      </c>
      <c r="D87" s="24" t="s">
        <v>228</v>
      </c>
      <c r="E87" s="18">
        <v>10</v>
      </c>
      <c r="F87" s="18"/>
      <c r="G87" s="18"/>
      <c r="H87" s="18">
        <v>10</v>
      </c>
      <c r="I87" s="18">
        <f t="shared" si="5"/>
        <v>10</v>
      </c>
      <c r="J87" s="18" t="e">
        <f t="shared" si="8"/>
        <v>#DIV/0!</v>
      </c>
      <c r="K87" s="18" t="e">
        <f t="shared" si="9"/>
        <v>#DIV/0!</v>
      </c>
      <c r="L87" s="18">
        <f t="shared" si="6"/>
        <v>0</v>
      </c>
      <c r="M87" s="18">
        <f t="shared" si="7"/>
        <v>100</v>
      </c>
    </row>
    <row r="88" spans="1:13" s="4" customFormat="1" ht="18.75" customHeight="1" hidden="1">
      <c r="A88" s="85"/>
      <c r="B88" s="82"/>
      <c r="C88" s="54" t="s">
        <v>189</v>
      </c>
      <c r="D88" s="48" t="s">
        <v>190</v>
      </c>
      <c r="E88" s="18"/>
      <c r="F88" s="18"/>
      <c r="G88" s="18"/>
      <c r="H88" s="18">
        <v>298</v>
      </c>
      <c r="I88" s="18">
        <f t="shared" si="5"/>
        <v>298</v>
      </c>
      <c r="J88" s="18" t="e">
        <f t="shared" si="8"/>
        <v>#DIV/0!</v>
      </c>
      <c r="K88" s="18" t="e">
        <f t="shared" si="9"/>
        <v>#DIV/0!</v>
      </c>
      <c r="L88" s="18">
        <f t="shared" si="6"/>
        <v>298</v>
      </c>
      <c r="M88" s="18" t="e">
        <f t="shared" si="7"/>
        <v>#DIV/0!</v>
      </c>
    </row>
    <row r="89" spans="1:13" s="4" customFormat="1" ht="18.75" customHeight="1" hidden="1">
      <c r="A89" s="85"/>
      <c r="B89" s="82"/>
      <c r="C89" s="55" t="s">
        <v>207</v>
      </c>
      <c r="D89" s="24" t="s">
        <v>208</v>
      </c>
      <c r="E89" s="18">
        <v>3474.4</v>
      </c>
      <c r="F89" s="18">
        <v>5956.1</v>
      </c>
      <c r="G89" s="18">
        <v>2498.8</v>
      </c>
      <c r="H89" s="18">
        <v>5023.2</v>
      </c>
      <c r="I89" s="18">
        <f t="shared" si="5"/>
        <v>2524.3999999999996</v>
      </c>
      <c r="J89" s="18">
        <f t="shared" si="8"/>
        <v>201.02449175604286</v>
      </c>
      <c r="K89" s="18">
        <f t="shared" si="9"/>
        <v>84.33706620103759</v>
      </c>
      <c r="L89" s="18">
        <f t="shared" si="6"/>
        <v>1548.7999999999997</v>
      </c>
      <c r="M89" s="18">
        <f t="shared" si="7"/>
        <v>144.57748100391433</v>
      </c>
    </row>
    <row r="90" spans="1:13" ht="18.75" customHeight="1" hidden="1">
      <c r="A90" s="85"/>
      <c r="B90" s="82"/>
      <c r="C90" s="55" t="s">
        <v>16</v>
      </c>
      <c r="D90" s="24" t="s">
        <v>17</v>
      </c>
      <c r="E90" s="18">
        <v>1943.8</v>
      </c>
      <c r="F90" s="18">
        <v>3327.1</v>
      </c>
      <c r="G90" s="18">
        <v>1766.8</v>
      </c>
      <c r="H90" s="18">
        <v>1747.7</v>
      </c>
      <c r="I90" s="18">
        <f t="shared" si="5"/>
        <v>-19.09999999999991</v>
      </c>
      <c r="J90" s="18">
        <f t="shared" si="8"/>
        <v>98.91894951324429</v>
      </c>
      <c r="K90" s="18">
        <f t="shared" si="9"/>
        <v>52.5292296594632</v>
      </c>
      <c r="L90" s="18">
        <f t="shared" si="6"/>
        <v>-196.0999999999999</v>
      </c>
      <c r="M90" s="18">
        <f t="shared" si="7"/>
        <v>89.91151353019859</v>
      </c>
    </row>
    <row r="91" spans="1:13" s="4" customFormat="1" ht="18.75" customHeight="1">
      <c r="A91" s="85"/>
      <c r="B91" s="82"/>
      <c r="C91" s="57"/>
      <c r="D91" s="45" t="s">
        <v>29</v>
      </c>
      <c r="E91" s="3">
        <f>SUM(E78:E79)</f>
        <v>18637.699999999997</v>
      </c>
      <c r="F91" s="3">
        <f>SUM(F78:F79)</f>
        <v>26040.699999999997</v>
      </c>
      <c r="G91" s="3">
        <f>SUM(G78:G79)</f>
        <v>13373.8</v>
      </c>
      <c r="H91" s="3">
        <f>SUM(H78:H79)</f>
        <v>21415.100000000002</v>
      </c>
      <c r="I91" s="3">
        <f t="shared" si="5"/>
        <v>8041.300000000003</v>
      </c>
      <c r="J91" s="3">
        <f t="shared" si="8"/>
        <v>160.1272637545051</v>
      </c>
      <c r="K91" s="3">
        <f t="shared" si="9"/>
        <v>82.23703663880005</v>
      </c>
      <c r="L91" s="3">
        <f t="shared" si="6"/>
        <v>2777.400000000005</v>
      </c>
      <c r="M91" s="3">
        <f t="shared" si="7"/>
        <v>114.90205336495384</v>
      </c>
    </row>
    <row r="92" spans="1:13" s="4" customFormat="1" ht="18.75" customHeight="1">
      <c r="A92" s="86"/>
      <c r="B92" s="83"/>
      <c r="C92" s="57"/>
      <c r="D92" s="45" t="s">
        <v>46</v>
      </c>
      <c r="E92" s="3">
        <f>E77+E91</f>
        <v>19510.299999999996</v>
      </c>
      <c r="F92" s="3">
        <f>F77+F91</f>
        <v>26040.699999999997</v>
      </c>
      <c r="G92" s="3">
        <f>G77+G91</f>
        <v>13373.8</v>
      </c>
      <c r="H92" s="3">
        <f>H77+H91</f>
        <v>22298.9</v>
      </c>
      <c r="I92" s="3">
        <f t="shared" si="5"/>
        <v>8925.100000000002</v>
      </c>
      <c r="J92" s="3">
        <f t="shared" si="8"/>
        <v>166.7357071288639</v>
      </c>
      <c r="K92" s="3">
        <f t="shared" si="9"/>
        <v>85.63095462103554</v>
      </c>
      <c r="L92" s="3">
        <f t="shared" si="6"/>
        <v>2788.600000000006</v>
      </c>
      <c r="M92" s="3">
        <f t="shared" si="7"/>
        <v>114.29296320405122</v>
      </c>
    </row>
    <row r="93" spans="1:13" ht="18.75" customHeight="1" hidden="1">
      <c r="A93" s="84" t="s">
        <v>65</v>
      </c>
      <c r="B93" s="81" t="s">
        <v>66</v>
      </c>
      <c r="C93" s="54" t="s">
        <v>7</v>
      </c>
      <c r="D93" s="17" t="s">
        <v>8</v>
      </c>
      <c r="E93" s="25"/>
      <c r="F93" s="25"/>
      <c r="G93" s="25"/>
      <c r="H93" s="25"/>
      <c r="I93" s="25">
        <f t="shared" si="5"/>
        <v>0</v>
      </c>
      <c r="J93" s="25" t="e">
        <f t="shared" si="8"/>
        <v>#DIV/0!</v>
      </c>
      <c r="K93" s="25" t="e">
        <f t="shared" si="9"/>
        <v>#DIV/0!</v>
      </c>
      <c r="L93" s="25">
        <f t="shared" si="6"/>
        <v>0</v>
      </c>
      <c r="M93" s="25" t="e">
        <f t="shared" si="7"/>
        <v>#DIV/0!</v>
      </c>
    </row>
    <row r="94" spans="1:13" ht="30.75">
      <c r="A94" s="85"/>
      <c r="B94" s="82"/>
      <c r="C94" s="54" t="s">
        <v>187</v>
      </c>
      <c r="D94" s="17" t="s">
        <v>188</v>
      </c>
      <c r="E94" s="25">
        <v>302.7</v>
      </c>
      <c r="F94" s="25"/>
      <c r="G94" s="25"/>
      <c r="H94" s="25">
        <v>73.9</v>
      </c>
      <c r="I94" s="25">
        <f t="shared" si="5"/>
        <v>73.9</v>
      </c>
      <c r="J94" s="25"/>
      <c r="K94" s="25"/>
      <c r="L94" s="25">
        <f t="shared" si="6"/>
        <v>-228.79999999999998</v>
      </c>
      <c r="M94" s="25">
        <f t="shared" si="7"/>
        <v>24.413610835811035</v>
      </c>
    </row>
    <row r="95" spans="1:13" ht="93">
      <c r="A95" s="85"/>
      <c r="B95" s="82"/>
      <c r="C95" s="55" t="s">
        <v>185</v>
      </c>
      <c r="D95" s="17" t="s">
        <v>205</v>
      </c>
      <c r="E95" s="25">
        <v>0.7</v>
      </c>
      <c r="F95" s="25"/>
      <c r="G95" s="25"/>
      <c r="H95" s="25">
        <v>0</v>
      </c>
      <c r="I95" s="25">
        <f t="shared" si="5"/>
        <v>0</v>
      </c>
      <c r="J95" s="25"/>
      <c r="K95" s="25"/>
      <c r="L95" s="25">
        <f t="shared" si="6"/>
        <v>-0.7</v>
      </c>
      <c r="M95" s="25">
        <f t="shared" si="7"/>
        <v>0</v>
      </c>
    </row>
    <row r="96" spans="1:13" ht="18.75" customHeight="1">
      <c r="A96" s="85"/>
      <c r="B96" s="82"/>
      <c r="C96" s="54" t="s">
        <v>14</v>
      </c>
      <c r="D96" s="44" t="s">
        <v>15</v>
      </c>
      <c r="E96" s="18">
        <f>E97</f>
        <v>30</v>
      </c>
      <c r="F96" s="18">
        <f>F97</f>
        <v>0</v>
      </c>
      <c r="G96" s="18">
        <f>G97</f>
        <v>0</v>
      </c>
      <c r="H96" s="18">
        <f>H97</f>
        <v>9160.1</v>
      </c>
      <c r="I96" s="18">
        <f t="shared" si="5"/>
        <v>9160.1</v>
      </c>
      <c r="J96" s="18"/>
      <c r="K96" s="18"/>
      <c r="L96" s="18">
        <f t="shared" si="6"/>
        <v>9130.1</v>
      </c>
      <c r="M96" s="18">
        <f t="shared" si="7"/>
        <v>30533.66666666667</v>
      </c>
    </row>
    <row r="97" spans="1:13" ht="18.75" customHeight="1" hidden="1">
      <c r="A97" s="85"/>
      <c r="B97" s="82"/>
      <c r="C97" s="55" t="s">
        <v>16</v>
      </c>
      <c r="D97" s="24" t="s">
        <v>17</v>
      </c>
      <c r="E97" s="18">
        <v>30</v>
      </c>
      <c r="F97" s="18"/>
      <c r="G97" s="18"/>
      <c r="H97" s="18">
        <v>9160.1</v>
      </c>
      <c r="I97" s="18">
        <f t="shared" si="5"/>
        <v>9160.1</v>
      </c>
      <c r="J97" s="18" t="e">
        <f t="shared" si="8"/>
        <v>#DIV/0!</v>
      </c>
      <c r="K97" s="18" t="e">
        <f t="shared" si="9"/>
        <v>#DIV/0!</v>
      </c>
      <c r="L97" s="18">
        <f t="shared" si="6"/>
        <v>9130.1</v>
      </c>
      <c r="M97" s="18">
        <f t="shared" si="7"/>
        <v>30533.66666666667</v>
      </c>
    </row>
    <row r="98" spans="1:13" ht="18.75" customHeight="1" hidden="1">
      <c r="A98" s="85"/>
      <c r="B98" s="82"/>
      <c r="C98" s="54" t="s">
        <v>18</v>
      </c>
      <c r="D98" s="44" t="s">
        <v>19</v>
      </c>
      <c r="E98" s="26"/>
      <c r="F98" s="25"/>
      <c r="G98" s="25"/>
      <c r="H98" s="25"/>
      <c r="I98" s="25">
        <f t="shared" si="5"/>
        <v>0</v>
      </c>
      <c r="J98" s="25" t="e">
        <f t="shared" si="8"/>
        <v>#DIV/0!</v>
      </c>
      <c r="K98" s="25" t="e">
        <f t="shared" si="9"/>
        <v>#DIV/0!</v>
      </c>
      <c r="L98" s="25">
        <f t="shared" si="6"/>
        <v>0</v>
      </c>
      <c r="M98" s="25" t="e">
        <f t="shared" si="7"/>
        <v>#DIV/0!</v>
      </c>
    </row>
    <row r="99" spans="1:13" ht="18.75" customHeight="1" hidden="1">
      <c r="A99" s="85"/>
      <c r="B99" s="82"/>
      <c r="C99" s="54" t="s">
        <v>20</v>
      </c>
      <c r="D99" s="44" t="s">
        <v>21</v>
      </c>
      <c r="E99" s="26"/>
      <c r="F99" s="25"/>
      <c r="G99" s="25"/>
      <c r="H99" s="25"/>
      <c r="I99" s="25">
        <f t="shared" si="5"/>
        <v>0</v>
      </c>
      <c r="J99" s="25" t="e">
        <f t="shared" si="8"/>
        <v>#DIV/0!</v>
      </c>
      <c r="K99" s="25" t="e">
        <f t="shared" si="9"/>
        <v>#DIV/0!</v>
      </c>
      <c r="L99" s="25">
        <f t="shared" si="6"/>
        <v>0</v>
      </c>
      <c r="M99" s="25" t="e">
        <f t="shared" si="7"/>
        <v>#DIV/0!</v>
      </c>
    </row>
    <row r="100" spans="1:13" ht="21" customHeight="1">
      <c r="A100" s="85"/>
      <c r="B100" s="82"/>
      <c r="C100" s="54" t="s">
        <v>23</v>
      </c>
      <c r="D100" s="44" t="s">
        <v>24</v>
      </c>
      <c r="E100" s="25">
        <v>2477.2</v>
      </c>
      <c r="F100" s="25">
        <v>2574.7</v>
      </c>
      <c r="G100" s="25">
        <v>2574.7</v>
      </c>
      <c r="H100" s="25">
        <v>2574.7</v>
      </c>
      <c r="I100" s="25">
        <f t="shared" si="5"/>
        <v>0</v>
      </c>
      <c r="J100" s="25">
        <f t="shared" si="8"/>
        <v>100</v>
      </c>
      <c r="K100" s="25">
        <f t="shared" si="9"/>
        <v>100</v>
      </c>
      <c r="L100" s="25">
        <f t="shared" si="6"/>
        <v>97.5</v>
      </c>
      <c r="M100" s="25">
        <f t="shared" si="7"/>
        <v>103.9358953657355</v>
      </c>
    </row>
    <row r="101" spans="1:13" ht="18.75" customHeight="1">
      <c r="A101" s="85"/>
      <c r="B101" s="82"/>
      <c r="C101" s="54" t="s">
        <v>25</v>
      </c>
      <c r="D101" s="44" t="s">
        <v>67</v>
      </c>
      <c r="E101" s="25">
        <v>560407.6</v>
      </c>
      <c r="F101" s="25">
        <v>730130.9</v>
      </c>
      <c r="G101" s="25">
        <v>426998.5</v>
      </c>
      <c r="H101" s="25">
        <v>361744.9</v>
      </c>
      <c r="I101" s="25">
        <f t="shared" si="5"/>
        <v>-65253.59999999998</v>
      </c>
      <c r="J101" s="25">
        <f t="shared" si="8"/>
        <v>84.71807278011516</v>
      </c>
      <c r="K101" s="25">
        <f t="shared" si="9"/>
        <v>49.54521168738373</v>
      </c>
      <c r="L101" s="25">
        <f t="shared" si="6"/>
        <v>-198662.69999999995</v>
      </c>
      <c r="M101" s="25">
        <f t="shared" si="7"/>
        <v>64.55032015982654</v>
      </c>
    </row>
    <row r="102" spans="1:13" ht="18.75" customHeight="1">
      <c r="A102" s="85"/>
      <c r="B102" s="82"/>
      <c r="C102" s="54" t="s">
        <v>38</v>
      </c>
      <c r="D102" s="24" t="s">
        <v>39</v>
      </c>
      <c r="E102" s="25">
        <v>97086.5</v>
      </c>
      <c r="F102" s="25">
        <v>39300.9</v>
      </c>
      <c r="G102" s="25">
        <v>39300.9</v>
      </c>
      <c r="H102" s="25">
        <v>39300.8</v>
      </c>
      <c r="I102" s="25">
        <f t="shared" si="5"/>
        <v>-0.09999999999854481</v>
      </c>
      <c r="J102" s="25">
        <f t="shared" si="8"/>
        <v>99.99974555290083</v>
      </c>
      <c r="K102" s="25">
        <f t="shared" si="9"/>
        <v>99.99974555290083</v>
      </c>
      <c r="L102" s="25">
        <f t="shared" si="6"/>
        <v>-57785.7</v>
      </c>
      <c r="M102" s="25">
        <f t="shared" si="7"/>
        <v>40.48019034572263</v>
      </c>
    </row>
    <row r="103" spans="1:13" ht="30.75">
      <c r="A103" s="85"/>
      <c r="B103" s="82"/>
      <c r="C103" s="54" t="s">
        <v>179</v>
      </c>
      <c r="D103" s="17" t="s">
        <v>180</v>
      </c>
      <c r="E103" s="25">
        <v>53379.6</v>
      </c>
      <c r="F103" s="25">
        <v>260.2</v>
      </c>
      <c r="G103" s="25">
        <v>260.2</v>
      </c>
      <c r="H103" s="25">
        <v>2376.3</v>
      </c>
      <c r="I103" s="25">
        <f t="shared" si="5"/>
        <v>2116.1000000000004</v>
      </c>
      <c r="J103" s="25">
        <f t="shared" si="8"/>
        <v>913.2590315142199</v>
      </c>
      <c r="K103" s="25">
        <f t="shared" si="9"/>
        <v>913.2590315142199</v>
      </c>
      <c r="L103" s="25">
        <f t="shared" si="6"/>
        <v>-51003.299999999996</v>
      </c>
      <c r="M103" s="25">
        <f t="shared" si="7"/>
        <v>4.451700649686398</v>
      </c>
    </row>
    <row r="104" spans="1:13" ht="30.75">
      <c r="A104" s="85"/>
      <c r="B104" s="82"/>
      <c r="C104" s="54" t="s">
        <v>178</v>
      </c>
      <c r="D104" s="17" t="s">
        <v>181</v>
      </c>
      <c r="E104" s="25">
        <v>716.2</v>
      </c>
      <c r="F104" s="25">
        <v>20042.9</v>
      </c>
      <c r="G104" s="25">
        <v>20042.9</v>
      </c>
      <c r="H104" s="25">
        <v>20063.9</v>
      </c>
      <c r="I104" s="25">
        <f t="shared" si="5"/>
        <v>21</v>
      </c>
      <c r="J104" s="25">
        <f t="shared" si="8"/>
        <v>100.10477525707357</v>
      </c>
      <c r="K104" s="25">
        <f t="shared" si="9"/>
        <v>100.10477525707357</v>
      </c>
      <c r="L104" s="25">
        <f t="shared" si="6"/>
        <v>19347.7</v>
      </c>
      <c r="M104" s="25">
        <f t="shared" si="7"/>
        <v>2801.438145769338</v>
      </c>
    </row>
    <row r="105" spans="1:13" ht="18.75" customHeight="1">
      <c r="A105" s="85"/>
      <c r="B105" s="82"/>
      <c r="C105" s="54" t="s">
        <v>27</v>
      </c>
      <c r="D105" s="44" t="s">
        <v>22</v>
      </c>
      <c r="E105" s="25">
        <v>-31225.6</v>
      </c>
      <c r="F105" s="25"/>
      <c r="G105" s="25"/>
      <c r="H105" s="34">
        <v>-428</v>
      </c>
      <c r="I105" s="34">
        <f t="shared" si="5"/>
        <v>-428</v>
      </c>
      <c r="J105" s="34"/>
      <c r="K105" s="34"/>
      <c r="L105" s="34">
        <f t="shared" si="6"/>
        <v>30797.6</v>
      </c>
      <c r="M105" s="34">
        <f t="shared" si="7"/>
        <v>1.370670219307235</v>
      </c>
    </row>
    <row r="106" spans="1:13" s="4" customFormat="1" ht="18.75" customHeight="1">
      <c r="A106" s="85"/>
      <c r="B106" s="82"/>
      <c r="C106" s="56"/>
      <c r="D106" s="45" t="s">
        <v>28</v>
      </c>
      <c r="E106" s="3">
        <f>SUM(E93:E96,E98:E105)</f>
        <v>683174.8999999999</v>
      </c>
      <c r="F106" s="3">
        <f>SUM(F93:F96,F98:F105)</f>
        <v>792309.6</v>
      </c>
      <c r="G106" s="3">
        <f>SUM(G93:G96,G98:G105)</f>
        <v>489177.20000000007</v>
      </c>
      <c r="H106" s="3">
        <f>SUM(H93:H96,H98:H105)</f>
        <v>434866.60000000003</v>
      </c>
      <c r="I106" s="3">
        <f t="shared" si="5"/>
        <v>-54310.600000000035</v>
      </c>
      <c r="J106" s="3">
        <f t="shared" si="8"/>
        <v>88.89756104740776</v>
      </c>
      <c r="K106" s="3">
        <f t="shared" si="9"/>
        <v>54.88594357559218</v>
      </c>
      <c r="L106" s="3">
        <f t="shared" si="6"/>
        <v>-248308.29999999987</v>
      </c>
      <c r="M106" s="3">
        <f t="shared" si="7"/>
        <v>63.65377299429474</v>
      </c>
    </row>
    <row r="107" spans="1:13" ht="18.75" customHeight="1">
      <c r="A107" s="85"/>
      <c r="B107" s="82"/>
      <c r="C107" s="54" t="s">
        <v>14</v>
      </c>
      <c r="D107" s="44" t="s">
        <v>15</v>
      </c>
      <c r="E107" s="18">
        <f>E108</f>
        <v>671.1</v>
      </c>
      <c r="F107" s="18">
        <f>F108</f>
        <v>800</v>
      </c>
      <c r="G107" s="18">
        <f>G108</f>
        <v>400</v>
      </c>
      <c r="H107" s="18">
        <f>H108</f>
        <v>501.5</v>
      </c>
      <c r="I107" s="18">
        <f t="shared" si="5"/>
        <v>101.5</v>
      </c>
      <c r="J107" s="18">
        <f t="shared" si="8"/>
        <v>125.37499999999999</v>
      </c>
      <c r="K107" s="18">
        <f t="shared" si="9"/>
        <v>62.68749999999999</v>
      </c>
      <c r="L107" s="18">
        <f t="shared" si="6"/>
        <v>-169.60000000000002</v>
      </c>
      <c r="M107" s="18">
        <f t="shared" si="7"/>
        <v>74.7280584115631</v>
      </c>
    </row>
    <row r="108" spans="1:13" ht="18.75" customHeight="1" hidden="1">
      <c r="A108" s="85"/>
      <c r="B108" s="82"/>
      <c r="C108" s="55" t="s">
        <v>16</v>
      </c>
      <c r="D108" s="24" t="s">
        <v>17</v>
      </c>
      <c r="E108" s="18">
        <v>671.1</v>
      </c>
      <c r="F108" s="18">
        <v>800</v>
      </c>
      <c r="G108" s="18">
        <v>400</v>
      </c>
      <c r="H108" s="18">
        <v>501.5</v>
      </c>
      <c r="I108" s="18">
        <f t="shared" si="5"/>
        <v>101.5</v>
      </c>
      <c r="J108" s="18">
        <f t="shared" si="8"/>
        <v>125.37499999999999</v>
      </c>
      <c r="K108" s="18">
        <f t="shared" si="9"/>
        <v>62.68749999999999</v>
      </c>
      <c r="L108" s="18">
        <f t="shared" si="6"/>
        <v>-169.60000000000002</v>
      </c>
      <c r="M108" s="18">
        <f t="shared" si="7"/>
        <v>74.7280584115631</v>
      </c>
    </row>
    <row r="109" spans="1:13" s="4" customFormat="1" ht="18.75" customHeight="1">
      <c r="A109" s="85"/>
      <c r="B109" s="82"/>
      <c r="C109" s="56"/>
      <c r="D109" s="45" t="s">
        <v>29</v>
      </c>
      <c r="E109" s="3">
        <f>SUM(E107)</f>
        <v>671.1</v>
      </c>
      <c r="F109" s="3">
        <f>SUM(F107)</f>
        <v>800</v>
      </c>
      <c r="G109" s="3">
        <f>SUM(G107)</f>
        <v>400</v>
      </c>
      <c r="H109" s="3">
        <f>SUM(H107)</f>
        <v>501.5</v>
      </c>
      <c r="I109" s="3">
        <f t="shared" si="5"/>
        <v>101.5</v>
      </c>
      <c r="J109" s="3">
        <f t="shared" si="8"/>
        <v>125.37499999999999</v>
      </c>
      <c r="K109" s="3">
        <f t="shared" si="9"/>
        <v>62.68749999999999</v>
      </c>
      <c r="L109" s="3">
        <f t="shared" si="6"/>
        <v>-169.60000000000002</v>
      </c>
      <c r="M109" s="3">
        <f t="shared" si="7"/>
        <v>74.7280584115631</v>
      </c>
    </row>
    <row r="110" spans="1:13" s="4" customFormat="1" ht="30.75">
      <c r="A110" s="85"/>
      <c r="B110" s="82"/>
      <c r="C110" s="56"/>
      <c r="D110" s="45" t="s">
        <v>30</v>
      </c>
      <c r="E110" s="3">
        <f>E111-E105</f>
        <v>715071.5999999999</v>
      </c>
      <c r="F110" s="3">
        <f>F111-F105</f>
        <v>793109.6</v>
      </c>
      <c r="G110" s="3">
        <f>G111-G105</f>
        <v>489577.20000000007</v>
      </c>
      <c r="H110" s="3">
        <f>H111-H105</f>
        <v>435796.10000000003</v>
      </c>
      <c r="I110" s="3">
        <f t="shared" si="5"/>
        <v>-53781.100000000035</v>
      </c>
      <c r="J110" s="3">
        <f t="shared" si="8"/>
        <v>89.01478663630577</v>
      </c>
      <c r="K110" s="3">
        <f t="shared" si="9"/>
        <v>54.94777770941116</v>
      </c>
      <c r="L110" s="3">
        <f t="shared" si="6"/>
        <v>-279275.4999999998</v>
      </c>
      <c r="M110" s="3">
        <f t="shared" si="7"/>
        <v>60.94440053275786</v>
      </c>
    </row>
    <row r="111" spans="1:13" s="4" customFormat="1" ht="18.75" customHeight="1">
      <c r="A111" s="86"/>
      <c r="B111" s="83"/>
      <c r="C111" s="56"/>
      <c r="D111" s="45" t="s">
        <v>46</v>
      </c>
      <c r="E111" s="3">
        <f>E106+E109</f>
        <v>683845.9999999999</v>
      </c>
      <c r="F111" s="3">
        <f>F106+F109</f>
        <v>793109.6</v>
      </c>
      <c r="G111" s="3">
        <f>G106+G109</f>
        <v>489577.20000000007</v>
      </c>
      <c r="H111" s="3">
        <f>H106+H109</f>
        <v>435368.10000000003</v>
      </c>
      <c r="I111" s="3">
        <f t="shared" si="5"/>
        <v>-54209.100000000035</v>
      </c>
      <c r="J111" s="3">
        <f t="shared" si="8"/>
        <v>88.9273642645123</v>
      </c>
      <c r="K111" s="3">
        <f t="shared" si="9"/>
        <v>54.893812910598996</v>
      </c>
      <c r="L111" s="3">
        <f t="shared" si="6"/>
        <v>-248477.89999999985</v>
      </c>
      <c r="M111" s="3">
        <f t="shared" si="7"/>
        <v>63.66464086943553</v>
      </c>
    </row>
    <row r="112" spans="1:13" s="4" customFormat="1" ht="18.75" customHeight="1" hidden="1">
      <c r="A112" s="84" t="s">
        <v>209</v>
      </c>
      <c r="B112" s="81" t="s">
        <v>212</v>
      </c>
      <c r="C112" s="54" t="s">
        <v>7</v>
      </c>
      <c r="D112" s="17" t="s">
        <v>8</v>
      </c>
      <c r="E112" s="18"/>
      <c r="F112" s="3"/>
      <c r="G112" s="3"/>
      <c r="H112" s="18"/>
      <c r="I112" s="18">
        <f t="shared" si="5"/>
        <v>0</v>
      </c>
      <c r="J112" s="18" t="e">
        <f t="shared" si="8"/>
        <v>#DIV/0!</v>
      </c>
      <c r="K112" s="18" t="e">
        <f t="shared" si="9"/>
        <v>#DIV/0!</v>
      </c>
      <c r="L112" s="18">
        <f t="shared" si="6"/>
        <v>0</v>
      </c>
      <c r="M112" s="18" t="e">
        <f t="shared" si="7"/>
        <v>#DIV/0!</v>
      </c>
    </row>
    <row r="113" spans="1:13" s="4" customFormat="1" ht="30.75">
      <c r="A113" s="85"/>
      <c r="B113" s="82"/>
      <c r="C113" s="54" t="s">
        <v>187</v>
      </c>
      <c r="D113" s="17" t="s">
        <v>188</v>
      </c>
      <c r="E113" s="18">
        <v>36.8</v>
      </c>
      <c r="F113" s="3"/>
      <c r="G113" s="3"/>
      <c r="H113" s="18">
        <v>263.3</v>
      </c>
      <c r="I113" s="18">
        <f t="shared" si="5"/>
        <v>263.3</v>
      </c>
      <c r="J113" s="18"/>
      <c r="K113" s="18"/>
      <c r="L113" s="18">
        <f t="shared" si="6"/>
        <v>226.5</v>
      </c>
      <c r="M113" s="18">
        <f t="shared" si="7"/>
        <v>715.4891304347827</v>
      </c>
    </row>
    <row r="114" spans="1:13" s="4" customFormat="1" ht="18.75" customHeight="1" hidden="1">
      <c r="A114" s="85"/>
      <c r="B114" s="82"/>
      <c r="C114" s="55" t="s">
        <v>185</v>
      </c>
      <c r="D114" s="17" t="s">
        <v>205</v>
      </c>
      <c r="E114" s="18"/>
      <c r="F114" s="3"/>
      <c r="G114" s="3"/>
      <c r="H114" s="18"/>
      <c r="I114" s="18">
        <f t="shared" si="5"/>
        <v>0</v>
      </c>
      <c r="J114" s="18" t="e">
        <f t="shared" si="8"/>
        <v>#DIV/0!</v>
      </c>
      <c r="K114" s="18" t="e">
        <f t="shared" si="9"/>
        <v>#DIV/0!</v>
      </c>
      <c r="L114" s="18">
        <f t="shared" si="6"/>
        <v>0</v>
      </c>
      <c r="M114" s="18" t="e">
        <f t="shared" si="7"/>
        <v>#DIV/0!</v>
      </c>
    </row>
    <row r="115" spans="1:13" ht="18.75" customHeight="1" hidden="1">
      <c r="A115" s="85"/>
      <c r="B115" s="82"/>
      <c r="C115" s="54" t="s">
        <v>14</v>
      </c>
      <c r="D115" s="44" t="s">
        <v>15</v>
      </c>
      <c r="E115" s="18">
        <f>SUM(E116:E117)</f>
        <v>0</v>
      </c>
      <c r="F115" s="18">
        <f>SUM(F116:F117)</f>
        <v>0</v>
      </c>
      <c r="G115" s="18">
        <f>SUM(G116:G117)</f>
        <v>0</v>
      </c>
      <c r="H115" s="18">
        <f>SUM(H116:H117)</f>
        <v>0</v>
      </c>
      <c r="I115" s="18">
        <f t="shared" si="5"/>
        <v>0</v>
      </c>
      <c r="J115" s="18" t="e">
        <f t="shared" si="8"/>
        <v>#DIV/0!</v>
      </c>
      <c r="K115" s="18" t="e">
        <f t="shared" si="9"/>
        <v>#DIV/0!</v>
      </c>
      <c r="L115" s="18">
        <f t="shared" si="6"/>
        <v>0</v>
      </c>
      <c r="M115" s="18" t="e">
        <f t="shared" si="7"/>
        <v>#DIV/0!</v>
      </c>
    </row>
    <row r="116" spans="1:13" ht="18.75" customHeight="1" hidden="1">
      <c r="A116" s="85"/>
      <c r="B116" s="82"/>
      <c r="C116" s="55" t="s">
        <v>33</v>
      </c>
      <c r="D116" s="24" t="s">
        <v>34</v>
      </c>
      <c r="E116" s="18"/>
      <c r="F116" s="18"/>
      <c r="G116" s="18"/>
      <c r="H116" s="18"/>
      <c r="I116" s="18">
        <f t="shared" si="5"/>
        <v>0</v>
      </c>
      <c r="J116" s="18" t="e">
        <f t="shared" si="8"/>
        <v>#DIV/0!</v>
      </c>
      <c r="K116" s="18" t="e">
        <f t="shared" si="9"/>
        <v>#DIV/0!</v>
      </c>
      <c r="L116" s="18">
        <f t="shared" si="6"/>
        <v>0</v>
      </c>
      <c r="M116" s="18" t="e">
        <f t="shared" si="7"/>
        <v>#DIV/0!</v>
      </c>
    </row>
    <row r="117" spans="1:13" ht="18.75" customHeight="1" hidden="1">
      <c r="A117" s="85"/>
      <c r="B117" s="82"/>
      <c r="C117" s="55" t="s">
        <v>16</v>
      </c>
      <c r="D117" s="24" t="s">
        <v>17</v>
      </c>
      <c r="E117" s="18"/>
      <c r="F117" s="18"/>
      <c r="G117" s="18"/>
      <c r="H117" s="18"/>
      <c r="I117" s="18">
        <f t="shared" si="5"/>
        <v>0</v>
      </c>
      <c r="J117" s="18" t="e">
        <f t="shared" si="8"/>
        <v>#DIV/0!</v>
      </c>
      <c r="K117" s="18" t="e">
        <f t="shared" si="9"/>
        <v>#DIV/0!</v>
      </c>
      <c r="L117" s="18">
        <f t="shared" si="6"/>
        <v>0</v>
      </c>
      <c r="M117" s="18" t="e">
        <f t="shared" si="7"/>
        <v>#DIV/0!</v>
      </c>
    </row>
    <row r="118" spans="1:13" ht="18.75" customHeight="1" hidden="1">
      <c r="A118" s="85"/>
      <c r="B118" s="82"/>
      <c r="C118" s="54" t="s">
        <v>18</v>
      </c>
      <c r="D118" s="44" t="s">
        <v>19</v>
      </c>
      <c r="E118" s="18"/>
      <c r="F118" s="18"/>
      <c r="G118" s="18"/>
      <c r="H118" s="18"/>
      <c r="I118" s="18">
        <f t="shared" si="5"/>
        <v>0</v>
      </c>
      <c r="J118" s="18" t="e">
        <f t="shared" si="8"/>
        <v>#DIV/0!</v>
      </c>
      <c r="K118" s="18" t="e">
        <f t="shared" si="9"/>
        <v>#DIV/0!</v>
      </c>
      <c r="L118" s="18">
        <f t="shared" si="6"/>
        <v>0</v>
      </c>
      <c r="M118" s="18" t="e">
        <f t="shared" si="7"/>
        <v>#DIV/0!</v>
      </c>
    </row>
    <row r="119" spans="1:13" ht="18.75" customHeight="1" hidden="1">
      <c r="A119" s="85"/>
      <c r="B119" s="82"/>
      <c r="C119" s="54" t="s">
        <v>20</v>
      </c>
      <c r="D119" s="44" t="s">
        <v>21</v>
      </c>
      <c r="E119" s="18"/>
      <c r="F119" s="18"/>
      <c r="G119" s="18"/>
      <c r="H119" s="18"/>
      <c r="I119" s="18">
        <f t="shared" si="5"/>
        <v>0</v>
      </c>
      <c r="J119" s="18" t="e">
        <f t="shared" si="8"/>
        <v>#DIV/0!</v>
      </c>
      <c r="K119" s="18" t="e">
        <f t="shared" si="9"/>
        <v>#DIV/0!</v>
      </c>
      <c r="L119" s="18">
        <f t="shared" si="6"/>
        <v>0</v>
      </c>
      <c r="M119" s="18" t="e">
        <f t="shared" si="7"/>
        <v>#DIV/0!</v>
      </c>
    </row>
    <row r="120" spans="1:13" ht="18.75" customHeight="1">
      <c r="A120" s="85"/>
      <c r="B120" s="82"/>
      <c r="C120" s="54" t="s">
        <v>23</v>
      </c>
      <c r="D120" s="44" t="s">
        <v>24</v>
      </c>
      <c r="E120" s="18">
        <v>541</v>
      </c>
      <c r="F120" s="18">
        <v>596.1</v>
      </c>
      <c r="G120" s="18">
        <v>596.1</v>
      </c>
      <c r="H120" s="18">
        <v>596.1</v>
      </c>
      <c r="I120" s="18">
        <f t="shared" si="5"/>
        <v>0</v>
      </c>
      <c r="J120" s="18">
        <f t="shared" si="8"/>
        <v>100</v>
      </c>
      <c r="K120" s="18">
        <f t="shared" si="9"/>
        <v>100</v>
      </c>
      <c r="L120" s="18">
        <f t="shared" si="6"/>
        <v>55.10000000000002</v>
      </c>
      <c r="M120" s="18">
        <f t="shared" si="7"/>
        <v>110.184842883549</v>
      </c>
    </row>
    <row r="121" spans="1:13" ht="18.75" customHeight="1" hidden="1">
      <c r="A121" s="85"/>
      <c r="B121" s="82"/>
      <c r="C121" s="54" t="s">
        <v>25</v>
      </c>
      <c r="D121" s="44" t="s">
        <v>67</v>
      </c>
      <c r="E121" s="18"/>
      <c r="F121" s="18"/>
      <c r="G121" s="18"/>
      <c r="H121" s="18"/>
      <c r="I121" s="18">
        <f t="shared" si="5"/>
        <v>0</v>
      </c>
      <c r="J121" s="18" t="e">
        <f t="shared" si="8"/>
        <v>#DIV/0!</v>
      </c>
      <c r="K121" s="18" t="e">
        <f t="shared" si="9"/>
        <v>#DIV/0!</v>
      </c>
      <c r="L121" s="18">
        <f t="shared" si="6"/>
        <v>0</v>
      </c>
      <c r="M121" s="18" t="e">
        <f t="shared" si="7"/>
        <v>#DIV/0!</v>
      </c>
    </row>
    <row r="122" spans="1:13" ht="18.75" customHeight="1">
      <c r="A122" s="85"/>
      <c r="B122" s="82"/>
      <c r="C122" s="54" t="s">
        <v>38</v>
      </c>
      <c r="D122" s="24" t="s">
        <v>39</v>
      </c>
      <c r="E122" s="18">
        <v>5133.1</v>
      </c>
      <c r="F122" s="18">
        <v>5736.7</v>
      </c>
      <c r="G122" s="18">
        <v>5446.7</v>
      </c>
      <c r="H122" s="18">
        <v>5446.7</v>
      </c>
      <c r="I122" s="18">
        <f t="shared" si="5"/>
        <v>0</v>
      </c>
      <c r="J122" s="18">
        <f t="shared" si="8"/>
        <v>100</v>
      </c>
      <c r="K122" s="18">
        <f t="shared" si="9"/>
        <v>94.944828908606</v>
      </c>
      <c r="L122" s="18">
        <f t="shared" si="6"/>
        <v>313.59999999999945</v>
      </c>
      <c r="M122" s="18">
        <f t="shared" si="7"/>
        <v>106.10936860766398</v>
      </c>
    </row>
    <row r="123" spans="1:13" ht="30.75">
      <c r="A123" s="85"/>
      <c r="B123" s="82"/>
      <c r="C123" s="54" t="s">
        <v>179</v>
      </c>
      <c r="D123" s="17" t="s">
        <v>180</v>
      </c>
      <c r="E123" s="18"/>
      <c r="F123" s="18">
        <v>2.4</v>
      </c>
      <c r="G123" s="18">
        <v>2.4</v>
      </c>
      <c r="H123" s="18">
        <v>2.4</v>
      </c>
      <c r="I123" s="18">
        <f t="shared" si="5"/>
        <v>0</v>
      </c>
      <c r="J123" s="18">
        <f t="shared" si="8"/>
        <v>100</v>
      </c>
      <c r="K123" s="18">
        <f t="shared" si="9"/>
        <v>100</v>
      </c>
      <c r="L123" s="18">
        <f t="shared" si="6"/>
        <v>2.4</v>
      </c>
      <c r="M123" s="18"/>
    </row>
    <row r="124" spans="1:13" ht="33" customHeight="1">
      <c r="A124" s="85"/>
      <c r="B124" s="82"/>
      <c r="C124" s="54" t="s">
        <v>178</v>
      </c>
      <c r="D124" s="17" t="s">
        <v>181</v>
      </c>
      <c r="E124" s="18">
        <v>2201.6</v>
      </c>
      <c r="F124" s="18">
        <v>1537.7</v>
      </c>
      <c r="G124" s="18">
        <v>1537.7</v>
      </c>
      <c r="H124" s="18">
        <v>1537.7</v>
      </c>
      <c r="I124" s="18">
        <f t="shared" si="5"/>
        <v>0</v>
      </c>
      <c r="J124" s="18">
        <f t="shared" si="8"/>
        <v>100</v>
      </c>
      <c r="K124" s="18">
        <f t="shared" si="9"/>
        <v>100</v>
      </c>
      <c r="L124" s="18">
        <f t="shared" si="6"/>
        <v>-663.8999999999999</v>
      </c>
      <c r="M124" s="18">
        <f t="shared" si="7"/>
        <v>69.84465843023257</v>
      </c>
    </row>
    <row r="125" spans="1:13" ht="18.75" customHeight="1">
      <c r="A125" s="85"/>
      <c r="B125" s="82"/>
      <c r="C125" s="54" t="s">
        <v>27</v>
      </c>
      <c r="D125" s="44" t="s">
        <v>22</v>
      </c>
      <c r="E125" s="18"/>
      <c r="F125" s="18"/>
      <c r="G125" s="18"/>
      <c r="H125" s="18">
        <v>-1.8</v>
      </c>
      <c r="I125" s="18">
        <f t="shared" si="5"/>
        <v>-1.8</v>
      </c>
      <c r="J125" s="18"/>
      <c r="K125" s="18"/>
      <c r="L125" s="18">
        <f t="shared" si="6"/>
        <v>-1.8</v>
      </c>
      <c r="M125" s="18"/>
    </row>
    <row r="126" spans="1:13" s="4" customFormat="1" ht="18.75" customHeight="1">
      <c r="A126" s="85"/>
      <c r="B126" s="82"/>
      <c r="C126" s="57"/>
      <c r="D126" s="45" t="s">
        <v>28</v>
      </c>
      <c r="E126" s="3">
        <f>SUM(E112:E115,E118:E125)</f>
        <v>7912.5</v>
      </c>
      <c r="F126" s="3">
        <f>SUM(F112:F115,F118:F125)</f>
        <v>7872.9</v>
      </c>
      <c r="G126" s="3">
        <f>SUM(G112:G115,G118:G125)</f>
        <v>7582.9</v>
      </c>
      <c r="H126" s="3">
        <f>SUM(H112:H115,H118:H125)</f>
        <v>7844.4</v>
      </c>
      <c r="I126" s="3">
        <f t="shared" si="5"/>
        <v>261.5</v>
      </c>
      <c r="J126" s="3">
        <f t="shared" si="8"/>
        <v>103.44854870827784</v>
      </c>
      <c r="K126" s="3">
        <f t="shared" si="9"/>
        <v>99.63799870441642</v>
      </c>
      <c r="L126" s="3">
        <f t="shared" si="6"/>
        <v>-68.10000000000036</v>
      </c>
      <c r="M126" s="3">
        <f t="shared" si="7"/>
        <v>99.13933649289099</v>
      </c>
    </row>
    <row r="127" spans="1:13" ht="18.75" customHeight="1">
      <c r="A127" s="85"/>
      <c r="B127" s="82"/>
      <c r="C127" s="54" t="s">
        <v>14</v>
      </c>
      <c r="D127" s="44" t="s">
        <v>15</v>
      </c>
      <c r="E127" s="18">
        <f>E128</f>
        <v>173.3</v>
      </c>
      <c r="F127" s="18">
        <f>F128</f>
        <v>200</v>
      </c>
      <c r="G127" s="18">
        <f>G128</f>
        <v>200</v>
      </c>
      <c r="H127" s="18">
        <f>H128</f>
        <v>1523</v>
      </c>
      <c r="I127" s="18">
        <f t="shared" si="5"/>
        <v>1323</v>
      </c>
      <c r="J127" s="18">
        <f t="shared" si="8"/>
        <v>761.5</v>
      </c>
      <c r="K127" s="18">
        <f t="shared" si="9"/>
        <v>761.5</v>
      </c>
      <c r="L127" s="18">
        <f t="shared" si="6"/>
        <v>1349.7</v>
      </c>
      <c r="M127" s="18">
        <f t="shared" si="7"/>
        <v>878.8228505481824</v>
      </c>
    </row>
    <row r="128" spans="1:13" ht="18.75" customHeight="1" hidden="1">
      <c r="A128" s="85"/>
      <c r="B128" s="82"/>
      <c r="C128" s="55" t="s">
        <v>16</v>
      </c>
      <c r="D128" s="24" t="s">
        <v>17</v>
      </c>
      <c r="E128" s="18">
        <v>173.3</v>
      </c>
      <c r="F128" s="18">
        <v>200</v>
      </c>
      <c r="G128" s="18">
        <v>200</v>
      </c>
      <c r="H128" s="18">
        <v>1523</v>
      </c>
      <c r="I128" s="18">
        <f t="shared" si="5"/>
        <v>1323</v>
      </c>
      <c r="J128" s="18">
        <f t="shared" si="8"/>
        <v>761.5</v>
      </c>
      <c r="K128" s="18">
        <f t="shared" si="9"/>
        <v>761.5</v>
      </c>
      <c r="L128" s="18">
        <f t="shared" si="6"/>
        <v>1349.7</v>
      </c>
      <c r="M128" s="18">
        <f t="shared" si="7"/>
        <v>878.8228505481824</v>
      </c>
    </row>
    <row r="129" spans="1:13" s="4" customFormat="1" ht="18.75" customHeight="1">
      <c r="A129" s="85"/>
      <c r="B129" s="82"/>
      <c r="C129" s="59"/>
      <c r="D129" s="45" t="s">
        <v>29</v>
      </c>
      <c r="E129" s="3">
        <f>E127</f>
        <v>173.3</v>
      </c>
      <c r="F129" s="3">
        <f>F127</f>
        <v>200</v>
      </c>
      <c r="G129" s="3">
        <f>G127</f>
        <v>200</v>
      </c>
      <c r="H129" s="3">
        <f>H127</f>
        <v>1523</v>
      </c>
      <c r="I129" s="3">
        <f t="shared" si="5"/>
        <v>1323</v>
      </c>
      <c r="J129" s="3">
        <f t="shared" si="8"/>
        <v>761.5</v>
      </c>
      <c r="K129" s="3">
        <f t="shared" si="9"/>
        <v>761.5</v>
      </c>
      <c r="L129" s="3">
        <f t="shared" si="6"/>
        <v>1349.7</v>
      </c>
      <c r="M129" s="3">
        <f t="shared" si="7"/>
        <v>878.8228505481824</v>
      </c>
    </row>
    <row r="130" spans="1:13" s="4" customFormat="1" ht="18.75" customHeight="1">
      <c r="A130" s="86"/>
      <c r="B130" s="83"/>
      <c r="C130" s="52"/>
      <c r="D130" s="45" t="s">
        <v>46</v>
      </c>
      <c r="E130" s="3">
        <f>E126+E129</f>
        <v>8085.8</v>
      </c>
      <c r="F130" s="3">
        <f>F126+F129</f>
        <v>8072.9</v>
      </c>
      <c r="G130" s="3">
        <f>G126+G129</f>
        <v>7782.9</v>
      </c>
      <c r="H130" s="3">
        <f>H126+H129</f>
        <v>9367.4</v>
      </c>
      <c r="I130" s="3">
        <f t="shared" si="5"/>
        <v>1584.5</v>
      </c>
      <c r="J130" s="3">
        <f t="shared" si="8"/>
        <v>120.3587351758342</v>
      </c>
      <c r="K130" s="3">
        <f t="shared" si="9"/>
        <v>116.03512987897781</v>
      </c>
      <c r="L130" s="3">
        <f t="shared" si="6"/>
        <v>1281.5999999999995</v>
      </c>
      <c r="M130" s="3">
        <f t="shared" si="7"/>
        <v>115.85000865715205</v>
      </c>
    </row>
    <row r="131" spans="1:13" ht="18" customHeight="1">
      <c r="A131" s="84" t="s">
        <v>68</v>
      </c>
      <c r="B131" s="81" t="s">
        <v>69</v>
      </c>
      <c r="C131" s="54" t="s">
        <v>7</v>
      </c>
      <c r="D131" s="17" t="s">
        <v>8</v>
      </c>
      <c r="E131" s="25">
        <v>22.3</v>
      </c>
      <c r="F131" s="25"/>
      <c r="G131" s="25"/>
      <c r="H131" s="25"/>
      <c r="I131" s="25">
        <f t="shared" si="5"/>
        <v>0</v>
      </c>
      <c r="J131" s="25"/>
      <c r="K131" s="25"/>
      <c r="L131" s="25">
        <f t="shared" si="6"/>
        <v>-22.3</v>
      </c>
      <c r="M131" s="25">
        <f t="shared" si="7"/>
        <v>0</v>
      </c>
    </row>
    <row r="132" spans="1:13" ht="46.5">
      <c r="A132" s="85"/>
      <c r="B132" s="82"/>
      <c r="C132" s="54" t="s">
        <v>199</v>
      </c>
      <c r="D132" s="17" t="s">
        <v>200</v>
      </c>
      <c r="E132" s="25">
        <v>150.1</v>
      </c>
      <c r="F132" s="25"/>
      <c r="G132" s="25"/>
      <c r="H132" s="25">
        <v>168</v>
      </c>
      <c r="I132" s="25">
        <f t="shared" si="5"/>
        <v>168</v>
      </c>
      <c r="J132" s="25"/>
      <c r="K132" s="25"/>
      <c r="L132" s="25">
        <f t="shared" si="6"/>
        <v>17.900000000000006</v>
      </c>
      <c r="M132" s="25">
        <f t="shared" si="7"/>
        <v>111.92538307794804</v>
      </c>
    </row>
    <row r="133" spans="1:13" ht="30.75">
      <c r="A133" s="85"/>
      <c r="B133" s="82"/>
      <c r="C133" s="54" t="s">
        <v>187</v>
      </c>
      <c r="D133" s="17" t="s">
        <v>188</v>
      </c>
      <c r="E133" s="25">
        <v>3212.1</v>
      </c>
      <c r="F133" s="25"/>
      <c r="G133" s="25"/>
      <c r="H133" s="25">
        <v>5329.8</v>
      </c>
      <c r="I133" s="25">
        <f t="shared" si="5"/>
        <v>5329.8</v>
      </c>
      <c r="J133" s="25"/>
      <c r="K133" s="25"/>
      <c r="L133" s="25">
        <f t="shared" si="6"/>
        <v>2117.7000000000003</v>
      </c>
      <c r="M133" s="25">
        <f t="shared" si="7"/>
        <v>165.92883160549175</v>
      </c>
    </row>
    <row r="134" spans="1:13" ht="18.75" customHeight="1" hidden="1">
      <c r="A134" s="85"/>
      <c r="B134" s="82"/>
      <c r="C134" s="55" t="s">
        <v>185</v>
      </c>
      <c r="D134" s="17" t="s">
        <v>205</v>
      </c>
      <c r="E134" s="25"/>
      <c r="F134" s="25"/>
      <c r="G134" s="25"/>
      <c r="H134" s="25"/>
      <c r="I134" s="25">
        <f aca="true" t="shared" si="10" ref="I134:I197">H134-G134</f>
        <v>0</v>
      </c>
      <c r="J134" s="25"/>
      <c r="K134" s="25"/>
      <c r="L134" s="25">
        <f aca="true" t="shared" si="11" ref="L134:L197">H134-E134</f>
        <v>0</v>
      </c>
      <c r="M134" s="25" t="e">
        <f aca="true" t="shared" si="12" ref="M134:M197">H134/E134*100</f>
        <v>#DIV/0!</v>
      </c>
    </row>
    <row r="135" spans="1:13" ht="18.75" customHeight="1">
      <c r="A135" s="85"/>
      <c r="B135" s="82"/>
      <c r="C135" s="54" t="s">
        <v>14</v>
      </c>
      <c r="D135" s="44" t="s">
        <v>15</v>
      </c>
      <c r="E135" s="25">
        <f>E137+E136</f>
        <v>0.5</v>
      </c>
      <c r="F135" s="25">
        <f>F137+F136</f>
        <v>0</v>
      </c>
      <c r="G135" s="25">
        <f>G137+G136</f>
        <v>0</v>
      </c>
      <c r="H135" s="25">
        <f>H137+H136</f>
        <v>0</v>
      </c>
      <c r="I135" s="25">
        <f t="shared" si="10"/>
        <v>0</v>
      </c>
      <c r="J135" s="25"/>
      <c r="K135" s="25"/>
      <c r="L135" s="25">
        <f t="shared" si="11"/>
        <v>-0.5</v>
      </c>
      <c r="M135" s="25">
        <f t="shared" si="12"/>
        <v>0</v>
      </c>
    </row>
    <row r="136" spans="1:13" ht="18.75" customHeight="1" hidden="1">
      <c r="A136" s="85"/>
      <c r="B136" s="82"/>
      <c r="C136" s="55" t="s">
        <v>191</v>
      </c>
      <c r="D136" s="24" t="s">
        <v>192</v>
      </c>
      <c r="E136" s="25"/>
      <c r="F136" s="25"/>
      <c r="G136" s="25"/>
      <c r="H136" s="25"/>
      <c r="I136" s="25">
        <f t="shared" si="10"/>
        <v>0</v>
      </c>
      <c r="J136" s="25"/>
      <c r="K136" s="25"/>
      <c r="L136" s="25">
        <f t="shared" si="11"/>
        <v>0</v>
      </c>
      <c r="M136" s="25" t="e">
        <f t="shared" si="12"/>
        <v>#DIV/0!</v>
      </c>
    </row>
    <row r="137" spans="1:13" ht="18.75" customHeight="1" hidden="1">
      <c r="A137" s="85"/>
      <c r="B137" s="82"/>
      <c r="C137" s="55" t="s">
        <v>16</v>
      </c>
      <c r="D137" s="24" t="s">
        <v>17</v>
      </c>
      <c r="E137" s="25">
        <v>0.5</v>
      </c>
      <c r="F137" s="25"/>
      <c r="G137" s="25"/>
      <c r="H137" s="25"/>
      <c r="I137" s="25">
        <f t="shared" si="10"/>
        <v>0</v>
      </c>
      <c r="J137" s="25"/>
      <c r="K137" s="25"/>
      <c r="L137" s="25">
        <f t="shared" si="11"/>
        <v>-0.5</v>
      </c>
      <c r="M137" s="25">
        <f t="shared" si="12"/>
        <v>0</v>
      </c>
    </row>
    <row r="138" spans="1:13" ht="18.75" customHeight="1">
      <c r="A138" s="85"/>
      <c r="B138" s="82"/>
      <c r="C138" s="54" t="s">
        <v>18</v>
      </c>
      <c r="D138" s="44" t="s">
        <v>19</v>
      </c>
      <c r="E138" s="25">
        <v>-8.1</v>
      </c>
      <c r="F138" s="25"/>
      <c r="G138" s="25"/>
      <c r="H138" s="25">
        <v>23.2</v>
      </c>
      <c r="I138" s="25">
        <f t="shared" si="10"/>
        <v>23.2</v>
      </c>
      <c r="J138" s="25"/>
      <c r="K138" s="25"/>
      <c r="L138" s="25">
        <f t="shared" si="11"/>
        <v>31.299999999999997</v>
      </c>
      <c r="M138" s="25">
        <f t="shared" si="12"/>
        <v>-286.41975308641975</v>
      </c>
    </row>
    <row r="139" spans="1:13" ht="18.75" customHeight="1" hidden="1">
      <c r="A139" s="85"/>
      <c r="B139" s="82"/>
      <c r="C139" s="54" t="s">
        <v>20</v>
      </c>
      <c r="D139" s="44" t="s">
        <v>21</v>
      </c>
      <c r="E139" s="25"/>
      <c r="F139" s="25"/>
      <c r="G139" s="25"/>
      <c r="H139" s="25"/>
      <c r="I139" s="25">
        <f t="shared" si="10"/>
        <v>0</v>
      </c>
      <c r="J139" s="25" t="e">
        <f aca="true" t="shared" si="13" ref="J139:J197">H139/G139*100</f>
        <v>#DIV/0!</v>
      </c>
      <c r="K139" s="25" t="e">
        <f aca="true" t="shared" si="14" ref="K139:K197">H139/F139*100</f>
        <v>#DIV/0!</v>
      </c>
      <c r="L139" s="25">
        <f t="shared" si="11"/>
        <v>0</v>
      </c>
      <c r="M139" s="25" t="e">
        <f t="shared" si="12"/>
        <v>#DIV/0!</v>
      </c>
    </row>
    <row r="140" spans="1:13" ht="18.75" customHeight="1">
      <c r="A140" s="85"/>
      <c r="B140" s="82"/>
      <c r="C140" s="54" t="s">
        <v>23</v>
      </c>
      <c r="D140" s="44" t="s">
        <v>24</v>
      </c>
      <c r="E140" s="25">
        <v>170961.1</v>
      </c>
      <c r="F140" s="72">
        <f>68915+177629</f>
        <v>246544</v>
      </c>
      <c r="G140" s="72">
        <f>35848.6+177629</f>
        <v>213477.6</v>
      </c>
      <c r="H140" s="25">
        <v>213477.6</v>
      </c>
      <c r="I140" s="25">
        <f t="shared" si="10"/>
        <v>0</v>
      </c>
      <c r="J140" s="25">
        <f t="shared" si="13"/>
        <v>100</v>
      </c>
      <c r="K140" s="25">
        <f t="shared" si="14"/>
        <v>86.58803296774612</v>
      </c>
      <c r="L140" s="25">
        <f t="shared" si="11"/>
        <v>42516.5</v>
      </c>
      <c r="M140" s="25">
        <f t="shared" si="12"/>
        <v>124.86910765080476</v>
      </c>
    </row>
    <row r="141" spans="1:13" ht="18.75" customHeight="1">
      <c r="A141" s="85"/>
      <c r="B141" s="82"/>
      <c r="C141" s="54" t="s">
        <v>25</v>
      </c>
      <c r="D141" s="44" t="s">
        <v>67</v>
      </c>
      <c r="E141" s="25">
        <v>2523119.2</v>
      </c>
      <c r="F141" s="25">
        <v>6787116.9</v>
      </c>
      <c r="G141" s="25">
        <v>4225805.8</v>
      </c>
      <c r="H141" s="25">
        <v>4651876.7</v>
      </c>
      <c r="I141" s="25">
        <f t="shared" si="10"/>
        <v>426070.9000000004</v>
      </c>
      <c r="J141" s="25">
        <f t="shared" si="13"/>
        <v>110.08259537151473</v>
      </c>
      <c r="K141" s="25">
        <f t="shared" si="14"/>
        <v>68.53980517117658</v>
      </c>
      <c r="L141" s="25">
        <f t="shared" si="11"/>
        <v>2128757.5</v>
      </c>
      <c r="M141" s="25">
        <f t="shared" si="12"/>
        <v>184.37007256732062</v>
      </c>
    </row>
    <row r="142" spans="1:13" ht="18.75" customHeight="1">
      <c r="A142" s="85"/>
      <c r="B142" s="82"/>
      <c r="C142" s="54" t="s">
        <v>38</v>
      </c>
      <c r="D142" s="24" t="s">
        <v>39</v>
      </c>
      <c r="E142" s="25">
        <v>3337.7</v>
      </c>
      <c r="F142" s="25"/>
      <c r="G142" s="25"/>
      <c r="H142" s="25"/>
      <c r="I142" s="25">
        <f t="shared" si="10"/>
        <v>0</v>
      </c>
      <c r="J142" s="25"/>
      <c r="K142" s="25"/>
      <c r="L142" s="25">
        <f t="shared" si="11"/>
        <v>-3337.7</v>
      </c>
      <c r="M142" s="25">
        <f t="shared" si="12"/>
        <v>0</v>
      </c>
    </row>
    <row r="143" spans="1:13" ht="30.75">
      <c r="A143" s="85"/>
      <c r="B143" s="82"/>
      <c r="C143" s="54" t="s">
        <v>179</v>
      </c>
      <c r="D143" s="17" t="s">
        <v>180</v>
      </c>
      <c r="E143" s="25">
        <v>5363.3</v>
      </c>
      <c r="F143" s="25">
        <v>548</v>
      </c>
      <c r="G143" s="25">
        <v>548</v>
      </c>
      <c r="H143" s="25">
        <v>1324.5</v>
      </c>
      <c r="I143" s="25">
        <f t="shared" si="10"/>
        <v>776.5</v>
      </c>
      <c r="J143" s="25">
        <f t="shared" si="13"/>
        <v>241.69708029197082</v>
      </c>
      <c r="K143" s="25">
        <f t="shared" si="14"/>
        <v>241.69708029197082</v>
      </c>
      <c r="L143" s="25">
        <f t="shared" si="11"/>
        <v>-4038.8</v>
      </c>
      <c r="M143" s="25">
        <f t="shared" si="12"/>
        <v>24.695616504763855</v>
      </c>
    </row>
    <row r="144" spans="1:13" ht="30.75">
      <c r="A144" s="85"/>
      <c r="B144" s="82"/>
      <c r="C144" s="54" t="s">
        <v>178</v>
      </c>
      <c r="D144" s="17" t="s">
        <v>181</v>
      </c>
      <c r="E144" s="25">
        <v>36400.4</v>
      </c>
      <c r="F144" s="25">
        <v>36711.6</v>
      </c>
      <c r="G144" s="25">
        <v>36711.6</v>
      </c>
      <c r="H144" s="25">
        <v>83855.1</v>
      </c>
      <c r="I144" s="25">
        <f t="shared" si="10"/>
        <v>47143.50000000001</v>
      </c>
      <c r="J144" s="25">
        <f t="shared" si="13"/>
        <v>228.41581407511526</v>
      </c>
      <c r="K144" s="25">
        <f t="shared" si="14"/>
        <v>228.41581407511526</v>
      </c>
      <c r="L144" s="25">
        <f t="shared" si="11"/>
        <v>47454.700000000004</v>
      </c>
      <c r="M144" s="25">
        <f t="shared" si="12"/>
        <v>230.3686223228316</v>
      </c>
    </row>
    <row r="145" spans="1:13" ht="18.75" customHeight="1">
      <c r="A145" s="85"/>
      <c r="B145" s="82"/>
      <c r="C145" s="54" t="s">
        <v>27</v>
      </c>
      <c r="D145" s="44" t="s">
        <v>22</v>
      </c>
      <c r="E145" s="25">
        <v>-28417.8</v>
      </c>
      <c r="F145" s="25"/>
      <c r="G145" s="25"/>
      <c r="H145" s="25">
        <v>-20235.5</v>
      </c>
      <c r="I145" s="25">
        <f t="shared" si="10"/>
        <v>-20235.5</v>
      </c>
      <c r="J145" s="25"/>
      <c r="K145" s="25"/>
      <c r="L145" s="25">
        <f t="shared" si="11"/>
        <v>8182.299999999999</v>
      </c>
      <c r="M145" s="25">
        <f t="shared" si="12"/>
        <v>71.20713074199973</v>
      </c>
    </row>
    <row r="146" spans="1:13" s="4" customFormat="1" ht="30.75">
      <c r="A146" s="85"/>
      <c r="B146" s="82"/>
      <c r="C146" s="57"/>
      <c r="D146" s="45" t="s">
        <v>30</v>
      </c>
      <c r="E146" s="5">
        <f>E147-E145</f>
        <v>2742558.6</v>
      </c>
      <c r="F146" s="5">
        <f>F147-F145</f>
        <v>7070920.5</v>
      </c>
      <c r="G146" s="5">
        <f>G147-G145</f>
        <v>4476542.999999999</v>
      </c>
      <c r="H146" s="5">
        <f>H147-H145</f>
        <v>4956054.899999999</v>
      </c>
      <c r="I146" s="5">
        <f t="shared" si="10"/>
        <v>479511.9000000004</v>
      </c>
      <c r="J146" s="5">
        <f t="shared" si="13"/>
        <v>110.71165629370701</v>
      </c>
      <c r="K146" s="5">
        <f t="shared" si="14"/>
        <v>70.0906607562622</v>
      </c>
      <c r="L146" s="5">
        <f t="shared" si="11"/>
        <v>2213496.2999999993</v>
      </c>
      <c r="M146" s="5">
        <f t="shared" si="12"/>
        <v>180.70917062629033</v>
      </c>
    </row>
    <row r="147" spans="1:13" s="4" customFormat="1" ht="18.75" customHeight="1">
      <c r="A147" s="86"/>
      <c r="B147" s="83"/>
      <c r="C147" s="52"/>
      <c r="D147" s="45" t="s">
        <v>46</v>
      </c>
      <c r="E147" s="3">
        <f>SUM(E131:E135,E138:E145)</f>
        <v>2714140.8000000003</v>
      </c>
      <c r="F147" s="3">
        <f>SUM(F131:F135,F138:F145)</f>
        <v>7070920.5</v>
      </c>
      <c r="G147" s="3">
        <f>SUM(G131:G135,G138:G145)</f>
        <v>4476542.999999999</v>
      </c>
      <c r="H147" s="3">
        <f>SUM(H131:H135,H138:H145)</f>
        <v>4935819.399999999</v>
      </c>
      <c r="I147" s="3">
        <f t="shared" si="10"/>
        <v>459276.4000000004</v>
      </c>
      <c r="J147" s="3">
        <f t="shared" si="13"/>
        <v>110.25962221294424</v>
      </c>
      <c r="K147" s="3">
        <f t="shared" si="14"/>
        <v>69.80448160886549</v>
      </c>
      <c r="L147" s="3">
        <f t="shared" si="11"/>
        <v>2221678.599999999</v>
      </c>
      <c r="M147" s="3">
        <f t="shared" si="12"/>
        <v>181.85568707415618</v>
      </c>
    </row>
    <row r="148" spans="1:13" s="4" customFormat="1" ht="30.75">
      <c r="A148" s="84" t="s">
        <v>70</v>
      </c>
      <c r="B148" s="81" t="s">
        <v>71</v>
      </c>
      <c r="C148" s="54" t="s">
        <v>187</v>
      </c>
      <c r="D148" s="17" t="s">
        <v>188</v>
      </c>
      <c r="E148" s="18">
        <v>10.3</v>
      </c>
      <c r="F148" s="3"/>
      <c r="G148" s="3"/>
      <c r="H148" s="18">
        <v>14.3</v>
      </c>
      <c r="I148" s="18">
        <f t="shared" si="10"/>
        <v>14.3</v>
      </c>
      <c r="J148" s="18"/>
      <c r="K148" s="18"/>
      <c r="L148" s="18">
        <f t="shared" si="11"/>
        <v>4</v>
      </c>
      <c r="M148" s="18">
        <f t="shared" si="12"/>
        <v>138.83495145631068</v>
      </c>
    </row>
    <row r="149" spans="1:13" ht="18.75" customHeight="1">
      <c r="A149" s="85"/>
      <c r="B149" s="82"/>
      <c r="C149" s="54" t="s">
        <v>14</v>
      </c>
      <c r="D149" s="44" t="s">
        <v>15</v>
      </c>
      <c r="E149" s="18">
        <f>E152+E150+E151</f>
        <v>14.7</v>
      </c>
      <c r="F149" s="18">
        <f>F152+F150+F151</f>
        <v>231.6</v>
      </c>
      <c r="G149" s="18">
        <f>G152+G150+G151</f>
        <v>115.6</v>
      </c>
      <c r="H149" s="18">
        <f>H152+H150+H151</f>
        <v>718.7</v>
      </c>
      <c r="I149" s="18">
        <f t="shared" si="10"/>
        <v>603.1</v>
      </c>
      <c r="J149" s="18">
        <f t="shared" si="13"/>
        <v>621.7128027681662</v>
      </c>
      <c r="K149" s="18">
        <f t="shared" si="14"/>
        <v>310.31951640759934</v>
      </c>
      <c r="L149" s="18">
        <f t="shared" si="11"/>
        <v>704</v>
      </c>
      <c r="M149" s="18">
        <f t="shared" si="12"/>
        <v>4889.115646258504</v>
      </c>
    </row>
    <row r="150" spans="1:13" ht="18.75" customHeight="1" hidden="1">
      <c r="A150" s="85"/>
      <c r="B150" s="82"/>
      <c r="C150" s="55" t="s">
        <v>191</v>
      </c>
      <c r="D150" s="24" t="s">
        <v>192</v>
      </c>
      <c r="E150" s="18"/>
      <c r="F150" s="18"/>
      <c r="G150" s="18"/>
      <c r="H150" s="18"/>
      <c r="I150" s="18">
        <f t="shared" si="10"/>
        <v>0</v>
      </c>
      <c r="J150" s="18" t="e">
        <f t="shared" si="13"/>
        <v>#DIV/0!</v>
      </c>
      <c r="K150" s="18" t="e">
        <f t="shared" si="14"/>
        <v>#DIV/0!</v>
      </c>
      <c r="L150" s="18">
        <f t="shared" si="11"/>
        <v>0</v>
      </c>
      <c r="M150" s="18" t="e">
        <f t="shared" si="12"/>
        <v>#DIV/0!</v>
      </c>
    </row>
    <row r="151" spans="1:13" ht="18.75" customHeight="1" hidden="1">
      <c r="A151" s="85"/>
      <c r="B151" s="82"/>
      <c r="C151" s="55" t="s">
        <v>229</v>
      </c>
      <c r="D151" s="24" t="s">
        <v>234</v>
      </c>
      <c r="E151" s="18"/>
      <c r="F151" s="18">
        <v>206.1</v>
      </c>
      <c r="G151" s="18">
        <v>101.5</v>
      </c>
      <c r="H151" s="18">
        <v>635.1</v>
      </c>
      <c r="I151" s="18">
        <f t="shared" si="10"/>
        <v>533.6</v>
      </c>
      <c r="J151" s="18">
        <f t="shared" si="13"/>
        <v>625.7142857142857</v>
      </c>
      <c r="K151" s="18">
        <f t="shared" si="14"/>
        <v>308.1513828238719</v>
      </c>
      <c r="L151" s="18">
        <f t="shared" si="11"/>
        <v>635.1</v>
      </c>
      <c r="M151" s="18" t="e">
        <f t="shared" si="12"/>
        <v>#DIV/0!</v>
      </c>
    </row>
    <row r="152" spans="1:13" ht="18.75" customHeight="1" hidden="1">
      <c r="A152" s="85"/>
      <c r="B152" s="82"/>
      <c r="C152" s="55" t="s">
        <v>16</v>
      </c>
      <c r="D152" s="24" t="s">
        <v>17</v>
      </c>
      <c r="E152" s="18">
        <v>14.7</v>
      </c>
      <c r="F152" s="18">
        <v>25.5</v>
      </c>
      <c r="G152" s="18">
        <v>14.1</v>
      </c>
      <c r="H152" s="18">
        <v>83.6</v>
      </c>
      <c r="I152" s="18">
        <f t="shared" si="10"/>
        <v>69.5</v>
      </c>
      <c r="J152" s="18">
        <f t="shared" si="13"/>
        <v>592.9078014184397</v>
      </c>
      <c r="K152" s="18">
        <f t="shared" si="14"/>
        <v>327.84313725490193</v>
      </c>
      <c r="L152" s="18">
        <f t="shared" si="11"/>
        <v>68.89999999999999</v>
      </c>
      <c r="M152" s="18">
        <f t="shared" si="12"/>
        <v>568.7074829931973</v>
      </c>
    </row>
    <row r="153" spans="1:13" ht="18.75" customHeight="1" hidden="1">
      <c r="A153" s="85"/>
      <c r="B153" s="82"/>
      <c r="C153" s="54" t="s">
        <v>18</v>
      </c>
      <c r="D153" s="44" t="s">
        <v>19</v>
      </c>
      <c r="E153" s="18"/>
      <c r="F153" s="18"/>
      <c r="G153" s="18"/>
      <c r="H153" s="18"/>
      <c r="I153" s="18">
        <f t="shared" si="10"/>
        <v>0</v>
      </c>
      <c r="J153" s="18" t="e">
        <f t="shared" si="13"/>
        <v>#DIV/0!</v>
      </c>
      <c r="K153" s="18" t="e">
        <f t="shared" si="14"/>
        <v>#DIV/0!</v>
      </c>
      <c r="L153" s="18">
        <f t="shared" si="11"/>
        <v>0</v>
      </c>
      <c r="M153" s="18" t="e">
        <f t="shared" si="12"/>
        <v>#DIV/0!</v>
      </c>
    </row>
    <row r="154" spans="1:13" ht="18.75" customHeight="1" hidden="1">
      <c r="A154" s="85"/>
      <c r="B154" s="82"/>
      <c r="C154" s="54" t="s">
        <v>20</v>
      </c>
      <c r="D154" s="44" t="s">
        <v>21</v>
      </c>
      <c r="E154" s="18"/>
      <c r="F154" s="36"/>
      <c r="G154" s="36"/>
      <c r="H154" s="18"/>
      <c r="I154" s="18">
        <f t="shared" si="10"/>
        <v>0</v>
      </c>
      <c r="J154" s="18" t="e">
        <f t="shared" si="13"/>
        <v>#DIV/0!</v>
      </c>
      <c r="K154" s="18" t="e">
        <f t="shared" si="14"/>
        <v>#DIV/0!</v>
      </c>
      <c r="L154" s="18">
        <f t="shared" si="11"/>
        <v>0</v>
      </c>
      <c r="M154" s="18" t="e">
        <f t="shared" si="12"/>
        <v>#DIV/0!</v>
      </c>
    </row>
    <row r="155" spans="1:13" ht="18.75" customHeight="1" hidden="1">
      <c r="A155" s="85"/>
      <c r="B155" s="82"/>
      <c r="C155" s="54" t="s">
        <v>23</v>
      </c>
      <c r="D155" s="44" t="s">
        <v>24</v>
      </c>
      <c r="E155" s="26"/>
      <c r="F155" s="18"/>
      <c r="G155" s="18"/>
      <c r="H155" s="18"/>
      <c r="I155" s="18">
        <f t="shared" si="10"/>
        <v>0</v>
      </c>
      <c r="J155" s="18" t="e">
        <f t="shared" si="13"/>
        <v>#DIV/0!</v>
      </c>
      <c r="K155" s="18" t="e">
        <f t="shared" si="14"/>
        <v>#DIV/0!</v>
      </c>
      <c r="L155" s="18">
        <f t="shared" si="11"/>
        <v>0</v>
      </c>
      <c r="M155" s="18" t="e">
        <f t="shared" si="12"/>
        <v>#DIV/0!</v>
      </c>
    </row>
    <row r="156" spans="1:13" ht="18.75" customHeight="1">
      <c r="A156" s="85"/>
      <c r="B156" s="82"/>
      <c r="C156" s="54" t="s">
        <v>25</v>
      </c>
      <c r="D156" s="44" t="s">
        <v>67</v>
      </c>
      <c r="E156" s="18">
        <v>471.8</v>
      </c>
      <c r="F156" s="18">
        <v>1115</v>
      </c>
      <c r="G156" s="18">
        <v>650.4</v>
      </c>
      <c r="H156" s="18">
        <v>836.3</v>
      </c>
      <c r="I156" s="18">
        <f t="shared" si="10"/>
        <v>185.89999999999998</v>
      </c>
      <c r="J156" s="18">
        <f t="shared" si="13"/>
        <v>128.58241082410825</v>
      </c>
      <c r="K156" s="18">
        <f t="shared" si="14"/>
        <v>75.00448430493273</v>
      </c>
      <c r="L156" s="18">
        <f t="shared" si="11"/>
        <v>364.49999999999994</v>
      </c>
      <c r="M156" s="18">
        <f t="shared" si="12"/>
        <v>177.25731242051714</v>
      </c>
    </row>
    <row r="157" spans="1:13" ht="18.75" customHeight="1" hidden="1">
      <c r="A157" s="85"/>
      <c r="B157" s="82"/>
      <c r="C157" s="54" t="s">
        <v>38</v>
      </c>
      <c r="D157" s="24" t="s">
        <v>39</v>
      </c>
      <c r="E157" s="18"/>
      <c r="F157" s="18"/>
      <c r="G157" s="18"/>
      <c r="H157" s="18"/>
      <c r="I157" s="18">
        <f t="shared" si="10"/>
        <v>0</v>
      </c>
      <c r="J157" s="18" t="e">
        <f t="shared" si="13"/>
        <v>#DIV/0!</v>
      </c>
      <c r="K157" s="18" t="e">
        <f t="shared" si="14"/>
        <v>#DIV/0!</v>
      </c>
      <c r="L157" s="18">
        <f t="shared" si="11"/>
        <v>0</v>
      </c>
      <c r="M157" s="18" t="e">
        <f t="shared" si="12"/>
        <v>#DIV/0!</v>
      </c>
    </row>
    <row r="158" spans="1:13" ht="18.75" customHeight="1" hidden="1">
      <c r="A158" s="85"/>
      <c r="B158" s="82"/>
      <c r="C158" s="54" t="s">
        <v>27</v>
      </c>
      <c r="D158" s="44" t="s">
        <v>22</v>
      </c>
      <c r="E158" s="18"/>
      <c r="F158" s="18"/>
      <c r="G158" s="18"/>
      <c r="H158" s="18"/>
      <c r="I158" s="18">
        <f t="shared" si="10"/>
        <v>0</v>
      </c>
      <c r="J158" s="18" t="e">
        <f t="shared" si="13"/>
        <v>#DIV/0!</v>
      </c>
      <c r="K158" s="18" t="e">
        <f t="shared" si="14"/>
        <v>#DIV/0!</v>
      </c>
      <c r="L158" s="18">
        <f t="shared" si="11"/>
        <v>0</v>
      </c>
      <c r="M158" s="18" t="e">
        <f t="shared" si="12"/>
        <v>#DIV/0!</v>
      </c>
    </row>
    <row r="159" spans="1:13" s="4" customFormat="1" ht="18.75" customHeight="1">
      <c r="A159" s="86"/>
      <c r="B159" s="83"/>
      <c r="C159" s="56"/>
      <c r="D159" s="45" t="s">
        <v>46</v>
      </c>
      <c r="E159" s="5">
        <f>SUM(E148:E149,E153:E158)</f>
        <v>496.8</v>
      </c>
      <c r="F159" s="5">
        <f>SUM(F148:F149,F153:F158)</f>
        <v>1346.6</v>
      </c>
      <c r="G159" s="5">
        <f>SUM(G148:G149,G153:G158)</f>
        <v>766</v>
      </c>
      <c r="H159" s="5">
        <f>SUM(H148:H149,H153:H158)</f>
        <v>1569.3</v>
      </c>
      <c r="I159" s="5">
        <f t="shared" si="10"/>
        <v>803.3</v>
      </c>
      <c r="J159" s="5">
        <f t="shared" si="13"/>
        <v>204.86945169712794</v>
      </c>
      <c r="K159" s="5">
        <f t="shared" si="14"/>
        <v>116.53794742313977</v>
      </c>
      <c r="L159" s="5">
        <f t="shared" si="11"/>
        <v>1072.5</v>
      </c>
      <c r="M159" s="5">
        <f t="shared" si="12"/>
        <v>315.8816425120773</v>
      </c>
    </row>
    <row r="160" spans="1:13" ht="30.75">
      <c r="A160" s="84" t="s">
        <v>72</v>
      </c>
      <c r="B160" s="81" t="s">
        <v>73</v>
      </c>
      <c r="C160" s="54" t="s">
        <v>187</v>
      </c>
      <c r="D160" s="17" t="s">
        <v>188</v>
      </c>
      <c r="E160" s="18">
        <v>13.1</v>
      </c>
      <c r="F160" s="18"/>
      <c r="G160" s="18"/>
      <c r="H160" s="18">
        <v>9.2</v>
      </c>
      <c r="I160" s="18">
        <f t="shared" si="10"/>
        <v>9.2</v>
      </c>
      <c r="J160" s="18"/>
      <c r="K160" s="18"/>
      <c r="L160" s="18">
        <f t="shared" si="11"/>
        <v>-3.9000000000000004</v>
      </c>
      <c r="M160" s="18">
        <f t="shared" si="12"/>
        <v>70.22900763358778</v>
      </c>
    </row>
    <row r="161" spans="1:13" ht="18.75" customHeight="1">
      <c r="A161" s="85"/>
      <c r="B161" s="82"/>
      <c r="C161" s="54" t="s">
        <v>14</v>
      </c>
      <c r="D161" s="44" t="s">
        <v>15</v>
      </c>
      <c r="E161" s="18">
        <f>E164+E162+E163</f>
        <v>151.8</v>
      </c>
      <c r="F161" s="18">
        <f>F164+F162+F163</f>
        <v>121.69999999999999</v>
      </c>
      <c r="G161" s="18">
        <f>G164+G162+G163</f>
        <v>71.7</v>
      </c>
      <c r="H161" s="18">
        <f>H164+H162+H163</f>
        <v>732.5</v>
      </c>
      <c r="I161" s="18">
        <f t="shared" si="10"/>
        <v>660.8</v>
      </c>
      <c r="J161" s="18">
        <f t="shared" si="13"/>
        <v>1021.6178521617852</v>
      </c>
      <c r="K161" s="18">
        <f t="shared" si="14"/>
        <v>601.8898931799508</v>
      </c>
      <c r="L161" s="18">
        <f t="shared" si="11"/>
        <v>580.7</v>
      </c>
      <c r="M161" s="18">
        <f t="shared" si="12"/>
        <v>482.5428194993412</v>
      </c>
    </row>
    <row r="162" spans="1:13" ht="18.75" customHeight="1" hidden="1">
      <c r="A162" s="85"/>
      <c r="B162" s="82"/>
      <c r="C162" s="55" t="s">
        <v>191</v>
      </c>
      <c r="D162" s="24" t="s">
        <v>192</v>
      </c>
      <c r="E162" s="18"/>
      <c r="F162" s="18"/>
      <c r="G162" s="18"/>
      <c r="H162" s="18"/>
      <c r="I162" s="18">
        <f t="shared" si="10"/>
        <v>0</v>
      </c>
      <c r="J162" s="18" t="e">
        <f t="shared" si="13"/>
        <v>#DIV/0!</v>
      </c>
      <c r="K162" s="18" t="e">
        <f t="shared" si="14"/>
        <v>#DIV/0!</v>
      </c>
      <c r="L162" s="18">
        <f t="shared" si="11"/>
        <v>0</v>
      </c>
      <c r="M162" s="18" t="e">
        <f t="shared" si="12"/>
        <v>#DIV/0!</v>
      </c>
    </row>
    <row r="163" spans="1:13" ht="18.75" customHeight="1" hidden="1">
      <c r="A163" s="85"/>
      <c r="B163" s="82"/>
      <c r="C163" s="55" t="s">
        <v>229</v>
      </c>
      <c r="D163" s="24" t="s">
        <v>234</v>
      </c>
      <c r="E163" s="18"/>
      <c r="F163" s="18">
        <v>51.4</v>
      </c>
      <c r="G163" s="18">
        <v>30.1</v>
      </c>
      <c r="H163" s="18">
        <v>588.4</v>
      </c>
      <c r="I163" s="18">
        <f t="shared" si="10"/>
        <v>558.3</v>
      </c>
      <c r="J163" s="18">
        <f t="shared" si="13"/>
        <v>1954.8172757475083</v>
      </c>
      <c r="K163" s="18">
        <f t="shared" si="14"/>
        <v>1144.7470817120623</v>
      </c>
      <c r="L163" s="18">
        <f t="shared" si="11"/>
        <v>588.4</v>
      </c>
      <c r="M163" s="18" t="e">
        <f t="shared" si="12"/>
        <v>#DIV/0!</v>
      </c>
    </row>
    <row r="164" spans="1:13" ht="18.75" customHeight="1" hidden="1">
      <c r="A164" s="85"/>
      <c r="B164" s="82"/>
      <c r="C164" s="55" t="s">
        <v>16</v>
      </c>
      <c r="D164" s="24" t="s">
        <v>17</v>
      </c>
      <c r="E164" s="18">
        <v>151.8</v>
      </c>
      <c r="F164" s="18">
        <v>70.3</v>
      </c>
      <c r="G164" s="18">
        <v>41.6</v>
      </c>
      <c r="H164" s="18">
        <v>144.1</v>
      </c>
      <c r="I164" s="18">
        <f t="shared" si="10"/>
        <v>102.5</v>
      </c>
      <c r="J164" s="18">
        <f t="shared" si="13"/>
        <v>346.3942307692308</v>
      </c>
      <c r="K164" s="18">
        <f t="shared" si="14"/>
        <v>204.97866287339968</v>
      </c>
      <c r="L164" s="18">
        <f t="shared" si="11"/>
        <v>-7.700000000000017</v>
      </c>
      <c r="M164" s="18">
        <f t="shared" si="12"/>
        <v>94.92753623188405</v>
      </c>
    </row>
    <row r="165" spans="1:13" ht="18.75" customHeight="1">
      <c r="A165" s="85"/>
      <c r="B165" s="82"/>
      <c r="C165" s="54" t="s">
        <v>18</v>
      </c>
      <c r="D165" s="44" t="s">
        <v>19</v>
      </c>
      <c r="E165" s="18">
        <v>-1.3</v>
      </c>
      <c r="F165" s="18"/>
      <c r="G165" s="18"/>
      <c r="H165" s="18"/>
      <c r="I165" s="18">
        <f t="shared" si="10"/>
        <v>0</v>
      </c>
      <c r="J165" s="18"/>
      <c r="K165" s="18"/>
      <c r="L165" s="18">
        <f t="shared" si="11"/>
        <v>1.3</v>
      </c>
      <c r="M165" s="18">
        <f t="shared" si="12"/>
        <v>0</v>
      </c>
    </row>
    <row r="166" spans="1:13" ht="18.75" customHeight="1" hidden="1">
      <c r="A166" s="85"/>
      <c r="B166" s="82"/>
      <c r="C166" s="54" t="s">
        <v>20</v>
      </c>
      <c r="D166" s="44" t="s">
        <v>21</v>
      </c>
      <c r="E166" s="18"/>
      <c r="F166" s="18"/>
      <c r="G166" s="18"/>
      <c r="H166" s="18"/>
      <c r="I166" s="18">
        <f t="shared" si="10"/>
        <v>0</v>
      </c>
      <c r="J166" s="18" t="e">
        <f t="shared" si="13"/>
        <v>#DIV/0!</v>
      </c>
      <c r="K166" s="18" t="e">
        <f t="shared" si="14"/>
        <v>#DIV/0!</v>
      </c>
      <c r="L166" s="18">
        <f t="shared" si="11"/>
        <v>0</v>
      </c>
      <c r="M166" s="18" t="e">
        <f t="shared" si="12"/>
        <v>#DIV/0!</v>
      </c>
    </row>
    <row r="167" spans="1:13" ht="18.75" customHeight="1" hidden="1">
      <c r="A167" s="85"/>
      <c r="B167" s="82"/>
      <c r="C167" s="54" t="s">
        <v>23</v>
      </c>
      <c r="D167" s="44" t="s">
        <v>24</v>
      </c>
      <c r="E167" s="18"/>
      <c r="F167" s="18"/>
      <c r="G167" s="18"/>
      <c r="H167" s="18"/>
      <c r="I167" s="18">
        <f t="shared" si="10"/>
        <v>0</v>
      </c>
      <c r="J167" s="18" t="e">
        <f t="shared" si="13"/>
        <v>#DIV/0!</v>
      </c>
      <c r="K167" s="18" t="e">
        <f t="shared" si="14"/>
        <v>#DIV/0!</v>
      </c>
      <c r="L167" s="18">
        <f t="shared" si="11"/>
        <v>0</v>
      </c>
      <c r="M167" s="18" t="e">
        <f t="shared" si="12"/>
        <v>#DIV/0!</v>
      </c>
    </row>
    <row r="168" spans="1:13" ht="23.25" customHeight="1">
      <c r="A168" s="85"/>
      <c r="B168" s="82"/>
      <c r="C168" s="54" t="s">
        <v>25</v>
      </c>
      <c r="D168" s="44" t="s">
        <v>67</v>
      </c>
      <c r="E168" s="18">
        <v>1305</v>
      </c>
      <c r="F168" s="18">
        <v>2685</v>
      </c>
      <c r="G168" s="18">
        <v>1566.3</v>
      </c>
      <c r="H168" s="18">
        <v>2013.8</v>
      </c>
      <c r="I168" s="18">
        <f t="shared" si="10"/>
        <v>447.5</v>
      </c>
      <c r="J168" s="18">
        <f t="shared" si="13"/>
        <v>128.5705165038626</v>
      </c>
      <c r="K168" s="18">
        <f t="shared" si="14"/>
        <v>75.00186219739292</v>
      </c>
      <c r="L168" s="18">
        <f t="shared" si="11"/>
        <v>708.8</v>
      </c>
      <c r="M168" s="18">
        <f t="shared" si="12"/>
        <v>154.31417624521075</v>
      </c>
    </row>
    <row r="169" spans="1:13" ht="18.75" customHeight="1" hidden="1">
      <c r="A169" s="85"/>
      <c r="B169" s="82"/>
      <c r="C169" s="54" t="s">
        <v>38</v>
      </c>
      <c r="D169" s="24" t="s">
        <v>39</v>
      </c>
      <c r="E169" s="18"/>
      <c r="F169" s="18"/>
      <c r="G169" s="18"/>
      <c r="H169" s="18"/>
      <c r="I169" s="18">
        <f t="shared" si="10"/>
        <v>0</v>
      </c>
      <c r="J169" s="18" t="e">
        <f t="shared" si="13"/>
        <v>#DIV/0!</v>
      </c>
      <c r="K169" s="18" t="e">
        <f t="shared" si="14"/>
        <v>#DIV/0!</v>
      </c>
      <c r="L169" s="18">
        <f t="shared" si="11"/>
        <v>0</v>
      </c>
      <c r="M169" s="18" t="e">
        <f t="shared" si="12"/>
        <v>#DIV/0!</v>
      </c>
    </row>
    <row r="170" spans="1:13" ht="18.75" customHeight="1">
      <c r="A170" s="85"/>
      <c r="B170" s="82"/>
      <c r="C170" s="54" t="s">
        <v>27</v>
      </c>
      <c r="D170" s="44" t="s">
        <v>22</v>
      </c>
      <c r="E170" s="18">
        <v>-8.8</v>
      </c>
      <c r="F170" s="18"/>
      <c r="G170" s="18"/>
      <c r="H170" s="18">
        <v>-42.5</v>
      </c>
      <c r="I170" s="18">
        <f t="shared" si="10"/>
        <v>-42.5</v>
      </c>
      <c r="J170" s="18"/>
      <c r="K170" s="18"/>
      <c r="L170" s="18">
        <f t="shared" si="11"/>
        <v>-33.7</v>
      </c>
      <c r="M170" s="18">
        <f t="shared" si="12"/>
        <v>482.95454545454544</v>
      </c>
    </row>
    <row r="171" spans="1:13" s="4" customFormat="1" ht="30.75">
      <c r="A171" s="85"/>
      <c r="B171" s="82"/>
      <c r="C171" s="57"/>
      <c r="D171" s="45" t="s">
        <v>30</v>
      </c>
      <c r="E171" s="3">
        <f>E172-E170</f>
        <v>1468.6</v>
      </c>
      <c r="F171" s="3">
        <f>F172-F170</f>
        <v>2806.7</v>
      </c>
      <c r="G171" s="3">
        <f>G172-G170</f>
        <v>1638</v>
      </c>
      <c r="H171" s="3">
        <f>H172-H170</f>
        <v>2755.5</v>
      </c>
      <c r="I171" s="3">
        <f t="shared" si="10"/>
        <v>1117.5</v>
      </c>
      <c r="J171" s="3">
        <f t="shared" si="13"/>
        <v>168.2234432234432</v>
      </c>
      <c r="K171" s="3">
        <f t="shared" si="14"/>
        <v>98.17579363665516</v>
      </c>
      <c r="L171" s="3">
        <f t="shared" si="11"/>
        <v>1286.9</v>
      </c>
      <c r="M171" s="3">
        <f t="shared" si="12"/>
        <v>187.6276726133733</v>
      </c>
    </row>
    <row r="172" spans="1:13" s="4" customFormat="1" ht="18.75" customHeight="1">
      <c r="A172" s="86"/>
      <c r="B172" s="83"/>
      <c r="C172" s="56"/>
      <c r="D172" s="45" t="s">
        <v>46</v>
      </c>
      <c r="E172" s="5">
        <f>SUM(E160:E161,E165:E170)</f>
        <v>1459.8</v>
      </c>
      <c r="F172" s="5">
        <f>SUM(F160:F161,F165:F170)</f>
        <v>2806.7</v>
      </c>
      <c r="G172" s="5">
        <f>SUM(G160:G161,G165:G170)</f>
        <v>1638</v>
      </c>
      <c r="H172" s="5">
        <f>SUM(H160:H161,H165:H170)</f>
        <v>2713</v>
      </c>
      <c r="I172" s="5">
        <f t="shared" si="10"/>
        <v>1075</v>
      </c>
      <c r="J172" s="5">
        <f t="shared" si="13"/>
        <v>165.62881562881563</v>
      </c>
      <c r="K172" s="5">
        <f t="shared" si="14"/>
        <v>96.66155983895679</v>
      </c>
      <c r="L172" s="5">
        <f t="shared" si="11"/>
        <v>1253.2</v>
      </c>
      <c r="M172" s="5">
        <f t="shared" si="12"/>
        <v>185.84737635292504</v>
      </c>
    </row>
    <row r="173" spans="1:13" ht="18.75" customHeight="1">
      <c r="A173" s="84" t="s">
        <v>76</v>
      </c>
      <c r="B173" s="81" t="s">
        <v>77</v>
      </c>
      <c r="C173" s="54" t="s">
        <v>187</v>
      </c>
      <c r="D173" s="17" t="s">
        <v>188</v>
      </c>
      <c r="E173" s="18">
        <v>163.1</v>
      </c>
      <c r="F173" s="18"/>
      <c r="G173" s="18"/>
      <c r="H173" s="18">
        <v>209.5</v>
      </c>
      <c r="I173" s="18">
        <f t="shared" si="10"/>
        <v>209.5</v>
      </c>
      <c r="J173" s="18"/>
      <c r="K173" s="18"/>
      <c r="L173" s="18">
        <f t="shared" si="11"/>
        <v>46.400000000000006</v>
      </c>
      <c r="M173" s="18">
        <f t="shared" si="12"/>
        <v>128.44880441446966</v>
      </c>
    </row>
    <row r="174" spans="1:13" ht="18.75" customHeight="1">
      <c r="A174" s="85"/>
      <c r="B174" s="82"/>
      <c r="C174" s="54" t="s">
        <v>14</v>
      </c>
      <c r="D174" s="44" t="s">
        <v>15</v>
      </c>
      <c r="E174" s="18">
        <f>E176+E175</f>
        <v>1902.7</v>
      </c>
      <c r="F174" s="18">
        <f>F176+F175</f>
        <v>1007.7</v>
      </c>
      <c r="G174" s="18">
        <f>G176+G175</f>
        <v>608.7</v>
      </c>
      <c r="H174" s="18">
        <f>H176+H175</f>
        <v>2076.7</v>
      </c>
      <c r="I174" s="18">
        <f t="shared" si="10"/>
        <v>1467.9999999999998</v>
      </c>
      <c r="J174" s="18">
        <f t="shared" si="13"/>
        <v>341.1697059306719</v>
      </c>
      <c r="K174" s="18">
        <f t="shared" si="14"/>
        <v>206.08315967053684</v>
      </c>
      <c r="L174" s="18">
        <f t="shared" si="11"/>
        <v>173.99999999999977</v>
      </c>
      <c r="M174" s="18">
        <f t="shared" si="12"/>
        <v>109.1448993535502</v>
      </c>
    </row>
    <row r="175" spans="1:13" ht="18.75" customHeight="1" hidden="1">
      <c r="A175" s="85"/>
      <c r="B175" s="82"/>
      <c r="C175" s="55" t="s">
        <v>229</v>
      </c>
      <c r="D175" s="24" t="s">
        <v>230</v>
      </c>
      <c r="E175" s="18">
        <v>1289.9</v>
      </c>
      <c r="F175" s="18">
        <v>901.6</v>
      </c>
      <c r="G175" s="18">
        <v>535.6</v>
      </c>
      <c r="H175" s="18">
        <v>1915.6</v>
      </c>
      <c r="I175" s="18">
        <f t="shared" si="10"/>
        <v>1380</v>
      </c>
      <c r="J175" s="18">
        <f t="shared" si="13"/>
        <v>357.65496639283043</v>
      </c>
      <c r="K175" s="18">
        <f t="shared" si="14"/>
        <v>212.4667258207631</v>
      </c>
      <c r="L175" s="18">
        <f t="shared" si="11"/>
        <v>625.6999999999998</v>
      </c>
      <c r="M175" s="18">
        <f t="shared" si="12"/>
        <v>148.50763625087214</v>
      </c>
    </row>
    <row r="176" spans="1:13" ht="18.75" customHeight="1" hidden="1">
      <c r="A176" s="85"/>
      <c r="B176" s="82"/>
      <c r="C176" s="55" t="s">
        <v>16</v>
      </c>
      <c r="D176" s="24" t="s">
        <v>17</v>
      </c>
      <c r="E176" s="18">
        <v>612.8</v>
      </c>
      <c r="F176" s="18">
        <v>106.1</v>
      </c>
      <c r="G176" s="18">
        <v>73.1</v>
      </c>
      <c r="H176" s="18">
        <v>161.1</v>
      </c>
      <c r="I176" s="18">
        <f t="shared" si="10"/>
        <v>88</v>
      </c>
      <c r="J176" s="18">
        <f t="shared" si="13"/>
        <v>220.38303693570452</v>
      </c>
      <c r="K176" s="18">
        <f t="shared" si="14"/>
        <v>151.8378887841659</v>
      </c>
      <c r="L176" s="18">
        <f t="shared" si="11"/>
        <v>-451.69999999999993</v>
      </c>
      <c r="M176" s="18">
        <f t="shared" si="12"/>
        <v>26.289164490861623</v>
      </c>
    </row>
    <row r="177" spans="1:13" ht="18.75" customHeight="1">
      <c r="A177" s="85"/>
      <c r="B177" s="82"/>
      <c r="C177" s="54" t="s">
        <v>18</v>
      </c>
      <c r="D177" s="44" t="s">
        <v>19</v>
      </c>
      <c r="E177" s="18">
        <v>-0.8</v>
      </c>
      <c r="F177" s="18"/>
      <c r="G177" s="18"/>
      <c r="H177" s="18"/>
      <c r="I177" s="18">
        <f t="shared" si="10"/>
        <v>0</v>
      </c>
      <c r="J177" s="18"/>
      <c r="K177" s="18"/>
      <c r="L177" s="18">
        <f t="shared" si="11"/>
        <v>0.8</v>
      </c>
      <c r="M177" s="18">
        <f>H177/E177*100</f>
        <v>0</v>
      </c>
    </row>
    <row r="178" spans="1:13" ht="18.75" customHeight="1" hidden="1">
      <c r="A178" s="85"/>
      <c r="B178" s="82"/>
      <c r="C178" s="54" t="s">
        <v>20</v>
      </c>
      <c r="D178" s="44" t="s">
        <v>21</v>
      </c>
      <c r="E178" s="18"/>
      <c r="F178" s="18"/>
      <c r="G178" s="18"/>
      <c r="H178" s="18"/>
      <c r="I178" s="18">
        <f t="shared" si="10"/>
        <v>0</v>
      </c>
      <c r="J178" s="18" t="e">
        <f t="shared" si="13"/>
        <v>#DIV/0!</v>
      </c>
      <c r="K178" s="18" t="e">
        <f t="shared" si="14"/>
        <v>#DIV/0!</v>
      </c>
      <c r="L178" s="18">
        <f t="shared" si="11"/>
        <v>0</v>
      </c>
      <c r="M178" s="18" t="e">
        <f t="shared" si="12"/>
        <v>#DIV/0!</v>
      </c>
    </row>
    <row r="179" spans="1:13" ht="18.75" customHeight="1" hidden="1">
      <c r="A179" s="85"/>
      <c r="B179" s="82"/>
      <c r="C179" s="54" t="s">
        <v>23</v>
      </c>
      <c r="D179" s="44" t="s">
        <v>24</v>
      </c>
      <c r="E179" s="18"/>
      <c r="F179" s="18"/>
      <c r="G179" s="18"/>
      <c r="H179" s="18"/>
      <c r="I179" s="18">
        <f t="shared" si="10"/>
        <v>0</v>
      </c>
      <c r="J179" s="18" t="e">
        <f t="shared" si="13"/>
        <v>#DIV/0!</v>
      </c>
      <c r="K179" s="18" t="e">
        <f t="shared" si="14"/>
        <v>#DIV/0!</v>
      </c>
      <c r="L179" s="18">
        <f t="shared" si="11"/>
        <v>0</v>
      </c>
      <c r="M179" s="18" t="e">
        <f t="shared" si="12"/>
        <v>#DIV/0!</v>
      </c>
    </row>
    <row r="180" spans="1:13" ht="18.75" customHeight="1">
      <c r="A180" s="85"/>
      <c r="B180" s="82"/>
      <c r="C180" s="54" t="s">
        <v>25</v>
      </c>
      <c r="D180" s="44" t="s">
        <v>67</v>
      </c>
      <c r="E180" s="18">
        <v>1305</v>
      </c>
      <c r="F180" s="18">
        <v>2880</v>
      </c>
      <c r="G180" s="18">
        <v>1680</v>
      </c>
      <c r="H180" s="18">
        <v>2160</v>
      </c>
      <c r="I180" s="18">
        <f t="shared" si="10"/>
        <v>480</v>
      </c>
      <c r="J180" s="18">
        <f t="shared" si="13"/>
        <v>128.57142857142858</v>
      </c>
      <c r="K180" s="18">
        <f t="shared" si="14"/>
        <v>75</v>
      </c>
      <c r="L180" s="18">
        <f t="shared" si="11"/>
        <v>855</v>
      </c>
      <c r="M180" s="18">
        <f t="shared" si="12"/>
        <v>165.51724137931035</v>
      </c>
    </row>
    <row r="181" spans="1:13" ht="18.75" customHeight="1" hidden="1">
      <c r="A181" s="85"/>
      <c r="B181" s="82"/>
      <c r="C181" s="54" t="s">
        <v>38</v>
      </c>
      <c r="D181" s="24" t="s">
        <v>39</v>
      </c>
      <c r="E181" s="18"/>
      <c r="F181" s="18"/>
      <c r="G181" s="18"/>
      <c r="H181" s="18"/>
      <c r="I181" s="18">
        <f t="shared" si="10"/>
        <v>0</v>
      </c>
      <c r="J181" s="18" t="e">
        <f t="shared" si="13"/>
        <v>#DIV/0!</v>
      </c>
      <c r="K181" s="18" t="e">
        <f t="shared" si="14"/>
        <v>#DIV/0!</v>
      </c>
      <c r="L181" s="18">
        <f t="shared" si="11"/>
        <v>0</v>
      </c>
      <c r="M181" s="18" t="e">
        <f t="shared" si="12"/>
        <v>#DIV/0!</v>
      </c>
    </row>
    <row r="182" spans="1:13" ht="18.75" customHeight="1">
      <c r="A182" s="85"/>
      <c r="B182" s="82"/>
      <c r="C182" s="54" t="s">
        <v>27</v>
      </c>
      <c r="D182" s="44" t="s">
        <v>22</v>
      </c>
      <c r="E182" s="18">
        <v>-36.2</v>
      </c>
      <c r="F182" s="18"/>
      <c r="G182" s="18"/>
      <c r="H182" s="18">
        <v>-6.8</v>
      </c>
      <c r="I182" s="18">
        <f t="shared" si="10"/>
        <v>-6.8</v>
      </c>
      <c r="J182" s="18"/>
      <c r="K182" s="18"/>
      <c r="L182" s="18">
        <f t="shared" si="11"/>
        <v>29.400000000000002</v>
      </c>
      <c r="M182" s="18">
        <f t="shared" si="12"/>
        <v>18.784530386740332</v>
      </c>
    </row>
    <row r="183" spans="1:13" s="4" customFormat="1" ht="18.75" customHeight="1">
      <c r="A183" s="85"/>
      <c r="B183" s="82"/>
      <c r="C183" s="57"/>
      <c r="D183" s="45" t="s">
        <v>30</v>
      </c>
      <c r="E183" s="3">
        <f>E184-E182</f>
        <v>3370</v>
      </c>
      <c r="F183" s="3">
        <f>F184-F182</f>
        <v>3887.7</v>
      </c>
      <c r="G183" s="3">
        <f>G184-G182</f>
        <v>2288.7</v>
      </c>
      <c r="H183" s="3">
        <f>H184-H182</f>
        <v>4446.2</v>
      </c>
      <c r="I183" s="3">
        <f t="shared" si="10"/>
        <v>2157.5</v>
      </c>
      <c r="J183" s="3">
        <f t="shared" si="13"/>
        <v>194.26748809367766</v>
      </c>
      <c r="K183" s="3">
        <f t="shared" si="14"/>
        <v>114.3658204079533</v>
      </c>
      <c r="L183" s="3">
        <f t="shared" si="11"/>
        <v>1076.1999999999998</v>
      </c>
      <c r="M183" s="3">
        <f t="shared" si="12"/>
        <v>131.9347181008902</v>
      </c>
    </row>
    <row r="184" spans="1:13" s="4" customFormat="1" ht="18.75" customHeight="1">
      <c r="A184" s="86"/>
      <c r="B184" s="83"/>
      <c r="C184" s="56"/>
      <c r="D184" s="45" t="s">
        <v>46</v>
      </c>
      <c r="E184" s="5">
        <f>SUM(E173:E174,E177:E182)</f>
        <v>3333.8</v>
      </c>
      <c r="F184" s="5">
        <f>SUM(F173:F174,F177:F182)</f>
        <v>3887.7</v>
      </c>
      <c r="G184" s="5">
        <f>SUM(G173:G174,G177:G182)</f>
        <v>2288.7</v>
      </c>
      <c r="H184" s="5">
        <f>SUM(H173:H174,H177:H182)</f>
        <v>4439.4</v>
      </c>
      <c r="I184" s="5">
        <f t="shared" si="10"/>
        <v>2150.7</v>
      </c>
      <c r="J184" s="5">
        <f t="shared" si="13"/>
        <v>193.97037619609387</v>
      </c>
      <c r="K184" s="5">
        <f t="shared" si="14"/>
        <v>114.19090979242226</v>
      </c>
      <c r="L184" s="5">
        <f t="shared" si="11"/>
        <v>1105.5999999999995</v>
      </c>
      <c r="M184" s="5">
        <f t="shared" si="12"/>
        <v>133.16335713000177</v>
      </c>
    </row>
    <row r="185" spans="1:13" ht="30.75">
      <c r="A185" s="84" t="s">
        <v>78</v>
      </c>
      <c r="B185" s="81" t="s">
        <v>79</v>
      </c>
      <c r="C185" s="54" t="s">
        <v>187</v>
      </c>
      <c r="D185" s="17" t="s">
        <v>188</v>
      </c>
      <c r="E185" s="18">
        <v>62.6</v>
      </c>
      <c r="F185" s="18"/>
      <c r="G185" s="18"/>
      <c r="H185" s="18">
        <v>160.9</v>
      </c>
      <c r="I185" s="18">
        <f t="shared" si="10"/>
        <v>160.9</v>
      </c>
      <c r="J185" s="18"/>
      <c r="K185" s="18"/>
      <c r="L185" s="18">
        <f t="shared" si="11"/>
        <v>98.30000000000001</v>
      </c>
      <c r="M185" s="18">
        <f t="shared" si="12"/>
        <v>257.0287539936102</v>
      </c>
    </row>
    <row r="186" spans="1:13" ht="18.75" customHeight="1">
      <c r="A186" s="85"/>
      <c r="B186" s="82"/>
      <c r="C186" s="54" t="s">
        <v>14</v>
      </c>
      <c r="D186" s="44" t="s">
        <v>15</v>
      </c>
      <c r="E186" s="18">
        <f>SUM(E187:E189)</f>
        <v>24.3</v>
      </c>
      <c r="F186" s="18">
        <f>SUM(F187:F189)</f>
        <v>410.09999999999997</v>
      </c>
      <c r="G186" s="18">
        <f>SUM(G187:G189)</f>
        <v>105.4</v>
      </c>
      <c r="H186" s="18">
        <f>SUM(H187:H189)</f>
        <v>272.6</v>
      </c>
      <c r="I186" s="18">
        <f t="shared" si="10"/>
        <v>167.20000000000002</v>
      </c>
      <c r="J186" s="18">
        <f t="shared" si="13"/>
        <v>258.6337760910816</v>
      </c>
      <c r="K186" s="18">
        <f t="shared" si="14"/>
        <v>66.47159229456231</v>
      </c>
      <c r="L186" s="18">
        <f t="shared" si="11"/>
        <v>248.3</v>
      </c>
      <c r="M186" s="18">
        <f t="shared" si="12"/>
        <v>1121.8106995884775</v>
      </c>
    </row>
    <row r="187" spans="1:13" ht="18.75" customHeight="1" hidden="1">
      <c r="A187" s="85"/>
      <c r="B187" s="82"/>
      <c r="C187" s="55" t="s">
        <v>191</v>
      </c>
      <c r="D187" s="24" t="s">
        <v>192</v>
      </c>
      <c r="E187" s="18"/>
      <c r="F187" s="18"/>
      <c r="G187" s="18"/>
      <c r="H187" s="18"/>
      <c r="I187" s="18">
        <f t="shared" si="10"/>
        <v>0</v>
      </c>
      <c r="J187" s="18" t="e">
        <f t="shared" si="13"/>
        <v>#DIV/0!</v>
      </c>
      <c r="K187" s="18" t="e">
        <f t="shared" si="14"/>
        <v>#DIV/0!</v>
      </c>
      <c r="L187" s="18">
        <f t="shared" si="11"/>
        <v>0</v>
      </c>
      <c r="M187" s="18" t="e">
        <f t="shared" si="12"/>
        <v>#DIV/0!</v>
      </c>
    </row>
    <row r="188" spans="1:13" ht="18.75" customHeight="1" hidden="1">
      <c r="A188" s="85"/>
      <c r="B188" s="82"/>
      <c r="C188" s="55" t="s">
        <v>229</v>
      </c>
      <c r="D188" s="24" t="s">
        <v>230</v>
      </c>
      <c r="E188" s="18"/>
      <c r="F188" s="18">
        <v>370.7</v>
      </c>
      <c r="G188" s="18">
        <v>82</v>
      </c>
      <c r="H188" s="18">
        <v>172.3</v>
      </c>
      <c r="I188" s="18">
        <f t="shared" si="10"/>
        <v>90.30000000000001</v>
      </c>
      <c r="J188" s="18">
        <f t="shared" si="13"/>
        <v>210.12195121951223</v>
      </c>
      <c r="K188" s="18">
        <f t="shared" si="14"/>
        <v>46.479633126517406</v>
      </c>
      <c r="L188" s="18">
        <f t="shared" si="11"/>
        <v>172.3</v>
      </c>
      <c r="M188" s="18" t="e">
        <f t="shared" si="12"/>
        <v>#DIV/0!</v>
      </c>
    </row>
    <row r="189" spans="1:13" ht="18.75" customHeight="1" hidden="1">
      <c r="A189" s="85"/>
      <c r="B189" s="82"/>
      <c r="C189" s="55" t="s">
        <v>16</v>
      </c>
      <c r="D189" s="24" t="s">
        <v>17</v>
      </c>
      <c r="E189" s="18">
        <v>24.3</v>
      </c>
      <c r="F189" s="18">
        <v>39.4</v>
      </c>
      <c r="G189" s="18">
        <v>23.4</v>
      </c>
      <c r="H189" s="18">
        <v>100.3</v>
      </c>
      <c r="I189" s="18">
        <f t="shared" si="10"/>
        <v>76.9</v>
      </c>
      <c r="J189" s="18">
        <f t="shared" si="13"/>
        <v>428.63247863247864</v>
      </c>
      <c r="K189" s="18">
        <f t="shared" si="14"/>
        <v>254.5685279187817</v>
      </c>
      <c r="L189" s="18">
        <f t="shared" si="11"/>
        <v>76</v>
      </c>
      <c r="M189" s="18">
        <f t="shared" si="12"/>
        <v>412.75720164609055</v>
      </c>
    </row>
    <row r="190" spans="1:13" ht="18.75" customHeight="1">
      <c r="A190" s="85"/>
      <c r="B190" s="82"/>
      <c r="C190" s="54" t="s">
        <v>18</v>
      </c>
      <c r="D190" s="44" t="s">
        <v>19</v>
      </c>
      <c r="E190" s="18">
        <v>10</v>
      </c>
      <c r="F190" s="18"/>
      <c r="G190" s="18"/>
      <c r="H190" s="18"/>
      <c r="I190" s="18">
        <f t="shared" si="10"/>
        <v>0</v>
      </c>
      <c r="J190" s="18"/>
      <c r="K190" s="18"/>
      <c r="L190" s="18">
        <f t="shared" si="11"/>
        <v>-10</v>
      </c>
      <c r="M190" s="18">
        <f t="shared" si="12"/>
        <v>0</v>
      </c>
    </row>
    <row r="191" spans="1:13" ht="18.75" customHeight="1" hidden="1">
      <c r="A191" s="85"/>
      <c r="B191" s="82"/>
      <c r="C191" s="54" t="s">
        <v>20</v>
      </c>
      <c r="D191" s="44" t="s">
        <v>21</v>
      </c>
      <c r="E191" s="18"/>
      <c r="F191" s="18"/>
      <c r="G191" s="18"/>
      <c r="H191" s="18"/>
      <c r="I191" s="18">
        <f t="shared" si="10"/>
        <v>0</v>
      </c>
      <c r="J191" s="18" t="e">
        <f t="shared" si="13"/>
        <v>#DIV/0!</v>
      </c>
      <c r="K191" s="18" t="e">
        <f t="shared" si="14"/>
        <v>#DIV/0!</v>
      </c>
      <c r="L191" s="18">
        <f t="shared" si="11"/>
        <v>0</v>
      </c>
      <c r="M191" s="18" t="e">
        <f t="shared" si="12"/>
        <v>#DIV/0!</v>
      </c>
    </row>
    <row r="192" spans="1:13" ht="18.75" customHeight="1" hidden="1">
      <c r="A192" s="85"/>
      <c r="B192" s="82"/>
      <c r="C192" s="54" t="s">
        <v>23</v>
      </c>
      <c r="D192" s="44" t="s">
        <v>24</v>
      </c>
      <c r="E192" s="18"/>
      <c r="F192" s="18"/>
      <c r="G192" s="18"/>
      <c r="H192" s="18"/>
      <c r="I192" s="18">
        <f t="shared" si="10"/>
        <v>0</v>
      </c>
      <c r="J192" s="18" t="e">
        <f t="shared" si="13"/>
        <v>#DIV/0!</v>
      </c>
      <c r="K192" s="18" t="e">
        <f t="shared" si="14"/>
        <v>#DIV/0!</v>
      </c>
      <c r="L192" s="18">
        <f t="shared" si="11"/>
        <v>0</v>
      </c>
      <c r="M192" s="18" t="e">
        <f t="shared" si="12"/>
        <v>#DIV/0!</v>
      </c>
    </row>
    <row r="193" spans="1:13" ht="18.75" customHeight="1">
      <c r="A193" s="85"/>
      <c r="B193" s="82"/>
      <c r="C193" s="54" t="s">
        <v>25</v>
      </c>
      <c r="D193" s="44" t="s">
        <v>67</v>
      </c>
      <c r="E193" s="18">
        <v>3114.6</v>
      </c>
      <c r="F193" s="18">
        <v>2380.5</v>
      </c>
      <c r="G193" s="18">
        <v>1388.7</v>
      </c>
      <c r="H193" s="18">
        <v>1785.4</v>
      </c>
      <c r="I193" s="18">
        <f t="shared" si="10"/>
        <v>396.70000000000005</v>
      </c>
      <c r="J193" s="18">
        <f t="shared" si="13"/>
        <v>128.566285014762</v>
      </c>
      <c r="K193" s="18">
        <f t="shared" si="14"/>
        <v>75.00105019953791</v>
      </c>
      <c r="L193" s="18">
        <f t="shared" si="11"/>
        <v>-1329.1999999999998</v>
      </c>
      <c r="M193" s="18">
        <f t="shared" si="12"/>
        <v>57.32357285044629</v>
      </c>
    </row>
    <row r="194" spans="1:13" ht="18.75" customHeight="1" hidden="1">
      <c r="A194" s="85"/>
      <c r="B194" s="82"/>
      <c r="C194" s="54" t="s">
        <v>38</v>
      </c>
      <c r="D194" s="24" t="s">
        <v>39</v>
      </c>
      <c r="E194" s="18"/>
      <c r="F194" s="18"/>
      <c r="G194" s="18"/>
      <c r="H194" s="18"/>
      <c r="I194" s="18">
        <f t="shared" si="10"/>
        <v>0</v>
      </c>
      <c r="J194" s="18" t="e">
        <f t="shared" si="13"/>
        <v>#DIV/0!</v>
      </c>
      <c r="K194" s="18" t="e">
        <f t="shared" si="14"/>
        <v>#DIV/0!</v>
      </c>
      <c r="L194" s="18">
        <f t="shared" si="11"/>
        <v>0</v>
      </c>
      <c r="M194" s="18" t="e">
        <f t="shared" si="12"/>
        <v>#DIV/0!</v>
      </c>
    </row>
    <row r="195" spans="1:13" ht="18.75" customHeight="1">
      <c r="A195" s="85"/>
      <c r="B195" s="82"/>
      <c r="C195" s="54" t="s">
        <v>27</v>
      </c>
      <c r="D195" s="44" t="s">
        <v>22</v>
      </c>
      <c r="E195" s="18">
        <v>-0.9</v>
      </c>
      <c r="F195" s="18"/>
      <c r="G195" s="18"/>
      <c r="H195" s="18"/>
      <c r="I195" s="18">
        <f t="shared" si="10"/>
        <v>0</v>
      </c>
      <c r="J195" s="18"/>
      <c r="K195" s="18"/>
      <c r="L195" s="18">
        <f t="shared" si="11"/>
        <v>0.9</v>
      </c>
      <c r="M195" s="18">
        <f t="shared" si="12"/>
        <v>0</v>
      </c>
    </row>
    <row r="196" spans="1:13" s="4" customFormat="1" ht="18.75" customHeight="1">
      <c r="A196" s="85"/>
      <c r="B196" s="82"/>
      <c r="C196" s="57"/>
      <c r="D196" s="45" t="s">
        <v>30</v>
      </c>
      <c r="E196" s="3">
        <f>E197-E195</f>
        <v>3211.5</v>
      </c>
      <c r="F196" s="3">
        <f>F197-F195</f>
        <v>2790.6</v>
      </c>
      <c r="G196" s="3">
        <f>G197-G195</f>
        <v>1494.1000000000001</v>
      </c>
      <c r="H196" s="3">
        <f>H197-H195</f>
        <v>2218.9</v>
      </c>
      <c r="I196" s="3">
        <f t="shared" si="10"/>
        <v>724.8</v>
      </c>
      <c r="J196" s="3">
        <f t="shared" si="13"/>
        <v>148.5108091827856</v>
      </c>
      <c r="K196" s="3">
        <f t="shared" si="14"/>
        <v>79.51336630115388</v>
      </c>
      <c r="L196" s="3">
        <f t="shared" si="11"/>
        <v>-992.5999999999999</v>
      </c>
      <c r="M196" s="3">
        <f t="shared" si="12"/>
        <v>69.09232445897557</v>
      </c>
    </row>
    <row r="197" spans="1:13" s="4" customFormat="1" ht="18.75" customHeight="1">
      <c r="A197" s="86"/>
      <c r="B197" s="83"/>
      <c r="C197" s="56"/>
      <c r="D197" s="45" t="s">
        <v>46</v>
      </c>
      <c r="E197" s="5">
        <f>SUM(E185:E186,E190:E195)</f>
        <v>3210.6</v>
      </c>
      <c r="F197" s="5">
        <f>SUM(F185:F186,F190:F195)</f>
        <v>2790.6</v>
      </c>
      <c r="G197" s="5">
        <f>SUM(G185:G186,G190:G195)</f>
        <v>1494.1000000000001</v>
      </c>
      <c r="H197" s="5">
        <f>SUM(H185:H186,H190:H195)</f>
        <v>2218.9</v>
      </c>
      <c r="I197" s="5">
        <f t="shared" si="10"/>
        <v>724.8</v>
      </c>
      <c r="J197" s="5">
        <f t="shared" si="13"/>
        <v>148.5108091827856</v>
      </c>
      <c r="K197" s="5">
        <f t="shared" si="14"/>
        <v>79.51336630115388</v>
      </c>
      <c r="L197" s="5">
        <f t="shared" si="11"/>
        <v>-991.6999999999998</v>
      </c>
      <c r="M197" s="5">
        <f t="shared" si="12"/>
        <v>69.11169251853237</v>
      </c>
    </row>
    <row r="198" spans="1:13" s="4" customFormat="1" ht="17.25" customHeight="1">
      <c r="A198" s="84" t="s">
        <v>80</v>
      </c>
      <c r="B198" s="81" t="s">
        <v>81</v>
      </c>
      <c r="C198" s="54" t="s">
        <v>7</v>
      </c>
      <c r="D198" s="17" t="s">
        <v>8</v>
      </c>
      <c r="E198" s="25">
        <v>166.4</v>
      </c>
      <c r="F198" s="5"/>
      <c r="G198" s="5"/>
      <c r="H198" s="25"/>
      <c r="I198" s="25">
        <f aca="true" t="shared" si="15" ref="I198:I261">H198-G198</f>
        <v>0</v>
      </c>
      <c r="J198" s="25"/>
      <c r="K198" s="25"/>
      <c r="L198" s="25">
        <f aca="true" t="shared" si="16" ref="L198:L261">H198-E198</f>
        <v>-166.4</v>
      </c>
      <c r="M198" s="25">
        <f aca="true" t="shared" si="17" ref="M198:M260">H198/E198*100</f>
        <v>0</v>
      </c>
    </row>
    <row r="199" spans="1:13" ht="30.75">
      <c r="A199" s="85"/>
      <c r="B199" s="82"/>
      <c r="C199" s="54" t="s">
        <v>187</v>
      </c>
      <c r="D199" s="17" t="s">
        <v>188</v>
      </c>
      <c r="E199" s="18">
        <v>141.9</v>
      </c>
      <c r="F199" s="18"/>
      <c r="G199" s="18"/>
      <c r="H199" s="18">
        <v>199.6</v>
      </c>
      <c r="I199" s="18">
        <f t="shared" si="15"/>
        <v>199.6</v>
      </c>
      <c r="J199" s="18"/>
      <c r="K199" s="18"/>
      <c r="L199" s="18">
        <f t="shared" si="16"/>
        <v>57.69999999999999</v>
      </c>
      <c r="M199" s="18">
        <f t="shared" si="17"/>
        <v>140.66243833685692</v>
      </c>
    </row>
    <row r="200" spans="1:13" ht="18.75" customHeight="1">
      <c r="A200" s="85"/>
      <c r="B200" s="82"/>
      <c r="C200" s="54" t="s">
        <v>14</v>
      </c>
      <c r="D200" s="44" t="s">
        <v>15</v>
      </c>
      <c r="E200" s="18">
        <f>E202+E201</f>
        <v>292.4</v>
      </c>
      <c r="F200" s="18">
        <f>F202+F201</f>
        <v>75.1</v>
      </c>
      <c r="G200" s="18">
        <f>G202+G201</f>
        <v>11</v>
      </c>
      <c r="H200" s="18">
        <f>H202+H201</f>
        <v>217.1</v>
      </c>
      <c r="I200" s="18">
        <f t="shared" si="15"/>
        <v>206.1</v>
      </c>
      <c r="J200" s="18">
        <f aca="true" t="shared" si="18" ref="J200:J261">H200/G200*100</f>
        <v>1973.6363636363635</v>
      </c>
      <c r="K200" s="18">
        <f aca="true" t="shared" si="19" ref="K200:K261">H200/F200*100</f>
        <v>289.08122503328894</v>
      </c>
      <c r="L200" s="18">
        <f t="shared" si="16"/>
        <v>-75.29999999999998</v>
      </c>
      <c r="M200" s="18">
        <f t="shared" si="17"/>
        <v>74.24760601915185</v>
      </c>
    </row>
    <row r="201" spans="1:13" ht="18.75" customHeight="1" hidden="1">
      <c r="A201" s="85"/>
      <c r="B201" s="82"/>
      <c r="C201" s="55" t="s">
        <v>229</v>
      </c>
      <c r="D201" s="24" t="s">
        <v>230</v>
      </c>
      <c r="E201" s="18"/>
      <c r="F201" s="18">
        <v>55.1</v>
      </c>
      <c r="G201" s="18">
        <v>9</v>
      </c>
      <c r="H201" s="18">
        <v>188.5</v>
      </c>
      <c r="I201" s="18">
        <f t="shared" si="15"/>
        <v>179.5</v>
      </c>
      <c r="J201" s="18">
        <f t="shared" si="18"/>
        <v>2094.4444444444443</v>
      </c>
      <c r="K201" s="18">
        <f t="shared" si="19"/>
        <v>342.10526315789474</v>
      </c>
      <c r="L201" s="18">
        <f t="shared" si="16"/>
        <v>188.5</v>
      </c>
      <c r="M201" s="18" t="e">
        <f t="shared" si="17"/>
        <v>#DIV/0!</v>
      </c>
    </row>
    <row r="202" spans="1:13" ht="18.75" customHeight="1" hidden="1">
      <c r="A202" s="85"/>
      <c r="B202" s="82"/>
      <c r="C202" s="55" t="s">
        <v>16</v>
      </c>
      <c r="D202" s="24" t="s">
        <v>17</v>
      </c>
      <c r="E202" s="18">
        <v>292.4</v>
      </c>
      <c r="F202" s="18">
        <v>20</v>
      </c>
      <c r="G202" s="18">
        <v>2</v>
      </c>
      <c r="H202" s="18">
        <v>28.6</v>
      </c>
      <c r="I202" s="18">
        <f t="shared" si="15"/>
        <v>26.6</v>
      </c>
      <c r="J202" s="18">
        <f t="shared" si="18"/>
        <v>1430</v>
      </c>
      <c r="K202" s="18">
        <f t="shared" si="19"/>
        <v>143.00000000000003</v>
      </c>
      <c r="L202" s="18">
        <f t="shared" si="16"/>
        <v>-263.79999999999995</v>
      </c>
      <c r="M202" s="18">
        <f t="shared" si="17"/>
        <v>9.781121751025992</v>
      </c>
    </row>
    <row r="203" spans="1:13" ht="18.75" customHeight="1">
      <c r="A203" s="85"/>
      <c r="B203" s="82"/>
      <c r="C203" s="54" t="s">
        <v>18</v>
      </c>
      <c r="D203" s="44" t="s">
        <v>19</v>
      </c>
      <c r="E203" s="18">
        <v>2</v>
      </c>
      <c r="F203" s="18"/>
      <c r="G203" s="18"/>
      <c r="H203" s="18"/>
      <c r="I203" s="18">
        <f t="shared" si="15"/>
        <v>0</v>
      </c>
      <c r="J203" s="18"/>
      <c r="K203" s="18"/>
      <c r="L203" s="18">
        <f t="shared" si="16"/>
        <v>-2</v>
      </c>
      <c r="M203" s="18">
        <f t="shared" si="17"/>
        <v>0</v>
      </c>
    </row>
    <row r="204" spans="1:13" ht="18.75" customHeight="1" hidden="1">
      <c r="A204" s="85"/>
      <c r="B204" s="82"/>
      <c r="C204" s="54" t="s">
        <v>20</v>
      </c>
      <c r="D204" s="44" t="s">
        <v>21</v>
      </c>
      <c r="E204" s="18"/>
      <c r="F204" s="18"/>
      <c r="G204" s="18"/>
      <c r="H204" s="18"/>
      <c r="I204" s="18">
        <f t="shared" si="15"/>
        <v>0</v>
      </c>
      <c r="J204" s="18" t="e">
        <f t="shared" si="18"/>
        <v>#DIV/0!</v>
      </c>
      <c r="K204" s="18" t="e">
        <f t="shared" si="19"/>
        <v>#DIV/0!</v>
      </c>
      <c r="L204" s="18">
        <f t="shared" si="16"/>
        <v>0</v>
      </c>
      <c r="M204" s="18" t="e">
        <f t="shared" si="17"/>
        <v>#DIV/0!</v>
      </c>
    </row>
    <row r="205" spans="1:13" ht="18.75" customHeight="1" hidden="1">
      <c r="A205" s="85"/>
      <c r="B205" s="82"/>
      <c r="C205" s="54" t="s">
        <v>23</v>
      </c>
      <c r="D205" s="44" t="s">
        <v>24</v>
      </c>
      <c r="E205" s="18"/>
      <c r="F205" s="18"/>
      <c r="G205" s="18"/>
      <c r="H205" s="18"/>
      <c r="I205" s="18">
        <f t="shared" si="15"/>
        <v>0</v>
      </c>
      <c r="J205" s="18" t="e">
        <f t="shared" si="18"/>
        <v>#DIV/0!</v>
      </c>
      <c r="K205" s="18" t="e">
        <f t="shared" si="19"/>
        <v>#DIV/0!</v>
      </c>
      <c r="L205" s="18">
        <f t="shared" si="16"/>
        <v>0</v>
      </c>
      <c r="M205" s="18" t="e">
        <f t="shared" si="17"/>
        <v>#DIV/0!</v>
      </c>
    </row>
    <row r="206" spans="1:13" ht="18.75" customHeight="1">
      <c r="A206" s="85"/>
      <c r="B206" s="82"/>
      <c r="C206" s="54" t="s">
        <v>25</v>
      </c>
      <c r="D206" s="44" t="s">
        <v>67</v>
      </c>
      <c r="E206" s="18">
        <v>1068</v>
      </c>
      <c r="F206" s="18">
        <v>2410</v>
      </c>
      <c r="G206" s="18">
        <v>1405.8</v>
      </c>
      <c r="H206" s="18">
        <v>1807.5</v>
      </c>
      <c r="I206" s="18">
        <f t="shared" si="15"/>
        <v>401.70000000000005</v>
      </c>
      <c r="J206" s="18">
        <f t="shared" si="18"/>
        <v>128.57447716602647</v>
      </c>
      <c r="K206" s="18">
        <f t="shared" si="19"/>
        <v>75</v>
      </c>
      <c r="L206" s="18">
        <f t="shared" si="16"/>
        <v>739.5</v>
      </c>
      <c r="M206" s="18">
        <f t="shared" si="17"/>
        <v>169.24157303370785</v>
      </c>
    </row>
    <row r="207" spans="1:13" ht="18.75" customHeight="1" hidden="1">
      <c r="A207" s="85"/>
      <c r="B207" s="82"/>
      <c r="C207" s="54" t="s">
        <v>38</v>
      </c>
      <c r="D207" s="24" t="s">
        <v>39</v>
      </c>
      <c r="E207" s="18"/>
      <c r="F207" s="18"/>
      <c r="G207" s="18"/>
      <c r="H207" s="18"/>
      <c r="I207" s="18">
        <f t="shared" si="15"/>
        <v>0</v>
      </c>
      <c r="J207" s="18" t="e">
        <f t="shared" si="18"/>
        <v>#DIV/0!</v>
      </c>
      <c r="K207" s="18" t="e">
        <f t="shared" si="19"/>
        <v>#DIV/0!</v>
      </c>
      <c r="L207" s="18">
        <f t="shared" si="16"/>
        <v>0</v>
      </c>
      <c r="M207" s="18" t="e">
        <f t="shared" si="17"/>
        <v>#DIV/0!</v>
      </c>
    </row>
    <row r="208" spans="1:13" ht="18.75" customHeight="1">
      <c r="A208" s="85"/>
      <c r="B208" s="82"/>
      <c r="C208" s="54" t="s">
        <v>27</v>
      </c>
      <c r="D208" s="44" t="s">
        <v>22</v>
      </c>
      <c r="E208" s="18">
        <v>-0.4</v>
      </c>
      <c r="F208" s="18"/>
      <c r="G208" s="18"/>
      <c r="H208" s="18">
        <v>-4.7</v>
      </c>
      <c r="I208" s="18">
        <f t="shared" si="15"/>
        <v>-4.7</v>
      </c>
      <c r="J208" s="18"/>
      <c r="K208" s="18"/>
      <c r="L208" s="18">
        <f t="shared" si="16"/>
        <v>-4.3</v>
      </c>
      <c r="M208" s="18">
        <f t="shared" si="17"/>
        <v>1175</v>
      </c>
    </row>
    <row r="209" spans="1:13" s="4" customFormat="1" ht="30.75">
      <c r="A209" s="85"/>
      <c r="B209" s="82"/>
      <c r="C209" s="57"/>
      <c r="D209" s="45" t="s">
        <v>30</v>
      </c>
      <c r="E209" s="3">
        <f>E210-E208</f>
        <v>1670.7</v>
      </c>
      <c r="F209" s="3">
        <f>F210-F208</f>
        <v>2485.1</v>
      </c>
      <c r="G209" s="3">
        <f>G210-G208</f>
        <v>1416.8</v>
      </c>
      <c r="H209" s="3">
        <f>H210-H208</f>
        <v>2224.2</v>
      </c>
      <c r="I209" s="3">
        <f t="shared" si="15"/>
        <v>807.3999999999999</v>
      </c>
      <c r="J209" s="3">
        <f t="shared" si="18"/>
        <v>156.98757763975155</v>
      </c>
      <c r="K209" s="3">
        <f t="shared" si="19"/>
        <v>89.5014285139431</v>
      </c>
      <c r="L209" s="3">
        <f t="shared" si="16"/>
        <v>553.4999999999998</v>
      </c>
      <c r="M209" s="3">
        <f t="shared" si="17"/>
        <v>133.12982582151193</v>
      </c>
    </row>
    <row r="210" spans="1:13" s="4" customFormat="1" ht="18.75" customHeight="1">
      <c r="A210" s="86"/>
      <c r="B210" s="83"/>
      <c r="C210" s="56"/>
      <c r="D210" s="45" t="s">
        <v>46</v>
      </c>
      <c r="E210" s="5">
        <f>SUM(E198:E200,E203:E208)</f>
        <v>1670.3</v>
      </c>
      <c r="F210" s="5">
        <f>SUM(F198:F200,F203:F208)</f>
        <v>2485.1</v>
      </c>
      <c r="G210" s="5">
        <f>SUM(G198:G200,G203:G208)</f>
        <v>1416.8</v>
      </c>
      <c r="H210" s="5">
        <f>SUM(H198:H200,H203:H208)</f>
        <v>2219.5</v>
      </c>
      <c r="I210" s="5">
        <f t="shared" si="15"/>
        <v>802.7</v>
      </c>
      <c r="J210" s="5">
        <f t="shared" si="18"/>
        <v>156.65584415584416</v>
      </c>
      <c r="K210" s="5">
        <f t="shared" si="19"/>
        <v>89.31230131584242</v>
      </c>
      <c r="L210" s="5">
        <f t="shared" si="16"/>
        <v>549.2</v>
      </c>
      <c r="M210" s="5">
        <f t="shared" si="17"/>
        <v>132.88032090043706</v>
      </c>
    </row>
    <row r="211" spans="1:13" ht="30.75">
      <c r="A211" s="81">
        <v>936</v>
      </c>
      <c r="B211" s="81" t="s">
        <v>82</v>
      </c>
      <c r="C211" s="54" t="s">
        <v>187</v>
      </c>
      <c r="D211" s="17" t="s">
        <v>188</v>
      </c>
      <c r="E211" s="19">
        <v>29.4</v>
      </c>
      <c r="F211" s="19"/>
      <c r="G211" s="19"/>
      <c r="H211" s="19">
        <v>28.4</v>
      </c>
      <c r="I211" s="19">
        <f t="shared" si="15"/>
        <v>28.4</v>
      </c>
      <c r="J211" s="19"/>
      <c r="K211" s="19"/>
      <c r="L211" s="19">
        <f t="shared" si="16"/>
        <v>-1</v>
      </c>
      <c r="M211" s="19">
        <f t="shared" si="17"/>
        <v>96.5986394557823</v>
      </c>
    </row>
    <row r="212" spans="1:13" s="4" customFormat="1" ht="18.75" customHeight="1">
      <c r="A212" s="82"/>
      <c r="B212" s="82"/>
      <c r="C212" s="54" t="s">
        <v>14</v>
      </c>
      <c r="D212" s="44" t="s">
        <v>15</v>
      </c>
      <c r="E212" s="18">
        <f>E214+E213</f>
        <v>10.1</v>
      </c>
      <c r="F212" s="18">
        <f>F214+F213</f>
        <v>88.1</v>
      </c>
      <c r="G212" s="18">
        <f>G214+G213</f>
        <v>18</v>
      </c>
      <c r="H212" s="18">
        <f>H214+H213</f>
        <v>497.6</v>
      </c>
      <c r="I212" s="18">
        <f t="shared" si="15"/>
        <v>479.6</v>
      </c>
      <c r="J212" s="18">
        <f t="shared" si="18"/>
        <v>2764.4444444444443</v>
      </c>
      <c r="K212" s="18">
        <f t="shared" si="19"/>
        <v>564.8127128263337</v>
      </c>
      <c r="L212" s="18">
        <f t="shared" si="16"/>
        <v>487.5</v>
      </c>
      <c r="M212" s="18">
        <f t="shared" si="17"/>
        <v>4926.732673267326</v>
      </c>
    </row>
    <row r="213" spans="1:13" s="4" customFormat="1" ht="18.75" customHeight="1" hidden="1">
      <c r="A213" s="82"/>
      <c r="B213" s="82"/>
      <c r="C213" s="55" t="s">
        <v>229</v>
      </c>
      <c r="D213" s="24" t="s">
        <v>230</v>
      </c>
      <c r="E213" s="18"/>
      <c r="F213" s="18">
        <v>71.3</v>
      </c>
      <c r="G213" s="18">
        <v>15</v>
      </c>
      <c r="H213" s="18">
        <v>124</v>
      </c>
      <c r="I213" s="18">
        <f t="shared" si="15"/>
        <v>109</v>
      </c>
      <c r="J213" s="18">
        <f t="shared" si="18"/>
        <v>826.6666666666667</v>
      </c>
      <c r="K213" s="18">
        <f t="shared" si="19"/>
        <v>173.91304347826087</v>
      </c>
      <c r="L213" s="18">
        <f t="shared" si="16"/>
        <v>124</v>
      </c>
      <c r="M213" s="18" t="e">
        <f t="shared" si="17"/>
        <v>#DIV/0!</v>
      </c>
    </row>
    <row r="214" spans="1:13" s="4" customFormat="1" ht="18.75" customHeight="1" hidden="1">
      <c r="A214" s="82"/>
      <c r="B214" s="82"/>
      <c r="C214" s="55" t="s">
        <v>16</v>
      </c>
      <c r="D214" s="24" t="s">
        <v>17</v>
      </c>
      <c r="E214" s="18">
        <v>10.1</v>
      </c>
      <c r="F214" s="18">
        <v>16.8</v>
      </c>
      <c r="G214" s="18">
        <v>3</v>
      </c>
      <c r="H214" s="18">
        <v>373.6</v>
      </c>
      <c r="I214" s="18">
        <f t="shared" si="15"/>
        <v>370.6</v>
      </c>
      <c r="J214" s="18">
        <f t="shared" si="18"/>
        <v>12453.333333333334</v>
      </c>
      <c r="K214" s="18">
        <f t="shared" si="19"/>
        <v>2223.809523809524</v>
      </c>
      <c r="L214" s="18">
        <f t="shared" si="16"/>
        <v>363.5</v>
      </c>
      <c r="M214" s="18">
        <f t="shared" si="17"/>
        <v>3699.0099009900996</v>
      </c>
    </row>
    <row r="215" spans="1:13" ht="18.75" customHeight="1" hidden="1">
      <c r="A215" s="82"/>
      <c r="B215" s="82"/>
      <c r="C215" s="54" t="s">
        <v>18</v>
      </c>
      <c r="D215" s="44" t="s">
        <v>19</v>
      </c>
      <c r="E215" s="18"/>
      <c r="F215" s="18"/>
      <c r="G215" s="18"/>
      <c r="H215" s="18"/>
      <c r="I215" s="18">
        <f t="shared" si="15"/>
        <v>0</v>
      </c>
      <c r="J215" s="18" t="e">
        <f t="shared" si="18"/>
        <v>#DIV/0!</v>
      </c>
      <c r="K215" s="18" t="e">
        <f t="shared" si="19"/>
        <v>#DIV/0!</v>
      </c>
      <c r="L215" s="18">
        <f t="shared" si="16"/>
        <v>0</v>
      </c>
      <c r="M215" s="18" t="e">
        <f t="shared" si="17"/>
        <v>#DIV/0!</v>
      </c>
    </row>
    <row r="216" spans="1:13" ht="18.75" customHeight="1" hidden="1">
      <c r="A216" s="82"/>
      <c r="B216" s="82"/>
      <c r="C216" s="54" t="s">
        <v>20</v>
      </c>
      <c r="D216" s="44" t="s">
        <v>21</v>
      </c>
      <c r="E216" s="18"/>
      <c r="F216" s="18"/>
      <c r="G216" s="18"/>
      <c r="H216" s="18"/>
      <c r="I216" s="18">
        <f t="shared" si="15"/>
        <v>0</v>
      </c>
      <c r="J216" s="18" t="e">
        <f t="shared" si="18"/>
        <v>#DIV/0!</v>
      </c>
      <c r="K216" s="18" t="e">
        <f t="shared" si="19"/>
        <v>#DIV/0!</v>
      </c>
      <c r="L216" s="18">
        <f t="shared" si="16"/>
        <v>0</v>
      </c>
      <c r="M216" s="18" t="e">
        <f t="shared" si="17"/>
        <v>#DIV/0!</v>
      </c>
    </row>
    <row r="217" spans="1:13" ht="18.75" customHeight="1" hidden="1">
      <c r="A217" s="82"/>
      <c r="B217" s="82"/>
      <c r="C217" s="54" t="s">
        <v>23</v>
      </c>
      <c r="D217" s="44" t="s">
        <v>24</v>
      </c>
      <c r="E217" s="18"/>
      <c r="F217" s="18"/>
      <c r="G217" s="18"/>
      <c r="H217" s="18"/>
      <c r="I217" s="18">
        <f t="shared" si="15"/>
        <v>0</v>
      </c>
      <c r="J217" s="18" t="e">
        <f t="shared" si="18"/>
        <v>#DIV/0!</v>
      </c>
      <c r="K217" s="18" t="e">
        <f t="shared" si="19"/>
        <v>#DIV/0!</v>
      </c>
      <c r="L217" s="18">
        <f t="shared" si="16"/>
        <v>0</v>
      </c>
      <c r="M217" s="18" t="e">
        <f t="shared" si="17"/>
        <v>#DIV/0!</v>
      </c>
    </row>
    <row r="218" spans="1:13" ht="18.75" customHeight="1">
      <c r="A218" s="82"/>
      <c r="B218" s="82"/>
      <c r="C218" s="54" t="s">
        <v>25</v>
      </c>
      <c r="D218" s="44" t="s">
        <v>67</v>
      </c>
      <c r="E218" s="18">
        <v>831</v>
      </c>
      <c r="F218" s="18">
        <v>2191</v>
      </c>
      <c r="G218" s="18">
        <v>1278.1</v>
      </c>
      <c r="H218" s="18">
        <v>1643.2</v>
      </c>
      <c r="I218" s="18">
        <f t="shared" si="15"/>
        <v>365.10000000000014</v>
      </c>
      <c r="J218" s="18">
        <f t="shared" si="18"/>
        <v>128.56583991862922</v>
      </c>
      <c r="K218" s="18">
        <f t="shared" si="19"/>
        <v>74.99771793701507</v>
      </c>
      <c r="L218" s="18">
        <f t="shared" si="16"/>
        <v>812.2</v>
      </c>
      <c r="M218" s="18">
        <f t="shared" si="17"/>
        <v>197.73766546329722</v>
      </c>
    </row>
    <row r="219" spans="1:13" ht="18.75" customHeight="1" hidden="1">
      <c r="A219" s="82"/>
      <c r="B219" s="82"/>
      <c r="C219" s="54" t="s">
        <v>38</v>
      </c>
      <c r="D219" s="24" t="s">
        <v>39</v>
      </c>
      <c r="E219" s="18"/>
      <c r="F219" s="18"/>
      <c r="G219" s="18"/>
      <c r="H219" s="18"/>
      <c r="I219" s="18">
        <f t="shared" si="15"/>
        <v>0</v>
      </c>
      <c r="J219" s="18" t="e">
        <f t="shared" si="18"/>
        <v>#DIV/0!</v>
      </c>
      <c r="K219" s="18" t="e">
        <f t="shared" si="19"/>
        <v>#DIV/0!</v>
      </c>
      <c r="L219" s="18">
        <f t="shared" si="16"/>
        <v>0</v>
      </c>
      <c r="M219" s="18" t="e">
        <f t="shared" si="17"/>
        <v>#DIV/0!</v>
      </c>
    </row>
    <row r="220" spans="1:13" ht="18.75" customHeight="1">
      <c r="A220" s="82"/>
      <c r="B220" s="82"/>
      <c r="C220" s="54" t="s">
        <v>27</v>
      </c>
      <c r="D220" s="44" t="s">
        <v>22</v>
      </c>
      <c r="E220" s="18">
        <v>-1.7</v>
      </c>
      <c r="F220" s="18"/>
      <c r="G220" s="18"/>
      <c r="H220" s="18">
        <v>-0.2</v>
      </c>
      <c r="I220" s="18">
        <f t="shared" si="15"/>
        <v>-0.2</v>
      </c>
      <c r="J220" s="18"/>
      <c r="K220" s="18"/>
      <c r="L220" s="18">
        <f t="shared" si="16"/>
        <v>1.5</v>
      </c>
      <c r="M220" s="18">
        <f t="shared" si="17"/>
        <v>11.764705882352942</v>
      </c>
    </row>
    <row r="221" spans="1:13" s="4" customFormat="1" ht="30.75">
      <c r="A221" s="82"/>
      <c r="B221" s="82"/>
      <c r="C221" s="57"/>
      <c r="D221" s="45" t="s">
        <v>30</v>
      </c>
      <c r="E221" s="3">
        <f>E222-E220</f>
        <v>870.5</v>
      </c>
      <c r="F221" s="3">
        <f>F222-F220</f>
        <v>2279.1</v>
      </c>
      <c r="G221" s="3">
        <f>G222-G220</f>
        <v>1296.1</v>
      </c>
      <c r="H221" s="3">
        <f>H222-H220</f>
        <v>2169.2</v>
      </c>
      <c r="I221" s="3">
        <f t="shared" si="15"/>
        <v>873.0999999999999</v>
      </c>
      <c r="J221" s="3">
        <f t="shared" si="18"/>
        <v>167.36362934958723</v>
      </c>
      <c r="K221" s="3">
        <f t="shared" si="19"/>
        <v>95.17792110920978</v>
      </c>
      <c r="L221" s="3">
        <f t="shared" si="16"/>
        <v>1298.6999999999998</v>
      </c>
      <c r="M221" s="3">
        <f t="shared" si="17"/>
        <v>249.19012062033312</v>
      </c>
    </row>
    <row r="222" spans="1:13" s="4" customFormat="1" ht="18.75" customHeight="1">
      <c r="A222" s="83"/>
      <c r="B222" s="83"/>
      <c r="C222" s="56"/>
      <c r="D222" s="45" t="s">
        <v>46</v>
      </c>
      <c r="E222" s="5">
        <f>SUM(E211,E212,E215:E220)</f>
        <v>868.8</v>
      </c>
      <c r="F222" s="5">
        <f>SUM(F211,F212,F215:F220)</f>
        <v>2279.1</v>
      </c>
      <c r="G222" s="5">
        <f>SUM(G211,G212,G215:G220)</f>
        <v>1296.1</v>
      </c>
      <c r="H222" s="5">
        <f>SUM(H211,H212,H215:H220)</f>
        <v>2169</v>
      </c>
      <c r="I222" s="5">
        <f t="shared" si="15"/>
        <v>872.9000000000001</v>
      </c>
      <c r="J222" s="5">
        <f t="shared" si="18"/>
        <v>167.3481984414783</v>
      </c>
      <c r="K222" s="5">
        <f t="shared" si="19"/>
        <v>95.16914571541399</v>
      </c>
      <c r="L222" s="5">
        <f t="shared" si="16"/>
        <v>1300.2</v>
      </c>
      <c r="M222" s="5">
        <f t="shared" si="17"/>
        <v>249.65469613259668</v>
      </c>
    </row>
    <row r="223" spans="1:13" ht="18.75" customHeight="1" hidden="1">
      <c r="A223" s="84" t="s">
        <v>83</v>
      </c>
      <c r="B223" s="81" t="s">
        <v>84</v>
      </c>
      <c r="C223" s="54" t="s">
        <v>7</v>
      </c>
      <c r="D223" s="17" t="s">
        <v>8</v>
      </c>
      <c r="E223" s="18"/>
      <c r="F223" s="18"/>
      <c r="G223" s="18"/>
      <c r="H223" s="18"/>
      <c r="I223" s="18">
        <f t="shared" si="15"/>
        <v>0</v>
      </c>
      <c r="J223" s="18" t="e">
        <f t="shared" si="18"/>
        <v>#DIV/0!</v>
      </c>
      <c r="K223" s="18" t="e">
        <f t="shared" si="19"/>
        <v>#DIV/0!</v>
      </c>
      <c r="L223" s="18">
        <f t="shared" si="16"/>
        <v>0</v>
      </c>
      <c r="M223" s="18" t="e">
        <f t="shared" si="17"/>
        <v>#DIV/0!</v>
      </c>
    </row>
    <row r="224" spans="1:13" ht="18.75" customHeight="1" hidden="1">
      <c r="A224" s="85"/>
      <c r="B224" s="82"/>
      <c r="C224" s="54" t="s">
        <v>199</v>
      </c>
      <c r="D224" s="17" t="s">
        <v>200</v>
      </c>
      <c r="E224" s="18"/>
      <c r="F224" s="18"/>
      <c r="G224" s="18"/>
      <c r="H224" s="18"/>
      <c r="I224" s="18">
        <f t="shared" si="15"/>
        <v>0</v>
      </c>
      <c r="J224" s="18" t="e">
        <f t="shared" si="18"/>
        <v>#DIV/0!</v>
      </c>
      <c r="K224" s="18" t="e">
        <f t="shared" si="19"/>
        <v>#DIV/0!</v>
      </c>
      <c r="L224" s="18">
        <f t="shared" si="16"/>
        <v>0</v>
      </c>
      <c r="M224" s="18" t="e">
        <f t="shared" si="17"/>
        <v>#DIV/0!</v>
      </c>
    </row>
    <row r="225" spans="1:13" ht="30.75">
      <c r="A225" s="85"/>
      <c r="B225" s="82"/>
      <c r="C225" s="54" t="s">
        <v>187</v>
      </c>
      <c r="D225" s="17" t="s">
        <v>188</v>
      </c>
      <c r="E225" s="18">
        <v>67.5</v>
      </c>
      <c r="F225" s="18"/>
      <c r="G225" s="18"/>
      <c r="H225" s="18">
        <v>55.7</v>
      </c>
      <c r="I225" s="18">
        <f t="shared" si="15"/>
        <v>55.7</v>
      </c>
      <c r="J225" s="18"/>
      <c r="K225" s="18"/>
      <c r="L225" s="18">
        <f t="shared" si="16"/>
        <v>-11.799999999999997</v>
      </c>
      <c r="M225" s="18">
        <f t="shared" si="17"/>
        <v>82.51851851851852</v>
      </c>
    </row>
    <row r="226" spans="1:13" ht="18.75" customHeight="1">
      <c r="A226" s="85"/>
      <c r="B226" s="82"/>
      <c r="C226" s="54" t="s">
        <v>14</v>
      </c>
      <c r="D226" s="44" t="s">
        <v>15</v>
      </c>
      <c r="E226" s="18">
        <f>E228+E227</f>
        <v>1580.9</v>
      </c>
      <c r="F226" s="18">
        <f>F228+F227</f>
        <v>94.1</v>
      </c>
      <c r="G226" s="18">
        <f>G228+G227</f>
        <v>21.8</v>
      </c>
      <c r="H226" s="18">
        <f>H228+H227</f>
        <v>324.4</v>
      </c>
      <c r="I226" s="18">
        <f t="shared" si="15"/>
        <v>302.59999999999997</v>
      </c>
      <c r="J226" s="18">
        <f t="shared" si="18"/>
        <v>1488.0733944954127</v>
      </c>
      <c r="K226" s="18">
        <f t="shared" si="19"/>
        <v>344.7396386822529</v>
      </c>
      <c r="L226" s="18">
        <f t="shared" si="16"/>
        <v>-1256.5</v>
      </c>
      <c r="M226" s="18">
        <f t="shared" si="17"/>
        <v>20.519956986526662</v>
      </c>
    </row>
    <row r="227" spans="1:13" ht="18.75" customHeight="1" hidden="1">
      <c r="A227" s="85"/>
      <c r="B227" s="82"/>
      <c r="C227" s="55" t="s">
        <v>229</v>
      </c>
      <c r="D227" s="24" t="s">
        <v>230</v>
      </c>
      <c r="E227" s="18"/>
      <c r="F227" s="18">
        <v>69.8</v>
      </c>
      <c r="G227" s="18">
        <v>19.8</v>
      </c>
      <c r="H227" s="18">
        <v>134.6</v>
      </c>
      <c r="I227" s="18">
        <f t="shared" si="15"/>
        <v>114.8</v>
      </c>
      <c r="J227" s="18">
        <f t="shared" si="18"/>
        <v>679.7979797979798</v>
      </c>
      <c r="K227" s="18">
        <f t="shared" si="19"/>
        <v>192.83667621776505</v>
      </c>
      <c r="L227" s="18">
        <f t="shared" si="16"/>
        <v>134.6</v>
      </c>
      <c r="M227" s="18" t="e">
        <f t="shared" si="17"/>
        <v>#DIV/0!</v>
      </c>
    </row>
    <row r="228" spans="1:13" ht="18.75" customHeight="1" hidden="1">
      <c r="A228" s="85"/>
      <c r="B228" s="82"/>
      <c r="C228" s="55" t="s">
        <v>16</v>
      </c>
      <c r="D228" s="24" t="s">
        <v>17</v>
      </c>
      <c r="E228" s="18">
        <v>1580.9</v>
      </c>
      <c r="F228" s="18">
        <v>24.3</v>
      </c>
      <c r="G228" s="18">
        <v>2</v>
      </c>
      <c r="H228" s="18">
        <v>189.8</v>
      </c>
      <c r="I228" s="18">
        <f t="shared" si="15"/>
        <v>187.8</v>
      </c>
      <c r="J228" s="18">
        <f t="shared" si="18"/>
        <v>9490</v>
      </c>
      <c r="K228" s="18">
        <f t="shared" si="19"/>
        <v>781.0699588477366</v>
      </c>
      <c r="L228" s="18">
        <f t="shared" si="16"/>
        <v>-1391.1000000000001</v>
      </c>
      <c r="M228" s="18">
        <f t="shared" si="17"/>
        <v>12.005819469922196</v>
      </c>
    </row>
    <row r="229" spans="1:13" ht="18.75" customHeight="1" hidden="1">
      <c r="A229" s="85"/>
      <c r="B229" s="82"/>
      <c r="C229" s="54" t="s">
        <v>18</v>
      </c>
      <c r="D229" s="44" t="s">
        <v>19</v>
      </c>
      <c r="E229" s="18"/>
      <c r="F229" s="18"/>
      <c r="G229" s="18"/>
      <c r="H229" s="18"/>
      <c r="I229" s="18">
        <f t="shared" si="15"/>
        <v>0</v>
      </c>
      <c r="J229" s="18" t="e">
        <f t="shared" si="18"/>
        <v>#DIV/0!</v>
      </c>
      <c r="K229" s="18" t="e">
        <f t="shared" si="19"/>
        <v>#DIV/0!</v>
      </c>
      <c r="L229" s="18">
        <f t="shared" si="16"/>
        <v>0</v>
      </c>
      <c r="M229" s="18" t="e">
        <f t="shared" si="17"/>
        <v>#DIV/0!</v>
      </c>
    </row>
    <row r="230" spans="1:13" ht="18.75" customHeight="1" hidden="1">
      <c r="A230" s="85"/>
      <c r="B230" s="82"/>
      <c r="C230" s="54" t="s">
        <v>20</v>
      </c>
      <c r="D230" s="44" t="s">
        <v>21</v>
      </c>
      <c r="E230" s="18"/>
      <c r="F230" s="18"/>
      <c r="G230" s="18"/>
      <c r="H230" s="18"/>
      <c r="I230" s="18">
        <f t="shared" si="15"/>
        <v>0</v>
      </c>
      <c r="J230" s="18" t="e">
        <f t="shared" si="18"/>
        <v>#DIV/0!</v>
      </c>
      <c r="K230" s="18" t="e">
        <f t="shared" si="19"/>
        <v>#DIV/0!</v>
      </c>
      <c r="L230" s="18">
        <f t="shared" si="16"/>
        <v>0</v>
      </c>
      <c r="M230" s="18" t="e">
        <f t="shared" si="17"/>
        <v>#DIV/0!</v>
      </c>
    </row>
    <row r="231" spans="1:13" ht="18.75" customHeight="1" hidden="1">
      <c r="A231" s="85"/>
      <c r="B231" s="82"/>
      <c r="C231" s="54" t="s">
        <v>23</v>
      </c>
      <c r="D231" s="44" t="s">
        <v>24</v>
      </c>
      <c r="E231" s="18"/>
      <c r="F231" s="18"/>
      <c r="G231" s="18"/>
      <c r="H231" s="18"/>
      <c r="I231" s="18">
        <f t="shared" si="15"/>
        <v>0</v>
      </c>
      <c r="J231" s="18" t="e">
        <f t="shared" si="18"/>
        <v>#DIV/0!</v>
      </c>
      <c r="K231" s="18" t="e">
        <f t="shared" si="19"/>
        <v>#DIV/0!</v>
      </c>
      <c r="L231" s="18">
        <f t="shared" si="16"/>
        <v>0</v>
      </c>
      <c r="M231" s="18" t="e">
        <f t="shared" si="17"/>
        <v>#DIV/0!</v>
      </c>
    </row>
    <row r="232" spans="1:13" ht="18.75" customHeight="1">
      <c r="A232" s="85"/>
      <c r="B232" s="82"/>
      <c r="C232" s="54" t="s">
        <v>25</v>
      </c>
      <c r="D232" s="44" t="s">
        <v>67</v>
      </c>
      <c r="E232" s="18">
        <v>831</v>
      </c>
      <c r="F232" s="18">
        <v>1835</v>
      </c>
      <c r="G232" s="18">
        <v>1070.4</v>
      </c>
      <c r="H232" s="18">
        <v>1376.3</v>
      </c>
      <c r="I232" s="18">
        <f t="shared" si="15"/>
        <v>305.89999999999986</v>
      </c>
      <c r="J232" s="18">
        <f t="shared" si="18"/>
        <v>128.57810164424512</v>
      </c>
      <c r="K232" s="18">
        <f t="shared" si="19"/>
        <v>75.00272479564033</v>
      </c>
      <c r="L232" s="18">
        <f t="shared" si="16"/>
        <v>545.3</v>
      </c>
      <c r="M232" s="18">
        <f t="shared" si="17"/>
        <v>165.61973525872443</v>
      </c>
    </row>
    <row r="233" spans="1:13" ht="18.75" customHeight="1" hidden="1">
      <c r="A233" s="85"/>
      <c r="B233" s="82"/>
      <c r="C233" s="54" t="s">
        <v>38</v>
      </c>
      <c r="D233" s="24" t="s">
        <v>39</v>
      </c>
      <c r="E233" s="18"/>
      <c r="F233" s="18"/>
      <c r="G233" s="18"/>
      <c r="H233" s="18"/>
      <c r="I233" s="18">
        <f t="shared" si="15"/>
        <v>0</v>
      </c>
      <c r="J233" s="18" t="e">
        <f t="shared" si="18"/>
        <v>#DIV/0!</v>
      </c>
      <c r="K233" s="18" t="e">
        <f t="shared" si="19"/>
        <v>#DIV/0!</v>
      </c>
      <c r="L233" s="18">
        <f t="shared" si="16"/>
        <v>0</v>
      </c>
      <c r="M233" s="18" t="e">
        <f t="shared" si="17"/>
        <v>#DIV/0!</v>
      </c>
    </row>
    <row r="234" spans="1:13" ht="18.75" customHeight="1">
      <c r="A234" s="85"/>
      <c r="B234" s="82"/>
      <c r="C234" s="54" t="s">
        <v>27</v>
      </c>
      <c r="D234" s="44" t="s">
        <v>22</v>
      </c>
      <c r="E234" s="18">
        <v>-3.3</v>
      </c>
      <c r="F234" s="18"/>
      <c r="G234" s="18"/>
      <c r="H234" s="18"/>
      <c r="I234" s="18">
        <f t="shared" si="15"/>
        <v>0</v>
      </c>
      <c r="J234" s="18"/>
      <c r="K234" s="18"/>
      <c r="L234" s="18">
        <f t="shared" si="16"/>
        <v>3.3</v>
      </c>
      <c r="M234" s="18">
        <f t="shared" si="17"/>
        <v>0</v>
      </c>
    </row>
    <row r="235" spans="1:13" s="4" customFormat="1" ht="30.75">
      <c r="A235" s="85"/>
      <c r="B235" s="82"/>
      <c r="C235" s="57"/>
      <c r="D235" s="45" t="s">
        <v>30</v>
      </c>
      <c r="E235" s="3">
        <f>E236-E234</f>
        <v>2479.4</v>
      </c>
      <c r="F235" s="3">
        <f>F236-F234</f>
        <v>1929.1</v>
      </c>
      <c r="G235" s="3">
        <f>G236-G234</f>
        <v>1092.2</v>
      </c>
      <c r="H235" s="3">
        <f>H236-H234</f>
        <v>1756.3999999999999</v>
      </c>
      <c r="I235" s="3">
        <f t="shared" si="15"/>
        <v>664.1999999999998</v>
      </c>
      <c r="J235" s="3">
        <f t="shared" si="18"/>
        <v>160.81303790514556</v>
      </c>
      <c r="K235" s="3">
        <f t="shared" si="19"/>
        <v>91.04763879529314</v>
      </c>
      <c r="L235" s="3">
        <f t="shared" si="16"/>
        <v>-723.0000000000002</v>
      </c>
      <c r="M235" s="3">
        <f t="shared" si="17"/>
        <v>70.83971928692425</v>
      </c>
    </row>
    <row r="236" spans="1:13" s="4" customFormat="1" ht="18.75" customHeight="1">
      <c r="A236" s="86"/>
      <c r="B236" s="83"/>
      <c r="C236" s="57"/>
      <c r="D236" s="45" t="s">
        <v>46</v>
      </c>
      <c r="E236" s="5">
        <f>SUM(E223:E226,E229:E234)</f>
        <v>2476.1</v>
      </c>
      <c r="F236" s="5">
        <f>SUM(F223:F226,F229:F234)</f>
        <v>1929.1</v>
      </c>
      <c r="G236" s="5">
        <f>SUM(G223:G226,G229:G234)</f>
        <v>1092.2</v>
      </c>
      <c r="H236" s="5">
        <f>SUM(H223:H226,H229:H234)</f>
        <v>1756.3999999999999</v>
      </c>
      <c r="I236" s="5">
        <f t="shared" si="15"/>
        <v>664.1999999999998</v>
      </c>
      <c r="J236" s="5">
        <f t="shared" si="18"/>
        <v>160.81303790514556</v>
      </c>
      <c r="K236" s="5">
        <f t="shared" si="19"/>
        <v>91.04763879529314</v>
      </c>
      <c r="L236" s="5">
        <f t="shared" si="16"/>
        <v>-719.7</v>
      </c>
      <c r="M236" s="5">
        <f t="shared" si="17"/>
        <v>70.93413028552966</v>
      </c>
    </row>
    <row r="237" spans="1:13" ht="30.75">
      <c r="A237" s="84" t="s">
        <v>85</v>
      </c>
      <c r="B237" s="81" t="s">
        <v>86</v>
      </c>
      <c r="C237" s="54" t="s">
        <v>187</v>
      </c>
      <c r="D237" s="17" t="s">
        <v>188</v>
      </c>
      <c r="E237" s="18">
        <v>83.3</v>
      </c>
      <c r="F237" s="18"/>
      <c r="G237" s="18"/>
      <c r="H237" s="18">
        <v>21.9</v>
      </c>
      <c r="I237" s="18">
        <f t="shared" si="15"/>
        <v>21.9</v>
      </c>
      <c r="J237" s="18"/>
      <c r="K237" s="18"/>
      <c r="L237" s="18">
        <f t="shared" si="16"/>
        <v>-61.4</v>
      </c>
      <c r="M237" s="18">
        <f t="shared" si="17"/>
        <v>26.290516206482593</v>
      </c>
    </row>
    <row r="238" spans="1:13" ht="18.75" customHeight="1">
      <c r="A238" s="85"/>
      <c r="B238" s="82"/>
      <c r="C238" s="54" t="s">
        <v>14</v>
      </c>
      <c r="D238" s="44" t="s">
        <v>15</v>
      </c>
      <c r="E238" s="18"/>
      <c r="F238" s="18">
        <f>F240+F239</f>
        <v>4.8</v>
      </c>
      <c r="G238" s="18">
        <f>G240+G239</f>
        <v>2.4</v>
      </c>
      <c r="H238" s="18">
        <f>H240+H239</f>
        <v>22.6</v>
      </c>
      <c r="I238" s="18">
        <f t="shared" si="15"/>
        <v>20.200000000000003</v>
      </c>
      <c r="J238" s="18">
        <f t="shared" si="18"/>
        <v>941.6666666666667</v>
      </c>
      <c r="K238" s="18">
        <f t="shared" si="19"/>
        <v>470.83333333333337</v>
      </c>
      <c r="L238" s="18">
        <f t="shared" si="16"/>
        <v>22.6</v>
      </c>
      <c r="M238" s="18"/>
    </row>
    <row r="239" spans="1:13" ht="18.75" customHeight="1" hidden="1">
      <c r="A239" s="85"/>
      <c r="B239" s="82"/>
      <c r="C239" s="55" t="s">
        <v>229</v>
      </c>
      <c r="D239" s="24" t="s">
        <v>230</v>
      </c>
      <c r="E239" s="18"/>
      <c r="F239" s="18">
        <v>4.8</v>
      </c>
      <c r="G239" s="18">
        <v>2.4</v>
      </c>
      <c r="H239" s="18">
        <v>10.3</v>
      </c>
      <c r="I239" s="18">
        <f t="shared" si="15"/>
        <v>7.9</v>
      </c>
      <c r="J239" s="18">
        <f t="shared" si="18"/>
        <v>429.1666666666667</v>
      </c>
      <c r="K239" s="18">
        <f t="shared" si="19"/>
        <v>214.58333333333334</v>
      </c>
      <c r="L239" s="18">
        <f t="shared" si="16"/>
        <v>10.3</v>
      </c>
      <c r="M239" s="18" t="e">
        <f t="shared" si="17"/>
        <v>#DIV/0!</v>
      </c>
    </row>
    <row r="240" spans="1:13" ht="18.75" customHeight="1" hidden="1">
      <c r="A240" s="85"/>
      <c r="B240" s="82"/>
      <c r="C240" s="55" t="s">
        <v>16</v>
      </c>
      <c r="D240" s="24" t="s">
        <v>17</v>
      </c>
      <c r="E240" s="18"/>
      <c r="F240" s="18"/>
      <c r="G240" s="18"/>
      <c r="H240" s="18">
        <v>12.3</v>
      </c>
      <c r="I240" s="18">
        <f t="shared" si="15"/>
        <v>12.3</v>
      </c>
      <c r="J240" s="18" t="e">
        <f t="shared" si="18"/>
        <v>#DIV/0!</v>
      </c>
      <c r="K240" s="18" t="e">
        <f t="shared" si="19"/>
        <v>#DIV/0!</v>
      </c>
      <c r="L240" s="18">
        <f t="shared" si="16"/>
        <v>12.3</v>
      </c>
      <c r="M240" s="18" t="e">
        <f t="shared" si="17"/>
        <v>#DIV/0!</v>
      </c>
    </row>
    <row r="241" spans="1:13" ht="18.75" customHeight="1">
      <c r="A241" s="85"/>
      <c r="B241" s="82"/>
      <c r="C241" s="54" t="s">
        <v>18</v>
      </c>
      <c r="D241" s="44" t="s">
        <v>19</v>
      </c>
      <c r="E241" s="22">
        <v>8.8</v>
      </c>
      <c r="F241" s="18"/>
      <c r="G241" s="18"/>
      <c r="H241" s="18"/>
      <c r="I241" s="18">
        <f t="shared" si="15"/>
        <v>0</v>
      </c>
      <c r="J241" s="18"/>
      <c r="K241" s="18"/>
      <c r="L241" s="18">
        <f t="shared" si="16"/>
        <v>-8.8</v>
      </c>
      <c r="M241" s="18">
        <f t="shared" si="17"/>
        <v>0</v>
      </c>
    </row>
    <row r="242" spans="1:13" ht="18.75" customHeight="1" hidden="1">
      <c r="A242" s="85"/>
      <c r="B242" s="82"/>
      <c r="C242" s="54" t="s">
        <v>20</v>
      </c>
      <c r="D242" s="44" t="s">
        <v>21</v>
      </c>
      <c r="E242" s="18"/>
      <c r="F242" s="18"/>
      <c r="G242" s="18"/>
      <c r="H242" s="18"/>
      <c r="I242" s="18">
        <f t="shared" si="15"/>
        <v>0</v>
      </c>
      <c r="J242" s="18" t="e">
        <f t="shared" si="18"/>
        <v>#DIV/0!</v>
      </c>
      <c r="K242" s="18" t="e">
        <f t="shared" si="19"/>
        <v>#DIV/0!</v>
      </c>
      <c r="L242" s="18">
        <f t="shared" si="16"/>
        <v>0</v>
      </c>
      <c r="M242" s="18" t="e">
        <f t="shared" si="17"/>
        <v>#DIV/0!</v>
      </c>
    </row>
    <row r="243" spans="1:13" ht="18.75" customHeight="1" hidden="1">
      <c r="A243" s="85"/>
      <c r="B243" s="82"/>
      <c r="C243" s="54" t="s">
        <v>23</v>
      </c>
      <c r="D243" s="44" t="s">
        <v>24</v>
      </c>
      <c r="E243" s="18"/>
      <c r="F243" s="18"/>
      <c r="G243" s="18"/>
      <c r="H243" s="18"/>
      <c r="I243" s="18">
        <f t="shared" si="15"/>
        <v>0</v>
      </c>
      <c r="J243" s="18" t="e">
        <f t="shared" si="18"/>
        <v>#DIV/0!</v>
      </c>
      <c r="K243" s="18" t="e">
        <f t="shared" si="19"/>
        <v>#DIV/0!</v>
      </c>
      <c r="L243" s="18">
        <f t="shared" si="16"/>
        <v>0</v>
      </c>
      <c r="M243" s="18" t="e">
        <f t="shared" si="17"/>
        <v>#DIV/0!</v>
      </c>
    </row>
    <row r="244" spans="1:13" ht="18.75" customHeight="1">
      <c r="A244" s="85"/>
      <c r="B244" s="82"/>
      <c r="C244" s="54" t="s">
        <v>25</v>
      </c>
      <c r="D244" s="44" t="s">
        <v>67</v>
      </c>
      <c r="E244" s="18"/>
      <c r="F244" s="18">
        <v>306</v>
      </c>
      <c r="G244" s="18">
        <v>178.5</v>
      </c>
      <c r="H244" s="18">
        <v>229.5</v>
      </c>
      <c r="I244" s="18">
        <f t="shared" si="15"/>
        <v>51</v>
      </c>
      <c r="J244" s="18">
        <f t="shared" si="18"/>
        <v>128.57142857142858</v>
      </c>
      <c r="K244" s="18">
        <f t="shared" si="19"/>
        <v>75</v>
      </c>
      <c r="L244" s="18">
        <f t="shared" si="16"/>
        <v>229.5</v>
      </c>
      <c r="M244" s="18"/>
    </row>
    <row r="245" spans="1:13" ht="18.75" customHeight="1" hidden="1">
      <c r="A245" s="85"/>
      <c r="B245" s="82"/>
      <c r="C245" s="54" t="s">
        <v>38</v>
      </c>
      <c r="D245" s="24" t="s">
        <v>39</v>
      </c>
      <c r="E245" s="18"/>
      <c r="F245" s="18"/>
      <c r="G245" s="18"/>
      <c r="H245" s="18"/>
      <c r="I245" s="18">
        <f t="shared" si="15"/>
        <v>0</v>
      </c>
      <c r="J245" s="18" t="e">
        <f t="shared" si="18"/>
        <v>#DIV/0!</v>
      </c>
      <c r="K245" s="18" t="e">
        <f t="shared" si="19"/>
        <v>#DIV/0!</v>
      </c>
      <c r="L245" s="18">
        <f t="shared" si="16"/>
        <v>0</v>
      </c>
      <c r="M245" s="18" t="e">
        <f t="shared" si="17"/>
        <v>#DIV/0!</v>
      </c>
    </row>
    <row r="246" spans="1:13" ht="18.75" customHeight="1" hidden="1">
      <c r="A246" s="85"/>
      <c r="B246" s="82"/>
      <c r="C246" s="54" t="s">
        <v>27</v>
      </c>
      <c r="D246" s="44" t="s">
        <v>22</v>
      </c>
      <c r="E246" s="18"/>
      <c r="F246" s="18"/>
      <c r="G246" s="18"/>
      <c r="H246" s="18"/>
      <c r="I246" s="18">
        <f t="shared" si="15"/>
        <v>0</v>
      </c>
      <c r="J246" s="18" t="e">
        <f t="shared" si="18"/>
        <v>#DIV/0!</v>
      </c>
      <c r="K246" s="18" t="e">
        <f t="shared" si="19"/>
        <v>#DIV/0!</v>
      </c>
      <c r="L246" s="18">
        <f t="shared" si="16"/>
        <v>0</v>
      </c>
      <c r="M246" s="18" t="e">
        <f t="shared" si="17"/>
        <v>#DIV/0!</v>
      </c>
    </row>
    <row r="247" spans="1:13" s="4" customFormat="1" ht="30.75">
      <c r="A247" s="85"/>
      <c r="B247" s="82"/>
      <c r="C247" s="57"/>
      <c r="D247" s="45" t="s">
        <v>30</v>
      </c>
      <c r="E247" s="3">
        <f>E248-E246</f>
        <v>92.1</v>
      </c>
      <c r="F247" s="3">
        <f>F248-F246</f>
        <v>310.8</v>
      </c>
      <c r="G247" s="3">
        <f>G248-G246</f>
        <v>180.9</v>
      </c>
      <c r="H247" s="3">
        <f>H248-H246</f>
        <v>274</v>
      </c>
      <c r="I247" s="3">
        <f t="shared" si="15"/>
        <v>93.1</v>
      </c>
      <c r="J247" s="3">
        <f t="shared" si="18"/>
        <v>151.46489773355444</v>
      </c>
      <c r="K247" s="3">
        <f t="shared" si="19"/>
        <v>88.15958815958815</v>
      </c>
      <c r="L247" s="3">
        <f t="shared" si="16"/>
        <v>181.9</v>
      </c>
      <c r="M247" s="3">
        <f t="shared" si="17"/>
        <v>297.5027144408252</v>
      </c>
    </row>
    <row r="248" spans="1:13" s="4" customFormat="1" ht="18.75" customHeight="1">
      <c r="A248" s="86"/>
      <c r="B248" s="83"/>
      <c r="C248" s="57"/>
      <c r="D248" s="45" t="s">
        <v>46</v>
      </c>
      <c r="E248" s="5">
        <f>SUM(E237:E238,E241:E246)</f>
        <v>92.1</v>
      </c>
      <c r="F248" s="5">
        <f>SUM(F237:F238,F241:F246)</f>
        <v>310.8</v>
      </c>
      <c r="G248" s="5">
        <f>SUM(G237:G238,G241:G246)</f>
        <v>180.9</v>
      </c>
      <c r="H248" s="5">
        <f>SUM(H237:H238,H241:H246)</f>
        <v>274</v>
      </c>
      <c r="I248" s="5">
        <f t="shared" si="15"/>
        <v>93.1</v>
      </c>
      <c r="J248" s="5">
        <f t="shared" si="18"/>
        <v>151.46489773355444</v>
      </c>
      <c r="K248" s="5">
        <f t="shared" si="19"/>
        <v>88.15958815958815</v>
      </c>
      <c r="L248" s="5">
        <f t="shared" si="16"/>
        <v>181.9</v>
      </c>
      <c r="M248" s="5">
        <f t="shared" si="17"/>
        <v>297.5027144408252</v>
      </c>
    </row>
    <row r="249" spans="1:13" ht="78">
      <c r="A249" s="84" t="s">
        <v>210</v>
      </c>
      <c r="B249" s="81" t="s">
        <v>211</v>
      </c>
      <c r="C249" s="55" t="s">
        <v>11</v>
      </c>
      <c r="D249" s="24" t="s">
        <v>87</v>
      </c>
      <c r="E249" s="18">
        <v>265.4</v>
      </c>
      <c r="F249" s="18">
        <v>421</v>
      </c>
      <c r="G249" s="18">
        <v>197.3</v>
      </c>
      <c r="H249" s="18">
        <v>326.8</v>
      </c>
      <c r="I249" s="18">
        <f t="shared" si="15"/>
        <v>129.5</v>
      </c>
      <c r="J249" s="18">
        <f t="shared" si="18"/>
        <v>165.63608717688797</v>
      </c>
      <c r="K249" s="18">
        <f t="shared" si="19"/>
        <v>77.62470308788599</v>
      </c>
      <c r="L249" s="18">
        <f t="shared" si="16"/>
        <v>61.400000000000034</v>
      </c>
      <c r="M249" s="18">
        <f t="shared" si="17"/>
        <v>123.13489073097213</v>
      </c>
    </row>
    <row r="250" spans="1:13" ht="30.75">
      <c r="A250" s="85"/>
      <c r="B250" s="82"/>
      <c r="C250" s="54" t="s">
        <v>193</v>
      </c>
      <c r="D250" s="17" t="s">
        <v>194</v>
      </c>
      <c r="E250" s="25">
        <v>5024.4</v>
      </c>
      <c r="F250" s="18">
        <v>4606</v>
      </c>
      <c r="G250" s="18">
        <v>1996.9</v>
      </c>
      <c r="H250" s="25">
        <v>3501.9</v>
      </c>
      <c r="I250" s="25">
        <f t="shared" si="15"/>
        <v>1505</v>
      </c>
      <c r="J250" s="25">
        <f t="shared" si="18"/>
        <v>175.3668185687816</v>
      </c>
      <c r="K250" s="25">
        <f t="shared" si="19"/>
        <v>76.02909248805906</v>
      </c>
      <c r="L250" s="25">
        <f t="shared" si="16"/>
        <v>-1522.4999999999995</v>
      </c>
      <c r="M250" s="25">
        <f t="shared" si="17"/>
        <v>69.69787437305948</v>
      </c>
    </row>
    <row r="251" spans="1:13" ht="30.75">
      <c r="A251" s="85"/>
      <c r="B251" s="82"/>
      <c r="C251" s="54" t="s">
        <v>187</v>
      </c>
      <c r="D251" s="17" t="s">
        <v>188</v>
      </c>
      <c r="E251" s="25">
        <v>232.2</v>
      </c>
      <c r="F251" s="18">
        <v>5892.2</v>
      </c>
      <c r="G251" s="18">
        <v>5892.2</v>
      </c>
      <c r="H251" s="25">
        <v>7325.1</v>
      </c>
      <c r="I251" s="25">
        <f t="shared" si="15"/>
        <v>1432.9000000000005</v>
      </c>
      <c r="J251" s="25">
        <f t="shared" si="18"/>
        <v>124.31859067920303</v>
      </c>
      <c r="K251" s="25">
        <f t="shared" si="19"/>
        <v>124.31859067920303</v>
      </c>
      <c r="L251" s="25">
        <f t="shared" si="16"/>
        <v>7092.900000000001</v>
      </c>
      <c r="M251" s="25">
        <f t="shared" si="17"/>
        <v>3154.651162790698</v>
      </c>
    </row>
    <row r="252" spans="1:13" ht="93">
      <c r="A252" s="85"/>
      <c r="B252" s="82"/>
      <c r="C252" s="55" t="s">
        <v>185</v>
      </c>
      <c r="D252" s="17" t="s">
        <v>205</v>
      </c>
      <c r="E252" s="25">
        <v>17.8</v>
      </c>
      <c r="F252" s="18"/>
      <c r="G252" s="18"/>
      <c r="H252" s="25"/>
      <c r="I252" s="25">
        <f t="shared" si="15"/>
        <v>0</v>
      </c>
      <c r="J252" s="25"/>
      <c r="K252" s="25"/>
      <c r="L252" s="25">
        <f t="shared" si="16"/>
        <v>-17.8</v>
      </c>
      <c r="M252" s="25">
        <f t="shared" si="17"/>
        <v>0</v>
      </c>
    </row>
    <row r="253" spans="1:13" ht="18.75" customHeight="1">
      <c r="A253" s="85"/>
      <c r="B253" s="82"/>
      <c r="C253" s="54" t="s">
        <v>14</v>
      </c>
      <c r="D253" s="44" t="s">
        <v>15</v>
      </c>
      <c r="E253" s="18">
        <f>SUM(E254:E256)</f>
        <v>2388.3999999999996</v>
      </c>
      <c r="F253" s="18">
        <f>SUM(F254:F256)</f>
        <v>0</v>
      </c>
      <c r="G253" s="18">
        <f>SUM(G254:G256)</f>
        <v>0</v>
      </c>
      <c r="H253" s="18">
        <f>SUM(H254:H256)</f>
        <v>236.39999999999998</v>
      </c>
      <c r="I253" s="18">
        <f t="shared" si="15"/>
        <v>236.39999999999998</v>
      </c>
      <c r="J253" s="18"/>
      <c r="K253" s="18"/>
      <c r="L253" s="18">
        <f t="shared" si="16"/>
        <v>-2151.9999999999995</v>
      </c>
      <c r="M253" s="18">
        <f t="shared" si="17"/>
        <v>9.897839557863005</v>
      </c>
    </row>
    <row r="254" spans="1:13" ht="18.75" customHeight="1" hidden="1">
      <c r="A254" s="85"/>
      <c r="B254" s="82"/>
      <c r="C254" s="55" t="s">
        <v>239</v>
      </c>
      <c r="D254" s="44" t="s">
        <v>240</v>
      </c>
      <c r="E254" s="18"/>
      <c r="F254" s="18"/>
      <c r="G254" s="18"/>
      <c r="H254" s="18">
        <v>10.2</v>
      </c>
      <c r="I254" s="18">
        <f t="shared" si="15"/>
        <v>10.2</v>
      </c>
      <c r="J254" s="18" t="e">
        <f t="shared" si="18"/>
        <v>#DIV/0!</v>
      </c>
      <c r="K254" s="18" t="e">
        <f t="shared" si="19"/>
        <v>#DIV/0!</v>
      </c>
      <c r="L254" s="18">
        <f t="shared" si="16"/>
        <v>10.2</v>
      </c>
      <c r="M254" s="18" t="e">
        <f t="shared" si="17"/>
        <v>#DIV/0!</v>
      </c>
    </row>
    <row r="255" spans="1:13" ht="18.75" customHeight="1" hidden="1">
      <c r="A255" s="85"/>
      <c r="B255" s="82"/>
      <c r="C255" s="55" t="s">
        <v>191</v>
      </c>
      <c r="D255" s="24" t="s">
        <v>192</v>
      </c>
      <c r="E255" s="18">
        <v>2.7</v>
      </c>
      <c r="F255" s="18"/>
      <c r="G255" s="18"/>
      <c r="H255" s="18"/>
      <c r="I255" s="18">
        <f t="shared" si="15"/>
        <v>0</v>
      </c>
      <c r="J255" s="18" t="e">
        <f t="shared" si="18"/>
        <v>#DIV/0!</v>
      </c>
      <c r="K255" s="18" t="e">
        <f t="shared" si="19"/>
        <v>#DIV/0!</v>
      </c>
      <c r="L255" s="18">
        <f t="shared" si="16"/>
        <v>-2.7</v>
      </c>
      <c r="M255" s="18">
        <f t="shared" si="17"/>
        <v>0</v>
      </c>
    </row>
    <row r="256" spans="1:13" ht="18.75" customHeight="1" hidden="1">
      <c r="A256" s="85"/>
      <c r="B256" s="82"/>
      <c r="C256" s="55" t="s">
        <v>16</v>
      </c>
      <c r="D256" s="24" t="s">
        <v>17</v>
      </c>
      <c r="E256" s="18">
        <v>2385.7</v>
      </c>
      <c r="F256" s="18"/>
      <c r="G256" s="18"/>
      <c r="H256" s="18">
        <v>226.2</v>
      </c>
      <c r="I256" s="18">
        <f t="shared" si="15"/>
        <v>226.2</v>
      </c>
      <c r="J256" s="18" t="e">
        <f t="shared" si="18"/>
        <v>#DIV/0!</v>
      </c>
      <c r="K256" s="18" t="e">
        <f t="shared" si="19"/>
        <v>#DIV/0!</v>
      </c>
      <c r="L256" s="18">
        <f t="shared" si="16"/>
        <v>-2159.5</v>
      </c>
      <c r="M256" s="18">
        <f t="shared" si="17"/>
        <v>9.481493901161086</v>
      </c>
    </row>
    <row r="257" spans="1:13" ht="18.75" customHeight="1">
      <c r="A257" s="85"/>
      <c r="B257" s="82"/>
      <c r="C257" s="54" t="s">
        <v>18</v>
      </c>
      <c r="D257" s="44" t="s">
        <v>19</v>
      </c>
      <c r="E257" s="18">
        <v>-33.6</v>
      </c>
      <c r="F257" s="18"/>
      <c r="G257" s="18"/>
      <c r="H257" s="18">
        <v>6962.4</v>
      </c>
      <c r="I257" s="18">
        <f t="shared" si="15"/>
        <v>6962.4</v>
      </c>
      <c r="J257" s="18"/>
      <c r="K257" s="18"/>
      <c r="L257" s="18">
        <f t="shared" si="16"/>
        <v>6996</v>
      </c>
      <c r="M257" s="18">
        <f t="shared" si="17"/>
        <v>-20721.42857142857</v>
      </c>
    </row>
    <row r="258" spans="1:13" ht="21" customHeight="1">
      <c r="A258" s="85"/>
      <c r="B258" s="82"/>
      <c r="C258" s="54" t="s">
        <v>20</v>
      </c>
      <c r="D258" s="44" t="s">
        <v>186</v>
      </c>
      <c r="E258" s="18">
        <v>24.6</v>
      </c>
      <c r="F258" s="18"/>
      <c r="G258" s="18"/>
      <c r="H258" s="18"/>
      <c r="I258" s="18">
        <f t="shared" si="15"/>
        <v>0</v>
      </c>
      <c r="J258" s="18"/>
      <c r="K258" s="18"/>
      <c r="L258" s="18">
        <f t="shared" si="16"/>
        <v>-24.6</v>
      </c>
      <c r="M258" s="18">
        <f t="shared" si="17"/>
        <v>0</v>
      </c>
    </row>
    <row r="259" spans="1:13" ht="18.75" customHeight="1">
      <c r="A259" s="85"/>
      <c r="B259" s="82"/>
      <c r="C259" s="54" t="s">
        <v>23</v>
      </c>
      <c r="D259" s="44" t="s">
        <v>24</v>
      </c>
      <c r="E259" s="18">
        <v>10563.2</v>
      </c>
      <c r="F259" s="25">
        <v>68786.5</v>
      </c>
      <c r="G259" s="25">
        <v>3258</v>
      </c>
      <c r="H259" s="18">
        <v>3258</v>
      </c>
      <c r="I259" s="18">
        <f t="shared" si="15"/>
        <v>0</v>
      </c>
      <c r="J259" s="18">
        <f t="shared" si="18"/>
        <v>100</v>
      </c>
      <c r="K259" s="18">
        <f t="shared" si="19"/>
        <v>4.736394496013026</v>
      </c>
      <c r="L259" s="18">
        <f t="shared" si="16"/>
        <v>-7305.200000000001</v>
      </c>
      <c r="M259" s="18">
        <f t="shared" si="17"/>
        <v>30.842926385943652</v>
      </c>
    </row>
    <row r="260" spans="1:13" ht="18.75" customHeight="1" hidden="1">
      <c r="A260" s="85"/>
      <c r="B260" s="82"/>
      <c r="C260" s="54" t="s">
        <v>25</v>
      </c>
      <c r="D260" s="44" t="s">
        <v>67</v>
      </c>
      <c r="E260" s="18"/>
      <c r="F260" s="25"/>
      <c r="G260" s="25"/>
      <c r="H260" s="18"/>
      <c r="I260" s="18">
        <f t="shared" si="15"/>
        <v>0</v>
      </c>
      <c r="J260" s="18" t="e">
        <f t="shared" si="18"/>
        <v>#DIV/0!</v>
      </c>
      <c r="K260" s="18" t="e">
        <f t="shared" si="19"/>
        <v>#DIV/0!</v>
      </c>
      <c r="L260" s="18">
        <f t="shared" si="16"/>
        <v>0</v>
      </c>
      <c r="M260" s="18" t="e">
        <f t="shared" si="17"/>
        <v>#DIV/0!</v>
      </c>
    </row>
    <row r="261" spans="1:13" ht="18.75" customHeight="1">
      <c r="A261" s="85"/>
      <c r="B261" s="82"/>
      <c r="C261" s="54" t="s">
        <v>38</v>
      </c>
      <c r="D261" s="24" t="s">
        <v>39</v>
      </c>
      <c r="E261" s="18"/>
      <c r="F261" s="25">
        <v>255</v>
      </c>
      <c r="G261" s="25">
        <v>255</v>
      </c>
      <c r="H261" s="18"/>
      <c r="I261" s="18">
        <f t="shared" si="15"/>
        <v>-255</v>
      </c>
      <c r="J261" s="18">
        <f t="shared" si="18"/>
        <v>0</v>
      </c>
      <c r="K261" s="18">
        <f t="shared" si="19"/>
        <v>0</v>
      </c>
      <c r="L261" s="18">
        <f t="shared" si="16"/>
        <v>0</v>
      </c>
      <c r="M261" s="18"/>
    </row>
    <row r="262" spans="1:13" ht="18.75" customHeight="1" hidden="1">
      <c r="A262" s="85"/>
      <c r="B262" s="82"/>
      <c r="C262" s="54" t="s">
        <v>47</v>
      </c>
      <c r="D262" s="44" t="s">
        <v>48</v>
      </c>
      <c r="E262" s="18"/>
      <c r="F262" s="25"/>
      <c r="G262" s="25"/>
      <c r="H262" s="18"/>
      <c r="I262" s="18">
        <f aca="true" t="shared" si="20" ref="I262:I325">H262-G262</f>
        <v>0</v>
      </c>
      <c r="J262" s="18" t="e">
        <f aca="true" t="shared" si="21" ref="J262:J325">H262/G262*100</f>
        <v>#DIV/0!</v>
      </c>
      <c r="K262" s="18" t="e">
        <f aca="true" t="shared" si="22" ref="K262:K325">H262/F262*100</f>
        <v>#DIV/0!</v>
      </c>
      <c r="L262" s="18">
        <f aca="true" t="shared" si="23" ref="L262:L325">H262-E262</f>
        <v>0</v>
      </c>
      <c r="M262" s="18" t="e">
        <f aca="true" t="shared" si="24" ref="M262:M325">H262/E262*100</f>
        <v>#DIV/0!</v>
      </c>
    </row>
    <row r="263" spans="1:13" ht="18.75" customHeight="1">
      <c r="A263" s="85"/>
      <c r="B263" s="82"/>
      <c r="C263" s="54" t="s">
        <v>27</v>
      </c>
      <c r="D263" s="44" t="s">
        <v>22</v>
      </c>
      <c r="E263" s="18">
        <v>-1225</v>
      </c>
      <c r="F263" s="25"/>
      <c r="G263" s="25"/>
      <c r="H263" s="18">
        <v>-624.1</v>
      </c>
      <c r="I263" s="18">
        <f t="shared" si="20"/>
        <v>-624.1</v>
      </c>
      <c r="J263" s="18"/>
      <c r="K263" s="18"/>
      <c r="L263" s="18">
        <f t="shared" si="23"/>
        <v>600.9</v>
      </c>
      <c r="M263" s="18">
        <f t="shared" si="24"/>
        <v>50.94693877551021</v>
      </c>
    </row>
    <row r="264" spans="1:13" s="4" customFormat="1" ht="18.75" customHeight="1">
      <c r="A264" s="85"/>
      <c r="B264" s="82"/>
      <c r="C264" s="56"/>
      <c r="D264" s="45" t="s">
        <v>28</v>
      </c>
      <c r="E264" s="5">
        <f>SUM(E249:E253,E257:E263)</f>
        <v>17257.4</v>
      </c>
      <c r="F264" s="5">
        <f>SUM(F249:F253,F257:F263)</f>
        <v>79960.7</v>
      </c>
      <c r="G264" s="5">
        <f>SUM(G249:G253,G257:G263)</f>
        <v>11599.4</v>
      </c>
      <c r="H264" s="5">
        <f>SUM(H249:H253,H257:H263)</f>
        <v>20986.5</v>
      </c>
      <c r="I264" s="5">
        <f t="shared" si="20"/>
        <v>9387.1</v>
      </c>
      <c r="J264" s="5">
        <f t="shared" si="21"/>
        <v>180.92746176526373</v>
      </c>
      <c r="K264" s="5">
        <f t="shared" si="22"/>
        <v>26.24601835651764</v>
      </c>
      <c r="L264" s="5">
        <f t="shared" si="23"/>
        <v>3729.0999999999985</v>
      </c>
      <c r="M264" s="5">
        <f t="shared" si="24"/>
        <v>121.60870119484974</v>
      </c>
    </row>
    <row r="265" spans="1:13" ht="18.75" customHeight="1">
      <c r="A265" s="85"/>
      <c r="B265" s="82"/>
      <c r="C265" s="54" t="s">
        <v>14</v>
      </c>
      <c r="D265" s="44" t="s">
        <v>15</v>
      </c>
      <c r="E265" s="18">
        <f>E266</f>
        <v>6880</v>
      </c>
      <c r="F265" s="18">
        <f>F266</f>
        <v>12000</v>
      </c>
      <c r="G265" s="18">
        <f>G266</f>
        <v>6600</v>
      </c>
      <c r="H265" s="18">
        <f>H266</f>
        <v>6027.2</v>
      </c>
      <c r="I265" s="18">
        <f t="shared" si="20"/>
        <v>-572.8000000000002</v>
      </c>
      <c r="J265" s="18">
        <f t="shared" si="21"/>
        <v>91.32121212121211</v>
      </c>
      <c r="K265" s="18">
        <f t="shared" si="22"/>
        <v>50.22666666666667</v>
      </c>
      <c r="L265" s="18">
        <f t="shared" si="23"/>
        <v>-852.8000000000002</v>
      </c>
      <c r="M265" s="18">
        <f t="shared" si="24"/>
        <v>87.60465116279069</v>
      </c>
    </row>
    <row r="266" spans="1:13" ht="18.75" customHeight="1" hidden="1">
      <c r="A266" s="85"/>
      <c r="B266" s="82"/>
      <c r="C266" s="55" t="s">
        <v>16</v>
      </c>
      <c r="D266" s="24" t="s">
        <v>17</v>
      </c>
      <c r="E266" s="18">
        <v>6880</v>
      </c>
      <c r="F266" s="18">
        <v>12000</v>
      </c>
      <c r="G266" s="18">
        <v>6600</v>
      </c>
      <c r="H266" s="18">
        <v>6027.2</v>
      </c>
      <c r="I266" s="18">
        <f t="shared" si="20"/>
        <v>-572.8000000000002</v>
      </c>
      <c r="J266" s="18">
        <f t="shared" si="21"/>
        <v>91.32121212121211</v>
      </c>
      <c r="K266" s="18">
        <f t="shared" si="22"/>
        <v>50.22666666666667</v>
      </c>
      <c r="L266" s="18">
        <f t="shared" si="23"/>
        <v>-852.8000000000002</v>
      </c>
      <c r="M266" s="18">
        <f t="shared" si="24"/>
        <v>87.60465116279069</v>
      </c>
    </row>
    <row r="267" spans="1:13" s="4" customFormat="1" ht="18.75" customHeight="1">
      <c r="A267" s="85"/>
      <c r="B267" s="82"/>
      <c r="C267" s="56"/>
      <c r="D267" s="45" t="s">
        <v>29</v>
      </c>
      <c r="E267" s="5">
        <f>E265</f>
        <v>6880</v>
      </c>
      <c r="F267" s="5">
        <f>F265</f>
        <v>12000</v>
      </c>
      <c r="G267" s="5">
        <f>G265</f>
        <v>6600</v>
      </c>
      <c r="H267" s="5">
        <f>H265</f>
        <v>6027.2</v>
      </c>
      <c r="I267" s="5">
        <f t="shared" si="20"/>
        <v>-572.8000000000002</v>
      </c>
      <c r="J267" s="5">
        <f t="shared" si="21"/>
        <v>91.32121212121211</v>
      </c>
      <c r="K267" s="5">
        <f t="shared" si="22"/>
        <v>50.22666666666667</v>
      </c>
      <c r="L267" s="5">
        <f t="shared" si="23"/>
        <v>-852.8000000000002</v>
      </c>
      <c r="M267" s="5">
        <f t="shared" si="24"/>
        <v>87.60465116279069</v>
      </c>
    </row>
    <row r="268" spans="1:13" s="4" customFormat="1" ht="30.75">
      <c r="A268" s="85"/>
      <c r="B268" s="82"/>
      <c r="C268" s="56"/>
      <c r="D268" s="45" t="s">
        <v>30</v>
      </c>
      <c r="E268" s="5">
        <f>E269-E263</f>
        <v>25362.4</v>
      </c>
      <c r="F268" s="5">
        <f>F269-F263</f>
        <v>91960.7</v>
      </c>
      <c r="G268" s="5">
        <f>G269-G263</f>
        <v>18199.4</v>
      </c>
      <c r="H268" s="5">
        <f>H269-H263</f>
        <v>27637.8</v>
      </c>
      <c r="I268" s="5">
        <f t="shared" si="20"/>
        <v>9438.399999999998</v>
      </c>
      <c r="J268" s="5">
        <f t="shared" si="21"/>
        <v>151.8610503642977</v>
      </c>
      <c r="K268" s="5">
        <f t="shared" si="22"/>
        <v>30.053925209355736</v>
      </c>
      <c r="L268" s="5">
        <f t="shared" si="23"/>
        <v>2275.399999999998</v>
      </c>
      <c r="M268" s="5">
        <f t="shared" si="24"/>
        <v>108.97154843390216</v>
      </c>
    </row>
    <row r="269" spans="1:13" s="4" customFormat="1" ht="18.75" customHeight="1">
      <c r="A269" s="86"/>
      <c r="B269" s="83"/>
      <c r="C269" s="56"/>
      <c r="D269" s="45" t="s">
        <v>46</v>
      </c>
      <c r="E269" s="5">
        <f>E264+E267</f>
        <v>24137.4</v>
      </c>
      <c r="F269" s="5">
        <f>F264+F267</f>
        <v>91960.7</v>
      </c>
      <c r="G269" s="5">
        <f>G264+G267</f>
        <v>18199.4</v>
      </c>
      <c r="H269" s="5">
        <f>H264+H267</f>
        <v>27013.7</v>
      </c>
      <c r="I269" s="5">
        <f t="shared" si="20"/>
        <v>8814.3</v>
      </c>
      <c r="J269" s="5">
        <f t="shared" si="21"/>
        <v>148.43181643350877</v>
      </c>
      <c r="K269" s="5">
        <f t="shared" si="22"/>
        <v>29.375265738516564</v>
      </c>
      <c r="L269" s="5">
        <f t="shared" si="23"/>
        <v>2876.2999999999993</v>
      </c>
      <c r="M269" s="5">
        <f t="shared" si="24"/>
        <v>111.91636215996752</v>
      </c>
    </row>
    <row r="270" spans="1:13" s="4" customFormat="1" ht="93">
      <c r="A270" s="84" t="s">
        <v>88</v>
      </c>
      <c r="B270" s="81" t="s">
        <v>89</v>
      </c>
      <c r="C270" s="54" t="s">
        <v>225</v>
      </c>
      <c r="D270" s="17" t="s">
        <v>227</v>
      </c>
      <c r="E270" s="18">
        <v>538.8</v>
      </c>
      <c r="F270" s="18">
        <v>407.2</v>
      </c>
      <c r="G270" s="18">
        <v>237.7</v>
      </c>
      <c r="H270" s="18">
        <v>653.8</v>
      </c>
      <c r="I270" s="18">
        <f t="shared" si="20"/>
        <v>416.09999999999997</v>
      </c>
      <c r="J270" s="18">
        <f t="shared" si="21"/>
        <v>275.05258729490953</v>
      </c>
      <c r="K270" s="18">
        <f t="shared" si="22"/>
        <v>160.5599214145383</v>
      </c>
      <c r="L270" s="18">
        <f t="shared" si="23"/>
        <v>115</v>
      </c>
      <c r="M270" s="18">
        <f t="shared" si="24"/>
        <v>121.34372680029695</v>
      </c>
    </row>
    <row r="271" spans="1:13" s="4" customFormat="1" ht="21" customHeight="1">
      <c r="A271" s="85"/>
      <c r="B271" s="82"/>
      <c r="C271" s="54" t="s">
        <v>7</v>
      </c>
      <c r="D271" s="17" t="s">
        <v>8</v>
      </c>
      <c r="E271" s="18"/>
      <c r="F271" s="18">
        <v>1301</v>
      </c>
      <c r="G271" s="18">
        <v>745.1</v>
      </c>
      <c r="H271" s="18">
        <v>735.9</v>
      </c>
      <c r="I271" s="18">
        <f t="shared" si="20"/>
        <v>-9.200000000000045</v>
      </c>
      <c r="J271" s="18">
        <f t="shared" si="21"/>
        <v>98.76526640719366</v>
      </c>
      <c r="K271" s="18">
        <f t="shared" si="22"/>
        <v>56.56418139892391</v>
      </c>
      <c r="L271" s="18">
        <f t="shared" si="23"/>
        <v>735.9</v>
      </c>
      <c r="M271" s="18"/>
    </row>
    <row r="272" spans="1:13" ht="30.75">
      <c r="A272" s="85"/>
      <c r="B272" s="82"/>
      <c r="C272" s="54" t="s">
        <v>187</v>
      </c>
      <c r="D272" s="17" t="s">
        <v>188</v>
      </c>
      <c r="E272" s="18">
        <v>42.2</v>
      </c>
      <c r="F272" s="18"/>
      <c r="G272" s="18"/>
      <c r="H272" s="18">
        <v>78.8</v>
      </c>
      <c r="I272" s="18">
        <f t="shared" si="20"/>
        <v>78.8</v>
      </c>
      <c r="J272" s="18"/>
      <c r="K272" s="18"/>
      <c r="L272" s="18">
        <f t="shared" si="23"/>
        <v>36.599999999999994</v>
      </c>
      <c r="M272" s="18">
        <f t="shared" si="24"/>
        <v>186.7298578199052</v>
      </c>
    </row>
    <row r="273" spans="1:13" ht="84" customHeight="1">
      <c r="A273" s="85"/>
      <c r="B273" s="82"/>
      <c r="C273" s="55" t="s">
        <v>201</v>
      </c>
      <c r="D273" s="24" t="s">
        <v>204</v>
      </c>
      <c r="E273" s="18"/>
      <c r="F273" s="18"/>
      <c r="G273" s="18"/>
      <c r="H273" s="18">
        <v>446.5</v>
      </c>
      <c r="I273" s="18">
        <f t="shared" si="20"/>
        <v>446.5</v>
      </c>
      <c r="J273" s="18"/>
      <c r="K273" s="18"/>
      <c r="L273" s="18">
        <f t="shared" si="23"/>
        <v>446.5</v>
      </c>
      <c r="M273" s="18"/>
    </row>
    <row r="274" spans="1:13" ht="18.75" customHeight="1">
      <c r="A274" s="85"/>
      <c r="B274" s="82"/>
      <c r="C274" s="54" t="s">
        <v>14</v>
      </c>
      <c r="D274" s="44" t="s">
        <v>15</v>
      </c>
      <c r="E274" s="18">
        <f>SUM(E275:E279)</f>
        <v>232</v>
      </c>
      <c r="F274" s="18">
        <f>SUM(F275:F279)</f>
        <v>251.3</v>
      </c>
      <c r="G274" s="18">
        <f>SUM(G275:G279)</f>
        <v>146.6</v>
      </c>
      <c r="H274" s="18">
        <f>SUM(H275:H279)</f>
        <v>1579.7</v>
      </c>
      <c r="I274" s="18">
        <f t="shared" si="20"/>
        <v>1433.1000000000001</v>
      </c>
      <c r="J274" s="18">
        <f t="shared" si="21"/>
        <v>1077.5579809004093</v>
      </c>
      <c r="K274" s="18">
        <f t="shared" si="22"/>
        <v>628.6112216474334</v>
      </c>
      <c r="L274" s="18">
        <f t="shared" si="23"/>
        <v>1347.7</v>
      </c>
      <c r="M274" s="18">
        <f t="shared" si="24"/>
        <v>680.9051724137931</v>
      </c>
    </row>
    <row r="275" spans="1:13" ht="18.75" customHeight="1" hidden="1">
      <c r="A275" s="85"/>
      <c r="B275" s="82"/>
      <c r="C275" s="55" t="s">
        <v>33</v>
      </c>
      <c r="D275" s="24" t="s">
        <v>34</v>
      </c>
      <c r="E275" s="18"/>
      <c r="F275" s="18"/>
      <c r="G275" s="18"/>
      <c r="H275" s="18"/>
      <c r="I275" s="18">
        <f t="shared" si="20"/>
        <v>0</v>
      </c>
      <c r="J275" s="18" t="e">
        <f t="shared" si="21"/>
        <v>#DIV/0!</v>
      </c>
      <c r="K275" s="18" t="e">
        <f t="shared" si="22"/>
        <v>#DIV/0!</v>
      </c>
      <c r="L275" s="18">
        <f t="shared" si="23"/>
        <v>0</v>
      </c>
      <c r="M275" s="18" t="e">
        <f t="shared" si="24"/>
        <v>#DIV/0!</v>
      </c>
    </row>
    <row r="276" spans="1:13" ht="18.75" customHeight="1" hidden="1">
      <c r="A276" s="85"/>
      <c r="B276" s="82"/>
      <c r="C276" s="55" t="s">
        <v>236</v>
      </c>
      <c r="D276" s="24" t="s">
        <v>235</v>
      </c>
      <c r="E276" s="18"/>
      <c r="F276" s="18">
        <v>251.3</v>
      </c>
      <c r="G276" s="18">
        <v>146.6</v>
      </c>
      <c r="H276" s="18">
        <v>729.4</v>
      </c>
      <c r="I276" s="18">
        <f t="shared" si="20"/>
        <v>582.8</v>
      </c>
      <c r="J276" s="18">
        <f t="shared" si="21"/>
        <v>497.54433833560705</v>
      </c>
      <c r="K276" s="18">
        <f t="shared" si="22"/>
        <v>290.25069637883007</v>
      </c>
      <c r="L276" s="18">
        <f t="shared" si="23"/>
        <v>729.4</v>
      </c>
      <c r="M276" s="18" t="e">
        <f t="shared" si="24"/>
        <v>#DIV/0!</v>
      </c>
    </row>
    <row r="277" spans="1:13" ht="18.75" customHeight="1" hidden="1">
      <c r="A277" s="85"/>
      <c r="B277" s="82"/>
      <c r="C277" s="55" t="s">
        <v>238</v>
      </c>
      <c r="D277" s="24" t="s">
        <v>237</v>
      </c>
      <c r="E277" s="18"/>
      <c r="F277" s="18"/>
      <c r="G277" s="18"/>
      <c r="H277" s="18">
        <v>388.5</v>
      </c>
      <c r="I277" s="18">
        <f t="shared" si="20"/>
        <v>388.5</v>
      </c>
      <c r="J277" s="18" t="e">
        <f t="shared" si="21"/>
        <v>#DIV/0!</v>
      </c>
      <c r="K277" s="18" t="e">
        <f t="shared" si="22"/>
        <v>#DIV/0!</v>
      </c>
      <c r="L277" s="18">
        <f t="shared" si="23"/>
        <v>388.5</v>
      </c>
      <c r="M277" s="18" t="e">
        <f t="shared" si="24"/>
        <v>#DIV/0!</v>
      </c>
    </row>
    <row r="278" spans="1:13" ht="18.75" customHeight="1" hidden="1">
      <c r="A278" s="85"/>
      <c r="B278" s="82"/>
      <c r="C278" s="55" t="s">
        <v>229</v>
      </c>
      <c r="D278" s="24" t="s">
        <v>230</v>
      </c>
      <c r="E278" s="18"/>
      <c r="F278" s="18"/>
      <c r="G278" s="18"/>
      <c r="H278" s="18"/>
      <c r="I278" s="18">
        <f t="shared" si="20"/>
        <v>0</v>
      </c>
      <c r="J278" s="18" t="e">
        <f t="shared" si="21"/>
        <v>#DIV/0!</v>
      </c>
      <c r="K278" s="18" t="e">
        <f t="shared" si="22"/>
        <v>#DIV/0!</v>
      </c>
      <c r="L278" s="18">
        <f t="shared" si="23"/>
        <v>0</v>
      </c>
      <c r="M278" s="18" t="e">
        <f t="shared" si="24"/>
        <v>#DIV/0!</v>
      </c>
    </row>
    <row r="279" spans="1:13" ht="18.75" customHeight="1" hidden="1">
      <c r="A279" s="85"/>
      <c r="B279" s="82"/>
      <c r="C279" s="55" t="s">
        <v>16</v>
      </c>
      <c r="D279" s="24" t="s">
        <v>17</v>
      </c>
      <c r="E279" s="18">
        <v>232</v>
      </c>
      <c r="F279" s="18"/>
      <c r="G279" s="18"/>
      <c r="H279" s="18">
        <v>461.8</v>
      </c>
      <c r="I279" s="18">
        <f t="shared" si="20"/>
        <v>461.8</v>
      </c>
      <c r="J279" s="18" t="e">
        <f t="shared" si="21"/>
        <v>#DIV/0!</v>
      </c>
      <c r="K279" s="18" t="e">
        <f t="shared" si="22"/>
        <v>#DIV/0!</v>
      </c>
      <c r="L279" s="18">
        <f t="shared" si="23"/>
        <v>229.8</v>
      </c>
      <c r="M279" s="18">
        <f t="shared" si="24"/>
        <v>199.05172413793105</v>
      </c>
    </row>
    <row r="280" spans="1:13" ht="18.75" customHeight="1">
      <c r="A280" s="85"/>
      <c r="B280" s="82"/>
      <c r="C280" s="54" t="s">
        <v>18</v>
      </c>
      <c r="D280" s="44" t="s">
        <v>19</v>
      </c>
      <c r="E280" s="18">
        <v>1.7</v>
      </c>
      <c r="F280" s="18"/>
      <c r="G280" s="18"/>
      <c r="H280" s="18"/>
      <c r="I280" s="18">
        <f t="shared" si="20"/>
        <v>0</v>
      </c>
      <c r="J280" s="18"/>
      <c r="K280" s="18"/>
      <c r="L280" s="18">
        <f t="shared" si="23"/>
        <v>-1.7</v>
      </c>
      <c r="M280" s="18">
        <f t="shared" si="24"/>
        <v>0</v>
      </c>
    </row>
    <row r="281" spans="1:13" ht="18.75" customHeight="1" hidden="1">
      <c r="A281" s="85"/>
      <c r="B281" s="82"/>
      <c r="C281" s="54" t="s">
        <v>20</v>
      </c>
      <c r="D281" s="44" t="s">
        <v>21</v>
      </c>
      <c r="E281" s="18"/>
      <c r="F281" s="18"/>
      <c r="G281" s="18"/>
      <c r="H281" s="18"/>
      <c r="I281" s="18">
        <f t="shared" si="20"/>
        <v>0</v>
      </c>
      <c r="J281" s="18" t="e">
        <f t="shared" si="21"/>
        <v>#DIV/0!</v>
      </c>
      <c r="K281" s="18" t="e">
        <f t="shared" si="22"/>
        <v>#DIV/0!</v>
      </c>
      <c r="L281" s="18">
        <f t="shared" si="23"/>
        <v>0</v>
      </c>
      <c r="M281" s="18" t="e">
        <f t="shared" si="24"/>
        <v>#DIV/0!</v>
      </c>
    </row>
    <row r="282" spans="1:13" ht="18.75" customHeight="1">
      <c r="A282" s="85"/>
      <c r="B282" s="82"/>
      <c r="C282" s="54" t="s">
        <v>23</v>
      </c>
      <c r="D282" s="44" t="s">
        <v>90</v>
      </c>
      <c r="E282" s="18"/>
      <c r="F282" s="18">
        <v>565194.7</v>
      </c>
      <c r="G282" s="18">
        <v>299085.2</v>
      </c>
      <c r="H282" s="18">
        <v>230173.7</v>
      </c>
      <c r="I282" s="18">
        <f t="shared" si="20"/>
        <v>-68911.5</v>
      </c>
      <c r="J282" s="18">
        <f t="shared" si="21"/>
        <v>76.95924104569534</v>
      </c>
      <c r="K282" s="18">
        <f t="shared" si="22"/>
        <v>40.72467416980379</v>
      </c>
      <c r="L282" s="18">
        <f t="shared" si="23"/>
        <v>230173.7</v>
      </c>
      <c r="M282" s="18"/>
    </row>
    <row r="283" spans="1:13" ht="18.75" customHeight="1" hidden="1">
      <c r="A283" s="85"/>
      <c r="B283" s="82"/>
      <c r="C283" s="54" t="s">
        <v>25</v>
      </c>
      <c r="D283" s="44" t="s">
        <v>67</v>
      </c>
      <c r="E283" s="18"/>
      <c r="F283" s="18"/>
      <c r="G283" s="18"/>
      <c r="H283" s="18"/>
      <c r="I283" s="18">
        <f t="shared" si="20"/>
        <v>0</v>
      </c>
      <c r="J283" s="18" t="e">
        <f t="shared" si="21"/>
        <v>#DIV/0!</v>
      </c>
      <c r="K283" s="18" t="e">
        <f t="shared" si="22"/>
        <v>#DIV/0!</v>
      </c>
      <c r="L283" s="18">
        <f t="shared" si="23"/>
        <v>0</v>
      </c>
      <c r="M283" s="18" t="e">
        <f t="shared" si="24"/>
        <v>#DIV/0!</v>
      </c>
    </row>
    <row r="284" spans="1:13" ht="18.75" customHeight="1" hidden="1">
      <c r="A284" s="85"/>
      <c r="B284" s="82"/>
      <c r="C284" s="54" t="s">
        <v>38</v>
      </c>
      <c r="D284" s="24" t="s">
        <v>39</v>
      </c>
      <c r="E284" s="18"/>
      <c r="F284" s="18"/>
      <c r="G284" s="18"/>
      <c r="H284" s="18"/>
      <c r="I284" s="18">
        <f t="shared" si="20"/>
        <v>0</v>
      </c>
      <c r="J284" s="18" t="e">
        <f t="shared" si="21"/>
        <v>#DIV/0!</v>
      </c>
      <c r="K284" s="18" t="e">
        <f t="shared" si="22"/>
        <v>#DIV/0!</v>
      </c>
      <c r="L284" s="18">
        <f t="shared" si="23"/>
        <v>0</v>
      </c>
      <c r="M284" s="18" t="e">
        <f t="shared" si="24"/>
        <v>#DIV/0!</v>
      </c>
    </row>
    <row r="285" spans="1:13" ht="18.75" customHeight="1">
      <c r="A285" s="85"/>
      <c r="B285" s="82"/>
      <c r="C285" s="54" t="s">
        <v>27</v>
      </c>
      <c r="D285" s="44" t="s">
        <v>22</v>
      </c>
      <c r="E285" s="18">
        <v>-729.9</v>
      </c>
      <c r="F285" s="18"/>
      <c r="G285" s="18"/>
      <c r="H285" s="18">
        <v>-297.7</v>
      </c>
      <c r="I285" s="18">
        <f t="shared" si="20"/>
        <v>-297.7</v>
      </c>
      <c r="J285" s="18"/>
      <c r="K285" s="18"/>
      <c r="L285" s="18">
        <f t="shared" si="23"/>
        <v>432.2</v>
      </c>
      <c r="M285" s="18">
        <f t="shared" si="24"/>
        <v>40.78640909713659</v>
      </c>
    </row>
    <row r="286" spans="1:13" ht="18.75" customHeight="1">
      <c r="A286" s="85"/>
      <c r="B286" s="82"/>
      <c r="C286" s="54"/>
      <c r="D286" s="45" t="s">
        <v>28</v>
      </c>
      <c r="E286" s="3">
        <f>SUM(E270:E274,E280:E285)</f>
        <v>84.80000000000007</v>
      </c>
      <c r="F286" s="3">
        <f>SUM(F270:F274,F280:F285)</f>
        <v>567154.2</v>
      </c>
      <c r="G286" s="3">
        <f>SUM(G270:G274,G280:G285)</f>
        <v>300214.60000000003</v>
      </c>
      <c r="H286" s="3">
        <f>SUM(H270:H274,H280:H285)</f>
        <v>233370.7</v>
      </c>
      <c r="I286" s="3">
        <f t="shared" si="20"/>
        <v>-66843.90000000002</v>
      </c>
      <c r="J286" s="3">
        <f t="shared" si="21"/>
        <v>77.73462716336913</v>
      </c>
      <c r="K286" s="3">
        <f t="shared" si="22"/>
        <v>41.14766319283187</v>
      </c>
      <c r="L286" s="3">
        <f t="shared" si="23"/>
        <v>233285.90000000002</v>
      </c>
      <c r="M286" s="3">
        <f t="shared" si="24"/>
        <v>275201.2971698111</v>
      </c>
    </row>
    <row r="287" spans="1:13" ht="30.75">
      <c r="A287" s="85"/>
      <c r="B287" s="82"/>
      <c r="C287" s="54" t="s">
        <v>241</v>
      </c>
      <c r="D287" s="47" t="s">
        <v>242</v>
      </c>
      <c r="E287" s="18"/>
      <c r="F287" s="18">
        <v>32691.1</v>
      </c>
      <c r="G287" s="18">
        <v>18883.2</v>
      </c>
      <c r="H287" s="18">
        <v>15368</v>
      </c>
      <c r="I287" s="18">
        <f t="shared" si="20"/>
        <v>-3515.2000000000007</v>
      </c>
      <c r="J287" s="18">
        <f t="shared" si="21"/>
        <v>81.38451109981358</v>
      </c>
      <c r="K287" s="18">
        <f t="shared" si="22"/>
        <v>47.009736594975394</v>
      </c>
      <c r="L287" s="18">
        <f t="shared" si="23"/>
        <v>15368</v>
      </c>
      <c r="M287" s="18"/>
    </row>
    <row r="288" spans="1:13" ht="18.75" customHeight="1">
      <c r="A288" s="85"/>
      <c r="B288" s="82"/>
      <c r="C288" s="54" t="s">
        <v>14</v>
      </c>
      <c r="D288" s="44" t="s">
        <v>15</v>
      </c>
      <c r="E288" s="18">
        <f>E289</f>
        <v>21.1</v>
      </c>
      <c r="F288" s="18">
        <f>F289</f>
        <v>16</v>
      </c>
      <c r="G288" s="18">
        <f>G289</f>
        <v>8.7</v>
      </c>
      <c r="H288" s="18">
        <f>H289</f>
        <v>1575.9</v>
      </c>
      <c r="I288" s="18">
        <f t="shared" si="20"/>
        <v>1567.2</v>
      </c>
      <c r="J288" s="18">
        <f t="shared" si="21"/>
        <v>18113.79310344828</v>
      </c>
      <c r="K288" s="18">
        <f t="shared" si="22"/>
        <v>9849.375</v>
      </c>
      <c r="L288" s="18">
        <f t="shared" si="23"/>
        <v>1554.8000000000002</v>
      </c>
      <c r="M288" s="18">
        <f t="shared" si="24"/>
        <v>7468.720379146918</v>
      </c>
    </row>
    <row r="289" spans="1:13" ht="18.75" customHeight="1" hidden="1">
      <c r="A289" s="85"/>
      <c r="B289" s="82"/>
      <c r="C289" s="55" t="s">
        <v>215</v>
      </c>
      <c r="D289" s="44" t="s">
        <v>217</v>
      </c>
      <c r="E289" s="18">
        <f>21.1</f>
        <v>21.1</v>
      </c>
      <c r="F289" s="18">
        <v>16</v>
      </c>
      <c r="G289" s="18">
        <v>8.7</v>
      </c>
      <c r="H289" s="18">
        <v>1575.9</v>
      </c>
      <c r="I289" s="18">
        <f t="shared" si="20"/>
        <v>1567.2</v>
      </c>
      <c r="J289" s="18">
        <f t="shared" si="21"/>
        <v>18113.79310344828</v>
      </c>
      <c r="K289" s="18">
        <f t="shared" si="22"/>
        <v>9849.375</v>
      </c>
      <c r="L289" s="18">
        <f t="shared" si="23"/>
        <v>1554.8000000000002</v>
      </c>
      <c r="M289" s="18">
        <f t="shared" si="24"/>
        <v>7468.720379146918</v>
      </c>
    </row>
    <row r="290" spans="1:13" ht="18.75" customHeight="1">
      <c r="A290" s="85"/>
      <c r="B290" s="82"/>
      <c r="C290" s="59"/>
      <c r="D290" s="45" t="s">
        <v>29</v>
      </c>
      <c r="E290" s="3">
        <f>E287+E288</f>
        <v>21.1</v>
      </c>
      <c r="F290" s="3">
        <f>F287+F288</f>
        <v>32707.1</v>
      </c>
      <c r="G290" s="3">
        <f>G287+G288</f>
        <v>18891.9</v>
      </c>
      <c r="H290" s="3">
        <f>H287+H288</f>
        <v>16943.9</v>
      </c>
      <c r="I290" s="3">
        <f t="shared" si="20"/>
        <v>-1948</v>
      </c>
      <c r="J290" s="3">
        <f t="shared" si="21"/>
        <v>89.68870256564982</v>
      </c>
      <c r="K290" s="3">
        <f t="shared" si="22"/>
        <v>51.804959779375125</v>
      </c>
      <c r="L290" s="3">
        <f t="shared" si="23"/>
        <v>16922.800000000003</v>
      </c>
      <c r="M290" s="3">
        <f t="shared" si="24"/>
        <v>80302.84360189573</v>
      </c>
    </row>
    <row r="291" spans="1:13" s="4" customFormat="1" ht="30.75">
      <c r="A291" s="85"/>
      <c r="B291" s="82"/>
      <c r="C291" s="57"/>
      <c r="D291" s="45" t="s">
        <v>30</v>
      </c>
      <c r="E291" s="3">
        <f>E292-E285</f>
        <v>835.8000000000001</v>
      </c>
      <c r="F291" s="3">
        <f>F292-F285</f>
        <v>599861.2999999999</v>
      </c>
      <c r="G291" s="3">
        <f>G292-G285</f>
        <v>319106.50000000006</v>
      </c>
      <c r="H291" s="3">
        <f>H292-H285</f>
        <v>250612.30000000002</v>
      </c>
      <c r="I291" s="3">
        <f t="shared" si="20"/>
        <v>-68494.20000000004</v>
      </c>
      <c r="J291" s="3">
        <f t="shared" si="21"/>
        <v>78.5356299542629</v>
      </c>
      <c r="K291" s="3">
        <f t="shared" si="22"/>
        <v>41.77837443422339</v>
      </c>
      <c r="L291" s="3">
        <f t="shared" si="23"/>
        <v>249776.50000000003</v>
      </c>
      <c r="M291" s="3">
        <f t="shared" si="24"/>
        <v>29984.721225173485</v>
      </c>
    </row>
    <row r="292" spans="1:13" s="4" customFormat="1" ht="18.75" customHeight="1">
      <c r="A292" s="86"/>
      <c r="B292" s="83"/>
      <c r="C292" s="57"/>
      <c r="D292" s="45" t="s">
        <v>46</v>
      </c>
      <c r="E292" s="3">
        <f>E286+E290</f>
        <v>105.90000000000006</v>
      </c>
      <c r="F292" s="3">
        <f>F286+F290</f>
        <v>599861.2999999999</v>
      </c>
      <c r="G292" s="3">
        <f>G286+G290</f>
        <v>319106.50000000006</v>
      </c>
      <c r="H292" s="3">
        <f>H286+H290</f>
        <v>250314.6</v>
      </c>
      <c r="I292" s="3">
        <f t="shared" si="20"/>
        <v>-68791.90000000005</v>
      </c>
      <c r="J292" s="3">
        <f t="shared" si="21"/>
        <v>78.44233821623814</v>
      </c>
      <c r="K292" s="3">
        <f t="shared" si="22"/>
        <v>41.728746295185246</v>
      </c>
      <c r="L292" s="3">
        <f t="shared" si="23"/>
        <v>250208.7</v>
      </c>
      <c r="M292" s="3">
        <f t="shared" si="24"/>
        <v>236368.83852691203</v>
      </c>
    </row>
    <row r="293" spans="1:13" s="4" customFormat="1" ht="30.75">
      <c r="A293" s="84" t="s">
        <v>91</v>
      </c>
      <c r="B293" s="81" t="s">
        <v>92</v>
      </c>
      <c r="C293" s="54" t="s">
        <v>187</v>
      </c>
      <c r="D293" s="17" t="s">
        <v>188</v>
      </c>
      <c r="E293" s="18">
        <v>108.7</v>
      </c>
      <c r="F293" s="18"/>
      <c r="G293" s="18"/>
      <c r="H293" s="18">
        <v>11.1</v>
      </c>
      <c r="I293" s="18">
        <f t="shared" si="20"/>
        <v>11.1</v>
      </c>
      <c r="J293" s="18"/>
      <c r="K293" s="18"/>
      <c r="L293" s="18">
        <f t="shared" si="23"/>
        <v>-97.60000000000001</v>
      </c>
      <c r="M293" s="18">
        <f t="shared" si="24"/>
        <v>10.211591536338545</v>
      </c>
    </row>
    <row r="294" spans="1:13" s="4" customFormat="1" ht="18.75" customHeight="1">
      <c r="A294" s="85"/>
      <c r="B294" s="82"/>
      <c r="C294" s="54" t="s">
        <v>14</v>
      </c>
      <c r="D294" s="44" t="s">
        <v>15</v>
      </c>
      <c r="E294" s="18">
        <f>SUM(E295)</f>
        <v>612.1</v>
      </c>
      <c r="F294" s="18">
        <f>SUM(F295)</f>
        <v>0</v>
      </c>
      <c r="G294" s="18">
        <f>SUM(G295)</f>
        <v>0</v>
      </c>
      <c r="H294" s="18">
        <f>SUM(H295)</f>
        <v>2589.5</v>
      </c>
      <c r="I294" s="18">
        <f t="shared" si="20"/>
        <v>2589.5</v>
      </c>
      <c r="J294" s="18"/>
      <c r="K294" s="18"/>
      <c r="L294" s="18">
        <f t="shared" si="23"/>
        <v>1977.4</v>
      </c>
      <c r="M294" s="18">
        <f t="shared" si="24"/>
        <v>423.0517889233785</v>
      </c>
    </row>
    <row r="295" spans="1:13" s="4" customFormat="1" ht="18.75" customHeight="1" hidden="1">
      <c r="A295" s="85"/>
      <c r="B295" s="82"/>
      <c r="C295" s="55" t="s">
        <v>16</v>
      </c>
      <c r="D295" s="24" t="s">
        <v>17</v>
      </c>
      <c r="E295" s="18">
        <v>612.1</v>
      </c>
      <c r="F295" s="18"/>
      <c r="G295" s="18"/>
      <c r="H295" s="18">
        <v>2589.5</v>
      </c>
      <c r="I295" s="18">
        <f t="shared" si="20"/>
        <v>2589.5</v>
      </c>
      <c r="J295" s="18" t="e">
        <f t="shared" si="21"/>
        <v>#DIV/0!</v>
      </c>
      <c r="K295" s="18" t="e">
        <f t="shared" si="22"/>
        <v>#DIV/0!</v>
      </c>
      <c r="L295" s="18">
        <f t="shared" si="23"/>
        <v>1977.4</v>
      </c>
      <c r="M295" s="18">
        <f t="shared" si="24"/>
        <v>423.0517889233785</v>
      </c>
    </row>
    <row r="296" spans="1:13" s="4" customFormat="1" ht="18.75" customHeight="1" hidden="1">
      <c r="A296" s="85"/>
      <c r="B296" s="82"/>
      <c r="C296" s="54" t="s">
        <v>18</v>
      </c>
      <c r="D296" s="44" t="s">
        <v>19</v>
      </c>
      <c r="E296" s="18"/>
      <c r="F296" s="18"/>
      <c r="G296" s="18"/>
      <c r="H296" s="18"/>
      <c r="I296" s="18">
        <f t="shared" si="20"/>
        <v>0</v>
      </c>
      <c r="J296" s="18" t="e">
        <f t="shared" si="21"/>
        <v>#DIV/0!</v>
      </c>
      <c r="K296" s="18" t="e">
        <f t="shared" si="22"/>
        <v>#DIV/0!</v>
      </c>
      <c r="L296" s="18">
        <f t="shared" si="23"/>
        <v>0</v>
      </c>
      <c r="M296" s="18" t="e">
        <f t="shared" si="24"/>
        <v>#DIV/0!</v>
      </c>
    </row>
    <row r="297" spans="1:13" s="4" customFormat="1" ht="18.75" customHeight="1" hidden="1">
      <c r="A297" s="85"/>
      <c r="B297" s="82"/>
      <c r="C297" s="54" t="s">
        <v>20</v>
      </c>
      <c r="D297" s="44" t="s">
        <v>93</v>
      </c>
      <c r="E297" s="18"/>
      <c r="F297" s="18"/>
      <c r="G297" s="18"/>
      <c r="H297" s="18"/>
      <c r="I297" s="18">
        <f t="shared" si="20"/>
        <v>0</v>
      </c>
      <c r="J297" s="18" t="e">
        <f t="shared" si="21"/>
        <v>#DIV/0!</v>
      </c>
      <c r="K297" s="18" t="e">
        <f t="shared" si="22"/>
        <v>#DIV/0!</v>
      </c>
      <c r="L297" s="18">
        <f t="shared" si="23"/>
        <v>0</v>
      </c>
      <c r="M297" s="18" t="e">
        <f t="shared" si="24"/>
        <v>#DIV/0!</v>
      </c>
    </row>
    <row r="298" spans="1:13" s="4" customFormat="1" ht="18.75" customHeight="1">
      <c r="A298" s="85"/>
      <c r="B298" s="82"/>
      <c r="C298" s="54" t="s">
        <v>25</v>
      </c>
      <c r="D298" s="44" t="s">
        <v>67</v>
      </c>
      <c r="E298" s="18">
        <v>31.2</v>
      </c>
      <c r="F298" s="18">
        <v>34</v>
      </c>
      <c r="G298" s="18">
        <v>32.5</v>
      </c>
      <c r="H298" s="18">
        <v>32.5</v>
      </c>
      <c r="I298" s="18">
        <f t="shared" si="20"/>
        <v>0</v>
      </c>
      <c r="J298" s="18">
        <f t="shared" si="21"/>
        <v>100</v>
      </c>
      <c r="K298" s="18">
        <f t="shared" si="22"/>
        <v>95.58823529411765</v>
      </c>
      <c r="L298" s="18">
        <f t="shared" si="23"/>
        <v>1.3000000000000007</v>
      </c>
      <c r="M298" s="18">
        <f t="shared" si="24"/>
        <v>104.16666666666667</v>
      </c>
    </row>
    <row r="299" spans="1:13" s="4" customFormat="1" ht="18.75" customHeight="1">
      <c r="A299" s="85"/>
      <c r="B299" s="82"/>
      <c r="C299" s="54" t="s">
        <v>38</v>
      </c>
      <c r="D299" s="24" t="s">
        <v>39</v>
      </c>
      <c r="E299" s="18">
        <v>48544.2</v>
      </c>
      <c r="F299" s="18">
        <v>32658.7</v>
      </c>
      <c r="G299" s="18">
        <v>32658.7</v>
      </c>
      <c r="H299" s="18">
        <v>32658.7</v>
      </c>
      <c r="I299" s="18">
        <f t="shared" si="20"/>
        <v>0</v>
      </c>
      <c r="J299" s="18">
        <f t="shared" si="21"/>
        <v>100</v>
      </c>
      <c r="K299" s="18">
        <f t="shared" si="22"/>
        <v>100</v>
      </c>
      <c r="L299" s="18">
        <f t="shared" si="23"/>
        <v>-15885.499999999996</v>
      </c>
      <c r="M299" s="18">
        <f t="shared" si="24"/>
        <v>67.27621425422605</v>
      </c>
    </row>
    <row r="300" spans="1:13" s="4" customFormat="1" ht="18.75" customHeight="1">
      <c r="A300" s="85"/>
      <c r="B300" s="82"/>
      <c r="C300" s="54" t="s">
        <v>27</v>
      </c>
      <c r="D300" s="44" t="s">
        <v>22</v>
      </c>
      <c r="E300" s="18">
        <v>-56.9</v>
      </c>
      <c r="F300" s="18"/>
      <c r="G300" s="18"/>
      <c r="H300" s="18"/>
      <c r="I300" s="18">
        <f t="shared" si="20"/>
        <v>0</v>
      </c>
      <c r="J300" s="18"/>
      <c r="K300" s="18"/>
      <c r="L300" s="18">
        <f t="shared" si="23"/>
        <v>56.9</v>
      </c>
      <c r="M300" s="18">
        <f t="shared" si="24"/>
        <v>0</v>
      </c>
    </row>
    <row r="301" spans="1:13" s="4" customFormat="1" ht="18.75" customHeight="1">
      <c r="A301" s="85"/>
      <c r="B301" s="82"/>
      <c r="C301" s="57"/>
      <c r="D301" s="45" t="s">
        <v>28</v>
      </c>
      <c r="E301" s="3">
        <f>SUM(E293:E300)-E294</f>
        <v>49239.299999999996</v>
      </c>
      <c r="F301" s="3">
        <f>SUM(F293:F300)-F294</f>
        <v>32692.7</v>
      </c>
      <c r="G301" s="3">
        <f>SUM(G293:G300)-G294</f>
        <v>32691.2</v>
      </c>
      <c r="H301" s="3">
        <f>SUM(H293:H300)-H294</f>
        <v>35291.8</v>
      </c>
      <c r="I301" s="3">
        <f t="shared" si="20"/>
        <v>2600.600000000002</v>
      </c>
      <c r="J301" s="3">
        <f t="shared" si="21"/>
        <v>107.9550460062647</v>
      </c>
      <c r="K301" s="3">
        <f t="shared" si="22"/>
        <v>107.95009283418011</v>
      </c>
      <c r="L301" s="3">
        <f t="shared" si="23"/>
        <v>-13947.499999999993</v>
      </c>
      <c r="M301" s="3">
        <f t="shared" si="24"/>
        <v>71.67404898119999</v>
      </c>
    </row>
    <row r="302" spans="1:13" ht="18.75" customHeight="1">
      <c r="A302" s="85"/>
      <c r="B302" s="82"/>
      <c r="C302" s="54" t="s">
        <v>94</v>
      </c>
      <c r="D302" s="47" t="s">
        <v>95</v>
      </c>
      <c r="E302" s="18">
        <v>293979.7</v>
      </c>
      <c r="F302" s="18">
        <v>947320</v>
      </c>
      <c r="G302" s="18">
        <v>265744.8</v>
      </c>
      <c r="H302" s="18">
        <v>293268</v>
      </c>
      <c r="I302" s="18">
        <f t="shared" si="20"/>
        <v>27523.20000000001</v>
      </c>
      <c r="J302" s="18">
        <f t="shared" si="21"/>
        <v>110.35700416339284</v>
      </c>
      <c r="K302" s="18">
        <f t="shared" si="22"/>
        <v>30.95764894650171</v>
      </c>
      <c r="L302" s="18">
        <f t="shared" si="23"/>
        <v>-711.7000000000116</v>
      </c>
      <c r="M302" s="18">
        <f t="shared" si="24"/>
        <v>99.7579084542232</v>
      </c>
    </row>
    <row r="303" spans="1:13" ht="18.75" customHeight="1">
      <c r="A303" s="85"/>
      <c r="B303" s="82"/>
      <c r="C303" s="54" t="s">
        <v>14</v>
      </c>
      <c r="D303" s="44" t="s">
        <v>15</v>
      </c>
      <c r="E303" s="18">
        <f>E304+E306+E305</f>
        <v>2572.7999999999997</v>
      </c>
      <c r="F303" s="18">
        <f>F306+F305</f>
        <v>2268</v>
      </c>
      <c r="G303" s="18">
        <f>G306+G305</f>
        <v>2236</v>
      </c>
      <c r="H303" s="18">
        <f>H306+H305</f>
        <v>3818.2999999999997</v>
      </c>
      <c r="I303" s="18">
        <f t="shared" si="20"/>
        <v>1582.2999999999997</v>
      </c>
      <c r="J303" s="18">
        <f t="shared" si="21"/>
        <v>170.76475849731662</v>
      </c>
      <c r="K303" s="18">
        <f t="shared" si="22"/>
        <v>168.3553791887125</v>
      </c>
      <c r="L303" s="18">
        <f t="shared" si="23"/>
        <v>1245.5</v>
      </c>
      <c r="M303" s="18">
        <f t="shared" si="24"/>
        <v>148.41029228855723</v>
      </c>
    </row>
    <row r="304" spans="1:13" ht="18.75" customHeight="1" hidden="1">
      <c r="A304" s="85"/>
      <c r="B304" s="82"/>
      <c r="C304" s="55" t="s">
        <v>215</v>
      </c>
      <c r="D304" s="44" t="s">
        <v>217</v>
      </c>
      <c r="E304" s="18"/>
      <c r="F304" s="18"/>
      <c r="G304" s="18"/>
      <c r="H304" s="18"/>
      <c r="I304" s="18">
        <f t="shared" si="20"/>
        <v>0</v>
      </c>
      <c r="J304" s="18" t="e">
        <f t="shared" si="21"/>
        <v>#DIV/0!</v>
      </c>
      <c r="K304" s="18" t="e">
        <f t="shared" si="22"/>
        <v>#DIV/0!</v>
      </c>
      <c r="L304" s="18">
        <f t="shared" si="23"/>
        <v>0</v>
      </c>
      <c r="M304" s="18" t="e">
        <f t="shared" si="24"/>
        <v>#DIV/0!</v>
      </c>
    </row>
    <row r="305" spans="1:13" s="4" customFormat="1" ht="18.75" customHeight="1" hidden="1">
      <c r="A305" s="85"/>
      <c r="B305" s="82"/>
      <c r="C305" s="55" t="s">
        <v>216</v>
      </c>
      <c r="D305" s="44" t="s">
        <v>218</v>
      </c>
      <c r="E305" s="18">
        <v>2489.6</v>
      </c>
      <c r="F305" s="18">
        <v>2200</v>
      </c>
      <c r="G305" s="18">
        <v>2200</v>
      </c>
      <c r="H305" s="18">
        <v>3438.7</v>
      </c>
      <c r="I305" s="18">
        <f t="shared" si="20"/>
        <v>1238.6999999999998</v>
      </c>
      <c r="J305" s="18">
        <f t="shared" si="21"/>
        <v>156.30454545454543</v>
      </c>
      <c r="K305" s="18">
        <f t="shared" si="22"/>
        <v>156.30454545454543</v>
      </c>
      <c r="L305" s="18">
        <f t="shared" si="23"/>
        <v>949.0999999999999</v>
      </c>
      <c r="M305" s="18">
        <f t="shared" si="24"/>
        <v>138.12258997429305</v>
      </c>
    </row>
    <row r="306" spans="1:13" s="4" customFormat="1" ht="18.75" customHeight="1" hidden="1">
      <c r="A306" s="85"/>
      <c r="B306" s="82"/>
      <c r="C306" s="55" t="s">
        <v>16</v>
      </c>
      <c r="D306" s="24" t="s">
        <v>17</v>
      </c>
      <c r="E306" s="18">
        <v>83.2</v>
      </c>
      <c r="F306" s="18">
        <v>68</v>
      </c>
      <c r="G306" s="18">
        <v>36</v>
      </c>
      <c r="H306" s="18">
        <v>379.6</v>
      </c>
      <c r="I306" s="18">
        <f t="shared" si="20"/>
        <v>343.6</v>
      </c>
      <c r="J306" s="18">
        <f t="shared" si="21"/>
        <v>1054.4444444444443</v>
      </c>
      <c r="K306" s="18">
        <f t="shared" si="22"/>
        <v>558.2352941176471</v>
      </c>
      <c r="L306" s="18">
        <f t="shared" si="23"/>
        <v>296.40000000000003</v>
      </c>
      <c r="M306" s="18">
        <f t="shared" si="24"/>
        <v>456.25</v>
      </c>
    </row>
    <row r="307" spans="1:13" s="4" customFormat="1" ht="18.75" customHeight="1">
      <c r="A307" s="85"/>
      <c r="B307" s="82"/>
      <c r="C307" s="57"/>
      <c r="D307" s="45" t="s">
        <v>29</v>
      </c>
      <c r="E307" s="3">
        <f>SUM(E302:E303)</f>
        <v>296552.5</v>
      </c>
      <c r="F307" s="3">
        <f>SUM(F302:F303)</f>
        <v>949588</v>
      </c>
      <c r="G307" s="3">
        <f>SUM(G302:G303)</f>
        <v>267980.8</v>
      </c>
      <c r="H307" s="3">
        <f>SUM(H302:H303)</f>
        <v>297086.3</v>
      </c>
      <c r="I307" s="3">
        <f t="shared" si="20"/>
        <v>29105.5</v>
      </c>
      <c r="J307" s="3">
        <f t="shared" si="21"/>
        <v>110.8610392983378</v>
      </c>
      <c r="K307" s="3">
        <f t="shared" si="22"/>
        <v>31.285810267189557</v>
      </c>
      <c r="L307" s="3">
        <f t="shared" si="23"/>
        <v>533.7999999999884</v>
      </c>
      <c r="M307" s="3">
        <f t="shared" si="24"/>
        <v>100.1800018546463</v>
      </c>
    </row>
    <row r="308" spans="1:13" s="4" customFormat="1" ht="30.75">
      <c r="A308" s="85"/>
      <c r="B308" s="82"/>
      <c r="C308" s="57"/>
      <c r="D308" s="45" t="s">
        <v>30</v>
      </c>
      <c r="E308" s="3">
        <f>E309-E300</f>
        <v>345848.7</v>
      </c>
      <c r="F308" s="3">
        <f>F309-F300</f>
        <v>982280.7</v>
      </c>
      <c r="G308" s="3">
        <f>G309-G300</f>
        <v>300672</v>
      </c>
      <c r="H308" s="3">
        <f>H309-H300</f>
        <v>332378.1</v>
      </c>
      <c r="I308" s="3">
        <f t="shared" si="20"/>
        <v>31706.099999999977</v>
      </c>
      <c r="J308" s="3">
        <f t="shared" si="21"/>
        <v>110.54507902298849</v>
      </c>
      <c r="K308" s="3">
        <f t="shared" si="22"/>
        <v>33.83738477199032</v>
      </c>
      <c r="L308" s="3">
        <f t="shared" si="23"/>
        <v>-13470.600000000035</v>
      </c>
      <c r="M308" s="3">
        <f t="shared" si="24"/>
        <v>96.10505981372779</v>
      </c>
    </row>
    <row r="309" spans="1:13" s="4" customFormat="1" ht="18.75" customHeight="1">
      <c r="A309" s="86"/>
      <c r="B309" s="83"/>
      <c r="C309" s="57"/>
      <c r="D309" s="45" t="s">
        <v>46</v>
      </c>
      <c r="E309" s="3">
        <f>E301+E307</f>
        <v>345791.8</v>
      </c>
      <c r="F309" s="3">
        <f>F301+F307</f>
        <v>982280.7</v>
      </c>
      <c r="G309" s="3">
        <f>G301+G307</f>
        <v>300672</v>
      </c>
      <c r="H309" s="3">
        <f>H301+H307</f>
        <v>332378.1</v>
      </c>
      <c r="I309" s="3">
        <f t="shared" si="20"/>
        <v>31706.099999999977</v>
      </c>
      <c r="J309" s="3">
        <f t="shared" si="21"/>
        <v>110.54507902298849</v>
      </c>
      <c r="K309" s="3">
        <f t="shared" si="22"/>
        <v>33.83738477199032</v>
      </c>
      <c r="L309" s="3">
        <f t="shared" si="23"/>
        <v>-13413.700000000012</v>
      </c>
      <c r="M309" s="3">
        <f t="shared" si="24"/>
        <v>96.12087389001127</v>
      </c>
    </row>
    <row r="310" spans="1:13" s="4" customFormat="1" ht="30.75">
      <c r="A310" s="84" t="s">
        <v>96</v>
      </c>
      <c r="B310" s="81" t="s">
        <v>97</v>
      </c>
      <c r="C310" s="54" t="s">
        <v>187</v>
      </c>
      <c r="D310" s="17" t="s">
        <v>188</v>
      </c>
      <c r="E310" s="18">
        <v>223.7</v>
      </c>
      <c r="F310" s="3"/>
      <c r="G310" s="3"/>
      <c r="H310" s="18">
        <v>711</v>
      </c>
      <c r="I310" s="18">
        <f t="shared" si="20"/>
        <v>711</v>
      </c>
      <c r="J310" s="18"/>
      <c r="K310" s="18"/>
      <c r="L310" s="18">
        <f t="shared" si="23"/>
        <v>487.3</v>
      </c>
      <c r="M310" s="18">
        <f t="shared" si="24"/>
        <v>317.8363880196692</v>
      </c>
    </row>
    <row r="311" spans="1:13" s="4" customFormat="1" ht="18.75" customHeight="1" hidden="1">
      <c r="A311" s="85"/>
      <c r="B311" s="82"/>
      <c r="C311" s="54" t="s">
        <v>18</v>
      </c>
      <c r="D311" s="44" t="s">
        <v>19</v>
      </c>
      <c r="E311" s="18"/>
      <c r="F311" s="3"/>
      <c r="G311" s="3"/>
      <c r="H311" s="18"/>
      <c r="I311" s="18">
        <f t="shared" si="20"/>
        <v>0</v>
      </c>
      <c r="J311" s="18" t="e">
        <f t="shared" si="21"/>
        <v>#DIV/0!</v>
      </c>
      <c r="K311" s="18" t="e">
        <f t="shared" si="22"/>
        <v>#DIV/0!</v>
      </c>
      <c r="L311" s="18">
        <f t="shared" si="23"/>
        <v>0</v>
      </c>
      <c r="M311" s="18" t="e">
        <f t="shared" si="24"/>
        <v>#DIV/0!</v>
      </c>
    </row>
    <row r="312" spans="1:13" s="4" customFormat="1" ht="18.75" customHeight="1" hidden="1">
      <c r="A312" s="85"/>
      <c r="B312" s="82"/>
      <c r="C312" s="54" t="s">
        <v>38</v>
      </c>
      <c r="D312" s="24" t="s">
        <v>39</v>
      </c>
      <c r="E312" s="18"/>
      <c r="F312" s="18"/>
      <c r="G312" s="18"/>
      <c r="H312" s="18"/>
      <c r="I312" s="18">
        <f t="shared" si="20"/>
        <v>0</v>
      </c>
      <c r="J312" s="18" t="e">
        <f t="shared" si="21"/>
        <v>#DIV/0!</v>
      </c>
      <c r="K312" s="18" t="e">
        <f t="shared" si="22"/>
        <v>#DIV/0!</v>
      </c>
      <c r="L312" s="18">
        <f t="shared" si="23"/>
        <v>0</v>
      </c>
      <c r="M312" s="18" t="e">
        <f t="shared" si="24"/>
        <v>#DIV/0!</v>
      </c>
    </row>
    <row r="313" spans="1:13" s="4" customFormat="1" ht="18.75" customHeight="1">
      <c r="A313" s="85"/>
      <c r="B313" s="82"/>
      <c r="C313" s="54" t="s">
        <v>27</v>
      </c>
      <c r="D313" s="44" t="s">
        <v>22</v>
      </c>
      <c r="E313" s="18">
        <v>-223.7</v>
      </c>
      <c r="F313" s="18"/>
      <c r="G313" s="18"/>
      <c r="H313" s="18">
        <v>-711</v>
      </c>
      <c r="I313" s="18">
        <f t="shared" si="20"/>
        <v>-711</v>
      </c>
      <c r="J313" s="18"/>
      <c r="K313" s="18"/>
      <c r="L313" s="18">
        <f t="shared" si="23"/>
        <v>-487.3</v>
      </c>
      <c r="M313" s="18">
        <f t="shared" si="24"/>
        <v>317.8363880196692</v>
      </c>
    </row>
    <row r="314" spans="1:13" s="4" customFormat="1" ht="18.75" customHeight="1">
      <c r="A314" s="85"/>
      <c r="B314" s="82"/>
      <c r="C314" s="57"/>
      <c r="D314" s="45" t="s">
        <v>28</v>
      </c>
      <c r="E314" s="3">
        <f>SUM(E310:E313)</f>
        <v>0</v>
      </c>
      <c r="F314" s="3">
        <f>SUM(F310:F313)</f>
        <v>0</v>
      </c>
      <c r="G314" s="3">
        <f>SUM(G310:G313)</f>
        <v>0</v>
      </c>
      <c r="H314" s="3">
        <f>SUM(H310:H313)</f>
        <v>0</v>
      </c>
      <c r="I314" s="3">
        <f t="shared" si="20"/>
        <v>0</v>
      </c>
      <c r="J314" s="3"/>
      <c r="K314" s="3"/>
      <c r="L314" s="3">
        <f t="shared" si="23"/>
        <v>0</v>
      </c>
      <c r="M314" s="3"/>
    </row>
    <row r="315" spans="1:13" ht="18.75" customHeight="1">
      <c r="A315" s="85"/>
      <c r="B315" s="82"/>
      <c r="C315" s="54" t="s">
        <v>98</v>
      </c>
      <c r="D315" s="44" t="s">
        <v>99</v>
      </c>
      <c r="E315" s="18">
        <f>5180699.5/45*32</f>
        <v>3684052.9777777777</v>
      </c>
      <c r="F315" s="26">
        <v>7271614.2</v>
      </c>
      <c r="G315" s="18">
        <v>3952808.9</v>
      </c>
      <c r="H315" s="18">
        <v>3738640.9</v>
      </c>
      <c r="I315" s="18">
        <f t="shared" si="20"/>
        <v>-214168</v>
      </c>
      <c r="J315" s="18">
        <f t="shared" si="21"/>
        <v>94.58187821829686</v>
      </c>
      <c r="K315" s="18">
        <f t="shared" si="22"/>
        <v>51.414181186895206</v>
      </c>
      <c r="L315" s="18">
        <f t="shared" si="23"/>
        <v>54587.9222222222</v>
      </c>
      <c r="M315" s="18">
        <f t="shared" si="24"/>
        <v>101.48173553831872</v>
      </c>
    </row>
    <row r="316" spans="1:13" ht="18.75" customHeight="1">
      <c r="A316" s="85"/>
      <c r="B316" s="82"/>
      <c r="C316" s="54" t="s">
        <v>169</v>
      </c>
      <c r="D316" s="44" t="s">
        <v>168</v>
      </c>
      <c r="E316" s="18">
        <v>375113.3</v>
      </c>
      <c r="F316" s="18">
        <v>532663.4</v>
      </c>
      <c r="G316" s="18">
        <v>378715.1</v>
      </c>
      <c r="H316" s="18">
        <v>377270.8</v>
      </c>
      <c r="I316" s="18">
        <f t="shared" si="20"/>
        <v>-1444.2999999999884</v>
      </c>
      <c r="J316" s="18">
        <f t="shared" si="21"/>
        <v>99.61863152538677</v>
      </c>
      <c r="K316" s="18">
        <f t="shared" si="22"/>
        <v>70.82724287045063</v>
      </c>
      <c r="L316" s="18">
        <f t="shared" si="23"/>
        <v>2157.5</v>
      </c>
      <c r="M316" s="18">
        <f t="shared" si="24"/>
        <v>100.57515955845875</v>
      </c>
    </row>
    <row r="317" spans="1:13" ht="30.75">
      <c r="A317" s="85"/>
      <c r="B317" s="82"/>
      <c r="C317" s="54" t="s">
        <v>213</v>
      </c>
      <c r="D317" s="47" t="s">
        <v>214</v>
      </c>
      <c r="E317" s="18">
        <v>8717.6</v>
      </c>
      <c r="F317" s="18">
        <v>11309.6</v>
      </c>
      <c r="G317" s="18">
        <v>5898.5</v>
      </c>
      <c r="H317" s="18">
        <v>11671.3</v>
      </c>
      <c r="I317" s="18">
        <f t="shared" si="20"/>
        <v>5772.799999999999</v>
      </c>
      <c r="J317" s="18">
        <f t="shared" si="21"/>
        <v>197.86894973298294</v>
      </c>
      <c r="K317" s="18">
        <f t="shared" si="22"/>
        <v>103.19816792813184</v>
      </c>
      <c r="L317" s="18">
        <f t="shared" si="23"/>
        <v>2953.699999999999</v>
      </c>
      <c r="M317" s="18">
        <f t="shared" si="24"/>
        <v>133.88203175185828</v>
      </c>
    </row>
    <row r="318" spans="1:13" ht="18.75" customHeight="1">
      <c r="A318" s="85"/>
      <c r="B318" s="82"/>
      <c r="C318" s="54" t="s">
        <v>14</v>
      </c>
      <c r="D318" s="44" t="s">
        <v>15</v>
      </c>
      <c r="E318" s="18">
        <f>E319+E320+E322+E321</f>
        <v>5059.700000000001</v>
      </c>
      <c r="F318" s="18">
        <f>F319+F320+F322+F321</f>
        <v>7570.4</v>
      </c>
      <c r="G318" s="18">
        <f>G319+G320+G322+G321</f>
        <v>4950.4</v>
      </c>
      <c r="H318" s="18">
        <f>H319+H320+H322+H321</f>
        <v>5776.099999999999</v>
      </c>
      <c r="I318" s="18">
        <f t="shared" si="20"/>
        <v>825.6999999999998</v>
      </c>
      <c r="J318" s="18">
        <f t="shared" si="21"/>
        <v>116.67946024563672</v>
      </c>
      <c r="K318" s="18">
        <f t="shared" si="22"/>
        <v>76.29847828384233</v>
      </c>
      <c r="L318" s="18">
        <f t="shared" si="23"/>
        <v>716.3999999999987</v>
      </c>
      <c r="M318" s="18">
        <f t="shared" si="24"/>
        <v>114.15894222977644</v>
      </c>
    </row>
    <row r="319" spans="1:13" ht="18.75" customHeight="1" hidden="1">
      <c r="A319" s="85"/>
      <c r="B319" s="82"/>
      <c r="C319" s="55" t="s">
        <v>100</v>
      </c>
      <c r="D319" s="24" t="s">
        <v>101</v>
      </c>
      <c r="E319" s="18">
        <v>2401.5</v>
      </c>
      <c r="F319" s="18">
        <v>4020.4</v>
      </c>
      <c r="G319" s="18">
        <v>2895.4</v>
      </c>
      <c r="H319" s="18">
        <v>1919.3</v>
      </c>
      <c r="I319" s="18">
        <f t="shared" si="20"/>
        <v>-976.1000000000001</v>
      </c>
      <c r="J319" s="18">
        <f t="shared" si="21"/>
        <v>66.28790495268356</v>
      </c>
      <c r="K319" s="18">
        <f t="shared" si="22"/>
        <v>47.7390309421948</v>
      </c>
      <c r="L319" s="18">
        <f t="shared" si="23"/>
        <v>-482.20000000000005</v>
      </c>
      <c r="M319" s="18">
        <f t="shared" si="24"/>
        <v>79.92088278159484</v>
      </c>
    </row>
    <row r="320" spans="1:13" ht="18.75" customHeight="1" hidden="1">
      <c r="A320" s="85"/>
      <c r="B320" s="82"/>
      <c r="C320" s="55" t="s">
        <v>102</v>
      </c>
      <c r="D320" s="24" t="s">
        <v>103</v>
      </c>
      <c r="E320" s="18">
        <v>847.3</v>
      </c>
      <c r="F320" s="18">
        <v>1200</v>
      </c>
      <c r="G320" s="18">
        <v>720</v>
      </c>
      <c r="H320" s="18">
        <v>1157.6</v>
      </c>
      <c r="I320" s="18">
        <f t="shared" si="20"/>
        <v>437.5999999999999</v>
      </c>
      <c r="J320" s="18">
        <f t="shared" si="21"/>
        <v>160.77777777777777</v>
      </c>
      <c r="K320" s="18">
        <f t="shared" si="22"/>
        <v>96.46666666666665</v>
      </c>
      <c r="L320" s="18">
        <f t="shared" si="23"/>
        <v>310.29999999999995</v>
      </c>
      <c r="M320" s="18">
        <f t="shared" si="24"/>
        <v>136.62221173138204</v>
      </c>
    </row>
    <row r="321" spans="1:13" ht="18.75" customHeight="1" hidden="1">
      <c r="A321" s="85"/>
      <c r="B321" s="82"/>
      <c r="C321" s="55" t="s">
        <v>182</v>
      </c>
      <c r="D321" s="24" t="s">
        <v>183</v>
      </c>
      <c r="E321" s="18"/>
      <c r="F321" s="18"/>
      <c r="G321" s="18"/>
      <c r="H321" s="18"/>
      <c r="I321" s="18">
        <f t="shared" si="20"/>
        <v>0</v>
      </c>
      <c r="J321" s="18" t="e">
        <f t="shared" si="21"/>
        <v>#DIV/0!</v>
      </c>
      <c r="K321" s="18" t="e">
        <f t="shared" si="22"/>
        <v>#DIV/0!</v>
      </c>
      <c r="L321" s="18">
        <f t="shared" si="23"/>
        <v>0</v>
      </c>
      <c r="M321" s="18" t="e">
        <f t="shared" si="24"/>
        <v>#DIV/0!</v>
      </c>
    </row>
    <row r="322" spans="1:13" ht="18.75" customHeight="1" hidden="1">
      <c r="A322" s="85"/>
      <c r="B322" s="82"/>
      <c r="C322" s="55" t="s">
        <v>16</v>
      </c>
      <c r="D322" s="24" t="s">
        <v>17</v>
      </c>
      <c r="E322" s="18">
        <v>1810.9</v>
      </c>
      <c r="F322" s="18">
        <v>2350</v>
      </c>
      <c r="G322" s="18">
        <v>1335</v>
      </c>
      <c r="H322" s="18">
        <v>2699.2</v>
      </c>
      <c r="I322" s="18">
        <f t="shared" si="20"/>
        <v>1364.1999999999998</v>
      </c>
      <c r="J322" s="18">
        <f t="shared" si="21"/>
        <v>202.18726591760299</v>
      </c>
      <c r="K322" s="18">
        <f t="shared" si="22"/>
        <v>114.8595744680851</v>
      </c>
      <c r="L322" s="18">
        <f t="shared" si="23"/>
        <v>888.2999999999997</v>
      </c>
      <c r="M322" s="18">
        <f t="shared" si="24"/>
        <v>149.05295709315808</v>
      </c>
    </row>
    <row r="323" spans="1:13" s="4" customFormat="1" ht="18.75" customHeight="1">
      <c r="A323" s="85"/>
      <c r="B323" s="82"/>
      <c r="C323" s="59"/>
      <c r="D323" s="45" t="s">
        <v>29</v>
      </c>
      <c r="E323" s="3">
        <f>SUM(E315:E322)-E318</f>
        <v>4072943.5777777773</v>
      </c>
      <c r="F323" s="3">
        <f>SUM(F315:F322)-F318</f>
        <v>7823157.600000001</v>
      </c>
      <c r="G323" s="3">
        <f>SUM(G315:G322)-G318</f>
        <v>4342372.9</v>
      </c>
      <c r="H323" s="3">
        <f>SUM(H315:H322)-H318</f>
        <v>4133359.0999999996</v>
      </c>
      <c r="I323" s="3">
        <f t="shared" si="20"/>
        <v>-209013.80000000075</v>
      </c>
      <c r="J323" s="3">
        <f t="shared" si="21"/>
        <v>95.1866455319855</v>
      </c>
      <c r="K323" s="3">
        <f t="shared" si="22"/>
        <v>52.83492051853844</v>
      </c>
      <c r="L323" s="3">
        <f t="shared" si="23"/>
        <v>60415.522222222295</v>
      </c>
      <c r="M323" s="3">
        <f t="shared" si="24"/>
        <v>101.48333805928107</v>
      </c>
    </row>
    <row r="324" spans="1:13" s="4" customFormat="1" ht="30.75">
      <c r="A324" s="85"/>
      <c r="B324" s="82"/>
      <c r="C324" s="59"/>
      <c r="D324" s="45" t="s">
        <v>30</v>
      </c>
      <c r="E324" s="3">
        <f>E325-E313</f>
        <v>4073167.2777777775</v>
      </c>
      <c r="F324" s="3">
        <f>F325-F313</f>
        <v>7823157.600000001</v>
      </c>
      <c r="G324" s="3">
        <f>G325-G313</f>
        <v>4342372.9</v>
      </c>
      <c r="H324" s="3">
        <f>H325-H313</f>
        <v>4134070.0999999996</v>
      </c>
      <c r="I324" s="3">
        <f t="shared" si="20"/>
        <v>-208302.80000000075</v>
      </c>
      <c r="J324" s="3">
        <f t="shared" si="21"/>
        <v>95.20301906821497</v>
      </c>
      <c r="K324" s="3">
        <f t="shared" si="22"/>
        <v>52.84400892038784</v>
      </c>
      <c r="L324" s="3">
        <f t="shared" si="23"/>
        <v>60902.82222222211</v>
      </c>
      <c r="M324" s="3">
        <f t="shared" si="24"/>
        <v>101.4952202565923</v>
      </c>
    </row>
    <row r="325" spans="1:13" s="4" customFormat="1" ht="18.75" customHeight="1">
      <c r="A325" s="86"/>
      <c r="B325" s="83"/>
      <c r="C325" s="57"/>
      <c r="D325" s="45" t="s">
        <v>46</v>
      </c>
      <c r="E325" s="3">
        <f>E314+E323</f>
        <v>4072943.5777777773</v>
      </c>
      <c r="F325" s="3">
        <f>F314+F323</f>
        <v>7823157.600000001</v>
      </c>
      <c r="G325" s="3">
        <f>G314+G323</f>
        <v>4342372.9</v>
      </c>
      <c r="H325" s="3">
        <f>H314+H323</f>
        <v>4133359.0999999996</v>
      </c>
      <c r="I325" s="3">
        <f t="shared" si="20"/>
        <v>-209013.80000000075</v>
      </c>
      <c r="J325" s="3">
        <f t="shared" si="21"/>
        <v>95.1866455319855</v>
      </c>
      <c r="K325" s="3">
        <f t="shared" si="22"/>
        <v>52.83492051853844</v>
      </c>
      <c r="L325" s="3">
        <f t="shared" si="23"/>
        <v>60415.522222222295</v>
      </c>
      <c r="M325" s="3">
        <f t="shared" si="24"/>
        <v>101.48333805928107</v>
      </c>
    </row>
    <row r="326" spans="1:13" s="4" customFormat="1" ht="30.75">
      <c r="A326" s="81">
        <v>955</v>
      </c>
      <c r="B326" s="81" t="s">
        <v>104</v>
      </c>
      <c r="C326" s="54" t="s">
        <v>187</v>
      </c>
      <c r="D326" s="17" t="s">
        <v>188</v>
      </c>
      <c r="E326" s="18">
        <v>207.8</v>
      </c>
      <c r="F326" s="3"/>
      <c r="G326" s="3"/>
      <c r="H326" s="18">
        <v>147.7</v>
      </c>
      <c r="I326" s="18">
        <f aca="true" t="shared" si="25" ref="I326:I389">H326-G326</f>
        <v>147.7</v>
      </c>
      <c r="J326" s="18"/>
      <c r="K326" s="18"/>
      <c r="L326" s="18">
        <f aca="true" t="shared" si="26" ref="L326:L389">H326-E326</f>
        <v>-60.10000000000002</v>
      </c>
      <c r="M326" s="18">
        <f aca="true" t="shared" si="27" ref="M326:M389">H326/E326*100</f>
        <v>71.07795957651587</v>
      </c>
    </row>
    <row r="327" spans="1:13" s="4" customFormat="1" ht="18.75" customHeight="1">
      <c r="A327" s="82"/>
      <c r="B327" s="82"/>
      <c r="C327" s="54" t="s">
        <v>18</v>
      </c>
      <c r="D327" s="44" t="s">
        <v>19</v>
      </c>
      <c r="E327" s="18">
        <v>-0.8</v>
      </c>
      <c r="F327" s="3"/>
      <c r="G327" s="3"/>
      <c r="H327" s="18"/>
      <c r="I327" s="18">
        <f t="shared" si="25"/>
        <v>0</v>
      </c>
      <c r="J327" s="18"/>
      <c r="K327" s="18"/>
      <c r="L327" s="18">
        <f t="shared" si="26"/>
        <v>0.8</v>
      </c>
      <c r="M327" s="18">
        <f t="shared" si="27"/>
        <v>0</v>
      </c>
    </row>
    <row r="328" spans="1:13" s="4" customFormat="1" ht="18.75" customHeight="1" hidden="1">
      <c r="A328" s="82"/>
      <c r="B328" s="82"/>
      <c r="C328" s="54" t="s">
        <v>20</v>
      </c>
      <c r="D328" s="44" t="s">
        <v>21</v>
      </c>
      <c r="E328" s="18"/>
      <c r="F328" s="18"/>
      <c r="G328" s="18"/>
      <c r="H328" s="18"/>
      <c r="I328" s="18">
        <f t="shared" si="25"/>
        <v>0</v>
      </c>
      <c r="J328" s="18" t="e">
        <f aca="true" t="shared" si="28" ref="J328:J388">H328/G328*100</f>
        <v>#DIV/0!</v>
      </c>
      <c r="K328" s="18" t="e">
        <f aca="true" t="shared" si="29" ref="K328:K388">H328/F328*100</f>
        <v>#DIV/0!</v>
      </c>
      <c r="L328" s="18">
        <f t="shared" si="26"/>
        <v>0</v>
      </c>
      <c r="M328" s="18" t="e">
        <f t="shared" si="27"/>
        <v>#DIV/0!</v>
      </c>
    </row>
    <row r="329" spans="1:13" ht="18.75" customHeight="1" hidden="1">
      <c r="A329" s="82"/>
      <c r="B329" s="82"/>
      <c r="C329" s="54" t="s">
        <v>23</v>
      </c>
      <c r="D329" s="44" t="s">
        <v>90</v>
      </c>
      <c r="E329" s="25"/>
      <c r="F329" s="25"/>
      <c r="G329" s="25"/>
      <c r="H329" s="25"/>
      <c r="I329" s="25">
        <f t="shared" si="25"/>
        <v>0</v>
      </c>
      <c r="J329" s="25" t="e">
        <f t="shared" si="28"/>
        <v>#DIV/0!</v>
      </c>
      <c r="K329" s="25" t="e">
        <f t="shared" si="29"/>
        <v>#DIV/0!</v>
      </c>
      <c r="L329" s="25">
        <f t="shared" si="26"/>
        <v>0</v>
      </c>
      <c r="M329" s="25" t="e">
        <f t="shared" si="27"/>
        <v>#DIV/0!</v>
      </c>
    </row>
    <row r="330" spans="1:13" ht="18.75" customHeight="1">
      <c r="A330" s="82"/>
      <c r="B330" s="82"/>
      <c r="C330" s="54" t="s">
        <v>25</v>
      </c>
      <c r="D330" s="44" t="s">
        <v>67</v>
      </c>
      <c r="E330" s="18">
        <v>123318.5</v>
      </c>
      <c r="F330" s="18">
        <v>132806.3</v>
      </c>
      <c r="G330" s="18">
        <v>46966.7</v>
      </c>
      <c r="H330" s="25">
        <v>122500</v>
      </c>
      <c r="I330" s="25">
        <f t="shared" si="25"/>
        <v>75533.3</v>
      </c>
      <c r="J330" s="25">
        <f t="shared" si="28"/>
        <v>260.8230938090179</v>
      </c>
      <c r="K330" s="25">
        <f t="shared" si="29"/>
        <v>92.23960007921312</v>
      </c>
      <c r="L330" s="25">
        <f t="shared" si="26"/>
        <v>-818.5</v>
      </c>
      <c r="M330" s="25">
        <f t="shared" si="27"/>
        <v>99.33627152454822</v>
      </c>
    </row>
    <row r="331" spans="1:13" ht="18.75" customHeight="1" hidden="1">
      <c r="A331" s="82"/>
      <c r="B331" s="82"/>
      <c r="C331" s="54" t="s">
        <v>38</v>
      </c>
      <c r="D331" s="24" t="s">
        <v>39</v>
      </c>
      <c r="E331" s="25"/>
      <c r="F331" s="25"/>
      <c r="G331" s="25"/>
      <c r="H331" s="25"/>
      <c r="I331" s="25">
        <f t="shared" si="25"/>
        <v>0</v>
      </c>
      <c r="J331" s="25" t="e">
        <f t="shared" si="28"/>
        <v>#DIV/0!</v>
      </c>
      <c r="K331" s="25" t="e">
        <f t="shared" si="29"/>
        <v>#DIV/0!</v>
      </c>
      <c r="L331" s="25">
        <f t="shared" si="26"/>
        <v>0</v>
      </c>
      <c r="M331" s="25" t="e">
        <f t="shared" si="27"/>
        <v>#DIV/0!</v>
      </c>
    </row>
    <row r="332" spans="1:13" ht="18.75" customHeight="1">
      <c r="A332" s="82"/>
      <c r="B332" s="82"/>
      <c r="C332" s="54" t="s">
        <v>27</v>
      </c>
      <c r="D332" s="44" t="s">
        <v>22</v>
      </c>
      <c r="E332" s="25">
        <v>-219</v>
      </c>
      <c r="F332" s="25"/>
      <c r="G332" s="25"/>
      <c r="H332" s="25">
        <v>-4794.1</v>
      </c>
      <c r="I332" s="25">
        <f t="shared" si="25"/>
        <v>-4794.1</v>
      </c>
      <c r="J332" s="25"/>
      <c r="K332" s="25"/>
      <c r="L332" s="25">
        <f t="shared" si="26"/>
        <v>-4575.1</v>
      </c>
      <c r="M332" s="25">
        <f t="shared" si="27"/>
        <v>2189.0867579908677</v>
      </c>
    </row>
    <row r="333" spans="1:13" s="4" customFormat="1" ht="30.75">
      <c r="A333" s="82"/>
      <c r="B333" s="82"/>
      <c r="C333" s="57"/>
      <c r="D333" s="45" t="s">
        <v>30</v>
      </c>
      <c r="E333" s="5">
        <f>E334-E332</f>
        <v>123525.5</v>
      </c>
      <c r="F333" s="5">
        <f>F334-F332</f>
        <v>132806.3</v>
      </c>
      <c r="G333" s="5">
        <f>G334-G332</f>
        <v>46966.7</v>
      </c>
      <c r="H333" s="5">
        <f>H334-H332</f>
        <v>122647.7</v>
      </c>
      <c r="I333" s="5">
        <f t="shared" si="25"/>
        <v>75681</v>
      </c>
      <c r="J333" s="5">
        <f t="shared" si="28"/>
        <v>261.1375719392676</v>
      </c>
      <c r="K333" s="5">
        <f t="shared" si="29"/>
        <v>92.3508146827372</v>
      </c>
      <c r="L333" s="5">
        <f t="shared" si="26"/>
        <v>-877.8000000000029</v>
      </c>
      <c r="M333" s="5">
        <f t="shared" si="27"/>
        <v>99.28937749695407</v>
      </c>
    </row>
    <row r="334" spans="1:13" s="4" customFormat="1" ht="18.75" customHeight="1">
      <c r="A334" s="83"/>
      <c r="B334" s="83"/>
      <c r="C334" s="56"/>
      <c r="D334" s="45" t="s">
        <v>46</v>
      </c>
      <c r="E334" s="5">
        <f>SUM(E326:E332)</f>
        <v>123306.5</v>
      </c>
      <c r="F334" s="5">
        <f>SUM(F326:F332)</f>
        <v>132806.3</v>
      </c>
      <c r="G334" s="5">
        <f>SUM(G326:G332)</f>
        <v>46966.7</v>
      </c>
      <c r="H334" s="5">
        <f>SUM(H326:H332)</f>
        <v>117853.59999999999</v>
      </c>
      <c r="I334" s="5">
        <f t="shared" si="25"/>
        <v>70886.9</v>
      </c>
      <c r="J334" s="5">
        <f t="shared" si="28"/>
        <v>250.93012709004464</v>
      </c>
      <c r="K334" s="5">
        <f t="shared" si="29"/>
        <v>88.74097087261674</v>
      </c>
      <c r="L334" s="5">
        <f t="shared" si="26"/>
        <v>-5452.900000000009</v>
      </c>
      <c r="M334" s="5">
        <f t="shared" si="27"/>
        <v>95.57776759538224</v>
      </c>
    </row>
    <row r="335" spans="1:13" s="4" customFormat="1" ht="30.75">
      <c r="A335" s="84" t="s">
        <v>105</v>
      </c>
      <c r="B335" s="81" t="s">
        <v>106</v>
      </c>
      <c r="C335" s="54" t="s">
        <v>193</v>
      </c>
      <c r="D335" s="17" t="s">
        <v>194</v>
      </c>
      <c r="E335" s="25">
        <v>574.7</v>
      </c>
      <c r="F335" s="25">
        <v>400</v>
      </c>
      <c r="G335" s="25">
        <v>267.5</v>
      </c>
      <c r="H335" s="25">
        <v>451</v>
      </c>
      <c r="I335" s="25">
        <f t="shared" si="25"/>
        <v>183.5</v>
      </c>
      <c r="J335" s="25">
        <f t="shared" si="28"/>
        <v>168.5981308411215</v>
      </c>
      <c r="K335" s="25">
        <f t="shared" si="29"/>
        <v>112.75</v>
      </c>
      <c r="L335" s="25">
        <f t="shared" si="26"/>
        <v>-123.70000000000005</v>
      </c>
      <c r="M335" s="25">
        <f t="shared" si="27"/>
        <v>78.47572646598225</v>
      </c>
    </row>
    <row r="336" spans="1:13" s="4" customFormat="1" ht="30.75">
      <c r="A336" s="85"/>
      <c r="B336" s="82"/>
      <c r="C336" s="54" t="s">
        <v>187</v>
      </c>
      <c r="D336" s="17" t="s">
        <v>188</v>
      </c>
      <c r="E336" s="25">
        <v>56.9</v>
      </c>
      <c r="F336" s="25"/>
      <c r="G336" s="25"/>
      <c r="H336" s="25">
        <v>0.1</v>
      </c>
      <c r="I336" s="25">
        <f t="shared" si="25"/>
        <v>0.1</v>
      </c>
      <c r="J336" s="25"/>
      <c r="K336" s="25"/>
      <c r="L336" s="25">
        <f t="shared" si="26"/>
        <v>-56.8</v>
      </c>
      <c r="M336" s="25">
        <f t="shared" si="27"/>
        <v>0.1757469244288225</v>
      </c>
    </row>
    <row r="337" spans="1:13" s="4" customFormat="1" ht="18.75" customHeight="1" hidden="1">
      <c r="A337" s="85"/>
      <c r="B337" s="82"/>
      <c r="C337" s="55" t="s">
        <v>185</v>
      </c>
      <c r="D337" s="17" t="s">
        <v>205</v>
      </c>
      <c r="E337" s="25"/>
      <c r="F337" s="5"/>
      <c r="G337" s="5"/>
      <c r="H337" s="25"/>
      <c r="I337" s="25">
        <f t="shared" si="25"/>
        <v>0</v>
      </c>
      <c r="J337" s="25" t="e">
        <f t="shared" si="28"/>
        <v>#DIV/0!</v>
      </c>
      <c r="K337" s="25" t="e">
        <f t="shared" si="29"/>
        <v>#DIV/0!</v>
      </c>
      <c r="L337" s="25">
        <f t="shared" si="26"/>
        <v>0</v>
      </c>
      <c r="M337" s="25" t="e">
        <f t="shared" si="27"/>
        <v>#DIV/0!</v>
      </c>
    </row>
    <row r="338" spans="1:13" ht="18.75" customHeight="1">
      <c r="A338" s="85"/>
      <c r="B338" s="82"/>
      <c r="C338" s="54" t="s">
        <v>14</v>
      </c>
      <c r="D338" s="44" t="s">
        <v>15</v>
      </c>
      <c r="E338" s="18">
        <f>E339</f>
        <v>1.4</v>
      </c>
      <c r="F338" s="18">
        <f>F339</f>
        <v>0</v>
      </c>
      <c r="G338" s="18">
        <f>G339</f>
        <v>0</v>
      </c>
      <c r="H338" s="18">
        <f>H339</f>
        <v>0</v>
      </c>
      <c r="I338" s="18">
        <f t="shared" si="25"/>
        <v>0</v>
      </c>
      <c r="J338" s="18"/>
      <c r="K338" s="18"/>
      <c r="L338" s="18">
        <f t="shared" si="26"/>
        <v>-1.4</v>
      </c>
      <c r="M338" s="18">
        <f t="shared" si="27"/>
        <v>0</v>
      </c>
    </row>
    <row r="339" spans="1:13" ht="18.75" customHeight="1" hidden="1">
      <c r="A339" s="85"/>
      <c r="B339" s="82"/>
      <c r="C339" s="55" t="s">
        <v>16</v>
      </c>
      <c r="D339" s="24" t="s">
        <v>17</v>
      </c>
      <c r="E339" s="18">
        <v>1.4</v>
      </c>
      <c r="F339" s="18"/>
      <c r="G339" s="18"/>
      <c r="H339" s="18"/>
      <c r="I339" s="18">
        <f t="shared" si="25"/>
        <v>0</v>
      </c>
      <c r="J339" s="18" t="e">
        <f t="shared" si="28"/>
        <v>#DIV/0!</v>
      </c>
      <c r="K339" s="18" t="e">
        <f t="shared" si="29"/>
        <v>#DIV/0!</v>
      </c>
      <c r="L339" s="18">
        <f t="shared" si="26"/>
        <v>-1.4</v>
      </c>
      <c r="M339" s="18">
        <f t="shared" si="27"/>
        <v>0</v>
      </c>
    </row>
    <row r="340" spans="1:13" ht="18.75" customHeight="1" hidden="1">
      <c r="A340" s="85"/>
      <c r="B340" s="82"/>
      <c r="C340" s="54" t="s">
        <v>18</v>
      </c>
      <c r="D340" s="44" t="s">
        <v>19</v>
      </c>
      <c r="E340" s="18"/>
      <c r="F340" s="18"/>
      <c r="G340" s="18"/>
      <c r="H340" s="18"/>
      <c r="I340" s="18">
        <f t="shared" si="25"/>
        <v>0</v>
      </c>
      <c r="J340" s="18" t="e">
        <f t="shared" si="28"/>
        <v>#DIV/0!</v>
      </c>
      <c r="K340" s="18" t="e">
        <f t="shared" si="29"/>
        <v>#DIV/0!</v>
      </c>
      <c r="L340" s="18">
        <f t="shared" si="26"/>
        <v>0</v>
      </c>
      <c r="M340" s="18" t="e">
        <f t="shared" si="27"/>
        <v>#DIV/0!</v>
      </c>
    </row>
    <row r="341" spans="1:13" ht="18.75" customHeight="1" hidden="1">
      <c r="A341" s="85"/>
      <c r="B341" s="82"/>
      <c r="C341" s="54" t="s">
        <v>20</v>
      </c>
      <c r="D341" s="44" t="s">
        <v>21</v>
      </c>
      <c r="E341" s="18"/>
      <c r="F341" s="18"/>
      <c r="G341" s="18"/>
      <c r="H341" s="18"/>
      <c r="I341" s="18">
        <f t="shared" si="25"/>
        <v>0</v>
      </c>
      <c r="J341" s="18" t="e">
        <f t="shared" si="28"/>
        <v>#DIV/0!</v>
      </c>
      <c r="K341" s="18" t="e">
        <f t="shared" si="29"/>
        <v>#DIV/0!</v>
      </c>
      <c r="L341" s="18">
        <f t="shared" si="26"/>
        <v>0</v>
      </c>
      <c r="M341" s="18" t="e">
        <f t="shared" si="27"/>
        <v>#DIV/0!</v>
      </c>
    </row>
    <row r="342" spans="1:13" ht="18.75" customHeight="1">
      <c r="A342" s="85"/>
      <c r="B342" s="82"/>
      <c r="C342" s="54" t="s">
        <v>25</v>
      </c>
      <c r="D342" s="44" t="s">
        <v>67</v>
      </c>
      <c r="E342" s="18">
        <v>73.1</v>
      </c>
      <c r="F342" s="18">
        <v>2124.8</v>
      </c>
      <c r="G342" s="18">
        <v>53.7</v>
      </c>
      <c r="H342" s="18">
        <v>53.7</v>
      </c>
      <c r="I342" s="18">
        <f t="shared" si="25"/>
        <v>0</v>
      </c>
      <c r="J342" s="18">
        <f t="shared" si="28"/>
        <v>100</v>
      </c>
      <c r="K342" s="18">
        <f t="shared" si="29"/>
        <v>2.527296686746988</v>
      </c>
      <c r="L342" s="18">
        <f t="shared" si="26"/>
        <v>-19.39999999999999</v>
      </c>
      <c r="M342" s="18">
        <f t="shared" si="27"/>
        <v>73.46101231190151</v>
      </c>
    </row>
    <row r="343" spans="1:13" ht="18.75" customHeight="1" hidden="1">
      <c r="A343" s="85"/>
      <c r="B343" s="82"/>
      <c r="C343" s="54" t="s">
        <v>38</v>
      </c>
      <c r="D343" s="24" t="s">
        <v>39</v>
      </c>
      <c r="E343" s="18"/>
      <c r="F343" s="18"/>
      <c r="G343" s="18"/>
      <c r="H343" s="18"/>
      <c r="I343" s="18">
        <f t="shared" si="25"/>
        <v>0</v>
      </c>
      <c r="J343" s="18" t="e">
        <f t="shared" si="28"/>
        <v>#DIV/0!</v>
      </c>
      <c r="K343" s="18" t="e">
        <f t="shared" si="29"/>
        <v>#DIV/0!</v>
      </c>
      <c r="L343" s="18">
        <f t="shared" si="26"/>
        <v>0</v>
      </c>
      <c r="M343" s="18" t="e">
        <f t="shared" si="27"/>
        <v>#DIV/0!</v>
      </c>
    </row>
    <row r="344" spans="1:13" ht="18.75" customHeight="1">
      <c r="A344" s="85"/>
      <c r="B344" s="82"/>
      <c r="C344" s="54" t="s">
        <v>27</v>
      </c>
      <c r="D344" s="44" t="s">
        <v>22</v>
      </c>
      <c r="E344" s="18"/>
      <c r="F344" s="18"/>
      <c r="G344" s="18"/>
      <c r="H344" s="18">
        <v>-188.8</v>
      </c>
      <c r="I344" s="18">
        <f t="shared" si="25"/>
        <v>-188.8</v>
      </c>
      <c r="J344" s="18"/>
      <c r="K344" s="18"/>
      <c r="L344" s="18">
        <f t="shared" si="26"/>
        <v>-188.8</v>
      </c>
      <c r="M344" s="18"/>
    </row>
    <row r="345" spans="1:13" s="4" customFormat="1" ht="18.75" customHeight="1">
      <c r="A345" s="85"/>
      <c r="B345" s="82"/>
      <c r="C345" s="52"/>
      <c r="D345" s="45" t="s">
        <v>28</v>
      </c>
      <c r="E345" s="5">
        <f>SUM(E335:E338,E340:E344)</f>
        <v>706.1</v>
      </c>
      <c r="F345" s="5">
        <f>SUM(F335:F338,F340:F344)</f>
        <v>2524.8</v>
      </c>
      <c r="G345" s="5">
        <f>SUM(G335:G338,G340:G344)</f>
        <v>321.2</v>
      </c>
      <c r="H345" s="5">
        <f>SUM(H335:H338,H340:H344)</f>
        <v>316</v>
      </c>
      <c r="I345" s="5">
        <f t="shared" si="25"/>
        <v>-5.199999999999989</v>
      </c>
      <c r="J345" s="5">
        <f t="shared" si="28"/>
        <v>98.38107098381072</v>
      </c>
      <c r="K345" s="5">
        <f t="shared" si="29"/>
        <v>12.515842839036754</v>
      </c>
      <c r="L345" s="5">
        <f t="shared" si="26"/>
        <v>-390.1</v>
      </c>
      <c r="M345" s="5">
        <f t="shared" si="27"/>
        <v>44.75286786574139</v>
      </c>
    </row>
    <row r="346" spans="1:13" ht="18.75" customHeight="1">
      <c r="A346" s="85"/>
      <c r="B346" s="82"/>
      <c r="C346" s="54" t="s">
        <v>107</v>
      </c>
      <c r="D346" s="44" t="s">
        <v>108</v>
      </c>
      <c r="E346" s="18">
        <v>63803</v>
      </c>
      <c r="F346" s="18">
        <v>100000</v>
      </c>
      <c r="G346" s="18">
        <v>68066</v>
      </c>
      <c r="H346" s="18">
        <v>104764.4</v>
      </c>
      <c r="I346" s="18">
        <f t="shared" si="25"/>
        <v>36698.399999999994</v>
      </c>
      <c r="J346" s="18">
        <f t="shared" si="28"/>
        <v>153.91590515088296</v>
      </c>
      <c r="K346" s="18">
        <f t="shared" si="29"/>
        <v>104.7644</v>
      </c>
      <c r="L346" s="18">
        <f t="shared" si="26"/>
        <v>40961.399999999994</v>
      </c>
      <c r="M346" s="18">
        <f t="shared" si="27"/>
        <v>164.199802517123</v>
      </c>
    </row>
    <row r="347" spans="1:13" ht="18.75" customHeight="1">
      <c r="A347" s="85"/>
      <c r="B347" s="82"/>
      <c r="C347" s="54" t="s">
        <v>14</v>
      </c>
      <c r="D347" s="44" t="s">
        <v>15</v>
      </c>
      <c r="E347" s="18">
        <f>SUM(E348:E353)</f>
        <v>21375.5</v>
      </c>
      <c r="F347" s="18">
        <f>SUM(F348:F353)</f>
        <v>6470.1</v>
      </c>
      <c r="G347" s="18">
        <f>SUM(G348:G353)</f>
        <v>4074.9</v>
      </c>
      <c r="H347" s="18">
        <f>SUM(H348:H353)</f>
        <v>11612.599999999999</v>
      </c>
      <c r="I347" s="18">
        <f t="shared" si="25"/>
        <v>7537.699999999999</v>
      </c>
      <c r="J347" s="18">
        <f t="shared" si="28"/>
        <v>284.97877248521434</v>
      </c>
      <c r="K347" s="18">
        <f t="shared" si="29"/>
        <v>179.48099720251616</v>
      </c>
      <c r="L347" s="18">
        <f t="shared" si="26"/>
        <v>-9762.900000000001</v>
      </c>
      <c r="M347" s="18">
        <f t="shared" si="27"/>
        <v>54.326682416785566</v>
      </c>
    </row>
    <row r="348" spans="1:13" s="4" customFormat="1" ht="18.75" customHeight="1" hidden="1">
      <c r="A348" s="85"/>
      <c r="B348" s="82"/>
      <c r="C348" s="55" t="s">
        <v>109</v>
      </c>
      <c r="D348" s="24" t="s">
        <v>110</v>
      </c>
      <c r="E348" s="18">
        <v>215.7</v>
      </c>
      <c r="F348" s="18">
        <v>300</v>
      </c>
      <c r="G348" s="18">
        <v>175</v>
      </c>
      <c r="H348" s="18">
        <v>130.8</v>
      </c>
      <c r="I348" s="18">
        <f t="shared" si="25"/>
        <v>-44.19999999999999</v>
      </c>
      <c r="J348" s="18">
        <f t="shared" si="28"/>
        <v>74.74285714285715</v>
      </c>
      <c r="K348" s="18">
        <f t="shared" si="29"/>
        <v>43.60000000000001</v>
      </c>
      <c r="L348" s="18">
        <f t="shared" si="26"/>
        <v>-84.89999999999998</v>
      </c>
      <c r="M348" s="18">
        <f t="shared" si="27"/>
        <v>60.63977746870655</v>
      </c>
    </row>
    <row r="349" spans="1:13" s="4" customFormat="1" ht="18.75" customHeight="1" hidden="1">
      <c r="A349" s="85"/>
      <c r="B349" s="82"/>
      <c r="C349" s="55" t="s">
        <v>219</v>
      </c>
      <c r="D349" s="24" t="s">
        <v>220</v>
      </c>
      <c r="E349" s="18">
        <v>118.2</v>
      </c>
      <c r="F349" s="18">
        <v>711.1</v>
      </c>
      <c r="G349" s="18">
        <v>417</v>
      </c>
      <c r="H349" s="18">
        <v>2015.4</v>
      </c>
      <c r="I349" s="18">
        <f t="shared" si="25"/>
        <v>1598.4</v>
      </c>
      <c r="J349" s="18">
        <f t="shared" si="28"/>
        <v>483.3093525179856</v>
      </c>
      <c r="K349" s="18">
        <f t="shared" si="29"/>
        <v>283.42005343833495</v>
      </c>
      <c r="L349" s="18">
        <f t="shared" si="26"/>
        <v>1897.2</v>
      </c>
      <c r="M349" s="18">
        <f t="shared" si="27"/>
        <v>1705.0761421319799</v>
      </c>
    </row>
    <row r="350" spans="1:13" s="4" customFormat="1" ht="18.75" customHeight="1" hidden="1">
      <c r="A350" s="85"/>
      <c r="B350" s="82"/>
      <c r="C350" s="55" t="s">
        <v>222</v>
      </c>
      <c r="D350" s="24" t="s">
        <v>221</v>
      </c>
      <c r="E350" s="18"/>
      <c r="F350" s="18"/>
      <c r="G350" s="18"/>
      <c r="H350" s="18"/>
      <c r="I350" s="18">
        <f t="shared" si="25"/>
        <v>0</v>
      </c>
      <c r="J350" s="18" t="e">
        <f t="shared" si="28"/>
        <v>#DIV/0!</v>
      </c>
      <c r="K350" s="18" t="e">
        <f t="shared" si="29"/>
        <v>#DIV/0!</v>
      </c>
      <c r="L350" s="18">
        <f t="shared" si="26"/>
        <v>0</v>
      </c>
      <c r="M350" s="18" t="e">
        <f t="shared" si="27"/>
        <v>#DIV/0!</v>
      </c>
    </row>
    <row r="351" spans="1:13" s="4" customFormat="1" ht="18.75" customHeight="1" hidden="1">
      <c r="A351" s="85"/>
      <c r="B351" s="82"/>
      <c r="C351" s="55" t="s">
        <v>111</v>
      </c>
      <c r="D351" s="24" t="s">
        <v>112</v>
      </c>
      <c r="E351" s="18">
        <v>321</v>
      </c>
      <c r="F351" s="18">
        <v>525</v>
      </c>
      <c r="G351" s="18">
        <v>335.9</v>
      </c>
      <c r="H351" s="18">
        <v>677.6</v>
      </c>
      <c r="I351" s="18">
        <f t="shared" si="25"/>
        <v>341.70000000000005</v>
      </c>
      <c r="J351" s="18">
        <f t="shared" si="28"/>
        <v>201.7267043763025</v>
      </c>
      <c r="K351" s="18">
        <f t="shared" si="29"/>
        <v>129.06666666666666</v>
      </c>
      <c r="L351" s="18">
        <f t="shared" si="26"/>
        <v>356.6</v>
      </c>
      <c r="M351" s="18">
        <f t="shared" si="27"/>
        <v>211.09034267912773</v>
      </c>
    </row>
    <row r="352" spans="1:13" s="4" customFormat="1" ht="18.75" customHeight="1" hidden="1">
      <c r="A352" s="85"/>
      <c r="B352" s="82"/>
      <c r="C352" s="55" t="s">
        <v>182</v>
      </c>
      <c r="D352" s="24" t="s">
        <v>183</v>
      </c>
      <c r="E352" s="18"/>
      <c r="F352" s="18"/>
      <c r="G352" s="18"/>
      <c r="H352" s="18"/>
      <c r="I352" s="18">
        <f t="shared" si="25"/>
        <v>0</v>
      </c>
      <c r="J352" s="18" t="e">
        <f t="shared" si="28"/>
        <v>#DIV/0!</v>
      </c>
      <c r="K352" s="18" t="e">
        <f t="shared" si="29"/>
        <v>#DIV/0!</v>
      </c>
      <c r="L352" s="18">
        <f t="shared" si="26"/>
        <v>0</v>
      </c>
      <c r="M352" s="18" t="e">
        <f t="shared" si="27"/>
        <v>#DIV/0!</v>
      </c>
    </row>
    <row r="353" spans="1:13" s="4" customFormat="1" ht="18.75" customHeight="1" hidden="1">
      <c r="A353" s="85"/>
      <c r="B353" s="82"/>
      <c r="C353" s="55" t="s">
        <v>16</v>
      </c>
      <c r="D353" s="24" t="s">
        <v>17</v>
      </c>
      <c r="E353" s="18">
        <v>20720.6</v>
      </c>
      <c r="F353" s="18">
        <v>4934</v>
      </c>
      <c r="G353" s="18">
        <v>3147</v>
      </c>
      <c r="H353" s="18">
        <v>8788.8</v>
      </c>
      <c r="I353" s="18">
        <f t="shared" si="25"/>
        <v>5641.799999999999</v>
      </c>
      <c r="J353" s="18">
        <f t="shared" si="28"/>
        <v>279.27550047664437</v>
      </c>
      <c r="K353" s="18">
        <f t="shared" si="29"/>
        <v>178.12728009728414</v>
      </c>
      <c r="L353" s="18">
        <f t="shared" si="26"/>
        <v>-11931.8</v>
      </c>
      <c r="M353" s="18">
        <f t="shared" si="27"/>
        <v>42.415760161385286</v>
      </c>
    </row>
    <row r="354" spans="1:13" s="4" customFormat="1" ht="18.75" customHeight="1">
      <c r="A354" s="85"/>
      <c r="B354" s="82"/>
      <c r="C354" s="57"/>
      <c r="D354" s="45" t="s">
        <v>29</v>
      </c>
      <c r="E354" s="5">
        <f>SUM(E346:E347)</f>
        <v>85178.5</v>
      </c>
      <c r="F354" s="5">
        <f>SUM(F346:F347)</f>
        <v>106470.1</v>
      </c>
      <c r="G354" s="5">
        <f>SUM(G346:G347)</f>
        <v>72140.9</v>
      </c>
      <c r="H354" s="5">
        <f>SUM(H346:H347)</f>
        <v>116377</v>
      </c>
      <c r="I354" s="5">
        <f t="shared" si="25"/>
        <v>44236.100000000006</v>
      </c>
      <c r="J354" s="5">
        <f t="shared" si="28"/>
        <v>161.31902984298782</v>
      </c>
      <c r="K354" s="5">
        <f t="shared" si="29"/>
        <v>109.30486587314185</v>
      </c>
      <c r="L354" s="5">
        <f t="shared" si="26"/>
        <v>31198.5</v>
      </c>
      <c r="M354" s="5">
        <f t="shared" si="27"/>
        <v>136.62720052595432</v>
      </c>
    </row>
    <row r="355" spans="1:13" s="4" customFormat="1" ht="18.75" customHeight="1">
      <c r="A355" s="86"/>
      <c r="B355" s="83"/>
      <c r="C355" s="57"/>
      <c r="D355" s="45" t="s">
        <v>46</v>
      </c>
      <c r="E355" s="5">
        <f>E345+E354</f>
        <v>85884.6</v>
      </c>
      <c r="F355" s="5">
        <f>F345+F354</f>
        <v>108994.90000000001</v>
      </c>
      <c r="G355" s="5">
        <f>G345+G354</f>
        <v>72462.09999999999</v>
      </c>
      <c r="H355" s="5">
        <f>H345+H354</f>
        <v>116693</v>
      </c>
      <c r="I355" s="5">
        <f t="shared" si="25"/>
        <v>44230.90000000001</v>
      </c>
      <c r="J355" s="5">
        <f t="shared" si="28"/>
        <v>161.04004714188522</v>
      </c>
      <c r="K355" s="5">
        <f t="shared" si="29"/>
        <v>107.06280752585671</v>
      </c>
      <c r="L355" s="5">
        <f t="shared" si="26"/>
        <v>30808.399999999994</v>
      </c>
      <c r="M355" s="5">
        <f t="shared" si="27"/>
        <v>135.87185595554965</v>
      </c>
    </row>
    <row r="356" spans="1:13" ht="30.75">
      <c r="A356" s="81" t="s">
        <v>113</v>
      </c>
      <c r="B356" s="81" t="s">
        <v>114</v>
      </c>
      <c r="C356" s="54" t="s">
        <v>115</v>
      </c>
      <c r="D356" s="44" t="s">
        <v>116</v>
      </c>
      <c r="E356" s="18">
        <v>519</v>
      </c>
      <c r="F356" s="18">
        <v>1356</v>
      </c>
      <c r="G356" s="18">
        <v>90</v>
      </c>
      <c r="H356" s="18">
        <v>297.5</v>
      </c>
      <c r="I356" s="18">
        <f t="shared" si="25"/>
        <v>207.5</v>
      </c>
      <c r="J356" s="18">
        <f t="shared" si="28"/>
        <v>330.55555555555554</v>
      </c>
      <c r="K356" s="18">
        <f t="shared" si="29"/>
        <v>21.939528023598818</v>
      </c>
      <c r="L356" s="18">
        <f t="shared" si="26"/>
        <v>-221.5</v>
      </c>
      <c r="M356" s="18">
        <f t="shared" si="27"/>
        <v>57.321772639691716</v>
      </c>
    </row>
    <row r="357" spans="1:13" ht="18.75" customHeight="1" hidden="1">
      <c r="A357" s="82"/>
      <c r="B357" s="82"/>
      <c r="C357" s="54" t="s">
        <v>7</v>
      </c>
      <c r="D357" s="17" t="s">
        <v>117</v>
      </c>
      <c r="E357" s="18"/>
      <c r="F357" s="18"/>
      <c r="G357" s="18"/>
      <c r="H357" s="18"/>
      <c r="I357" s="18">
        <f t="shared" si="25"/>
        <v>0</v>
      </c>
      <c r="J357" s="18" t="e">
        <f t="shared" si="28"/>
        <v>#DIV/0!</v>
      </c>
      <c r="K357" s="18" t="e">
        <f t="shared" si="29"/>
        <v>#DIV/0!</v>
      </c>
      <c r="L357" s="18">
        <f t="shared" si="26"/>
        <v>0</v>
      </c>
      <c r="M357" s="18" t="e">
        <f t="shared" si="27"/>
        <v>#DIV/0!</v>
      </c>
    </row>
    <row r="358" spans="1:13" ht="46.5">
      <c r="A358" s="82"/>
      <c r="B358" s="82"/>
      <c r="C358" s="55" t="s">
        <v>11</v>
      </c>
      <c r="D358" s="24" t="s">
        <v>118</v>
      </c>
      <c r="E358" s="18">
        <v>75451.8</v>
      </c>
      <c r="F358" s="18">
        <v>83484.5</v>
      </c>
      <c r="G358" s="18">
        <v>72516</v>
      </c>
      <c r="H358" s="18">
        <v>79272</v>
      </c>
      <c r="I358" s="18">
        <f t="shared" si="25"/>
        <v>6756</v>
      </c>
      <c r="J358" s="18">
        <f t="shared" si="28"/>
        <v>109.31656462022174</v>
      </c>
      <c r="K358" s="18">
        <f t="shared" si="29"/>
        <v>94.9541531661566</v>
      </c>
      <c r="L358" s="18">
        <f t="shared" si="26"/>
        <v>3820.199999999997</v>
      </c>
      <c r="M358" s="18">
        <f t="shared" si="27"/>
        <v>105.06309988628502</v>
      </c>
    </row>
    <row r="359" spans="1:13" ht="18.75" customHeight="1" hidden="1">
      <c r="A359" s="82"/>
      <c r="B359" s="82"/>
      <c r="C359" s="55" t="s">
        <v>185</v>
      </c>
      <c r="D359" s="17" t="s">
        <v>205</v>
      </c>
      <c r="E359" s="18"/>
      <c r="F359" s="18"/>
      <c r="G359" s="18"/>
      <c r="H359" s="18"/>
      <c r="I359" s="18">
        <f t="shared" si="25"/>
        <v>0</v>
      </c>
      <c r="J359" s="18" t="e">
        <f t="shared" si="28"/>
        <v>#DIV/0!</v>
      </c>
      <c r="K359" s="18" t="e">
        <f t="shared" si="29"/>
        <v>#DIV/0!</v>
      </c>
      <c r="L359" s="18">
        <f t="shared" si="26"/>
        <v>0</v>
      </c>
      <c r="M359" s="18" t="e">
        <f t="shared" si="27"/>
        <v>#DIV/0!</v>
      </c>
    </row>
    <row r="360" spans="1:13" ht="18.75" customHeight="1">
      <c r="A360" s="82"/>
      <c r="B360" s="82"/>
      <c r="C360" s="54" t="s">
        <v>14</v>
      </c>
      <c r="D360" s="44" t="s">
        <v>15</v>
      </c>
      <c r="E360" s="18">
        <f>E362+E361</f>
        <v>0</v>
      </c>
      <c r="F360" s="18">
        <f>F362+F361</f>
        <v>0</v>
      </c>
      <c r="G360" s="18">
        <f>G362+G361</f>
        <v>0</v>
      </c>
      <c r="H360" s="18">
        <f>H362+H361</f>
        <v>180.10000000000002</v>
      </c>
      <c r="I360" s="18">
        <f t="shared" si="25"/>
        <v>180.10000000000002</v>
      </c>
      <c r="J360" s="18"/>
      <c r="K360" s="18"/>
      <c r="L360" s="18">
        <f t="shared" si="26"/>
        <v>180.10000000000002</v>
      </c>
      <c r="M360" s="18"/>
    </row>
    <row r="361" spans="1:13" ht="18.75" customHeight="1" hidden="1">
      <c r="A361" s="82"/>
      <c r="B361" s="82"/>
      <c r="C361" s="55" t="s">
        <v>229</v>
      </c>
      <c r="D361" s="24" t="s">
        <v>230</v>
      </c>
      <c r="E361" s="18"/>
      <c r="F361" s="18"/>
      <c r="G361" s="18"/>
      <c r="H361" s="18">
        <v>81.2</v>
      </c>
      <c r="I361" s="18">
        <f t="shared" si="25"/>
        <v>81.2</v>
      </c>
      <c r="J361" s="18" t="e">
        <f t="shared" si="28"/>
        <v>#DIV/0!</v>
      </c>
      <c r="K361" s="18" t="e">
        <f t="shared" si="29"/>
        <v>#DIV/0!</v>
      </c>
      <c r="L361" s="18">
        <f t="shared" si="26"/>
        <v>81.2</v>
      </c>
      <c r="M361" s="18" t="e">
        <f t="shared" si="27"/>
        <v>#DIV/0!</v>
      </c>
    </row>
    <row r="362" spans="1:13" ht="18.75" customHeight="1" hidden="1">
      <c r="A362" s="82"/>
      <c r="B362" s="82"/>
      <c r="C362" s="55" t="s">
        <v>16</v>
      </c>
      <c r="D362" s="24" t="s">
        <v>17</v>
      </c>
      <c r="E362" s="18"/>
      <c r="F362" s="18"/>
      <c r="G362" s="18"/>
      <c r="H362" s="18">
        <v>98.9</v>
      </c>
      <c r="I362" s="18">
        <f t="shared" si="25"/>
        <v>98.9</v>
      </c>
      <c r="J362" s="18" t="e">
        <f t="shared" si="28"/>
        <v>#DIV/0!</v>
      </c>
      <c r="K362" s="18" t="e">
        <f t="shared" si="29"/>
        <v>#DIV/0!</v>
      </c>
      <c r="L362" s="18">
        <f t="shared" si="26"/>
        <v>98.9</v>
      </c>
      <c r="M362" s="18" t="e">
        <f t="shared" si="27"/>
        <v>#DIV/0!</v>
      </c>
    </row>
    <row r="363" spans="1:13" ht="18.75" customHeight="1">
      <c r="A363" s="82"/>
      <c r="B363" s="82"/>
      <c r="C363" s="54" t="s">
        <v>18</v>
      </c>
      <c r="D363" s="44" t="s">
        <v>19</v>
      </c>
      <c r="E363" s="18">
        <v>6</v>
      </c>
      <c r="F363" s="18"/>
      <c r="G363" s="18"/>
      <c r="H363" s="18">
        <v>-4.3</v>
      </c>
      <c r="I363" s="18">
        <f t="shared" si="25"/>
        <v>-4.3</v>
      </c>
      <c r="J363" s="18"/>
      <c r="K363" s="18"/>
      <c r="L363" s="18">
        <f t="shared" si="26"/>
        <v>-10.3</v>
      </c>
      <c r="M363" s="18">
        <f t="shared" si="27"/>
        <v>-71.66666666666667</v>
      </c>
    </row>
    <row r="364" spans="1:13" ht="20.25" customHeight="1">
      <c r="A364" s="82"/>
      <c r="B364" s="82"/>
      <c r="C364" s="54" t="s">
        <v>20</v>
      </c>
      <c r="D364" s="44" t="s">
        <v>21</v>
      </c>
      <c r="E364" s="18">
        <v>19190.8</v>
      </c>
      <c r="F364" s="18">
        <v>8309.6</v>
      </c>
      <c r="G364" s="18">
        <v>8171.5</v>
      </c>
      <c r="H364" s="18">
        <v>11267.5</v>
      </c>
      <c r="I364" s="18">
        <f t="shared" si="25"/>
        <v>3096</v>
      </c>
      <c r="J364" s="18">
        <f t="shared" si="28"/>
        <v>137.88778070121765</v>
      </c>
      <c r="K364" s="18">
        <f t="shared" si="29"/>
        <v>135.59617791470106</v>
      </c>
      <c r="L364" s="18">
        <f t="shared" si="26"/>
        <v>-7923.299999999999</v>
      </c>
      <c r="M364" s="18">
        <f t="shared" si="27"/>
        <v>58.71302915980574</v>
      </c>
    </row>
    <row r="365" spans="1:13" ht="18.75" customHeight="1" hidden="1">
      <c r="A365" s="82"/>
      <c r="B365" s="82"/>
      <c r="C365" s="54" t="s">
        <v>25</v>
      </c>
      <c r="D365" s="44" t="s">
        <v>26</v>
      </c>
      <c r="E365" s="18"/>
      <c r="F365" s="18"/>
      <c r="G365" s="18"/>
      <c r="H365" s="18"/>
      <c r="I365" s="18">
        <f t="shared" si="25"/>
        <v>0</v>
      </c>
      <c r="J365" s="18" t="e">
        <f t="shared" si="28"/>
        <v>#DIV/0!</v>
      </c>
      <c r="K365" s="18" t="e">
        <f t="shared" si="29"/>
        <v>#DIV/0!</v>
      </c>
      <c r="L365" s="18">
        <f t="shared" si="26"/>
        <v>0</v>
      </c>
      <c r="M365" s="18" t="e">
        <f t="shared" si="27"/>
        <v>#DIV/0!</v>
      </c>
    </row>
    <row r="366" spans="1:13" ht="18.75" customHeight="1" hidden="1">
      <c r="A366" s="82"/>
      <c r="B366" s="82"/>
      <c r="C366" s="54" t="s">
        <v>27</v>
      </c>
      <c r="D366" s="44" t="s">
        <v>22</v>
      </c>
      <c r="E366" s="18"/>
      <c r="F366" s="18"/>
      <c r="G366" s="18"/>
      <c r="H366" s="18"/>
      <c r="I366" s="18">
        <f t="shared" si="25"/>
        <v>0</v>
      </c>
      <c r="J366" s="18" t="e">
        <f t="shared" si="28"/>
        <v>#DIV/0!</v>
      </c>
      <c r="K366" s="18" t="e">
        <f t="shared" si="29"/>
        <v>#DIV/0!</v>
      </c>
      <c r="L366" s="18">
        <f t="shared" si="26"/>
        <v>0</v>
      </c>
      <c r="M366" s="18" t="e">
        <f t="shared" si="27"/>
        <v>#DIV/0!</v>
      </c>
    </row>
    <row r="367" spans="1:13" s="4" customFormat="1" ht="18.75" customHeight="1">
      <c r="A367" s="82"/>
      <c r="B367" s="82"/>
      <c r="C367" s="56"/>
      <c r="D367" s="45" t="s">
        <v>28</v>
      </c>
      <c r="E367" s="5">
        <f>SUM(E356:E360,E363:E366)</f>
        <v>95167.6</v>
      </c>
      <c r="F367" s="5">
        <f>SUM(F356:F360,F363:F366)</f>
        <v>93150.1</v>
      </c>
      <c r="G367" s="5">
        <f>SUM(G356:G360,G363:G366)</f>
        <v>80777.5</v>
      </c>
      <c r="H367" s="5">
        <f>SUM(H356:H360,H363:H366)</f>
        <v>91012.8</v>
      </c>
      <c r="I367" s="5">
        <f t="shared" si="25"/>
        <v>10235.300000000003</v>
      </c>
      <c r="J367" s="5">
        <f t="shared" si="28"/>
        <v>112.67097892358639</v>
      </c>
      <c r="K367" s="5">
        <f t="shared" si="29"/>
        <v>97.70553118032079</v>
      </c>
      <c r="L367" s="5">
        <f t="shared" si="26"/>
        <v>-4154.800000000003</v>
      </c>
      <c r="M367" s="5">
        <f t="shared" si="27"/>
        <v>95.63422845590306</v>
      </c>
    </row>
    <row r="368" spans="1:13" ht="18.75" customHeight="1">
      <c r="A368" s="82"/>
      <c r="B368" s="82"/>
      <c r="C368" s="54" t="s">
        <v>170</v>
      </c>
      <c r="D368" s="44" t="s">
        <v>119</v>
      </c>
      <c r="E368" s="18">
        <v>1437.8</v>
      </c>
      <c r="F368" s="18">
        <v>1460.6</v>
      </c>
      <c r="G368" s="18">
        <v>1371.9</v>
      </c>
      <c r="H368" s="18">
        <v>1360.5</v>
      </c>
      <c r="I368" s="18">
        <f t="shared" si="25"/>
        <v>-11.400000000000091</v>
      </c>
      <c r="J368" s="18">
        <f t="shared" si="28"/>
        <v>99.16903564399738</v>
      </c>
      <c r="K368" s="18">
        <f t="shared" si="29"/>
        <v>93.14665206079694</v>
      </c>
      <c r="L368" s="18">
        <f t="shared" si="26"/>
        <v>-77.29999999999995</v>
      </c>
      <c r="M368" s="18">
        <f t="shared" si="27"/>
        <v>94.62373069968007</v>
      </c>
    </row>
    <row r="369" spans="1:13" ht="18.75" customHeight="1">
      <c r="A369" s="82"/>
      <c r="B369" s="82"/>
      <c r="C369" s="54" t="s">
        <v>14</v>
      </c>
      <c r="D369" s="44" t="s">
        <v>15</v>
      </c>
      <c r="E369" s="18">
        <f>SUM(E370:E373)</f>
        <v>10686.8</v>
      </c>
      <c r="F369" s="37">
        <f>SUM(F370:F373)</f>
        <v>18113</v>
      </c>
      <c r="G369" s="37">
        <f>SUM(G370:G373)</f>
        <v>9800</v>
      </c>
      <c r="H369" s="37">
        <f>SUM(H370:H373)</f>
        <v>9512.1</v>
      </c>
      <c r="I369" s="37">
        <f t="shared" si="25"/>
        <v>-287.89999999999964</v>
      </c>
      <c r="J369" s="37">
        <f t="shared" si="28"/>
        <v>97.06224489795918</v>
      </c>
      <c r="K369" s="37">
        <f t="shared" si="29"/>
        <v>52.51532048804726</v>
      </c>
      <c r="L369" s="37">
        <f t="shared" si="26"/>
        <v>-1174.699999999999</v>
      </c>
      <c r="M369" s="37">
        <f t="shared" si="27"/>
        <v>89.00793502264477</v>
      </c>
    </row>
    <row r="370" spans="1:13" ht="18.75" customHeight="1" hidden="1">
      <c r="A370" s="82"/>
      <c r="B370" s="82"/>
      <c r="C370" s="55" t="s">
        <v>222</v>
      </c>
      <c r="D370" s="24" t="s">
        <v>221</v>
      </c>
      <c r="E370" s="18"/>
      <c r="F370" s="18">
        <v>63</v>
      </c>
      <c r="G370" s="18"/>
      <c r="H370" s="18">
        <v>159</v>
      </c>
      <c r="I370" s="18">
        <f t="shared" si="25"/>
        <v>159</v>
      </c>
      <c r="J370" s="18" t="e">
        <f t="shared" si="28"/>
        <v>#DIV/0!</v>
      </c>
      <c r="K370" s="18">
        <f t="shared" si="29"/>
        <v>252.38095238095238</v>
      </c>
      <c r="L370" s="18">
        <f t="shared" si="26"/>
        <v>159</v>
      </c>
      <c r="M370" s="18" t="e">
        <f t="shared" si="27"/>
        <v>#DIV/0!</v>
      </c>
    </row>
    <row r="371" spans="1:13" s="4" customFormat="1" ht="18.75" customHeight="1" hidden="1">
      <c r="A371" s="82"/>
      <c r="B371" s="82"/>
      <c r="C371" s="55" t="s">
        <v>120</v>
      </c>
      <c r="D371" s="24" t="s">
        <v>121</v>
      </c>
      <c r="E371" s="18">
        <v>9280</v>
      </c>
      <c r="F371" s="18">
        <v>15750</v>
      </c>
      <c r="G371" s="18">
        <v>8700</v>
      </c>
      <c r="H371" s="18">
        <v>6337.8</v>
      </c>
      <c r="I371" s="18">
        <f t="shared" si="25"/>
        <v>-2362.2</v>
      </c>
      <c r="J371" s="18">
        <f t="shared" si="28"/>
        <v>72.84827586206897</v>
      </c>
      <c r="K371" s="18">
        <f t="shared" si="29"/>
        <v>40.24</v>
      </c>
      <c r="L371" s="18">
        <f t="shared" si="26"/>
        <v>-2942.2</v>
      </c>
      <c r="M371" s="18">
        <f t="shared" si="27"/>
        <v>68.29525862068965</v>
      </c>
    </row>
    <row r="372" spans="1:13" s="4" customFormat="1" ht="18.75" customHeight="1" hidden="1">
      <c r="A372" s="82"/>
      <c r="B372" s="82"/>
      <c r="C372" s="55" t="s">
        <v>182</v>
      </c>
      <c r="D372" s="24" t="s">
        <v>183</v>
      </c>
      <c r="E372" s="18"/>
      <c r="F372" s="18"/>
      <c r="G372" s="18"/>
      <c r="H372" s="18"/>
      <c r="I372" s="18">
        <f t="shared" si="25"/>
        <v>0</v>
      </c>
      <c r="J372" s="18" t="e">
        <f t="shared" si="28"/>
        <v>#DIV/0!</v>
      </c>
      <c r="K372" s="18" t="e">
        <f t="shared" si="29"/>
        <v>#DIV/0!</v>
      </c>
      <c r="L372" s="18">
        <f t="shared" si="26"/>
        <v>0</v>
      </c>
      <c r="M372" s="18" t="e">
        <f t="shared" si="27"/>
        <v>#DIV/0!</v>
      </c>
    </row>
    <row r="373" spans="1:13" s="4" customFormat="1" ht="18.75" customHeight="1" hidden="1">
      <c r="A373" s="82"/>
      <c r="B373" s="82"/>
      <c r="C373" s="55" t="s">
        <v>16</v>
      </c>
      <c r="D373" s="24" t="s">
        <v>17</v>
      </c>
      <c r="E373" s="18">
        <v>1406.8</v>
      </c>
      <c r="F373" s="18">
        <v>2300</v>
      </c>
      <c r="G373" s="18">
        <v>1100</v>
      </c>
      <c r="H373" s="18">
        <v>3015.3</v>
      </c>
      <c r="I373" s="18">
        <f t="shared" si="25"/>
        <v>1915.3000000000002</v>
      </c>
      <c r="J373" s="18">
        <f t="shared" si="28"/>
        <v>274.1181818181818</v>
      </c>
      <c r="K373" s="18">
        <f t="shared" si="29"/>
        <v>131.10000000000002</v>
      </c>
      <c r="L373" s="18">
        <f t="shared" si="26"/>
        <v>1608.5000000000002</v>
      </c>
      <c r="M373" s="18">
        <f t="shared" si="27"/>
        <v>214.33750355416552</v>
      </c>
    </row>
    <row r="374" spans="1:13" s="4" customFormat="1" ht="18.75" customHeight="1">
      <c r="A374" s="82"/>
      <c r="B374" s="82"/>
      <c r="C374" s="57"/>
      <c r="D374" s="45" t="s">
        <v>29</v>
      </c>
      <c r="E374" s="5">
        <f>SUM(E368:E369)</f>
        <v>12124.599999999999</v>
      </c>
      <c r="F374" s="5">
        <f>SUM(F368:F369)</f>
        <v>19573.6</v>
      </c>
      <c r="G374" s="5">
        <f>SUM(G368:G369)</f>
        <v>11171.9</v>
      </c>
      <c r="H374" s="5">
        <f>SUM(H368:H369)</f>
        <v>10872.6</v>
      </c>
      <c r="I374" s="5">
        <f t="shared" si="25"/>
        <v>-299.2999999999993</v>
      </c>
      <c r="J374" s="5">
        <f t="shared" si="28"/>
        <v>97.32095704401222</v>
      </c>
      <c r="K374" s="5">
        <f t="shared" si="29"/>
        <v>55.547267748395804</v>
      </c>
      <c r="L374" s="5">
        <f t="shared" si="26"/>
        <v>-1251.9999999999982</v>
      </c>
      <c r="M374" s="5">
        <f t="shared" si="27"/>
        <v>89.67388614882141</v>
      </c>
    </row>
    <row r="375" spans="1:13" s="4" customFormat="1" ht="18.75" customHeight="1">
      <c r="A375" s="83"/>
      <c r="B375" s="83"/>
      <c r="C375" s="56"/>
      <c r="D375" s="45" t="s">
        <v>46</v>
      </c>
      <c r="E375" s="5">
        <f>E367+E374</f>
        <v>107292.20000000001</v>
      </c>
      <c r="F375" s="5">
        <f>F367+F374</f>
        <v>112723.70000000001</v>
      </c>
      <c r="G375" s="5">
        <f>G367+G374</f>
        <v>91949.4</v>
      </c>
      <c r="H375" s="5">
        <f>H367+H374</f>
        <v>101885.40000000001</v>
      </c>
      <c r="I375" s="5">
        <f t="shared" si="25"/>
        <v>9936.000000000015</v>
      </c>
      <c r="J375" s="5">
        <f t="shared" si="28"/>
        <v>110.80594326879785</v>
      </c>
      <c r="K375" s="5">
        <f t="shared" si="29"/>
        <v>90.38507430114518</v>
      </c>
      <c r="L375" s="5">
        <f t="shared" si="26"/>
        <v>-5406.800000000003</v>
      </c>
      <c r="M375" s="5">
        <f t="shared" si="27"/>
        <v>94.9606774770207</v>
      </c>
    </row>
    <row r="376" spans="1:13" s="4" customFormat="1" ht="21" customHeight="1">
      <c r="A376" s="84" t="s">
        <v>122</v>
      </c>
      <c r="B376" s="81" t="s">
        <v>123</v>
      </c>
      <c r="C376" s="54" t="s">
        <v>7</v>
      </c>
      <c r="D376" s="17" t="s">
        <v>117</v>
      </c>
      <c r="E376" s="5">
        <v>119.4</v>
      </c>
      <c r="F376" s="5"/>
      <c r="G376" s="5"/>
      <c r="H376" s="25">
        <v>833.1</v>
      </c>
      <c r="I376" s="25">
        <f t="shared" si="25"/>
        <v>833.1</v>
      </c>
      <c r="J376" s="25"/>
      <c r="K376" s="25"/>
      <c r="L376" s="25">
        <f t="shared" si="26"/>
        <v>713.7</v>
      </c>
      <c r="M376" s="25">
        <f t="shared" si="27"/>
        <v>697.7386934673366</v>
      </c>
    </row>
    <row r="377" spans="1:13" ht="46.5">
      <c r="A377" s="85"/>
      <c r="B377" s="82"/>
      <c r="C377" s="54" t="s">
        <v>199</v>
      </c>
      <c r="D377" s="17" t="s">
        <v>200</v>
      </c>
      <c r="E377" s="18">
        <v>927.5</v>
      </c>
      <c r="F377" s="18"/>
      <c r="G377" s="18"/>
      <c r="H377" s="18">
        <v>2121.5</v>
      </c>
      <c r="I377" s="18">
        <f t="shared" si="25"/>
        <v>2121.5</v>
      </c>
      <c r="J377" s="18"/>
      <c r="K377" s="18"/>
      <c r="L377" s="18">
        <f t="shared" si="26"/>
        <v>1194</v>
      </c>
      <c r="M377" s="18">
        <f t="shared" si="27"/>
        <v>228.733153638814</v>
      </c>
    </row>
    <row r="378" spans="1:13" ht="30.75">
      <c r="A378" s="85"/>
      <c r="B378" s="82"/>
      <c r="C378" s="54" t="s">
        <v>187</v>
      </c>
      <c r="D378" s="17" t="s">
        <v>188</v>
      </c>
      <c r="E378" s="18">
        <v>74637.3</v>
      </c>
      <c r="F378" s="18"/>
      <c r="G378" s="18"/>
      <c r="H378" s="18">
        <v>121.6</v>
      </c>
      <c r="I378" s="18">
        <f t="shared" si="25"/>
        <v>121.6</v>
      </c>
      <c r="J378" s="18"/>
      <c r="K378" s="18"/>
      <c r="L378" s="18">
        <f t="shared" si="26"/>
        <v>-74515.7</v>
      </c>
      <c r="M378" s="18">
        <f t="shared" si="27"/>
        <v>0.16292122035496995</v>
      </c>
    </row>
    <row r="379" spans="1:13" ht="18.75" customHeight="1" hidden="1">
      <c r="A379" s="85"/>
      <c r="B379" s="82"/>
      <c r="C379" s="55" t="s">
        <v>185</v>
      </c>
      <c r="D379" s="17" t="s">
        <v>205</v>
      </c>
      <c r="E379" s="18"/>
      <c r="F379" s="18"/>
      <c r="G379" s="18"/>
      <c r="H379" s="18"/>
      <c r="I379" s="18">
        <f t="shared" si="25"/>
        <v>0</v>
      </c>
      <c r="J379" s="18" t="e">
        <f t="shared" si="28"/>
        <v>#DIV/0!</v>
      </c>
      <c r="K379" s="18" t="e">
        <f t="shared" si="29"/>
        <v>#DIV/0!</v>
      </c>
      <c r="L379" s="18">
        <f t="shared" si="26"/>
        <v>0</v>
      </c>
      <c r="M379" s="18" t="e">
        <f t="shared" si="27"/>
        <v>#DIV/0!</v>
      </c>
    </row>
    <row r="380" spans="1:13" ht="18.75" customHeight="1">
      <c r="A380" s="85"/>
      <c r="B380" s="82"/>
      <c r="C380" s="54" t="s">
        <v>14</v>
      </c>
      <c r="D380" s="44" t="s">
        <v>15</v>
      </c>
      <c r="E380" s="18">
        <f>E381</f>
        <v>83.6</v>
      </c>
      <c r="F380" s="18">
        <f>F381</f>
        <v>0</v>
      </c>
      <c r="G380" s="18">
        <f>G381</f>
        <v>0</v>
      </c>
      <c r="H380" s="18">
        <f>H381</f>
        <v>355.5</v>
      </c>
      <c r="I380" s="18">
        <f t="shared" si="25"/>
        <v>355.5</v>
      </c>
      <c r="J380" s="18"/>
      <c r="K380" s="18"/>
      <c r="L380" s="18">
        <f t="shared" si="26"/>
        <v>271.9</v>
      </c>
      <c r="M380" s="18">
        <f t="shared" si="27"/>
        <v>425.2392344497608</v>
      </c>
    </row>
    <row r="381" spans="1:13" ht="18.75" customHeight="1" hidden="1">
      <c r="A381" s="85"/>
      <c r="B381" s="82"/>
      <c r="C381" s="55" t="s">
        <v>16</v>
      </c>
      <c r="D381" s="24" t="s">
        <v>17</v>
      </c>
      <c r="E381" s="18">
        <v>83.6</v>
      </c>
      <c r="F381" s="18"/>
      <c r="G381" s="18"/>
      <c r="H381" s="18">
        <v>355.5</v>
      </c>
      <c r="I381" s="18">
        <f t="shared" si="25"/>
        <v>355.5</v>
      </c>
      <c r="J381" s="18" t="e">
        <f t="shared" si="28"/>
        <v>#DIV/0!</v>
      </c>
      <c r="K381" s="18" t="e">
        <f t="shared" si="29"/>
        <v>#DIV/0!</v>
      </c>
      <c r="L381" s="18">
        <f t="shared" si="26"/>
        <v>271.9</v>
      </c>
      <c r="M381" s="18">
        <f t="shared" si="27"/>
        <v>425.2392344497608</v>
      </c>
    </row>
    <row r="382" spans="1:13" ht="18.75" customHeight="1">
      <c r="A382" s="85"/>
      <c r="B382" s="82"/>
      <c r="C382" s="54" t="s">
        <v>18</v>
      </c>
      <c r="D382" s="44" t="s">
        <v>19</v>
      </c>
      <c r="E382" s="18">
        <v>1186.5</v>
      </c>
      <c r="F382" s="18"/>
      <c r="G382" s="18"/>
      <c r="H382" s="18">
        <v>11.3</v>
      </c>
      <c r="I382" s="18">
        <f t="shared" si="25"/>
        <v>11.3</v>
      </c>
      <c r="J382" s="18"/>
      <c r="K382" s="18"/>
      <c r="L382" s="18">
        <f t="shared" si="26"/>
        <v>-1175.2</v>
      </c>
      <c r="M382" s="18">
        <f t="shared" si="27"/>
        <v>0.9523809523809524</v>
      </c>
    </row>
    <row r="383" spans="1:13" ht="18.75" customHeight="1">
      <c r="A383" s="85"/>
      <c r="B383" s="82"/>
      <c r="C383" s="54" t="s">
        <v>25</v>
      </c>
      <c r="D383" s="44" t="s">
        <v>26</v>
      </c>
      <c r="E383" s="18">
        <v>948.5</v>
      </c>
      <c r="F383" s="18">
        <v>1185.8</v>
      </c>
      <c r="G383" s="18">
        <v>945.2</v>
      </c>
      <c r="H383" s="18">
        <v>1041.4</v>
      </c>
      <c r="I383" s="18">
        <f t="shared" si="25"/>
        <v>96.20000000000005</v>
      </c>
      <c r="J383" s="18">
        <f t="shared" si="28"/>
        <v>110.17774016081252</v>
      </c>
      <c r="K383" s="18">
        <f t="shared" si="29"/>
        <v>87.82256704334628</v>
      </c>
      <c r="L383" s="18">
        <f t="shared" si="26"/>
        <v>92.90000000000009</v>
      </c>
      <c r="M383" s="18">
        <f t="shared" si="27"/>
        <v>109.7944122298366</v>
      </c>
    </row>
    <row r="384" spans="1:13" ht="18.75" customHeight="1" hidden="1">
      <c r="A384" s="85"/>
      <c r="B384" s="82"/>
      <c r="C384" s="54" t="s">
        <v>38</v>
      </c>
      <c r="D384" s="24" t="s">
        <v>39</v>
      </c>
      <c r="E384" s="18"/>
      <c r="F384" s="18"/>
      <c r="G384" s="18"/>
      <c r="H384" s="18"/>
      <c r="I384" s="18">
        <f t="shared" si="25"/>
        <v>0</v>
      </c>
      <c r="J384" s="18" t="e">
        <f t="shared" si="28"/>
        <v>#DIV/0!</v>
      </c>
      <c r="K384" s="18" t="e">
        <f t="shared" si="29"/>
        <v>#DIV/0!</v>
      </c>
      <c r="L384" s="18">
        <f t="shared" si="26"/>
        <v>0</v>
      </c>
      <c r="M384" s="18" t="e">
        <f t="shared" si="27"/>
        <v>#DIV/0!</v>
      </c>
    </row>
    <row r="385" spans="1:13" ht="18.75" customHeight="1">
      <c r="A385" s="85"/>
      <c r="B385" s="82"/>
      <c r="C385" s="54" t="s">
        <v>27</v>
      </c>
      <c r="D385" s="44" t="s">
        <v>22</v>
      </c>
      <c r="E385" s="18">
        <v>-17.1</v>
      </c>
      <c r="F385" s="18"/>
      <c r="G385" s="18"/>
      <c r="H385" s="18"/>
      <c r="I385" s="18">
        <f t="shared" si="25"/>
        <v>0</v>
      </c>
      <c r="J385" s="18"/>
      <c r="K385" s="18"/>
      <c r="L385" s="18">
        <f t="shared" si="26"/>
        <v>17.1</v>
      </c>
      <c r="M385" s="18">
        <f t="shared" si="27"/>
        <v>0</v>
      </c>
    </row>
    <row r="386" spans="1:13" s="4" customFormat="1" ht="30.75">
      <c r="A386" s="85"/>
      <c r="B386" s="82"/>
      <c r="C386" s="57"/>
      <c r="D386" s="45" t="s">
        <v>30</v>
      </c>
      <c r="E386" s="3">
        <f>E387-E385</f>
        <v>77902.8</v>
      </c>
      <c r="F386" s="3">
        <f>F387-F385</f>
        <v>1185.8</v>
      </c>
      <c r="G386" s="3">
        <f>G387-G385</f>
        <v>945.2</v>
      </c>
      <c r="H386" s="3">
        <f>H387-H385</f>
        <v>4484.4</v>
      </c>
      <c r="I386" s="3">
        <f t="shared" si="25"/>
        <v>3539.2</v>
      </c>
      <c r="J386" s="3">
        <f t="shared" si="28"/>
        <v>474.43927211172235</v>
      </c>
      <c r="K386" s="3">
        <f t="shared" si="29"/>
        <v>378.1750716815652</v>
      </c>
      <c r="L386" s="3">
        <f t="shared" si="26"/>
        <v>-73418.40000000001</v>
      </c>
      <c r="M386" s="3">
        <f t="shared" si="27"/>
        <v>5.756404134382845</v>
      </c>
    </row>
    <row r="387" spans="1:13" s="4" customFormat="1" ht="18.75" customHeight="1">
      <c r="A387" s="86"/>
      <c r="B387" s="83"/>
      <c r="C387" s="52"/>
      <c r="D387" s="45" t="s">
        <v>46</v>
      </c>
      <c r="E387" s="5">
        <f>SUM(E376:E380,E382:E385)</f>
        <v>77885.7</v>
      </c>
      <c r="F387" s="5">
        <f>SUM(F376:F380,F382:F385)</f>
        <v>1185.8</v>
      </c>
      <c r="G387" s="5">
        <f>SUM(G376:G380,G382:G385)</f>
        <v>945.2</v>
      </c>
      <c r="H387" s="5">
        <f>SUM(H376:H380,H382:H385)</f>
        <v>4484.4</v>
      </c>
      <c r="I387" s="5">
        <f t="shared" si="25"/>
        <v>3539.2</v>
      </c>
      <c r="J387" s="5">
        <f t="shared" si="28"/>
        <v>474.43927211172235</v>
      </c>
      <c r="K387" s="5">
        <f t="shared" si="29"/>
        <v>378.1750716815652</v>
      </c>
      <c r="L387" s="5">
        <f t="shared" si="26"/>
        <v>-73401.3</v>
      </c>
      <c r="M387" s="5">
        <f t="shared" si="27"/>
        <v>5.757667967290529</v>
      </c>
    </row>
    <row r="388" spans="1:13" s="4" customFormat="1" ht="18.75" customHeight="1" hidden="1">
      <c r="A388" s="84" t="s">
        <v>124</v>
      </c>
      <c r="B388" s="81" t="s">
        <v>125</v>
      </c>
      <c r="C388" s="54" t="s">
        <v>7</v>
      </c>
      <c r="D388" s="17" t="s">
        <v>117</v>
      </c>
      <c r="E388" s="25"/>
      <c r="F388" s="5"/>
      <c r="G388" s="5"/>
      <c r="H388" s="25">
        <v>455.1</v>
      </c>
      <c r="I388" s="25">
        <f t="shared" si="25"/>
        <v>455.1</v>
      </c>
      <c r="J388" s="25" t="e">
        <f t="shared" si="28"/>
        <v>#DIV/0!</v>
      </c>
      <c r="K388" s="25" t="e">
        <f t="shared" si="29"/>
        <v>#DIV/0!</v>
      </c>
      <c r="L388" s="25">
        <f t="shared" si="26"/>
        <v>455.1</v>
      </c>
      <c r="M388" s="25" t="e">
        <f t="shared" si="27"/>
        <v>#DIV/0!</v>
      </c>
    </row>
    <row r="389" spans="1:13" s="4" customFormat="1" ht="30.75">
      <c r="A389" s="85"/>
      <c r="B389" s="82"/>
      <c r="C389" s="54" t="s">
        <v>187</v>
      </c>
      <c r="D389" s="17" t="s">
        <v>188</v>
      </c>
      <c r="E389" s="25">
        <v>15.1</v>
      </c>
      <c r="F389" s="25"/>
      <c r="G389" s="25"/>
      <c r="H389" s="25">
        <v>99.5</v>
      </c>
      <c r="I389" s="25">
        <f t="shared" si="25"/>
        <v>99.5</v>
      </c>
      <c r="J389" s="25"/>
      <c r="K389" s="25"/>
      <c r="L389" s="25">
        <f t="shared" si="26"/>
        <v>84.4</v>
      </c>
      <c r="M389" s="25">
        <f t="shared" si="27"/>
        <v>658.9403973509934</v>
      </c>
    </row>
    <row r="390" spans="1:13" s="4" customFormat="1" ht="18.75" customHeight="1" hidden="1">
      <c r="A390" s="85"/>
      <c r="B390" s="82"/>
      <c r="C390" s="55" t="s">
        <v>185</v>
      </c>
      <c r="D390" s="17" t="s">
        <v>205</v>
      </c>
      <c r="E390" s="25"/>
      <c r="F390" s="5"/>
      <c r="G390" s="5"/>
      <c r="H390" s="25"/>
      <c r="I390" s="25">
        <f aca="true" t="shared" si="30" ref="I390:I453">H390-G390</f>
        <v>0</v>
      </c>
      <c r="J390" s="25" t="e">
        <f aca="true" t="shared" si="31" ref="J390:J453">H390/G390*100</f>
        <v>#DIV/0!</v>
      </c>
      <c r="K390" s="25" t="e">
        <f aca="true" t="shared" si="32" ref="K390:K453">H390/F390*100</f>
        <v>#DIV/0!</v>
      </c>
      <c r="L390" s="25">
        <f aca="true" t="shared" si="33" ref="L390:L453">H390-E390</f>
        <v>0</v>
      </c>
      <c r="M390" s="25" t="e">
        <f aca="true" t="shared" si="34" ref="M390:M453">H390/E390*100</f>
        <v>#DIV/0!</v>
      </c>
    </row>
    <row r="391" spans="1:13" s="4" customFormat="1" ht="18.75" customHeight="1">
      <c r="A391" s="85"/>
      <c r="B391" s="82"/>
      <c r="C391" s="54" t="s">
        <v>14</v>
      </c>
      <c r="D391" s="44" t="s">
        <v>15</v>
      </c>
      <c r="E391" s="25">
        <f>E392</f>
        <v>0</v>
      </c>
      <c r="F391" s="25">
        <f>F392</f>
        <v>0</v>
      </c>
      <c r="G391" s="25">
        <f>G392</f>
        <v>0</v>
      </c>
      <c r="H391" s="25">
        <f>H392</f>
        <v>0</v>
      </c>
      <c r="I391" s="25">
        <f t="shared" si="30"/>
        <v>0</v>
      </c>
      <c r="J391" s="25"/>
      <c r="K391" s="25"/>
      <c r="L391" s="25">
        <f t="shared" si="33"/>
        <v>0</v>
      </c>
      <c r="M391" s="25"/>
    </row>
    <row r="392" spans="1:13" s="4" customFormat="1" ht="18.75" customHeight="1" hidden="1">
      <c r="A392" s="85"/>
      <c r="B392" s="82"/>
      <c r="C392" s="55" t="s">
        <v>16</v>
      </c>
      <c r="D392" s="24" t="s">
        <v>17</v>
      </c>
      <c r="E392" s="18"/>
      <c r="F392" s="18"/>
      <c r="G392" s="18"/>
      <c r="H392" s="18"/>
      <c r="I392" s="18">
        <f t="shared" si="30"/>
        <v>0</v>
      </c>
      <c r="J392" s="18" t="e">
        <f t="shared" si="31"/>
        <v>#DIV/0!</v>
      </c>
      <c r="K392" s="18" t="e">
        <f t="shared" si="32"/>
        <v>#DIV/0!</v>
      </c>
      <c r="L392" s="18">
        <f t="shared" si="33"/>
        <v>0</v>
      </c>
      <c r="M392" s="18" t="e">
        <f t="shared" si="34"/>
        <v>#DIV/0!</v>
      </c>
    </row>
    <row r="393" spans="1:13" s="4" customFormat="1" ht="18.75" customHeight="1">
      <c r="A393" s="85"/>
      <c r="B393" s="82"/>
      <c r="C393" s="54" t="s">
        <v>18</v>
      </c>
      <c r="D393" s="44" t="s">
        <v>19</v>
      </c>
      <c r="E393" s="25">
        <v>-6</v>
      </c>
      <c r="F393" s="5"/>
      <c r="G393" s="5"/>
      <c r="H393" s="25">
        <v>2</v>
      </c>
      <c r="I393" s="25">
        <f t="shared" si="30"/>
        <v>2</v>
      </c>
      <c r="J393" s="25"/>
      <c r="K393" s="25"/>
      <c r="L393" s="25">
        <f t="shared" si="33"/>
        <v>8</v>
      </c>
      <c r="M393" s="25">
        <f t="shared" si="34"/>
        <v>-33.33333333333333</v>
      </c>
    </row>
    <row r="394" spans="1:13" s="4" customFormat="1" ht="18.75" customHeight="1" hidden="1">
      <c r="A394" s="85"/>
      <c r="B394" s="82"/>
      <c r="C394" s="54" t="s">
        <v>20</v>
      </c>
      <c r="D394" s="44" t="s">
        <v>21</v>
      </c>
      <c r="E394" s="25"/>
      <c r="F394" s="5"/>
      <c r="G394" s="5"/>
      <c r="H394" s="25"/>
      <c r="I394" s="25">
        <f t="shared" si="30"/>
        <v>0</v>
      </c>
      <c r="J394" s="25" t="e">
        <f t="shared" si="31"/>
        <v>#DIV/0!</v>
      </c>
      <c r="K394" s="25" t="e">
        <f t="shared" si="32"/>
        <v>#DIV/0!</v>
      </c>
      <c r="L394" s="25">
        <f t="shared" si="33"/>
        <v>0</v>
      </c>
      <c r="M394" s="25" t="e">
        <f t="shared" si="34"/>
        <v>#DIV/0!</v>
      </c>
    </row>
    <row r="395" spans="1:13" ht="18.75" customHeight="1">
      <c r="A395" s="85"/>
      <c r="B395" s="82"/>
      <c r="C395" s="54" t="s">
        <v>23</v>
      </c>
      <c r="D395" s="44" t="s">
        <v>90</v>
      </c>
      <c r="E395" s="25">
        <v>3547.6</v>
      </c>
      <c r="F395" s="25">
        <v>313.3</v>
      </c>
      <c r="G395" s="72">
        <v>313.3</v>
      </c>
      <c r="H395" s="25">
        <v>313.3</v>
      </c>
      <c r="I395" s="25">
        <f t="shared" si="30"/>
        <v>0</v>
      </c>
      <c r="J395" s="25">
        <f t="shared" si="31"/>
        <v>100</v>
      </c>
      <c r="K395" s="25">
        <f t="shared" si="32"/>
        <v>100</v>
      </c>
      <c r="L395" s="25">
        <f t="shared" si="33"/>
        <v>-3234.2999999999997</v>
      </c>
      <c r="M395" s="25">
        <f t="shared" si="34"/>
        <v>8.831322584282333</v>
      </c>
    </row>
    <row r="396" spans="1:13" ht="18.75" customHeight="1" hidden="1">
      <c r="A396" s="85"/>
      <c r="B396" s="82"/>
      <c r="C396" s="54" t="s">
        <v>25</v>
      </c>
      <c r="D396" s="44" t="s">
        <v>26</v>
      </c>
      <c r="E396" s="25"/>
      <c r="F396" s="25"/>
      <c r="G396" s="25"/>
      <c r="H396" s="25"/>
      <c r="I396" s="25">
        <f t="shared" si="30"/>
        <v>0</v>
      </c>
      <c r="J396" s="25" t="e">
        <f t="shared" si="31"/>
        <v>#DIV/0!</v>
      </c>
      <c r="K396" s="25" t="e">
        <f t="shared" si="32"/>
        <v>#DIV/0!</v>
      </c>
      <c r="L396" s="25">
        <f t="shared" si="33"/>
        <v>0</v>
      </c>
      <c r="M396" s="25" t="e">
        <f t="shared" si="34"/>
        <v>#DIV/0!</v>
      </c>
    </row>
    <row r="397" spans="1:13" ht="18.75" customHeight="1">
      <c r="A397" s="85"/>
      <c r="B397" s="82"/>
      <c r="C397" s="54" t="s">
        <v>38</v>
      </c>
      <c r="D397" s="24" t="s">
        <v>39</v>
      </c>
      <c r="E397" s="25">
        <v>3080</v>
      </c>
      <c r="F397" s="25">
        <v>3080</v>
      </c>
      <c r="G397" s="25">
        <v>3080</v>
      </c>
      <c r="H397" s="25">
        <v>3080</v>
      </c>
      <c r="I397" s="25">
        <f t="shared" si="30"/>
        <v>0</v>
      </c>
      <c r="J397" s="25">
        <f t="shared" si="31"/>
        <v>100</v>
      </c>
      <c r="K397" s="25">
        <f t="shared" si="32"/>
        <v>100</v>
      </c>
      <c r="L397" s="25">
        <f t="shared" si="33"/>
        <v>0</v>
      </c>
      <c r="M397" s="25">
        <f t="shared" si="34"/>
        <v>100</v>
      </c>
    </row>
    <row r="398" spans="1:13" ht="18.75" customHeight="1" hidden="1">
      <c r="A398" s="85"/>
      <c r="B398" s="82"/>
      <c r="C398" s="54" t="s">
        <v>179</v>
      </c>
      <c r="D398" s="17" t="s">
        <v>180</v>
      </c>
      <c r="E398" s="25"/>
      <c r="F398" s="25"/>
      <c r="G398" s="25"/>
      <c r="H398" s="25"/>
      <c r="I398" s="25">
        <f t="shared" si="30"/>
        <v>0</v>
      </c>
      <c r="J398" s="25" t="e">
        <f t="shared" si="31"/>
        <v>#DIV/0!</v>
      </c>
      <c r="K398" s="25" t="e">
        <f t="shared" si="32"/>
        <v>#DIV/0!</v>
      </c>
      <c r="L398" s="25">
        <f t="shared" si="33"/>
        <v>0</v>
      </c>
      <c r="M398" s="25" t="e">
        <f t="shared" si="34"/>
        <v>#DIV/0!</v>
      </c>
    </row>
    <row r="399" spans="1:13" ht="18.75" customHeight="1">
      <c r="A399" s="85"/>
      <c r="B399" s="82"/>
      <c r="C399" s="54" t="s">
        <v>178</v>
      </c>
      <c r="D399" s="17" t="s">
        <v>181</v>
      </c>
      <c r="E399" s="25">
        <v>10967.6</v>
      </c>
      <c r="F399" s="25">
        <v>5731.6</v>
      </c>
      <c r="G399" s="25">
        <v>5731.6</v>
      </c>
      <c r="H399" s="25">
        <v>6440.4</v>
      </c>
      <c r="I399" s="25">
        <f t="shared" si="30"/>
        <v>708.7999999999993</v>
      </c>
      <c r="J399" s="25">
        <f t="shared" si="31"/>
        <v>112.3665294158699</v>
      </c>
      <c r="K399" s="25">
        <f t="shared" si="32"/>
        <v>112.3665294158699</v>
      </c>
      <c r="L399" s="25">
        <f t="shared" si="33"/>
        <v>-4527.200000000001</v>
      </c>
      <c r="M399" s="25">
        <f t="shared" si="34"/>
        <v>58.722054050111225</v>
      </c>
    </row>
    <row r="400" spans="1:13" ht="18.75" customHeight="1">
      <c r="A400" s="85"/>
      <c r="B400" s="82"/>
      <c r="C400" s="54" t="s">
        <v>27</v>
      </c>
      <c r="D400" s="44" t="s">
        <v>22</v>
      </c>
      <c r="E400" s="25">
        <v>-40.8</v>
      </c>
      <c r="F400" s="25"/>
      <c r="G400" s="25"/>
      <c r="H400" s="25">
        <v>-100.8</v>
      </c>
      <c r="I400" s="25">
        <f t="shared" si="30"/>
        <v>-100.8</v>
      </c>
      <c r="J400" s="25"/>
      <c r="K400" s="25"/>
      <c r="L400" s="25">
        <f t="shared" si="33"/>
        <v>-60</v>
      </c>
      <c r="M400" s="25">
        <f t="shared" si="34"/>
        <v>247.05882352941177</v>
      </c>
    </row>
    <row r="401" spans="1:13" s="4" customFormat="1" ht="30.75">
      <c r="A401" s="85"/>
      <c r="B401" s="82"/>
      <c r="C401" s="57"/>
      <c r="D401" s="45" t="s">
        <v>30</v>
      </c>
      <c r="E401" s="5">
        <f>E402-E400</f>
        <v>17604.3</v>
      </c>
      <c r="F401" s="5">
        <f>F402-F400</f>
        <v>9124.900000000001</v>
      </c>
      <c r="G401" s="5">
        <f>G402-G400</f>
        <v>9124.900000000001</v>
      </c>
      <c r="H401" s="5">
        <f>H402-H400</f>
        <v>10390.3</v>
      </c>
      <c r="I401" s="5">
        <f t="shared" si="30"/>
        <v>1265.3999999999978</v>
      </c>
      <c r="J401" s="5">
        <f t="shared" si="31"/>
        <v>113.86754923341623</v>
      </c>
      <c r="K401" s="5">
        <f t="shared" si="32"/>
        <v>113.86754923341623</v>
      </c>
      <c r="L401" s="5">
        <f t="shared" si="33"/>
        <v>-7214</v>
      </c>
      <c r="M401" s="5">
        <f t="shared" si="34"/>
        <v>59.0213754594048</v>
      </c>
    </row>
    <row r="402" spans="1:13" s="4" customFormat="1" ht="18.75" customHeight="1">
      <c r="A402" s="86"/>
      <c r="B402" s="83"/>
      <c r="C402" s="52"/>
      <c r="D402" s="45" t="s">
        <v>46</v>
      </c>
      <c r="E402" s="5">
        <f>SUM(E388:E391,E393:E400)</f>
        <v>17563.5</v>
      </c>
      <c r="F402" s="5">
        <f>SUM(F388:F391,F393:F400)</f>
        <v>9124.900000000001</v>
      </c>
      <c r="G402" s="5">
        <f>SUM(G388:G391,G393:G400)</f>
        <v>9124.900000000001</v>
      </c>
      <c r="H402" s="5">
        <f>SUM(H388:H391,H393:H400)</f>
        <v>10289.5</v>
      </c>
      <c r="I402" s="5">
        <f t="shared" si="30"/>
        <v>1164.5999999999985</v>
      </c>
      <c r="J402" s="5">
        <f t="shared" si="31"/>
        <v>112.76287959320099</v>
      </c>
      <c r="K402" s="5">
        <f t="shared" si="32"/>
        <v>112.76287959320099</v>
      </c>
      <c r="L402" s="5">
        <f t="shared" si="33"/>
        <v>-7274</v>
      </c>
      <c r="M402" s="5">
        <f t="shared" si="34"/>
        <v>58.58456457995275</v>
      </c>
    </row>
    <row r="403" spans="1:13" s="4" customFormat="1" ht="30.75">
      <c r="A403" s="81">
        <v>977</v>
      </c>
      <c r="B403" s="81" t="s">
        <v>126</v>
      </c>
      <c r="C403" s="54" t="s">
        <v>187</v>
      </c>
      <c r="D403" s="17" t="s">
        <v>188</v>
      </c>
      <c r="E403" s="25">
        <v>165.6</v>
      </c>
      <c r="F403" s="25"/>
      <c r="G403" s="25"/>
      <c r="H403" s="25">
        <v>5.3</v>
      </c>
      <c r="I403" s="25">
        <f t="shared" si="30"/>
        <v>5.3</v>
      </c>
      <c r="J403" s="25"/>
      <c r="K403" s="25"/>
      <c r="L403" s="25">
        <f t="shared" si="33"/>
        <v>-160.29999999999998</v>
      </c>
      <c r="M403" s="25">
        <f t="shared" si="34"/>
        <v>3.20048309178744</v>
      </c>
    </row>
    <row r="404" spans="1:13" s="4" customFormat="1" ht="18.75" customHeight="1">
      <c r="A404" s="82"/>
      <c r="B404" s="82"/>
      <c r="C404" s="54" t="s">
        <v>14</v>
      </c>
      <c r="D404" s="44" t="s">
        <v>15</v>
      </c>
      <c r="E404" s="25">
        <f>SUM(E405:E406)</f>
        <v>1432.3</v>
      </c>
      <c r="F404" s="25">
        <f>SUM(F405:F406)</f>
        <v>0</v>
      </c>
      <c r="G404" s="25">
        <f>SUM(G405:G406)</f>
        <v>0</v>
      </c>
      <c r="H404" s="25">
        <f>SUM(H405:H406)</f>
        <v>0</v>
      </c>
      <c r="I404" s="25">
        <f t="shared" si="30"/>
        <v>0</v>
      </c>
      <c r="J404" s="25"/>
      <c r="K404" s="25"/>
      <c r="L404" s="25">
        <f t="shared" si="33"/>
        <v>-1432.3</v>
      </c>
      <c r="M404" s="25">
        <f t="shared" si="34"/>
        <v>0</v>
      </c>
    </row>
    <row r="405" spans="1:13" s="4" customFormat="1" ht="46.5">
      <c r="A405" s="82"/>
      <c r="B405" s="82"/>
      <c r="C405" s="55" t="s">
        <v>35</v>
      </c>
      <c r="D405" s="48" t="s">
        <v>36</v>
      </c>
      <c r="E405" s="25">
        <v>1432.3</v>
      </c>
      <c r="F405" s="25"/>
      <c r="G405" s="25"/>
      <c r="H405" s="25"/>
      <c r="I405" s="25">
        <f t="shared" si="30"/>
        <v>0</v>
      </c>
      <c r="J405" s="25"/>
      <c r="K405" s="25"/>
      <c r="L405" s="25">
        <f t="shared" si="33"/>
        <v>-1432.3</v>
      </c>
      <c r="M405" s="25">
        <f t="shared" si="34"/>
        <v>0</v>
      </c>
    </row>
    <row r="406" spans="1:13" s="4" customFormat="1" ht="18.75" customHeight="1" hidden="1">
      <c r="A406" s="82"/>
      <c r="B406" s="82"/>
      <c r="C406" s="55" t="s">
        <v>16</v>
      </c>
      <c r="D406" s="24" t="s">
        <v>17</v>
      </c>
      <c r="E406" s="25"/>
      <c r="F406" s="25"/>
      <c r="G406" s="25"/>
      <c r="H406" s="25"/>
      <c r="I406" s="25">
        <f t="shared" si="30"/>
        <v>0</v>
      </c>
      <c r="J406" s="25" t="e">
        <f t="shared" si="31"/>
        <v>#DIV/0!</v>
      </c>
      <c r="K406" s="25" t="e">
        <f t="shared" si="32"/>
        <v>#DIV/0!</v>
      </c>
      <c r="L406" s="25">
        <f t="shared" si="33"/>
        <v>0</v>
      </c>
      <c r="M406" s="25" t="e">
        <f t="shared" si="34"/>
        <v>#DIV/0!</v>
      </c>
    </row>
    <row r="407" spans="1:13" s="4" customFormat="1" ht="18.75" customHeight="1">
      <c r="A407" s="82"/>
      <c r="B407" s="82"/>
      <c r="C407" s="54" t="s">
        <v>18</v>
      </c>
      <c r="D407" s="44" t="s">
        <v>19</v>
      </c>
      <c r="E407" s="25">
        <v>-7.8</v>
      </c>
      <c r="F407" s="25"/>
      <c r="G407" s="25"/>
      <c r="H407" s="25"/>
      <c r="I407" s="25">
        <f t="shared" si="30"/>
        <v>0</v>
      </c>
      <c r="J407" s="25"/>
      <c r="K407" s="25"/>
      <c r="L407" s="25">
        <f t="shared" si="33"/>
        <v>7.8</v>
      </c>
      <c r="M407" s="25">
        <f t="shared" si="34"/>
        <v>0</v>
      </c>
    </row>
    <row r="408" spans="1:13" s="4" customFormat="1" ht="18.75" customHeight="1">
      <c r="A408" s="83"/>
      <c r="B408" s="83"/>
      <c r="C408" s="56"/>
      <c r="D408" s="45" t="s">
        <v>46</v>
      </c>
      <c r="E408" s="5">
        <f>E404+E403+E407</f>
        <v>1590.1</v>
      </c>
      <c r="F408" s="5">
        <f>F404+F403+F407</f>
        <v>0</v>
      </c>
      <c r="G408" s="5">
        <f>G404+G403+G407</f>
        <v>0</v>
      </c>
      <c r="H408" s="5">
        <f>H404+H403+H407</f>
        <v>5.3</v>
      </c>
      <c r="I408" s="5">
        <f t="shared" si="30"/>
        <v>5.3</v>
      </c>
      <c r="J408" s="5"/>
      <c r="K408" s="5"/>
      <c r="L408" s="5">
        <f t="shared" si="33"/>
        <v>-1584.8</v>
      </c>
      <c r="M408" s="5">
        <f t="shared" si="34"/>
        <v>0.33331237029117666</v>
      </c>
    </row>
    <row r="409" spans="1:13" s="4" customFormat="1" ht="23.25" customHeight="1">
      <c r="A409" s="81">
        <v>978</v>
      </c>
      <c r="B409" s="81" t="s">
        <v>231</v>
      </c>
      <c r="C409" s="54" t="s">
        <v>20</v>
      </c>
      <c r="D409" s="44" t="s">
        <v>21</v>
      </c>
      <c r="E409" s="5">
        <v>53.5</v>
      </c>
      <c r="F409" s="5"/>
      <c r="G409" s="5"/>
      <c r="H409" s="25"/>
      <c r="I409" s="25">
        <f t="shared" si="30"/>
        <v>0</v>
      </c>
      <c r="J409" s="25"/>
      <c r="K409" s="25"/>
      <c r="L409" s="25">
        <f t="shared" si="33"/>
        <v>-53.5</v>
      </c>
      <c r="M409" s="25">
        <f t="shared" si="34"/>
        <v>0</v>
      </c>
    </row>
    <row r="410" spans="1:13" s="4" customFormat="1" ht="18.75" customHeight="1">
      <c r="A410" s="83"/>
      <c r="B410" s="83"/>
      <c r="C410" s="56"/>
      <c r="D410" s="45" t="s">
        <v>46</v>
      </c>
      <c r="E410" s="5">
        <f>SUM(E409)</f>
        <v>53.5</v>
      </c>
      <c r="F410" s="5">
        <f>SUM(F409)</f>
        <v>0</v>
      </c>
      <c r="G410" s="5">
        <f>SUM(G409)</f>
        <v>0</v>
      </c>
      <c r="H410" s="5">
        <f>SUM(H409)</f>
        <v>0</v>
      </c>
      <c r="I410" s="5">
        <f t="shared" si="30"/>
        <v>0</v>
      </c>
      <c r="J410" s="5"/>
      <c r="K410" s="5"/>
      <c r="L410" s="5">
        <f t="shared" si="33"/>
        <v>-53.5</v>
      </c>
      <c r="M410" s="5">
        <f t="shared" si="34"/>
        <v>0</v>
      </c>
    </row>
    <row r="411" spans="1:13" s="4" customFormat="1" ht="30.75">
      <c r="A411" s="81">
        <v>985</v>
      </c>
      <c r="B411" s="81" t="s">
        <v>128</v>
      </c>
      <c r="C411" s="54" t="s">
        <v>187</v>
      </c>
      <c r="D411" s="17" t="s">
        <v>188</v>
      </c>
      <c r="E411" s="25">
        <v>13.5</v>
      </c>
      <c r="F411" s="25"/>
      <c r="G411" s="25"/>
      <c r="H411" s="25">
        <v>24</v>
      </c>
      <c r="I411" s="25">
        <f t="shared" si="30"/>
        <v>24</v>
      </c>
      <c r="J411" s="25"/>
      <c r="K411" s="25"/>
      <c r="L411" s="25">
        <f t="shared" si="33"/>
        <v>10.5</v>
      </c>
      <c r="M411" s="25">
        <f t="shared" si="34"/>
        <v>177.77777777777777</v>
      </c>
    </row>
    <row r="412" spans="1:13" s="4" customFormat="1" ht="18.75" customHeight="1" hidden="1">
      <c r="A412" s="82"/>
      <c r="B412" s="82"/>
      <c r="C412" s="54" t="s">
        <v>18</v>
      </c>
      <c r="D412" s="44" t="s">
        <v>19</v>
      </c>
      <c r="E412" s="25"/>
      <c r="F412" s="25"/>
      <c r="G412" s="25"/>
      <c r="H412" s="25"/>
      <c r="I412" s="25">
        <f t="shared" si="30"/>
        <v>0</v>
      </c>
      <c r="J412" s="25" t="e">
        <f t="shared" si="31"/>
        <v>#DIV/0!</v>
      </c>
      <c r="K412" s="25" t="e">
        <f t="shared" si="32"/>
        <v>#DIV/0!</v>
      </c>
      <c r="L412" s="25">
        <f t="shared" si="33"/>
        <v>0</v>
      </c>
      <c r="M412" s="25" t="e">
        <f t="shared" si="34"/>
        <v>#DIV/0!</v>
      </c>
    </row>
    <row r="413" spans="1:13" s="4" customFormat="1" ht="18.75" customHeight="1" hidden="1">
      <c r="A413" s="82"/>
      <c r="B413" s="82"/>
      <c r="C413" s="54" t="s">
        <v>25</v>
      </c>
      <c r="D413" s="44" t="s">
        <v>26</v>
      </c>
      <c r="E413" s="25"/>
      <c r="F413" s="25"/>
      <c r="G413" s="25"/>
      <c r="H413" s="25"/>
      <c r="I413" s="25">
        <f t="shared" si="30"/>
        <v>0</v>
      </c>
      <c r="J413" s="25" t="e">
        <f t="shared" si="31"/>
        <v>#DIV/0!</v>
      </c>
      <c r="K413" s="25" t="e">
        <f t="shared" si="32"/>
        <v>#DIV/0!</v>
      </c>
      <c r="L413" s="25">
        <f t="shared" si="33"/>
        <v>0</v>
      </c>
      <c r="M413" s="25" t="e">
        <f t="shared" si="34"/>
        <v>#DIV/0!</v>
      </c>
    </row>
    <row r="414" spans="1:13" s="4" customFormat="1" ht="18.75" customHeight="1" hidden="1">
      <c r="A414" s="82"/>
      <c r="B414" s="82"/>
      <c r="C414" s="54" t="s">
        <v>38</v>
      </c>
      <c r="D414" s="24" t="s">
        <v>39</v>
      </c>
      <c r="E414" s="25"/>
      <c r="F414" s="25"/>
      <c r="G414" s="25"/>
      <c r="H414" s="25"/>
      <c r="I414" s="25">
        <f t="shared" si="30"/>
        <v>0</v>
      </c>
      <c r="J414" s="25" t="e">
        <f t="shared" si="31"/>
        <v>#DIV/0!</v>
      </c>
      <c r="K414" s="25" t="e">
        <f t="shared" si="32"/>
        <v>#DIV/0!</v>
      </c>
      <c r="L414" s="25">
        <f t="shared" si="33"/>
        <v>0</v>
      </c>
      <c r="M414" s="25" t="e">
        <f t="shared" si="34"/>
        <v>#DIV/0!</v>
      </c>
    </row>
    <row r="415" spans="1:13" s="4" customFormat="1" ht="18.75" customHeight="1">
      <c r="A415" s="83"/>
      <c r="B415" s="83"/>
      <c r="C415" s="56"/>
      <c r="D415" s="45" t="s">
        <v>46</v>
      </c>
      <c r="E415" s="5">
        <f>E411+E412+E413+E414</f>
        <v>13.5</v>
      </c>
      <c r="F415" s="5">
        <f>F411+F412+F413+F414</f>
        <v>0</v>
      </c>
      <c r="G415" s="5">
        <f>G411+G412+G413+G414</f>
        <v>0</v>
      </c>
      <c r="H415" s="5">
        <f>H411+H412+H413+H414</f>
        <v>24</v>
      </c>
      <c r="I415" s="5">
        <f t="shared" si="30"/>
        <v>24</v>
      </c>
      <c r="J415" s="5"/>
      <c r="K415" s="5"/>
      <c r="L415" s="5">
        <f t="shared" si="33"/>
        <v>10.5</v>
      </c>
      <c r="M415" s="5">
        <f t="shared" si="34"/>
        <v>177.77777777777777</v>
      </c>
    </row>
    <row r="416" spans="1:13" s="4" customFormat="1" ht="78">
      <c r="A416" s="84" t="s">
        <v>129</v>
      </c>
      <c r="B416" s="81" t="s">
        <v>130</v>
      </c>
      <c r="C416" s="55" t="s">
        <v>11</v>
      </c>
      <c r="D416" s="24" t="s">
        <v>87</v>
      </c>
      <c r="E416" s="25">
        <v>25835.3</v>
      </c>
      <c r="F416" s="25">
        <v>35427.5</v>
      </c>
      <c r="G416" s="25">
        <v>17445</v>
      </c>
      <c r="H416" s="25">
        <v>21098.4</v>
      </c>
      <c r="I416" s="25">
        <f t="shared" si="30"/>
        <v>3653.4000000000015</v>
      </c>
      <c r="J416" s="25">
        <f t="shared" si="31"/>
        <v>120.94239036973346</v>
      </c>
      <c r="K416" s="25">
        <f t="shared" si="32"/>
        <v>59.55373650412815</v>
      </c>
      <c r="L416" s="25">
        <f t="shared" si="33"/>
        <v>-4736.899999999998</v>
      </c>
      <c r="M416" s="25">
        <f t="shared" si="34"/>
        <v>81.66500872836778</v>
      </c>
    </row>
    <row r="417" spans="1:13" s="4" customFormat="1" ht="18.75" customHeight="1" hidden="1">
      <c r="A417" s="85"/>
      <c r="B417" s="82"/>
      <c r="C417" s="54" t="s">
        <v>193</v>
      </c>
      <c r="D417" s="17" t="s">
        <v>194</v>
      </c>
      <c r="E417" s="25"/>
      <c r="F417" s="25"/>
      <c r="G417" s="25"/>
      <c r="H417" s="25"/>
      <c r="I417" s="25">
        <f t="shared" si="30"/>
        <v>0</v>
      </c>
      <c r="J417" s="25" t="e">
        <f t="shared" si="31"/>
        <v>#DIV/0!</v>
      </c>
      <c r="K417" s="25" t="e">
        <f t="shared" si="32"/>
        <v>#DIV/0!</v>
      </c>
      <c r="L417" s="25">
        <f t="shared" si="33"/>
        <v>0</v>
      </c>
      <c r="M417" s="25" t="e">
        <f t="shared" si="34"/>
        <v>#DIV/0!</v>
      </c>
    </row>
    <row r="418" spans="1:13" s="4" customFormat="1" ht="30.75">
      <c r="A418" s="85"/>
      <c r="B418" s="82"/>
      <c r="C418" s="54" t="s">
        <v>187</v>
      </c>
      <c r="D418" s="17" t="s">
        <v>188</v>
      </c>
      <c r="E418" s="25">
        <v>642.1</v>
      </c>
      <c r="F418" s="25">
        <v>20510</v>
      </c>
      <c r="G418" s="25">
        <v>20510</v>
      </c>
      <c r="H418" s="25">
        <v>72991.5</v>
      </c>
      <c r="I418" s="25">
        <f t="shared" si="30"/>
        <v>52481.5</v>
      </c>
      <c r="J418" s="25">
        <f t="shared" si="31"/>
        <v>355.8824963432472</v>
      </c>
      <c r="K418" s="25">
        <f t="shared" si="32"/>
        <v>355.8824963432472</v>
      </c>
      <c r="L418" s="25">
        <f t="shared" si="33"/>
        <v>72349.4</v>
      </c>
      <c r="M418" s="25">
        <f t="shared" si="34"/>
        <v>11367.621865752997</v>
      </c>
    </row>
    <row r="419" spans="1:13" s="4" customFormat="1" ht="18.75" customHeight="1">
      <c r="A419" s="85"/>
      <c r="B419" s="82"/>
      <c r="C419" s="54" t="s">
        <v>74</v>
      </c>
      <c r="D419" s="44" t="s">
        <v>75</v>
      </c>
      <c r="E419" s="25">
        <v>800.5</v>
      </c>
      <c r="F419" s="25"/>
      <c r="G419" s="25"/>
      <c r="H419" s="25">
        <v>1365</v>
      </c>
      <c r="I419" s="25">
        <f t="shared" si="30"/>
        <v>1365</v>
      </c>
      <c r="J419" s="25"/>
      <c r="K419" s="25"/>
      <c r="L419" s="25">
        <f t="shared" si="33"/>
        <v>564.5</v>
      </c>
      <c r="M419" s="25">
        <f t="shared" si="34"/>
        <v>170.51842598376015</v>
      </c>
    </row>
    <row r="420" spans="1:13" s="4" customFormat="1" ht="18.75" customHeight="1">
      <c r="A420" s="85"/>
      <c r="B420" s="82"/>
      <c r="C420" s="54" t="s">
        <v>14</v>
      </c>
      <c r="D420" s="44" t="s">
        <v>15</v>
      </c>
      <c r="E420" s="25">
        <f>E423+E421</f>
        <v>201.1</v>
      </c>
      <c r="F420" s="25">
        <f>F423</f>
        <v>0</v>
      </c>
      <c r="G420" s="25">
        <f>G423</f>
        <v>0</v>
      </c>
      <c r="H420" s="25">
        <f>SUM(H421:H423)</f>
        <v>229.3</v>
      </c>
      <c r="I420" s="25">
        <f t="shared" si="30"/>
        <v>229.3</v>
      </c>
      <c r="J420" s="25"/>
      <c r="K420" s="25"/>
      <c r="L420" s="25">
        <f t="shared" si="33"/>
        <v>28.200000000000017</v>
      </c>
      <c r="M420" s="25">
        <f t="shared" si="34"/>
        <v>114.02287419194433</v>
      </c>
    </row>
    <row r="421" spans="1:13" s="4" customFormat="1" ht="18.75" customHeight="1" hidden="1">
      <c r="A421" s="85"/>
      <c r="B421" s="82"/>
      <c r="C421" s="54" t="s">
        <v>191</v>
      </c>
      <c r="D421" s="44" t="s">
        <v>192</v>
      </c>
      <c r="E421" s="25"/>
      <c r="F421" s="25"/>
      <c r="G421" s="25"/>
      <c r="H421" s="25"/>
      <c r="I421" s="25">
        <f t="shared" si="30"/>
        <v>0</v>
      </c>
      <c r="J421" s="25" t="e">
        <f t="shared" si="31"/>
        <v>#DIV/0!</v>
      </c>
      <c r="K421" s="25" t="e">
        <f t="shared" si="32"/>
        <v>#DIV/0!</v>
      </c>
      <c r="L421" s="25">
        <f t="shared" si="33"/>
        <v>0</v>
      </c>
      <c r="M421" s="25" t="e">
        <f t="shared" si="34"/>
        <v>#DIV/0!</v>
      </c>
    </row>
    <row r="422" spans="1:13" s="4" customFormat="1" ht="18.75" customHeight="1" hidden="1">
      <c r="A422" s="85"/>
      <c r="B422" s="82"/>
      <c r="C422" s="54" t="s">
        <v>44</v>
      </c>
      <c r="D422" s="48" t="s">
        <v>45</v>
      </c>
      <c r="E422" s="25"/>
      <c r="F422" s="25"/>
      <c r="G422" s="25"/>
      <c r="H422" s="25">
        <v>52</v>
      </c>
      <c r="I422" s="25">
        <f t="shared" si="30"/>
        <v>52</v>
      </c>
      <c r="J422" s="25" t="e">
        <f t="shared" si="31"/>
        <v>#DIV/0!</v>
      </c>
      <c r="K422" s="25" t="e">
        <f t="shared" si="32"/>
        <v>#DIV/0!</v>
      </c>
      <c r="L422" s="25">
        <f t="shared" si="33"/>
        <v>52</v>
      </c>
      <c r="M422" s="25" t="e">
        <f t="shared" si="34"/>
        <v>#DIV/0!</v>
      </c>
    </row>
    <row r="423" spans="1:13" s="4" customFormat="1" ht="18.75" customHeight="1" hidden="1">
      <c r="A423" s="85"/>
      <c r="B423" s="82"/>
      <c r="C423" s="55" t="s">
        <v>16</v>
      </c>
      <c r="D423" s="24" t="s">
        <v>17</v>
      </c>
      <c r="E423" s="25">
        <v>201.1</v>
      </c>
      <c r="F423" s="25"/>
      <c r="G423" s="25"/>
      <c r="H423" s="25">
        <v>177.3</v>
      </c>
      <c r="I423" s="25">
        <f t="shared" si="30"/>
        <v>177.3</v>
      </c>
      <c r="J423" s="25" t="e">
        <f t="shared" si="31"/>
        <v>#DIV/0!</v>
      </c>
      <c r="K423" s="25" t="e">
        <f t="shared" si="32"/>
        <v>#DIV/0!</v>
      </c>
      <c r="L423" s="25">
        <f t="shared" si="33"/>
        <v>-23.799999999999983</v>
      </c>
      <c r="M423" s="25">
        <f t="shared" si="34"/>
        <v>88.16509199403284</v>
      </c>
    </row>
    <row r="424" spans="1:13" s="4" customFormat="1" ht="18.75" customHeight="1">
      <c r="A424" s="85"/>
      <c r="B424" s="82"/>
      <c r="C424" s="54" t="s">
        <v>18</v>
      </c>
      <c r="D424" s="44" t="s">
        <v>19</v>
      </c>
      <c r="E424" s="25">
        <v>0.2</v>
      </c>
      <c r="F424" s="25"/>
      <c r="G424" s="25"/>
      <c r="H424" s="25"/>
      <c r="I424" s="25">
        <f t="shared" si="30"/>
        <v>0</v>
      </c>
      <c r="J424" s="25"/>
      <c r="K424" s="25"/>
      <c r="L424" s="25">
        <f t="shared" si="33"/>
        <v>-0.2</v>
      </c>
      <c r="M424" s="25">
        <f t="shared" si="34"/>
        <v>0</v>
      </c>
    </row>
    <row r="425" spans="1:13" s="4" customFormat="1" ht="46.5">
      <c r="A425" s="85"/>
      <c r="B425" s="82"/>
      <c r="C425" s="54" t="s">
        <v>20</v>
      </c>
      <c r="D425" s="44" t="s">
        <v>173</v>
      </c>
      <c r="E425" s="25"/>
      <c r="F425" s="25">
        <v>84255.2</v>
      </c>
      <c r="G425" s="25">
        <v>84255.2</v>
      </c>
      <c r="H425" s="25">
        <v>85876.8</v>
      </c>
      <c r="I425" s="25">
        <f t="shared" si="30"/>
        <v>1621.6000000000058</v>
      </c>
      <c r="J425" s="25">
        <f t="shared" si="31"/>
        <v>101.92462898432382</v>
      </c>
      <c r="K425" s="25">
        <f t="shared" si="32"/>
        <v>101.92462898432382</v>
      </c>
      <c r="L425" s="25">
        <f t="shared" si="33"/>
        <v>85876.8</v>
      </c>
      <c r="M425" s="25"/>
    </row>
    <row r="426" spans="1:13" s="4" customFormat="1" ht="18.75" customHeight="1">
      <c r="A426" s="85"/>
      <c r="B426" s="82"/>
      <c r="C426" s="54" t="s">
        <v>23</v>
      </c>
      <c r="D426" s="44" t="s">
        <v>24</v>
      </c>
      <c r="E426" s="18">
        <v>14962</v>
      </c>
      <c r="F426" s="18">
        <f>324197.2+15079.6</f>
        <v>339276.8</v>
      </c>
      <c r="G426" s="18">
        <v>136455.5</v>
      </c>
      <c r="H426" s="18">
        <v>122330.2</v>
      </c>
      <c r="I426" s="18">
        <f>H426-G426</f>
        <v>-14125.300000000003</v>
      </c>
      <c r="J426" s="18">
        <f t="shared" si="31"/>
        <v>89.6484201809381</v>
      </c>
      <c r="K426" s="18">
        <f t="shared" si="32"/>
        <v>36.05616417037652</v>
      </c>
      <c r="L426" s="18">
        <f t="shared" si="33"/>
        <v>107368.2</v>
      </c>
      <c r="M426" s="18">
        <f t="shared" si="34"/>
        <v>817.6059350354232</v>
      </c>
    </row>
    <row r="427" spans="1:13" s="4" customFormat="1" ht="18.75" customHeight="1">
      <c r="A427" s="85"/>
      <c r="B427" s="82"/>
      <c r="C427" s="54" t="s">
        <v>25</v>
      </c>
      <c r="D427" s="44" t="s">
        <v>26</v>
      </c>
      <c r="E427" s="25">
        <v>232957.9</v>
      </c>
      <c r="F427" s="25">
        <v>47162.7</v>
      </c>
      <c r="G427" s="25">
        <v>47116</v>
      </c>
      <c r="H427" s="25">
        <v>44818.1</v>
      </c>
      <c r="I427" s="25">
        <f t="shared" si="30"/>
        <v>-2297.9000000000015</v>
      </c>
      <c r="J427" s="25">
        <f t="shared" si="31"/>
        <v>95.12288819084812</v>
      </c>
      <c r="K427" s="25">
        <f t="shared" si="32"/>
        <v>95.02869852658988</v>
      </c>
      <c r="L427" s="25">
        <f t="shared" si="33"/>
        <v>-188139.8</v>
      </c>
      <c r="M427" s="25">
        <f t="shared" si="34"/>
        <v>19.23871223083656</v>
      </c>
    </row>
    <row r="428" spans="1:13" s="4" customFormat="1" ht="18.75" customHeight="1">
      <c r="A428" s="85"/>
      <c r="B428" s="82"/>
      <c r="C428" s="54" t="s">
        <v>38</v>
      </c>
      <c r="D428" s="24" t="s">
        <v>39</v>
      </c>
      <c r="E428" s="25">
        <v>32040</v>
      </c>
      <c r="F428" s="72">
        <f>24090.7+1049.4</f>
        <v>25140.100000000002</v>
      </c>
      <c r="G428" s="25">
        <v>24090.7</v>
      </c>
      <c r="H428" s="25">
        <v>23774.3</v>
      </c>
      <c r="I428" s="25">
        <f t="shared" si="30"/>
        <v>-316.40000000000146</v>
      </c>
      <c r="J428" s="25">
        <f t="shared" si="31"/>
        <v>98.68663011037454</v>
      </c>
      <c r="K428" s="25">
        <f t="shared" si="32"/>
        <v>94.5672451581338</v>
      </c>
      <c r="L428" s="25">
        <f t="shared" si="33"/>
        <v>-8265.7</v>
      </c>
      <c r="M428" s="25">
        <f t="shared" si="34"/>
        <v>74.20193508114856</v>
      </c>
    </row>
    <row r="429" spans="1:13" s="4" customFormat="1" ht="18.75" customHeight="1">
      <c r="A429" s="85"/>
      <c r="B429" s="82"/>
      <c r="C429" s="54" t="s">
        <v>27</v>
      </c>
      <c r="D429" s="44" t="s">
        <v>22</v>
      </c>
      <c r="E429" s="25">
        <v>-151058.9</v>
      </c>
      <c r="F429" s="25"/>
      <c r="G429" s="25"/>
      <c r="H429" s="25">
        <v>-139220.5</v>
      </c>
      <c r="I429" s="25">
        <f t="shared" si="30"/>
        <v>-139220.5</v>
      </c>
      <c r="J429" s="25"/>
      <c r="K429" s="25"/>
      <c r="L429" s="25">
        <f t="shared" si="33"/>
        <v>11838.399999999994</v>
      </c>
      <c r="M429" s="25">
        <f t="shared" si="34"/>
        <v>92.1630569268014</v>
      </c>
    </row>
    <row r="430" spans="1:13" s="4" customFormat="1" ht="30.75">
      <c r="A430" s="85"/>
      <c r="B430" s="82"/>
      <c r="C430" s="57"/>
      <c r="D430" s="45" t="s">
        <v>30</v>
      </c>
      <c r="E430" s="5">
        <f>E431-E429</f>
        <v>307439.1</v>
      </c>
      <c r="F430" s="5">
        <f>F431-F429</f>
        <v>551772.2999999999</v>
      </c>
      <c r="G430" s="5">
        <f>G431-G429</f>
        <v>329872.4</v>
      </c>
      <c r="H430" s="5">
        <f>H431-H429</f>
        <v>372483.6</v>
      </c>
      <c r="I430" s="5">
        <f t="shared" si="30"/>
        <v>42611.19999999995</v>
      </c>
      <c r="J430" s="5">
        <f t="shared" si="31"/>
        <v>112.9174796072663</v>
      </c>
      <c r="K430" s="5">
        <f t="shared" si="32"/>
        <v>67.50675958180577</v>
      </c>
      <c r="L430" s="5">
        <f t="shared" si="33"/>
        <v>65044.5</v>
      </c>
      <c r="M430" s="5">
        <f t="shared" si="34"/>
        <v>121.15687301972977</v>
      </c>
    </row>
    <row r="431" spans="1:13" s="4" customFormat="1" ht="18.75" customHeight="1">
      <c r="A431" s="86"/>
      <c r="B431" s="83"/>
      <c r="C431" s="52"/>
      <c r="D431" s="45" t="s">
        <v>46</v>
      </c>
      <c r="E431" s="5">
        <f>SUM(E416:E420,E424:E429)</f>
        <v>156380.19999999998</v>
      </c>
      <c r="F431" s="5">
        <f>SUM(F416:F420,F424:F429)</f>
        <v>551772.2999999999</v>
      </c>
      <c r="G431" s="5">
        <f>SUM(G416:G420,G424:G429)</f>
        <v>329872.4</v>
      </c>
      <c r="H431" s="5">
        <f>SUM(H416:H420,H424:H429)</f>
        <v>233263.09999999998</v>
      </c>
      <c r="I431" s="5">
        <f t="shared" si="30"/>
        <v>-96609.30000000005</v>
      </c>
      <c r="J431" s="5">
        <f t="shared" si="31"/>
        <v>70.71313028916634</v>
      </c>
      <c r="K431" s="5">
        <f t="shared" si="32"/>
        <v>42.27524651019995</v>
      </c>
      <c r="L431" s="5">
        <f t="shared" si="33"/>
        <v>76882.9</v>
      </c>
      <c r="M431" s="5">
        <f t="shared" si="34"/>
        <v>149.16408854829447</v>
      </c>
    </row>
    <row r="432" spans="1:13" ht="62.25">
      <c r="A432" s="84" t="s">
        <v>131</v>
      </c>
      <c r="B432" s="81" t="s">
        <v>132</v>
      </c>
      <c r="C432" s="55" t="s">
        <v>198</v>
      </c>
      <c r="D432" s="43" t="s">
        <v>6</v>
      </c>
      <c r="E432" s="18">
        <f>301375.9/80*100</f>
        <v>376719.87500000006</v>
      </c>
      <c r="F432" s="18">
        <v>892723</v>
      </c>
      <c r="G432" s="18">
        <v>433474.8</v>
      </c>
      <c r="H432" s="18">
        <v>401369.9</v>
      </c>
      <c r="I432" s="18">
        <f t="shared" si="30"/>
        <v>-32104.899999999965</v>
      </c>
      <c r="J432" s="18">
        <f t="shared" si="31"/>
        <v>92.59359482950336</v>
      </c>
      <c r="K432" s="18">
        <f t="shared" si="32"/>
        <v>44.96018361798677</v>
      </c>
      <c r="L432" s="18">
        <f t="shared" si="33"/>
        <v>24650.024999999965</v>
      </c>
      <c r="M432" s="18">
        <f t="shared" si="34"/>
        <v>106.54333010701917</v>
      </c>
    </row>
    <row r="433" spans="1:13" ht="30.75">
      <c r="A433" s="85"/>
      <c r="B433" s="82"/>
      <c r="C433" s="54" t="s">
        <v>133</v>
      </c>
      <c r="D433" s="44" t="s">
        <v>134</v>
      </c>
      <c r="E433" s="18">
        <v>24816</v>
      </c>
      <c r="F433" s="18">
        <v>41213.7</v>
      </c>
      <c r="G433" s="18">
        <v>18418</v>
      </c>
      <c r="H433" s="18">
        <v>40795.5</v>
      </c>
      <c r="I433" s="18">
        <f t="shared" si="30"/>
        <v>22377.5</v>
      </c>
      <c r="J433" s="18">
        <f t="shared" si="31"/>
        <v>221.4979910956673</v>
      </c>
      <c r="K433" s="18">
        <f t="shared" si="32"/>
        <v>98.98528887238953</v>
      </c>
      <c r="L433" s="18">
        <f t="shared" si="33"/>
        <v>15979.5</v>
      </c>
      <c r="M433" s="18">
        <f t="shared" si="34"/>
        <v>164.3919245647969</v>
      </c>
    </row>
    <row r="434" spans="1:13" ht="30.75">
      <c r="A434" s="85"/>
      <c r="B434" s="82"/>
      <c r="C434" s="54" t="s">
        <v>187</v>
      </c>
      <c r="D434" s="17" t="s">
        <v>188</v>
      </c>
      <c r="E434" s="38">
        <v>42.8</v>
      </c>
      <c r="F434" s="18"/>
      <c r="G434" s="18"/>
      <c r="H434" s="18"/>
      <c r="I434" s="18">
        <f t="shared" si="30"/>
        <v>0</v>
      </c>
      <c r="J434" s="18"/>
      <c r="K434" s="18"/>
      <c r="L434" s="18">
        <f t="shared" si="33"/>
        <v>-42.8</v>
      </c>
      <c r="M434" s="18">
        <f t="shared" si="34"/>
        <v>0</v>
      </c>
    </row>
    <row r="435" spans="1:13" ht="46.5">
      <c r="A435" s="85"/>
      <c r="B435" s="82"/>
      <c r="C435" s="55" t="s">
        <v>202</v>
      </c>
      <c r="D435" s="24" t="s">
        <v>13</v>
      </c>
      <c r="E435" s="18">
        <f>193480.9/80*100</f>
        <v>241851.125</v>
      </c>
      <c r="F435" s="18">
        <v>242498.5</v>
      </c>
      <c r="G435" s="18">
        <v>142490</v>
      </c>
      <c r="H435" s="18">
        <v>142981</v>
      </c>
      <c r="I435" s="18">
        <f t="shared" si="30"/>
        <v>491</v>
      </c>
      <c r="J435" s="18">
        <f t="shared" si="31"/>
        <v>100.34458558495334</v>
      </c>
      <c r="K435" s="18">
        <f t="shared" si="32"/>
        <v>58.96160182434118</v>
      </c>
      <c r="L435" s="18">
        <f t="shared" si="33"/>
        <v>-98870.125</v>
      </c>
      <c r="M435" s="18">
        <f t="shared" si="34"/>
        <v>59.11942729230637</v>
      </c>
    </row>
    <row r="436" spans="1:13" ht="18.75" customHeight="1" hidden="1">
      <c r="A436" s="85"/>
      <c r="B436" s="82"/>
      <c r="C436" s="55" t="s">
        <v>195</v>
      </c>
      <c r="D436" s="24" t="s">
        <v>196</v>
      </c>
      <c r="E436" s="18"/>
      <c r="F436" s="18"/>
      <c r="G436" s="18"/>
      <c r="H436" s="18"/>
      <c r="I436" s="18">
        <f t="shared" si="30"/>
        <v>0</v>
      </c>
      <c r="J436" s="18" t="e">
        <f t="shared" si="31"/>
        <v>#DIV/0!</v>
      </c>
      <c r="K436" s="18" t="e">
        <f t="shared" si="32"/>
        <v>#DIV/0!</v>
      </c>
      <c r="L436" s="18">
        <f t="shared" si="33"/>
        <v>0</v>
      </c>
      <c r="M436" s="18" t="e">
        <f t="shared" si="34"/>
        <v>#DIV/0!</v>
      </c>
    </row>
    <row r="437" spans="1:13" ht="18.75" customHeight="1">
      <c r="A437" s="85"/>
      <c r="B437" s="82"/>
      <c r="C437" s="54" t="s">
        <v>14</v>
      </c>
      <c r="D437" s="44" t="s">
        <v>15</v>
      </c>
      <c r="E437" s="18">
        <f>SUM(E438)</f>
        <v>18.7</v>
      </c>
      <c r="F437" s="18">
        <f>SUM(F438)</f>
        <v>0</v>
      </c>
      <c r="G437" s="18">
        <f>SUM(G438)</f>
        <v>0</v>
      </c>
      <c r="H437" s="18">
        <f>SUM(H438)</f>
        <v>499.5</v>
      </c>
      <c r="I437" s="18">
        <f t="shared" si="30"/>
        <v>499.5</v>
      </c>
      <c r="J437" s="18"/>
      <c r="K437" s="18"/>
      <c r="L437" s="18">
        <f t="shared" si="33"/>
        <v>480.8</v>
      </c>
      <c r="M437" s="18">
        <f t="shared" si="34"/>
        <v>2671.1229946524063</v>
      </c>
    </row>
    <row r="438" spans="1:13" ht="18.75" customHeight="1" hidden="1">
      <c r="A438" s="85"/>
      <c r="B438" s="82"/>
      <c r="C438" s="55" t="s">
        <v>16</v>
      </c>
      <c r="D438" s="24" t="s">
        <v>17</v>
      </c>
      <c r="E438" s="18">
        <v>18.7</v>
      </c>
      <c r="F438" s="18"/>
      <c r="G438" s="18"/>
      <c r="H438" s="18">
        <v>499.5</v>
      </c>
      <c r="I438" s="18">
        <f t="shared" si="30"/>
        <v>499.5</v>
      </c>
      <c r="J438" s="18" t="e">
        <f t="shared" si="31"/>
        <v>#DIV/0!</v>
      </c>
      <c r="K438" s="18" t="e">
        <f t="shared" si="32"/>
        <v>#DIV/0!</v>
      </c>
      <c r="L438" s="18">
        <f t="shared" si="33"/>
        <v>480.8</v>
      </c>
      <c r="M438" s="18">
        <f t="shared" si="34"/>
        <v>2671.1229946524063</v>
      </c>
    </row>
    <row r="439" spans="1:13" ht="18.75" customHeight="1">
      <c r="A439" s="85"/>
      <c r="B439" s="82"/>
      <c r="C439" s="54" t="s">
        <v>18</v>
      </c>
      <c r="D439" s="44" t="s">
        <v>19</v>
      </c>
      <c r="E439" s="18">
        <v>-1076.1</v>
      </c>
      <c r="F439" s="18"/>
      <c r="G439" s="18"/>
      <c r="H439" s="18">
        <v>-7.3</v>
      </c>
      <c r="I439" s="18">
        <f t="shared" si="30"/>
        <v>-7.3</v>
      </c>
      <c r="J439" s="18"/>
      <c r="K439" s="18"/>
      <c r="L439" s="18">
        <f t="shared" si="33"/>
        <v>1068.8</v>
      </c>
      <c r="M439" s="18">
        <f t="shared" si="34"/>
        <v>0.6783756156491033</v>
      </c>
    </row>
    <row r="440" spans="1:13" ht="18.75" customHeight="1" hidden="1">
      <c r="A440" s="85"/>
      <c r="B440" s="82"/>
      <c r="C440" s="54" t="s">
        <v>20</v>
      </c>
      <c r="D440" s="44" t="s">
        <v>127</v>
      </c>
      <c r="E440" s="18"/>
      <c r="F440" s="18"/>
      <c r="G440" s="18"/>
      <c r="H440" s="18"/>
      <c r="I440" s="18">
        <f t="shared" si="30"/>
        <v>0</v>
      </c>
      <c r="J440" s="18" t="e">
        <f t="shared" si="31"/>
        <v>#DIV/0!</v>
      </c>
      <c r="K440" s="18" t="e">
        <f t="shared" si="32"/>
        <v>#DIV/0!</v>
      </c>
      <c r="L440" s="18">
        <f t="shared" si="33"/>
        <v>0</v>
      </c>
      <c r="M440" s="18" t="e">
        <f t="shared" si="34"/>
        <v>#DIV/0!</v>
      </c>
    </row>
    <row r="441" spans="1:13" ht="18.75" customHeight="1" hidden="1">
      <c r="A441" s="85"/>
      <c r="B441" s="82"/>
      <c r="C441" s="54" t="s">
        <v>25</v>
      </c>
      <c r="D441" s="44" t="s">
        <v>26</v>
      </c>
      <c r="E441" s="18"/>
      <c r="F441" s="18"/>
      <c r="G441" s="18"/>
      <c r="H441" s="18"/>
      <c r="I441" s="18">
        <f t="shared" si="30"/>
        <v>0</v>
      </c>
      <c r="J441" s="18" t="e">
        <f t="shared" si="31"/>
        <v>#DIV/0!</v>
      </c>
      <c r="K441" s="18" t="e">
        <f t="shared" si="32"/>
        <v>#DIV/0!</v>
      </c>
      <c r="L441" s="18">
        <f t="shared" si="33"/>
        <v>0</v>
      </c>
      <c r="M441" s="18" t="e">
        <f t="shared" si="34"/>
        <v>#DIV/0!</v>
      </c>
    </row>
    <row r="442" spans="1:13" s="4" customFormat="1" ht="18.75" customHeight="1">
      <c r="A442" s="85"/>
      <c r="B442" s="82"/>
      <c r="C442" s="56"/>
      <c r="D442" s="45" t="s">
        <v>28</v>
      </c>
      <c r="E442" s="5">
        <f>SUM(E432:E441)-E437</f>
        <v>642372.4</v>
      </c>
      <c r="F442" s="5">
        <f>SUM(F432:F441)-F437</f>
        <v>1176435.2</v>
      </c>
      <c r="G442" s="5">
        <f>SUM(G432:G441)-G437</f>
        <v>594382.8</v>
      </c>
      <c r="H442" s="5">
        <f>SUM(H432:H441)-H437</f>
        <v>585638.6</v>
      </c>
      <c r="I442" s="5">
        <f t="shared" si="30"/>
        <v>-8744.20000000007</v>
      </c>
      <c r="J442" s="5">
        <f t="shared" si="31"/>
        <v>98.52886052557375</v>
      </c>
      <c r="K442" s="5">
        <f t="shared" si="32"/>
        <v>49.780778405814445</v>
      </c>
      <c r="L442" s="5">
        <f t="shared" si="33"/>
        <v>-56733.80000000005</v>
      </c>
      <c r="M442" s="5">
        <f t="shared" si="34"/>
        <v>91.16808256394576</v>
      </c>
    </row>
    <row r="443" spans="1:13" ht="18.75" customHeight="1">
      <c r="A443" s="85"/>
      <c r="B443" s="82"/>
      <c r="C443" s="54" t="s">
        <v>135</v>
      </c>
      <c r="D443" s="44" t="s">
        <v>136</v>
      </c>
      <c r="E443" s="18">
        <v>32196.3</v>
      </c>
      <c r="F443" s="18">
        <v>249640.5</v>
      </c>
      <c r="G443" s="18">
        <v>33662.1</v>
      </c>
      <c r="H443" s="18">
        <v>30916.1</v>
      </c>
      <c r="I443" s="18">
        <f t="shared" si="30"/>
        <v>-2746</v>
      </c>
      <c r="J443" s="18">
        <f t="shared" si="31"/>
        <v>91.84245783834045</v>
      </c>
      <c r="K443" s="18">
        <f t="shared" si="32"/>
        <v>12.384248549414057</v>
      </c>
      <c r="L443" s="18">
        <f t="shared" si="33"/>
        <v>-1280.2000000000007</v>
      </c>
      <c r="M443" s="18">
        <f t="shared" si="34"/>
        <v>96.02376670611218</v>
      </c>
    </row>
    <row r="444" spans="1:13" ht="18.75" customHeight="1">
      <c r="A444" s="85"/>
      <c r="B444" s="82"/>
      <c r="C444" s="54" t="s">
        <v>137</v>
      </c>
      <c r="D444" s="44" t="s">
        <v>138</v>
      </c>
      <c r="E444" s="18">
        <v>2206061.3</v>
      </c>
      <c r="F444" s="18">
        <v>3171003.3</v>
      </c>
      <c r="G444" s="18">
        <v>2157850.1</v>
      </c>
      <c r="H444" s="18">
        <v>2127440.8</v>
      </c>
      <c r="I444" s="18">
        <f t="shared" si="30"/>
        <v>-30409.30000000028</v>
      </c>
      <c r="J444" s="18">
        <f t="shared" si="31"/>
        <v>98.59075938592767</v>
      </c>
      <c r="K444" s="18">
        <f t="shared" si="32"/>
        <v>67.09046313512194</v>
      </c>
      <c r="L444" s="18">
        <f t="shared" si="33"/>
        <v>-78620.5</v>
      </c>
      <c r="M444" s="18">
        <f t="shared" si="34"/>
        <v>96.43615977488929</v>
      </c>
    </row>
    <row r="445" spans="1:13" ht="18.75" customHeight="1">
      <c r="A445" s="85"/>
      <c r="B445" s="82"/>
      <c r="C445" s="54" t="s">
        <v>42</v>
      </c>
      <c r="D445" s="47" t="s">
        <v>43</v>
      </c>
      <c r="E445" s="25">
        <v>-33.3</v>
      </c>
      <c r="F445" s="18"/>
      <c r="G445" s="18"/>
      <c r="H445" s="18">
        <v>187</v>
      </c>
      <c r="I445" s="18">
        <f t="shared" si="30"/>
        <v>187</v>
      </c>
      <c r="J445" s="18"/>
      <c r="K445" s="18"/>
      <c r="L445" s="18">
        <f t="shared" si="33"/>
        <v>220.3</v>
      </c>
      <c r="M445" s="18">
        <f t="shared" si="34"/>
        <v>-561.5615615615616</v>
      </c>
    </row>
    <row r="446" spans="1:13" ht="18.75" customHeight="1" hidden="1">
      <c r="A446" s="85"/>
      <c r="B446" s="82"/>
      <c r="C446" s="55" t="s">
        <v>198</v>
      </c>
      <c r="D446" s="43" t="s">
        <v>6</v>
      </c>
      <c r="E446" s="25"/>
      <c r="F446" s="18"/>
      <c r="G446" s="18"/>
      <c r="H446" s="18"/>
      <c r="I446" s="18">
        <f t="shared" si="30"/>
        <v>0</v>
      </c>
      <c r="J446" s="18" t="e">
        <f t="shared" si="31"/>
        <v>#DIV/0!</v>
      </c>
      <c r="K446" s="18" t="e">
        <f t="shared" si="32"/>
        <v>#DIV/0!</v>
      </c>
      <c r="L446" s="18">
        <f t="shared" si="33"/>
        <v>0</v>
      </c>
      <c r="M446" s="18" t="e">
        <f t="shared" si="34"/>
        <v>#DIV/0!</v>
      </c>
    </row>
    <row r="447" spans="1:13" ht="18.75" customHeight="1">
      <c r="A447" s="85"/>
      <c r="B447" s="82"/>
      <c r="C447" s="54" t="s">
        <v>14</v>
      </c>
      <c r="D447" s="44" t="s">
        <v>15</v>
      </c>
      <c r="E447" s="18">
        <f>E448</f>
        <v>317.2</v>
      </c>
      <c r="F447" s="18">
        <f>F448</f>
        <v>630</v>
      </c>
      <c r="G447" s="18">
        <f>G448</f>
        <v>350</v>
      </c>
      <c r="H447" s="18">
        <f>H448</f>
        <v>504.7</v>
      </c>
      <c r="I447" s="18">
        <f t="shared" si="30"/>
        <v>154.7</v>
      </c>
      <c r="J447" s="18">
        <f t="shared" si="31"/>
        <v>144.2</v>
      </c>
      <c r="K447" s="18">
        <f t="shared" si="32"/>
        <v>80.11111111111111</v>
      </c>
      <c r="L447" s="18">
        <f t="shared" si="33"/>
        <v>187.5</v>
      </c>
      <c r="M447" s="18">
        <f t="shared" si="34"/>
        <v>159.1109709962169</v>
      </c>
    </row>
    <row r="448" spans="1:13" ht="18.75" customHeight="1" hidden="1">
      <c r="A448" s="85"/>
      <c r="B448" s="82"/>
      <c r="C448" s="55" t="s">
        <v>139</v>
      </c>
      <c r="D448" s="24" t="s">
        <v>140</v>
      </c>
      <c r="E448" s="18">
        <v>317.2</v>
      </c>
      <c r="F448" s="18">
        <v>630</v>
      </c>
      <c r="G448" s="18">
        <v>350</v>
      </c>
      <c r="H448" s="18">
        <v>504.7</v>
      </c>
      <c r="I448" s="18">
        <f t="shared" si="30"/>
        <v>154.7</v>
      </c>
      <c r="J448" s="18">
        <f t="shared" si="31"/>
        <v>144.2</v>
      </c>
      <c r="K448" s="18">
        <f t="shared" si="32"/>
        <v>80.11111111111111</v>
      </c>
      <c r="L448" s="18">
        <f t="shared" si="33"/>
        <v>187.5</v>
      </c>
      <c r="M448" s="18">
        <f t="shared" si="34"/>
        <v>159.1109709962169</v>
      </c>
    </row>
    <row r="449" spans="1:13" s="4" customFormat="1" ht="18.75" customHeight="1">
      <c r="A449" s="85"/>
      <c r="B449" s="82"/>
      <c r="C449" s="56"/>
      <c r="D449" s="45" t="s">
        <v>29</v>
      </c>
      <c r="E449" s="5">
        <f>SUM(E443:E447)</f>
        <v>2238541.5</v>
      </c>
      <c r="F449" s="5">
        <f>SUM(F443:F447)</f>
        <v>3421273.8</v>
      </c>
      <c r="G449" s="5">
        <f>SUM(G443:G447)</f>
        <v>2191862.2</v>
      </c>
      <c r="H449" s="5">
        <f>SUM(H443:H447)</f>
        <v>2159048.6</v>
      </c>
      <c r="I449" s="5">
        <f t="shared" si="30"/>
        <v>-32813.60000000009</v>
      </c>
      <c r="J449" s="5">
        <f t="shared" si="31"/>
        <v>98.50293508414899</v>
      </c>
      <c r="K449" s="5">
        <f t="shared" si="32"/>
        <v>63.106571593305404</v>
      </c>
      <c r="L449" s="5">
        <f t="shared" si="33"/>
        <v>-79492.8999999999</v>
      </c>
      <c r="M449" s="5">
        <f t="shared" si="34"/>
        <v>96.44889764161174</v>
      </c>
    </row>
    <row r="450" spans="1:13" s="4" customFormat="1" ht="18.75" customHeight="1">
      <c r="A450" s="86"/>
      <c r="B450" s="83"/>
      <c r="C450" s="56"/>
      <c r="D450" s="45" t="s">
        <v>46</v>
      </c>
      <c r="E450" s="5">
        <f>E442+E449</f>
        <v>2880913.9</v>
      </c>
      <c r="F450" s="5">
        <f>F442+F449</f>
        <v>4597709</v>
      </c>
      <c r="G450" s="5">
        <f>G442+G449</f>
        <v>2786245</v>
      </c>
      <c r="H450" s="5">
        <f>H442+H449</f>
        <v>2744687.2</v>
      </c>
      <c r="I450" s="5">
        <f t="shared" si="30"/>
        <v>-41557.799999999814</v>
      </c>
      <c r="J450" s="5">
        <f t="shared" si="31"/>
        <v>98.5084656948689</v>
      </c>
      <c r="K450" s="5">
        <f t="shared" si="32"/>
        <v>59.69684466763774</v>
      </c>
      <c r="L450" s="5">
        <f t="shared" si="33"/>
        <v>-136226.69999999972</v>
      </c>
      <c r="M450" s="5">
        <f t="shared" si="34"/>
        <v>95.27140675741819</v>
      </c>
    </row>
    <row r="451" spans="1:13" s="4" customFormat="1" ht="18.75" customHeight="1" hidden="1">
      <c r="A451" s="81"/>
      <c r="B451" s="81" t="s">
        <v>141</v>
      </c>
      <c r="C451" s="54" t="s">
        <v>42</v>
      </c>
      <c r="D451" s="47" t="s">
        <v>43</v>
      </c>
      <c r="E451" s="25"/>
      <c r="F451" s="5"/>
      <c r="G451" s="5"/>
      <c r="H451" s="25"/>
      <c r="I451" s="25">
        <f t="shared" si="30"/>
        <v>0</v>
      </c>
      <c r="J451" s="25" t="e">
        <f t="shared" si="31"/>
        <v>#DIV/0!</v>
      </c>
      <c r="K451" s="25" t="e">
        <f t="shared" si="32"/>
        <v>#DIV/0!</v>
      </c>
      <c r="L451" s="25">
        <f t="shared" si="33"/>
        <v>0</v>
      </c>
      <c r="M451" s="25" t="e">
        <f t="shared" si="34"/>
        <v>#DIV/0!</v>
      </c>
    </row>
    <row r="452" spans="1:13" s="4" customFormat="1" ht="18.75" customHeight="1" hidden="1">
      <c r="A452" s="82"/>
      <c r="B452" s="82"/>
      <c r="C452" s="58" t="s">
        <v>142</v>
      </c>
      <c r="D452" s="24" t="s">
        <v>143</v>
      </c>
      <c r="E452" s="18"/>
      <c r="F452" s="18"/>
      <c r="G452" s="18"/>
      <c r="H452" s="18"/>
      <c r="I452" s="18">
        <f t="shared" si="30"/>
        <v>0</v>
      </c>
      <c r="J452" s="18" t="e">
        <f t="shared" si="31"/>
        <v>#DIV/0!</v>
      </c>
      <c r="K452" s="18" t="e">
        <f t="shared" si="32"/>
        <v>#DIV/0!</v>
      </c>
      <c r="L452" s="18">
        <f t="shared" si="33"/>
        <v>0</v>
      </c>
      <c r="M452" s="18" t="e">
        <f t="shared" si="34"/>
        <v>#DIV/0!</v>
      </c>
    </row>
    <row r="453" spans="1:13" s="4" customFormat="1" ht="18.75" customHeight="1" hidden="1">
      <c r="A453" s="82"/>
      <c r="B453" s="82"/>
      <c r="C453" s="60" t="s">
        <v>144</v>
      </c>
      <c r="D453" s="24" t="s">
        <v>145</v>
      </c>
      <c r="E453" s="18"/>
      <c r="F453" s="18"/>
      <c r="G453" s="18"/>
      <c r="H453" s="18"/>
      <c r="I453" s="18">
        <f t="shared" si="30"/>
        <v>0</v>
      </c>
      <c r="J453" s="18" t="e">
        <f t="shared" si="31"/>
        <v>#DIV/0!</v>
      </c>
      <c r="K453" s="18" t="e">
        <f t="shared" si="32"/>
        <v>#DIV/0!</v>
      </c>
      <c r="L453" s="18">
        <f t="shared" si="33"/>
        <v>0</v>
      </c>
      <c r="M453" s="18" t="e">
        <f t="shared" si="34"/>
        <v>#DIV/0!</v>
      </c>
    </row>
    <row r="454" spans="1:13" ht="18.75" customHeight="1" hidden="1">
      <c r="A454" s="82"/>
      <c r="B454" s="82"/>
      <c r="C454" s="54" t="s">
        <v>14</v>
      </c>
      <c r="D454" s="44" t="s">
        <v>15</v>
      </c>
      <c r="E454" s="18">
        <f>SUM(E455:E455)</f>
        <v>0</v>
      </c>
      <c r="F454" s="18">
        <f>SUM(F455:F455)</f>
        <v>0</v>
      </c>
      <c r="G454" s="18">
        <f>SUM(G455:G455)</f>
        <v>0</v>
      </c>
      <c r="H454" s="18">
        <f>SUM(H455:H455)</f>
        <v>0</v>
      </c>
      <c r="I454" s="18">
        <f aca="true" t="shared" si="35" ref="I454:I466">H454-G454</f>
        <v>0</v>
      </c>
      <c r="J454" s="18" t="e">
        <f aca="true" t="shared" si="36" ref="J454:J463">H454/G454*100</f>
        <v>#DIV/0!</v>
      </c>
      <c r="K454" s="18" t="e">
        <f aca="true" t="shared" si="37" ref="K454:K463">H454/F454*100</f>
        <v>#DIV/0!</v>
      </c>
      <c r="L454" s="18">
        <f aca="true" t="shared" si="38" ref="L454:L466">H454-E454</f>
        <v>0</v>
      </c>
      <c r="M454" s="18" t="e">
        <f aca="true" t="shared" si="39" ref="M454:M466">H454/E454*100</f>
        <v>#DIV/0!</v>
      </c>
    </row>
    <row r="455" spans="1:13" ht="18.75" customHeight="1" hidden="1">
      <c r="A455" s="82"/>
      <c r="B455" s="82"/>
      <c r="C455" s="54" t="s">
        <v>44</v>
      </c>
      <c r="D455" s="46" t="s">
        <v>45</v>
      </c>
      <c r="E455" s="18"/>
      <c r="F455" s="18"/>
      <c r="G455" s="18"/>
      <c r="H455" s="18"/>
      <c r="I455" s="18">
        <f t="shared" si="35"/>
        <v>0</v>
      </c>
      <c r="J455" s="18" t="e">
        <f t="shared" si="36"/>
        <v>#DIV/0!</v>
      </c>
      <c r="K455" s="18" t="e">
        <f t="shared" si="37"/>
        <v>#DIV/0!</v>
      </c>
      <c r="L455" s="18">
        <f t="shared" si="38"/>
        <v>0</v>
      </c>
      <c r="M455" s="18" t="e">
        <f t="shared" si="39"/>
        <v>#DIV/0!</v>
      </c>
    </row>
    <row r="456" spans="1:13" ht="18.75" customHeight="1" hidden="1">
      <c r="A456" s="82"/>
      <c r="B456" s="82"/>
      <c r="C456" s="54" t="s">
        <v>23</v>
      </c>
      <c r="D456" s="44" t="s">
        <v>24</v>
      </c>
      <c r="E456" s="18"/>
      <c r="F456" s="18"/>
      <c r="G456" s="18"/>
      <c r="H456" s="18"/>
      <c r="I456" s="18">
        <f t="shared" si="35"/>
        <v>0</v>
      </c>
      <c r="J456" s="18" t="e">
        <f t="shared" si="36"/>
        <v>#DIV/0!</v>
      </c>
      <c r="K456" s="18" t="e">
        <f t="shared" si="37"/>
        <v>#DIV/0!</v>
      </c>
      <c r="L456" s="18">
        <f t="shared" si="38"/>
        <v>0</v>
      </c>
      <c r="M456" s="18" t="e">
        <f t="shared" si="39"/>
        <v>#DIV/0!</v>
      </c>
    </row>
    <row r="457" spans="1:13" ht="18.75" customHeight="1" hidden="1">
      <c r="A457" s="82"/>
      <c r="B457" s="82"/>
      <c r="C457" s="54" t="s">
        <v>25</v>
      </c>
      <c r="D457" s="44" t="s">
        <v>26</v>
      </c>
      <c r="E457" s="18"/>
      <c r="F457" s="18"/>
      <c r="G457" s="18"/>
      <c r="H457" s="18"/>
      <c r="I457" s="18">
        <f t="shared" si="35"/>
        <v>0</v>
      </c>
      <c r="J457" s="18" t="e">
        <f t="shared" si="36"/>
        <v>#DIV/0!</v>
      </c>
      <c r="K457" s="18" t="e">
        <f t="shared" si="37"/>
        <v>#DIV/0!</v>
      </c>
      <c r="L457" s="18">
        <f t="shared" si="38"/>
        <v>0</v>
      </c>
      <c r="M457" s="18" t="e">
        <f t="shared" si="39"/>
        <v>#DIV/0!</v>
      </c>
    </row>
    <row r="458" spans="1:13" ht="18.75" customHeight="1" hidden="1">
      <c r="A458" s="82"/>
      <c r="B458" s="82"/>
      <c r="C458" s="54" t="s">
        <v>38</v>
      </c>
      <c r="D458" s="24" t="s">
        <v>39</v>
      </c>
      <c r="E458" s="18"/>
      <c r="F458" s="18"/>
      <c r="G458" s="18"/>
      <c r="H458" s="18"/>
      <c r="I458" s="18">
        <f t="shared" si="35"/>
        <v>0</v>
      </c>
      <c r="J458" s="18" t="e">
        <f t="shared" si="36"/>
        <v>#DIV/0!</v>
      </c>
      <c r="K458" s="18" t="e">
        <f t="shared" si="37"/>
        <v>#DIV/0!</v>
      </c>
      <c r="L458" s="18">
        <f t="shared" si="38"/>
        <v>0</v>
      </c>
      <c r="M458" s="18" t="e">
        <f t="shared" si="39"/>
        <v>#DIV/0!</v>
      </c>
    </row>
    <row r="459" spans="1:13" s="4" customFormat="1" ht="18.75" customHeight="1" hidden="1">
      <c r="A459" s="83"/>
      <c r="B459" s="83"/>
      <c r="C459" s="56"/>
      <c r="D459" s="45" t="s">
        <v>146</v>
      </c>
      <c r="E459" s="5">
        <f>SUM(E451:E454,E456:E458)</f>
        <v>0</v>
      </c>
      <c r="F459" s="5">
        <f>SUM(F451:F454,F456:F458)</f>
        <v>0</v>
      </c>
      <c r="G459" s="5">
        <f>SUM(G451:G454,G456:G458)</f>
        <v>0</v>
      </c>
      <c r="H459" s="5">
        <f>SUM(H451:H454,H456:H458)</f>
        <v>0</v>
      </c>
      <c r="I459" s="5">
        <f t="shared" si="35"/>
        <v>0</v>
      </c>
      <c r="J459" s="5" t="e">
        <f t="shared" si="36"/>
        <v>#DIV/0!</v>
      </c>
      <c r="K459" s="5" t="e">
        <f t="shared" si="37"/>
        <v>#DIV/0!</v>
      </c>
      <c r="L459" s="5">
        <f t="shared" si="38"/>
        <v>0</v>
      </c>
      <c r="M459" s="5" t="e">
        <f t="shared" si="39"/>
        <v>#DIV/0!</v>
      </c>
    </row>
    <row r="460" spans="1:13" s="4" customFormat="1" ht="18.75" customHeight="1" hidden="1">
      <c r="A460" s="89"/>
      <c r="B460" s="89"/>
      <c r="C460" s="96"/>
      <c r="D460" s="45"/>
      <c r="E460" s="5"/>
      <c r="F460" s="5"/>
      <c r="G460" s="5"/>
      <c r="H460" s="5"/>
      <c r="I460" s="5">
        <f t="shared" si="35"/>
        <v>0</v>
      </c>
      <c r="J460" s="5" t="e">
        <f t="shared" si="36"/>
        <v>#DIV/0!</v>
      </c>
      <c r="K460" s="5" t="e">
        <f t="shared" si="37"/>
        <v>#DIV/0!</v>
      </c>
      <c r="L460" s="5">
        <f t="shared" si="38"/>
        <v>0</v>
      </c>
      <c r="M460" s="5" t="e">
        <f t="shared" si="39"/>
        <v>#DIV/0!</v>
      </c>
    </row>
    <row r="461" spans="1:13" s="4" customFormat="1" ht="20.25" customHeight="1">
      <c r="A461" s="90"/>
      <c r="B461" s="90"/>
      <c r="C461" s="97"/>
      <c r="D461" s="2" t="s">
        <v>147</v>
      </c>
      <c r="E461" s="5">
        <f>E473+E489</f>
        <v>8191932.077777778</v>
      </c>
      <c r="F461" s="5">
        <f>F473+F489</f>
        <v>14413250.2</v>
      </c>
      <c r="G461" s="5">
        <f>G473+G489</f>
        <v>8020659.699999999</v>
      </c>
      <c r="H461" s="5">
        <f>H473+H489</f>
        <v>8088629.899999999</v>
      </c>
      <c r="I461" s="5">
        <f t="shared" si="35"/>
        <v>67970.20000000019</v>
      </c>
      <c r="J461" s="5">
        <f t="shared" si="36"/>
        <v>100.8474390205085</v>
      </c>
      <c r="K461" s="5">
        <f t="shared" si="37"/>
        <v>56.11940254808038</v>
      </c>
      <c r="L461" s="5">
        <f t="shared" si="38"/>
        <v>-103302.17777777836</v>
      </c>
      <c r="M461" s="5">
        <f t="shared" si="39"/>
        <v>98.73897663216708</v>
      </c>
    </row>
    <row r="462" spans="1:13" s="4" customFormat="1" ht="33" customHeight="1">
      <c r="A462" s="90"/>
      <c r="B462" s="90"/>
      <c r="C462" s="97"/>
      <c r="D462" s="73" t="s">
        <v>148</v>
      </c>
      <c r="E462" s="5">
        <f>E463-E552</f>
        <v>12286415.877777774</v>
      </c>
      <c r="F462" s="5">
        <f>F463-F552</f>
        <v>24251667.499999996</v>
      </c>
      <c r="G462" s="5">
        <f>G463-G552</f>
        <v>13969035.399999999</v>
      </c>
      <c r="H462" s="5">
        <f>H463-H552</f>
        <v>14484977.699999997</v>
      </c>
      <c r="I462" s="5">
        <f t="shared" si="35"/>
        <v>515942.2999999989</v>
      </c>
      <c r="J462" s="5">
        <f t="shared" si="36"/>
        <v>103.69347120417491</v>
      </c>
      <c r="K462" s="5">
        <f t="shared" si="37"/>
        <v>59.727759750953204</v>
      </c>
      <c r="L462" s="5">
        <f t="shared" si="38"/>
        <v>2198561.8222222235</v>
      </c>
      <c r="M462" s="5">
        <f t="shared" si="39"/>
        <v>117.89424877110602</v>
      </c>
    </row>
    <row r="463" spans="1:13" s="4" customFormat="1" ht="21.75" customHeight="1">
      <c r="A463" s="91"/>
      <c r="B463" s="91"/>
      <c r="C463" s="98"/>
      <c r="D463" s="73" t="s">
        <v>166</v>
      </c>
      <c r="E463" s="7">
        <f>E24+E47+E63+E92+E111+E130+E147+E159+E172+E184+E197+E210+E222+E236+E248+E269+E292+E309+E325+E334+E355+E375+E387+E402+E408+E415+E431+E450+E459+E410+E67</f>
        <v>12063601.377777774</v>
      </c>
      <c r="F463" s="7">
        <f>F24+F47+F63+F92+F111+F130+F147+F159+F172+F184+F197+F210+F222+F236+F248+F269+F292+F309+F325+F334+F355+F375+F387+F402+F408+F415+F431+F450+F459+F410+F67</f>
        <v>24251667.499999996</v>
      </c>
      <c r="G463" s="7">
        <f>G24+G47+G63+G92+G111+G130+G147+G159+G172+G184+G197+G210+G222+G236+G248+G269+G292+G309+G325+G334+G355+G375+G387+G402+G408+G415+G431+G450+G459+G410+G67</f>
        <v>13969035.399999999</v>
      </c>
      <c r="H463" s="7">
        <f>H24+H47+H63+H92+H111+H130+H147+H159+H172+H184+H197+H210+H222+H236+H248+H269+H292+H309+H325+H334+H355+H375+H387+H402+H408+H415+H431+H450+H459+H410+H67</f>
        <v>14318293.099999998</v>
      </c>
      <c r="I463" s="7">
        <f t="shared" si="35"/>
        <v>349257.69999999925</v>
      </c>
      <c r="J463" s="7">
        <f t="shared" si="36"/>
        <v>102.50022775373596</v>
      </c>
      <c r="K463" s="7">
        <f t="shared" si="37"/>
        <v>59.04044783724666</v>
      </c>
      <c r="L463" s="7">
        <f t="shared" si="38"/>
        <v>2254691.722222224</v>
      </c>
      <c r="M463" s="7">
        <f t="shared" si="39"/>
        <v>118.69003833611053</v>
      </c>
    </row>
    <row r="464" spans="1:13" s="4" customFormat="1" ht="33.75" customHeight="1">
      <c r="A464" s="15"/>
      <c r="B464" s="15"/>
      <c r="C464" s="57"/>
      <c r="D464" s="2" t="s">
        <v>149</v>
      </c>
      <c r="E464" s="7">
        <f>E466</f>
        <v>58500</v>
      </c>
      <c r="F464" s="2">
        <f>F466</f>
        <v>0</v>
      </c>
      <c r="G464" s="2">
        <f>G466</f>
        <v>0</v>
      </c>
      <c r="H464" s="7">
        <f>H466</f>
        <v>0</v>
      </c>
      <c r="I464" s="7">
        <f t="shared" si="35"/>
        <v>0</v>
      </c>
      <c r="J464" s="7"/>
      <c r="K464" s="7"/>
      <c r="L464" s="7">
        <f t="shared" si="38"/>
        <v>-58500</v>
      </c>
      <c r="M464" s="7">
        <f t="shared" si="39"/>
        <v>0</v>
      </c>
    </row>
    <row r="465" spans="1:13" ht="30.75" customHeight="1">
      <c r="A465" s="84" t="s">
        <v>2</v>
      </c>
      <c r="B465" s="81" t="s">
        <v>3</v>
      </c>
      <c r="C465" s="55" t="s">
        <v>150</v>
      </c>
      <c r="D465" s="24" t="s">
        <v>151</v>
      </c>
      <c r="E465" s="26">
        <v>58500</v>
      </c>
      <c r="F465" s="26"/>
      <c r="G465" s="26"/>
      <c r="H465" s="26"/>
      <c r="I465" s="26">
        <f t="shared" si="35"/>
        <v>0</v>
      </c>
      <c r="J465" s="26"/>
      <c r="K465" s="26"/>
      <c r="L465" s="26">
        <f t="shared" si="38"/>
        <v>-58500</v>
      </c>
      <c r="M465" s="26">
        <f t="shared" si="39"/>
        <v>0</v>
      </c>
    </row>
    <row r="466" spans="1:13" s="4" customFormat="1" ht="18" customHeight="1">
      <c r="A466" s="86"/>
      <c r="B466" s="83"/>
      <c r="C466" s="57"/>
      <c r="D466" s="45" t="s">
        <v>146</v>
      </c>
      <c r="E466" s="7">
        <f>SUM(E465:E465)</f>
        <v>58500</v>
      </c>
      <c r="F466" s="2">
        <f>SUM(F465:F465)</f>
        <v>0</v>
      </c>
      <c r="G466" s="2">
        <f>SUM(G465:G465)</f>
        <v>0</v>
      </c>
      <c r="H466" s="7">
        <f>SUM(H465:H465)</f>
        <v>0</v>
      </c>
      <c r="I466" s="7">
        <f t="shared" si="35"/>
        <v>0</v>
      </c>
      <c r="J466" s="7"/>
      <c r="K466" s="7"/>
      <c r="L466" s="7">
        <f t="shared" si="38"/>
        <v>-58500</v>
      </c>
      <c r="M466" s="7">
        <f t="shared" si="39"/>
        <v>0</v>
      </c>
    </row>
    <row r="467" spans="1:11" ht="18.75" customHeight="1">
      <c r="A467" s="8"/>
      <c r="B467" s="8"/>
      <c r="C467" s="61"/>
      <c r="D467" s="41"/>
      <c r="E467" s="27"/>
      <c r="F467" s="27"/>
      <c r="G467" s="27"/>
      <c r="H467" s="27"/>
      <c r="I467" s="28"/>
      <c r="J467" s="28"/>
      <c r="K467" s="28"/>
    </row>
    <row r="468" spans="1:11" ht="18.75" customHeight="1">
      <c r="A468" s="8"/>
      <c r="B468" s="8"/>
      <c r="C468" s="61"/>
      <c r="D468" s="41" t="s">
        <v>152</v>
      </c>
      <c r="E468" s="94"/>
      <c r="F468" s="92"/>
      <c r="G468" s="92"/>
      <c r="H468" s="40"/>
      <c r="I468" s="95"/>
      <c r="J468" s="88"/>
      <c r="K468" s="88"/>
    </row>
    <row r="469" spans="1:11" ht="18.75" customHeight="1" hidden="1">
      <c r="A469" s="8"/>
      <c r="B469" s="8"/>
      <c r="C469" s="61"/>
      <c r="D469" s="41"/>
      <c r="E469" s="94"/>
      <c r="F469" s="92"/>
      <c r="G469" s="92"/>
      <c r="H469" s="39"/>
      <c r="I469" s="95"/>
      <c r="J469" s="88"/>
      <c r="K469" s="88"/>
    </row>
    <row r="470" spans="1:11" ht="18.75" customHeight="1" hidden="1">
      <c r="A470" s="93" t="str">
        <f>A2</f>
        <v>Оперативный анализ исполнения бюджета города Перми по доходам на 1 августа 2014 года  </v>
      </c>
      <c r="B470" s="93"/>
      <c r="C470" s="93"/>
      <c r="D470" s="93"/>
      <c r="E470" s="93"/>
      <c r="F470" s="93"/>
      <c r="G470" s="93"/>
      <c r="H470" s="93"/>
      <c r="I470" s="93"/>
      <c r="J470" s="93"/>
      <c r="K470" s="93"/>
    </row>
    <row r="471" spans="2:13" ht="18.75" customHeight="1">
      <c r="B471" s="1"/>
      <c r="C471" s="62"/>
      <c r="D471" s="49"/>
      <c r="E471" s="9"/>
      <c r="F471" s="9"/>
      <c r="G471" s="9"/>
      <c r="H471" s="9"/>
      <c r="K471" s="23"/>
      <c r="M471" s="23" t="s">
        <v>164</v>
      </c>
    </row>
    <row r="472" spans="1:13" s="71" customFormat="1" ht="96" customHeight="1">
      <c r="A472" s="64" t="s">
        <v>0</v>
      </c>
      <c r="B472" s="65" t="s">
        <v>246</v>
      </c>
      <c r="C472" s="64" t="s">
        <v>1</v>
      </c>
      <c r="D472" s="65" t="s">
        <v>247</v>
      </c>
      <c r="E472" s="68" t="str">
        <f>E4</f>
        <v>Факт  на 01.08.2013г.     (в сопост. условиях)</v>
      </c>
      <c r="F472" s="68" t="str">
        <f aca="true" t="shared" si="40" ref="F472:M472">F4</f>
        <v>Уточненный годовой план на 2014 год </v>
      </c>
      <c r="G472" s="68" t="str">
        <f t="shared" si="40"/>
        <v>План января - июля 2014 года</v>
      </c>
      <c r="H472" s="68" t="str">
        <f t="shared" si="40"/>
        <v>Факт с начала года на 01.08.2014г. </v>
      </c>
      <c r="I472" s="68" t="str">
        <f t="shared" si="40"/>
        <v>Откл. факта отч.пер. от плана января-июля 2014 года</v>
      </c>
      <c r="J472" s="68" t="str">
        <f t="shared" si="40"/>
        <v>% исполн. плана января-июля 2014 года</v>
      </c>
      <c r="K472" s="68" t="str">
        <f t="shared" si="40"/>
        <v>% исполн. плана 2014 года</v>
      </c>
      <c r="L472" s="68" t="str">
        <f t="shared" si="40"/>
        <v>Откл. факта 2014г. от факта 2013г.</v>
      </c>
      <c r="M472" s="68" t="str">
        <f t="shared" si="40"/>
        <v>% факта 2014г. к факту 2013 г.</v>
      </c>
    </row>
    <row r="473" spans="1:13" s="75" customFormat="1" ht="23.25" customHeight="1">
      <c r="A473" s="81"/>
      <c r="B473" s="81"/>
      <c r="C473" s="74"/>
      <c r="D473" s="78" t="s">
        <v>153</v>
      </c>
      <c r="E473" s="77">
        <f>SUM(E488,E474:E482)</f>
        <v>6666895.077777778</v>
      </c>
      <c r="F473" s="77">
        <f>SUM(F488,F474:F482)</f>
        <v>12320359.899999999</v>
      </c>
      <c r="G473" s="77">
        <f>SUM(G488,G474:G482)</f>
        <v>6883864.899999999</v>
      </c>
      <c r="H473" s="77">
        <f>SUM(H488,H474:H482)</f>
        <v>6702168.1</v>
      </c>
      <c r="I473" s="77">
        <f>H473-G473</f>
        <v>-181696.7999999998</v>
      </c>
      <c r="J473" s="77">
        <f>H473/G473*100</f>
        <v>97.3605408787148</v>
      </c>
      <c r="K473" s="77">
        <f>H473/F473*100</f>
        <v>54.39912595410464</v>
      </c>
      <c r="L473" s="77">
        <f>H473-E473</f>
        <v>35273.02222222183</v>
      </c>
      <c r="M473" s="77">
        <f>H473/E473*100</f>
        <v>100.52907720626645</v>
      </c>
    </row>
    <row r="474" spans="1:13" ht="20.25" customHeight="1">
      <c r="A474" s="82"/>
      <c r="B474" s="82"/>
      <c r="C474" s="54" t="s">
        <v>98</v>
      </c>
      <c r="D474" s="44" t="s">
        <v>99</v>
      </c>
      <c r="E474" s="25">
        <f aca="true" t="shared" si="41" ref="E474:H481">SUMIF($C$5:$C$465,$C474,E$5:E$465)</f>
        <v>3684052.9777777777</v>
      </c>
      <c r="F474" s="25">
        <f t="shared" si="41"/>
        <v>7271614.2</v>
      </c>
      <c r="G474" s="25">
        <f t="shared" si="41"/>
        <v>3952808.9</v>
      </c>
      <c r="H474" s="25">
        <f t="shared" si="41"/>
        <v>3738640.9</v>
      </c>
      <c r="I474" s="25">
        <f>H474-G474</f>
        <v>-214168</v>
      </c>
      <c r="J474" s="25">
        <f>H474/G474*100</f>
        <v>94.58187821829686</v>
      </c>
      <c r="K474" s="25">
        <f>H474/F474*100</f>
        <v>51.414181186895206</v>
      </c>
      <c r="L474" s="25">
        <f>H474-E474</f>
        <v>54587.9222222222</v>
      </c>
      <c r="M474" s="25">
        <f>H474/E474*100</f>
        <v>101.48173553831872</v>
      </c>
    </row>
    <row r="475" spans="1:13" ht="33" customHeight="1">
      <c r="A475" s="82"/>
      <c r="B475" s="82"/>
      <c r="C475" s="54" t="s">
        <v>241</v>
      </c>
      <c r="D475" s="47" t="s">
        <v>242</v>
      </c>
      <c r="E475" s="25">
        <f t="shared" si="41"/>
        <v>0</v>
      </c>
      <c r="F475" s="25">
        <f t="shared" si="41"/>
        <v>32691.1</v>
      </c>
      <c r="G475" s="25">
        <f t="shared" si="41"/>
        <v>18883.2</v>
      </c>
      <c r="H475" s="25">
        <f t="shared" si="41"/>
        <v>15368</v>
      </c>
      <c r="I475" s="25">
        <f aca="true" t="shared" si="42" ref="I475:I488">H475-G475</f>
        <v>-3515.2000000000007</v>
      </c>
      <c r="J475" s="25">
        <f aca="true" t="shared" si="43" ref="J475:J487">H475/G475*100</f>
        <v>81.38451109981358</v>
      </c>
      <c r="K475" s="25">
        <f aca="true" t="shared" si="44" ref="K475:K487">H475/F475*100</f>
        <v>47.009736594975394</v>
      </c>
      <c r="L475" s="25">
        <f aca="true" t="shared" si="45" ref="L475:L488">H475-E475</f>
        <v>15368</v>
      </c>
      <c r="M475" s="25"/>
    </row>
    <row r="476" spans="1:13" ht="20.25" customHeight="1">
      <c r="A476" s="82"/>
      <c r="B476" s="82"/>
      <c r="C476" s="54" t="s">
        <v>169</v>
      </c>
      <c r="D476" s="44" t="s">
        <v>168</v>
      </c>
      <c r="E476" s="25">
        <f t="shared" si="41"/>
        <v>375113.3</v>
      </c>
      <c r="F476" s="25">
        <f t="shared" si="41"/>
        <v>532663.4</v>
      </c>
      <c r="G476" s="25">
        <f t="shared" si="41"/>
        <v>378715.1</v>
      </c>
      <c r="H476" s="25">
        <f t="shared" si="41"/>
        <v>377270.8</v>
      </c>
      <c r="I476" s="25">
        <f t="shared" si="42"/>
        <v>-1444.2999999999884</v>
      </c>
      <c r="J476" s="25">
        <f t="shared" si="43"/>
        <v>99.61863152538677</v>
      </c>
      <c r="K476" s="25">
        <f t="shared" si="44"/>
        <v>70.82724287045063</v>
      </c>
      <c r="L476" s="25">
        <f t="shared" si="45"/>
        <v>2157.5</v>
      </c>
      <c r="M476" s="25">
        <f aca="true" t="shared" si="46" ref="M476:M488">H476/E476*100</f>
        <v>100.57515955845875</v>
      </c>
    </row>
    <row r="477" spans="1:13" ht="20.25" customHeight="1">
      <c r="A477" s="82"/>
      <c r="B477" s="82"/>
      <c r="C477" s="54" t="s">
        <v>170</v>
      </c>
      <c r="D477" s="44" t="s">
        <v>119</v>
      </c>
      <c r="E477" s="25">
        <f t="shared" si="41"/>
        <v>1437.8</v>
      </c>
      <c r="F477" s="25">
        <f t="shared" si="41"/>
        <v>1460.6</v>
      </c>
      <c r="G477" s="25">
        <f t="shared" si="41"/>
        <v>1371.9</v>
      </c>
      <c r="H477" s="25">
        <f t="shared" si="41"/>
        <v>1360.5</v>
      </c>
      <c r="I477" s="25">
        <f t="shared" si="42"/>
        <v>-11.400000000000091</v>
      </c>
      <c r="J477" s="25">
        <f t="shared" si="43"/>
        <v>99.16903564399738</v>
      </c>
      <c r="K477" s="25">
        <f t="shared" si="44"/>
        <v>93.14665206079694</v>
      </c>
      <c r="L477" s="25">
        <f t="shared" si="45"/>
        <v>-77.29999999999995</v>
      </c>
      <c r="M477" s="25">
        <f t="shared" si="46"/>
        <v>94.62373069968007</v>
      </c>
    </row>
    <row r="478" spans="1:13" ht="33" customHeight="1">
      <c r="A478" s="82"/>
      <c r="B478" s="82"/>
      <c r="C478" s="54" t="s">
        <v>213</v>
      </c>
      <c r="D478" s="47" t="s">
        <v>214</v>
      </c>
      <c r="E478" s="25">
        <f t="shared" si="41"/>
        <v>8717.6</v>
      </c>
      <c r="F478" s="25">
        <f t="shared" si="41"/>
        <v>11309.6</v>
      </c>
      <c r="G478" s="25">
        <f t="shared" si="41"/>
        <v>5898.5</v>
      </c>
      <c r="H478" s="25">
        <f t="shared" si="41"/>
        <v>11671.3</v>
      </c>
      <c r="I478" s="25">
        <f t="shared" si="42"/>
        <v>5772.799999999999</v>
      </c>
      <c r="J478" s="25">
        <f t="shared" si="43"/>
        <v>197.86894973298294</v>
      </c>
      <c r="K478" s="25">
        <f t="shared" si="44"/>
        <v>103.19816792813184</v>
      </c>
      <c r="L478" s="25">
        <f t="shared" si="45"/>
        <v>2953.699999999999</v>
      </c>
      <c r="M478" s="25">
        <f t="shared" si="46"/>
        <v>133.88203175185828</v>
      </c>
    </row>
    <row r="479" spans="1:13" ht="20.25" customHeight="1">
      <c r="A479" s="82"/>
      <c r="B479" s="82"/>
      <c r="C479" s="54" t="s">
        <v>135</v>
      </c>
      <c r="D479" s="44" t="s">
        <v>136</v>
      </c>
      <c r="E479" s="25">
        <f t="shared" si="41"/>
        <v>32196.3</v>
      </c>
      <c r="F479" s="25">
        <f t="shared" si="41"/>
        <v>249640.5</v>
      </c>
      <c r="G479" s="25">
        <f t="shared" si="41"/>
        <v>33662.1</v>
      </c>
      <c r="H479" s="25">
        <f t="shared" si="41"/>
        <v>30916.1</v>
      </c>
      <c r="I479" s="25">
        <f t="shared" si="42"/>
        <v>-2746</v>
      </c>
      <c r="J479" s="25">
        <f t="shared" si="43"/>
        <v>91.84245783834045</v>
      </c>
      <c r="K479" s="25">
        <f t="shared" si="44"/>
        <v>12.384248549414057</v>
      </c>
      <c r="L479" s="25">
        <f t="shared" si="45"/>
        <v>-1280.2000000000007</v>
      </c>
      <c r="M479" s="25">
        <f t="shared" si="46"/>
        <v>96.02376670611218</v>
      </c>
    </row>
    <row r="480" spans="1:13" ht="20.25" customHeight="1">
      <c r="A480" s="82"/>
      <c r="B480" s="82"/>
      <c r="C480" s="54" t="s">
        <v>94</v>
      </c>
      <c r="D480" s="47" t="s">
        <v>95</v>
      </c>
      <c r="E480" s="25">
        <f t="shared" si="41"/>
        <v>293979.7</v>
      </c>
      <c r="F480" s="25">
        <f t="shared" si="41"/>
        <v>947320</v>
      </c>
      <c r="G480" s="25">
        <f t="shared" si="41"/>
        <v>265744.8</v>
      </c>
      <c r="H480" s="25">
        <f t="shared" si="41"/>
        <v>293268</v>
      </c>
      <c r="I480" s="25">
        <f t="shared" si="42"/>
        <v>27523.20000000001</v>
      </c>
      <c r="J480" s="25">
        <f t="shared" si="43"/>
        <v>110.35700416339284</v>
      </c>
      <c r="K480" s="25">
        <f t="shared" si="44"/>
        <v>30.95764894650171</v>
      </c>
      <c r="L480" s="25">
        <f t="shared" si="45"/>
        <v>-711.7000000000116</v>
      </c>
      <c r="M480" s="25">
        <f t="shared" si="46"/>
        <v>99.7579084542232</v>
      </c>
    </row>
    <row r="481" spans="1:13" ht="20.25" customHeight="1">
      <c r="A481" s="82"/>
      <c r="B481" s="82"/>
      <c r="C481" s="54" t="s">
        <v>137</v>
      </c>
      <c r="D481" s="44" t="s">
        <v>138</v>
      </c>
      <c r="E481" s="25">
        <f t="shared" si="41"/>
        <v>2206061.3</v>
      </c>
      <c r="F481" s="25">
        <f t="shared" si="41"/>
        <v>3171003.3</v>
      </c>
      <c r="G481" s="25">
        <f t="shared" si="41"/>
        <v>2157850.1</v>
      </c>
      <c r="H481" s="25">
        <f t="shared" si="41"/>
        <v>2127440.8</v>
      </c>
      <c r="I481" s="25">
        <f t="shared" si="42"/>
        <v>-30409.30000000028</v>
      </c>
      <c r="J481" s="25">
        <f t="shared" si="43"/>
        <v>98.59075938592767</v>
      </c>
      <c r="K481" s="25">
        <f t="shared" si="44"/>
        <v>67.09046313512194</v>
      </c>
      <c r="L481" s="25">
        <f t="shared" si="45"/>
        <v>-78620.5</v>
      </c>
      <c r="M481" s="25">
        <f t="shared" si="46"/>
        <v>96.43615977488929</v>
      </c>
    </row>
    <row r="482" spans="1:13" ht="20.25" customHeight="1">
      <c r="A482" s="82"/>
      <c r="B482" s="82"/>
      <c r="C482" s="54" t="s">
        <v>154</v>
      </c>
      <c r="D482" s="44" t="s">
        <v>155</v>
      </c>
      <c r="E482" s="25">
        <f>SUM(E483:E487)</f>
        <v>65369.4</v>
      </c>
      <c r="F482" s="25">
        <f>SUM(F483:F487)</f>
        <v>102657.2</v>
      </c>
      <c r="G482" s="25">
        <f>SUM(G483:G487)</f>
        <v>68930.3</v>
      </c>
      <c r="H482" s="25">
        <f>SUM(H483:H487)</f>
        <v>106044.7</v>
      </c>
      <c r="I482" s="25">
        <f t="shared" si="42"/>
        <v>37114.399999999994</v>
      </c>
      <c r="J482" s="25">
        <f t="shared" si="43"/>
        <v>153.84337511950477</v>
      </c>
      <c r="K482" s="25">
        <f t="shared" si="44"/>
        <v>103.29981725587685</v>
      </c>
      <c r="L482" s="25">
        <f t="shared" si="45"/>
        <v>40675.299999999996</v>
      </c>
      <c r="M482" s="25">
        <f t="shared" si="46"/>
        <v>162.22376218842453</v>
      </c>
    </row>
    <row r="483" spans="1:13" ht="18.75" customHeight="1" hidden="1">
      <c r="A483" s="82"/>
      <c r="B483" s="82"/>
      <c r="C483" s="54" t="s">
        <v>171</v>
      </c>
      <c r="D483" s="24" t="s">
        <v>172</v>
      </c>
      <c r="E483" s="25">
        <f aca="true" t="shared" si="47" ref="E483:H488">SUMIF($C$5:$C$465,$C483,E$5:E$465)</f>
        <v>0</v>
      </c>
      <c r="F483" s="25">
        <f t="shared" si="47"/>
        <v>0</v>
      </c>
      <c r="G483" s="25">
        <f t="shared" si="47"/>
        <v>0</v>
      </c>
      <c r="H483" s="25">
        <f t="shared" si="47"/>
        <v>0</v>
      </c>
      <c r="I483" s="25">
        <f t="shared" si="42"/>
        <v>0</v>
      </c>
      <c r="J483" s="25"/>
      <c r="K483" s="25"/>
      <c r="L483" s="25">
        <f t="shared" si="45"/>
        <v>0</v>
      </c>
      <c r="M483" s="25"/>
    </row>
    <row r="484" spans="1:13" ht="18.75" customHeight="1" hidden="1">
      <c r="A484" s="82"/>
      <c r="B484" s="82"/>
      <c r="C484" s="54" t="s">
        <v>107</v>
      </c>
      <c r="D484" s="44" t="s">
        <v>108</v>
      </c>
      <c r="E484" s="25">
        <f t="shared" si="47"/>
        <v>63803</v>
      </c>
      <c r="F484" s="25">
        <f t="shared" si="47"/>
        <v>100000</v>
      </c>
      <c r="G484" s="25">
        <f t="shared" si="47"/>
        <v>68066</v>
      </c>
      <c r="H484" s="25">
        <f t="shared" si="47"/>
        <v>104764.4</v>
      </c>
      <c r="I484" s="25">
        <f t="shared" si="42"/>
        <v>36698.399999999994</v>
      </c>
      <c r="J484" s="25">
        <f t="shared" si="43"/>
        <v>153.91590515088296</v>
      </c>
      <c r="K484" s="25">
        <f t="shared" si="44"/>
        <v>104.7644</v>
      </c>
      <c r="L484" s="25">
        <f t="shared" si="45"/>
        <v>40961.399999999994</v>
      </c>
      <c r="M484" s="25">
        <f t="shared" si="46"/>
        <v>164.199802517123</v>
      </c>
    </row>
    <row r="485" spans="1:13" ht="18.75" customHeight="1" hidden="1">
      <c r="A485" s="82"/>
      <c r="B485" s="82"/>
      <c r="C485" s="58" t="s">
        <v>40</v>
      </c>
      <c r="D485" s="24" t="s">
        <v>41</v>
      </c>
      <c r="E485" s="25">
        <f t="shared" si="47"/>
        <v>508.6</v>
      </c>
      <c r="F485" s="25">
        <f t="shared" si="47"/>
        <v>894</v>
      </c>
      <c r="G485" s="25">
        <f t="shared" si="47"/>
        <v>536.6</v>
      </c>
      <c r="H485" s="25">
        <f t="shared" si="47"/>
        <v>329</v>
      </c>
      <c r="I485" s="25">
        <f t="shared" si="42"/>
        <v>-207.60000000000002</v>
      </c>
      <c r="J485" s="25">
        <f t="shared" si="43"/>
        <v>61.31196421915766</v>
      </c>
      <c r="K485" s="25">
        <f t="shared" si="44"/>
        <v>36.80089485458613</v>
      </c>
      <c r="L485" s="25">
        <f t="shared" si="45"/>
        <v>-179.60000000000002</v>
      </c>
      <c r="M485" s="25">
        <f t="shared" si="46"/>
        <v>64.6873771136453</v>
      </c>
    </row>
    <row r="486" spans="1:13" ht="18.75" customHeight="1" hidden="1">
      <c r="A486" s="82"/>
      <c r="B486" s="82"/>
      <c r="C486" s="54" t="s">
        <v>115</v>
      </c>
      <c r="D486" s="44" t="s">
        <v>116</v>
      </c>
      <c r="E486" s="25">
        <f t="shared" si="47"/>
        <v>519</v>
      </c>
      <c r="F486" s="25">
        <f t="shared" si="47"/>
        <v>1356</v>
      </c>
      <c r="G486" s="25">
        <f t="shared" si="47"/>
        <v>90</v>
      </c>
      <c r="H486" s="25">
        <f t="shared" si="47"/>
        <v>297.5</v>
      </c>
      <c r="I486" s="25">
        <f t="shared" si="42"/>
        <v>207.5</v>
      </c>
      <c r="J486" s="25">
        <f t="shared" si="43"/>
        <v>330.55555555555554</v>
      </c>
      <c r="K486" s="25">
        <f t="shared" si="44"/>
        <v>21.939528023598818</v>
      </c>
      <c r="L486" s="25">
        <f t="shared" si="45"/>
        <v>-221.5</v>
      </c>
      <c r="M486" s="25">
        <f t="shared" si="46"/>
        <v>57.321772639691716</v>
      </c>
    </row>
    <row r="487" spans="1:13" ht="18.75" customHeight="1" hidden="1">
      <c r="A487" s="82"/>
      <c r="B487" s="82"/>
      <c r="C487" s="54" t="s">
        <v>225</v>
      </c>
      <c r="D487" s="17" t="s">
        <v>227</v>
      </c>
      <c r="E487" s="25">
        <f t="shared" si="47"/>
        <v>538.8</v>
      </c>
      <c r="F487" s="25">
        <f t="shared" si="47"/>
        <v>407.2</v>
      </c>
      <c r="G487" s="25">
        <f t="shared" si="47"/>
        <v>237.7</v>
      </c>
      <c r="H487" s="25">
        <f t="shared" si="47"/>
        <v>653.8</v>
      </c>
      <c r="I487" s="25">
        <f t="shared" si="42"/>
        <v>416.09999999999997</v>
      </c>
      <c r="J487" s="25">
        <f t="shared" si="43"/>
        <v>275.05258729490953</v>
      </c>
      <c r="K487" s="25">
        <f t="shared" si="44"/>
        <v>160.5599214145383</v>
      </c>
      <c r="L487" s="25">
        <f t="shared" si="45"/>
        <v>115</v>
      </c>
      <c r="M487" s="25">
        <f t="shared" si="46"/>
        <v>121.34372680029695</v>
      </c>
    </row>
    <row r="488" spans="1:13" ht="20.25" customHeight="1">
      <c r="A488" s="82"/>
      <c r="B488" s="82"/>
      <c r="C488" s="54" t="s">
        <v>42</v>
      </c>
      <c r="D488" s="44" t="s">
        <v>43</v>
      </c>
      <c r="E488" s="25">
        <f t="shared" si="47"/>
        <v>-33.3</v>
      </c>
      <c r="F488" s="25">
        <f t="shared" si="47"/>
        <v>0</v>
      </c>
      <c r="G488" s="25">
        <f t="shared" si="47"/>
        <v>0</v>
      </c>
      <c r="H488" s="25">
        <f t="shared" si="47"/>
        <v>187</v>
      </c>
      <c r="I488" s="25">
        <f t="shared" si="42"/>
        <v>187</v>
      </c>
      <c r="J488" s="25"/>
      <c r="K488" s="25"/>
      <c r="L488" s="25">
        <f t="shared" si="45"/>
        <v>220.3</v>
      </c>
      <c r="M488" s="25">
        <f t="shared" si="46"/>
        <v>-561.5615615615616</v>
      </c>
    </row>
    <row r="489" spans="1:13" s="75" customFormat="1" ht="23.25" customHeight="1">
      <c r="A489" s="82"/>
      <c r="B489" s="82"/>
      <c r="C489" s="74"/>
      <c r="D489" s="78" t="s">
        <v>156</v>
      </c>
      <c r="E489" s="77">
        <f>SUM(E490:E508,E539:E540)</f>
        <v>1525037</v>
      </c>
      <c r="F489" s="77">
        <f>SUM(F490:F508,F539:F540)</f>
        <v>2092890.3</v>
      </c>
      <c r="G489" s="77">
        <f>SUM(G490:G508,G539:G540)</f>
        <v>1136794.7999999998</v>
      </c>
      <c r="H489" s="77">
        <f>SUM(H490:H508,H539:H540)</f>
        <v>1386461.8</v>
      </c>
      <c r="I489" s="77">
        <f>H489-G489</f>
        <v>249667.00000000023</v>
      </c>
      <c r="J489" s="77">
        <f>H489/G489*100</f>
        <v>121.96236295239918</v>
      </c>
      <c r="K489" s="77">
        <f>H489/F489*100</f>
        <v>66.2462719617937</v>
      </c>
      <c r="L489" s="77">
        <f>H489-E489</f>
        <v>-138575.19999999995</v>
      </c>
      <c r="M489" s="77">
        <f>H489/E489*100</f>
        <v>90.91332210300472</v>
      </c>
    </row>
    <row r="490" spans="1:13" ht="18.75" customHeight="1">
      <c r="A490" s="82"/>
      <c r="B490" s="82"/>
      <c r="C490" s="54" t="s">
        <v>4</v>
      </c>
      <c r="D490" s="44" t="s">
        <v>5</v>
      </c>
      <c r="E490" s="25">
        <f aca="true" t="shared" si="48" ref="E490:H509">SUMIF($C$5:$C$465,$C490,E$5:E$465)</f>
        <v>3137.6</v>
      </c>
      <c r="F490" s="25">
        <f t="shared" si="48"/>
        <v>1128.5</v>
      </c>
      <c r="G490" s="25">
        <f t="shared" si="48"/>
        <v>0</v>
      </c>
      <c r="H490" s="25">
        <f t="shared" si="48"/>
        <v>9073</v>
      </c>
      <c r="I490" s="25">
        <f>H490-G490</f>
        <v>9073</v>
      </c>
      <c r="J490" s="25"/>
      <c r="K490" s="25">
        <f>H490/F490*100</f>
        <v>803.9875941515286</v>
      </c>
      <c r="L490" s="25">
        <f>H490-E490</f>
        <v>5935.4</v>
      </c>
      <c r="M490" s="25">
        <f>H490/E490*100</f>
        <v>289.1700662927078</v>
      </c>
    </row>
    <row r="491" spans="1:13" ht="78" customHeight="1">
      <c r="A491" s="82"/>
      <c r="B491" s="82"/>
      <c r="C491" s="55" t="s">
        <v>198</v>
      </c>
      <c r="D491" s="43" t="s">
        <v>157</v>
      </c>
      <c r="E491" s="25">
        <f t="shared" si="48"/>
        <v>376719.87500000006</v>
      </c>
      <c r="F491" s="25">
        <f t="shared" si="48"/>
        <v>892723</v>
      </c>
      <c r="G491" s="25">
        <f t="shared" si="48"/>
        <v>433474.8</v>
      </c>
      <c r="H491" s="25">
        <f t="shared" si="48"/>
        <v>401369.9</v>
      </c>
      <c r="I491" s="25">
        <f>H491-G491</f>
        <v>-32104.899999999965</v>
      </c>
      <c r="J491" s="25">
        <f>H491/G491*100</f>
        <v>92.59359482950336</v>
      </c>
      <c r="K491" s="25">
        <f>H491/F491*100</f>
        <v>44.96018361798677</v>
      </c>
      <c r="L491" s="25">
        <f>H491-E491</f>
        <v>24650.024999999965</v>
      </c>
      <c r="M491" s="25">
        <f>H491/E491*100</f>
        <v>106.54333010701917</v>
      </c>
    </row>
    <row r="492" spans="1:13" ht="32.25" customHeight="1">
      <c r="A492" s="82"/>
      <c r="B492" s="82"/>
      <c r="C492" s="54" t="s">
        <v>133</v>
      </c>
      <c r="D492" s="44" t="s">
        <v>134</v>
      </c>
      <c r="E492" s="25">
        <f t="shared" si="48"/>
        <v>24816</v>
      </c>
      <c r="F492" s="25">
        <f t="shared" si="48"/>
        <v>41213.7</v>
      </c>
      <c r="G492" s="25">
        <f t="shared" si="48"/>
        <v>18418</v>
      </c>
      <c r="H492" s="25">
        <f t="shared" si="48"/>
        <v>40795.5</v>
      </c>
      <c r="I492" s="25">
        <f aca="true" t="shared" si="49" ref="I492:I540">H492-G492</f>
        <v>22377.5</v>
      </c>
      <c r="J492" s="25">
        <f aca="true" t="shared" si="50" ref="J492:J540">H492/G492*100</f>
        <v>221.4979910956673</v>
      </c>
      <c r="K492" s="25">
        <f aca="true" t="shared" si="51" ref="K492:K540">H492/F492*100</f>
        <v>98.98528887238953</v>
      </c>
      <c r="L492" s="25">
        <f aca="true" t="shared" si="52" ref="L492:L540">H492-E492</f>
        <v>15979.5</v>
      </c>
      <c r="M492" s="25">
        <f aca="true" t="shared" si="53" ref="M492:M540">H492/E492*100</f>
        <v>164.3919245647969</v>
      </c>
    </row>
    <row r="493" spans="1:13" ht="19.5" customHeight="1">
      <c r="A493" s="82"/>
      <c r="B493" s="82"/>
      <c r="C493" s="54" t="s">
        <v>7</v>
      </c>
      <c r="D493" s="17" t="s">
        <v>117</v>
      </c>
      <c r="E493" s="25">
        <f t="shared" si="48"/>
        <v>328.9</v>
      </c>
      <c r="F493" s="25">
        <f t="shared" si="48"/>
        <v>1301</v>
      </c>
      <c r="G493" s="25">
        <f t="shared" si="48"/>
        <v>745.1</v>
      </c>
      <c r="H493" s="25">
        <f t="shared" si="48"/>
        <v>2078.1</v>
      </c>
      <c r="I493" s="25">
        <f t="shared" si="49"/>
        <v>1333</v>
      </c>
      <c r="J493" s="25">
        <f t="shared" si="50"/>
        <v>278.9021607837874</v>
      </c>
      <c r="K493" s="25">
        <f t="shared" si="51"/>
        <v>159.73097617217525</v>
      </c>
      <c r="L493" s="25">
        <f t="shared" si="52"/>
        <v>1749.1999999999998</v>
      </c>
      <c r="M493" s="25">
        <f t="shared" si="53"/>
        <v>631.833384007297</v>
      </c>
    </row>
    <row r="494" spans="1:13" ht="47.25" customHeight="1">
      <c r="A494" s="82"/>
      <c r="B494" s="82"/>
      <c r="C494" s="54" t="s">
        <v>223</v>
      </c>
      <c r="D494" s="67" t="s">
        <v>224</v>
      </c>
      <c r="E494" s="25">
        <f t="shared" si="48"/>
        <v>95578.2</v>
      </c>
      <c r="F494" s="25">
        <f t="shared" si="48"/>
        <v>188704.6</v>
      </c>
      <c r="G494" s="25">
        <f t="shared" si="48"/>
        <v>92443.9</v>
      </c>
      <c r="H494" s="25">
        <f t="shared" si="48"/>
        <v>65407.4</v>
      </c>
      <c r="I494" s="25">
        <f t="shared" si="49"/>
        <v>-27036.499999999993</v>
      </c>
      <c r="J494" s="25">
        <f t="shared" si="50"/>
        <v>70.7536138133506</v>
      </c>
      <c r="K494" s="25">
        <f t="shared" si="51"/>
        <v>34.661264219314205</v>
      </c>
      <c r="L494" s="25">
        <f t="shared" si="52"/>
        <v>-30170.799999999996</v>
      </c>
      <c r="M494" s="25">
        <f t="shared" si="53"/>
        <v>68.43338752979237</v>
      </c>
    </row>
    <row r="495" spans="1:13" ht="33" customHeight="1">
      <c r="A495" s="82"/>
      <c r="B495" s="82"/>
      <c r="C495" s="54" t="s">
        <v>9</v>
      </c>
      <c r="D495" s="44" t="s">
        <v>10</v>
      </c>
      <c r="E495" s="25">
        <f t="shared" si="48"/>
        <v>7342.3</v>
      </c>
      <c r="F495" s="25">
        <f t="shared" si="48"/>
        <v>11876.6</v>
      </c>
      <c r="G495" s="25">
        <f t="shared" si="48"/>
        <v>11876.6</v>
      </c>
      <c r="H495" s="25">
        <f t="shared" si="48"/>
        <v>11876.6</v>
      </c>
      <c r="I495" s="25">
        <f t="shared" si="49"/>
        <v>0</v>
      </c>
      <c r="J495" s="25">
        <f t="shared" si="50"/>
        <v>100</v>
      </c>
      <c r="K495" s="25">
        <f t="shared" si="51"/>
        <v>100</v>
      </c>
      <c r="L495" s="25">
        <f t="shared" si="52"/>
        <v>4534.3</v>
      </c>
      <c r="M495" s="25">
        <f t="shared" si="53"/>
        <v>161.75585307056372</v>
      </c>
    </row>
    <row r="496" spans="1:13" ht="81" customHeight="1">
      <c r="A496" s="82"/>
      <c r="B496" s="82"/>
      <c r="C496" s="55" t="s">
        <v>11</v>
      </c>
      <c r="D496" s="24" t="s">
        <v>158</v>
      </c>
      <c r="E496" s="25">
        <f t="shared" si="48"/>
        <v>101842.40000000001</v>
      </c>
      <c r="F496" s="25">
        <f t="shared" si="48"/>
        <v>119890</v>
      </c>
      <c r="G496" s="25">
        <f t="shared" si="48"/>
        <v>90483.2</v>
      </c>
      <c r="H496" s="25">
        <f t="shared" si="48"/>
        <v>101039.79999999999</v>
      </c>
      <c r="I496" s="25">
        <f t="shared" si="49"/>
        <v>10556.599999999991</v>
      </c>
      <c r="J496" s="25">
        <f t="shared" si="50"/>
        <v>111.66691717357476</v>
      </c>
      <c r="K496" s="25">
        <f t="shared" si="51"/>
        <v>84.27708733005254</v>
      </c>
      <c r="L496" s="25">
        <f t="shared" si="52"/>
        <v>-802.6000000000204</v>
      </c>
      <c r="M496" s="25">
        <f t="shared" si="53"/>
        <v>99.21191959341098</v>
      </c>
    </row>
    <row r="497" spans="1:13" ht="18" customHeight="1">
      <c r="A497" s="82"/>
      <c r="B497" s="82"/>
      <c r="C497" s="54" t="s">
        <v>51</v>
      </c>
      <c r="D497" s="44" t="s">
        <v>52</v>
      </c>
      <c r="E497" s="25">
        <f t="shared" si="48"/>
        <v>5692.7</v>
      </c>
      <c r="F497" s="25">
        <f t="shared" si="48"/>
        <v>7544.4</v>
      </c>
      <c r="G497" s="25">
        <f t="shared" si="48"/>
        <v>4692</v>
      </c>
      <c r="H497" s="25">
        <f t="shared" si="48"/>
        <v>7531.5</v>
      </c>
      <c r="I497" s="25">
        <f t="shared" si="49"/>
        <v>2839.5</v>
      </c>
      <c r="J497" s="25">
        <f t="shared" si="50"/>
        <v>160.51790281329923</v>
      </c>
      <c r="K497" s="25">
        <f t="shared" si="51"/>
        <v>99.82901224749483</v>
      </c>
      <c r="L497" s="25">
        <f t="shared" si="52"/>
        <v>1838.8000000000002</v>
      </c>
      <c r="M497" s="25">
        <f t="shared" si="53"/>
        <v>132.30101709206528</v>
      </c>
    </row>
    <row r="498" spans="1:13" ht="34.5" customHeight="1">
      <c r="A498" s="82"/>
      <c r="B498" s="82"/>
      <c r="C498" s="54" t="s">
        <v>193</v>
      </c>
      <c r="D498" s="17" t="s">
        <v>194</v>
      </c>
      <c r="E498" s="25">
        <f t="shared" si="48"/>
        <v>5741.299999999999</v>
      </c>
      <c r="F498" s="25">
        <f t="shared" si="48"/>
        <v>5111.3</v>
      </c>
      <c r="G498" s="25">
        <f t="shared" si="48"/>
        <v>2323.9</v>
      </c>
      <c r="H498" s="25">
        <f t="shared" si="48"/>
        <v>4279.4</v>
      </c>
      <c r="I498" s="25">
        <f t="shared" si="49"/>
        <v>1955.4999999999995</v>
      </c>
      <c r="J498" s="25">
        <f t="shared" si="50"/>
        <v>184.1473385257541</v>
      </c>
      <c r="K498" s="25">
        <f t="shared" si="51"/>
        <v>83.72429714554026</v>
      </c>
      <c r="L498" s="25">
        <f t="shared" si="52"/>
        <v>-1461.8999999999996</v>
      </c>
      <c r="M498" s="25">
        <f t="shared" si="53"/>
        <v>74.53712573807326</v>
      </c>
    </row>
    <row r="499" spans="1:13" ht="48" customHeight="1">
      <c r="A499" s="82"/>
      <c r="B499" s="82"/>
      <c r="C499" s="54" t="s">
        <v>199</v>
      </c>
      <c r="D499" s="17" t="s">
        <v>200</v>
      </c>
      <c r="E499" s="25">
        <f t="shared" si="48"/>
        <v>1549.7</v>
      </c>
      <c r="F499" s="25">
        <f t="shared" si="48"/>
        <v>0</v>
      </c>
      <c r="G499" s="25">
        <f t="shared" si="48"/>
        <v>0</v>
      </c>
      <c r="H499" s="25">
        <f t="shared" si="48"/>
        <v>2290.6</v>
      </c>
      <c r="I499" s="25">
        <f t="shared" si="49"/>
        <v>2290.6</v>
      </c>
      <c r="J499" s="25"/>
      <c r="K499" s="25"/>
      <c r="L499" s="25">
        <f t="shared" si="52"/>
        <v>740.8999999999999</v>
      </c>
      <c r="M499" s="25">
        <f t="shared" si="53"/>
        <v>147.8092534038846</v>
      </c>
    </row>
    <row r="500" spans="1:13" ht="31.5" customHeight="1">
      <c r="A500" s="82"/>
      <c r="B500" s="82"/>
      <c r="C500" s="54" t="s">
        <v>187</v>
      </c>
      <c r="D500" s="17" t="s">
        <v>188</v>
      </c>
      <c r="E500" s="25">
        <f t="shared" si="48"/>
        <v>85104.90000000002</v>
      </c>
      <c r="F500" s="25">
        <f t="shared" si="48"/>
        <v>27702.2</v>
      </c>
      <c r="G500" s="25">
        <f t="shared" si="48"/>
        <v>27702.2</v>
      </c>
      <c r="H500" s="25">
        <f t="shared" si="48"/>
        <v>90039.5</v>
      </c>
      <c r="I500" s="25">
        <f t="shared" si="49"/>
        <v>62337.3</v>
      </c>
      <c r="J500" s="25">
        <f t="shared" si="50"/>
        <v>325.02653218877924</v>
      </c>
      <c r="K500" s="25">
        <f t="shared" si="51"/>
        <v>325.02653218877924</v>
      </c>
      <c r="L500" s="25">
        <f t="shared" si="52"/>
        <v>4934.599999999977</v>
      </c>
      <c r="M500" s="25">
        <f t="shared" si="53"/>
        <v>105.79825603461137</v>
      </c>
    </row>
    <row r="501" spans="1:13" ht="18.75" customHeight="1">
      <c r="A501" s="82"/>
      <c r="B501" s="82"/>
      <c r="C501" s="54" t="s">
        <v>74</v>
      </c>
      <c r="D501" s="44" t="s">
        <v>75</v>
      </c>
      <c r="E501" s="25">
        <f t="shared" si="48"/>
        <v>800.5</v>
      </c>
      <c r="F501" s="25">
        <f t="shared" si="48"/>
        <v>0</v>
      </c>
      <c r="G501" s="25">
        <f t="shared" si="48"/>
        <v>0</v>
      </c>
      <c r="H501" s="25">
        <f t="shared" si="48"/>
        <v>1365</v>
      </c>
      <c r="I501" s="25">
        <f t="shared" si="49"/>
        <v>1365</v>
      </c>
      <c r="J501" s="25"/>
      <c r="K501" s="25"/>
      <c r="L501" s="25">
        <f>H501-E501</f>
        <v>564.5</v>
      </c>
      <c r="M501" s="25">
        <f t="shared" si="53"/>
        <v>170.51842598376015</v>
      </c>
    </row>
    <row r="502" spans="1:13" ht="80.25" customHeight="1">
      <c r="A502" s="82"/>
      <c r="B502" s="82"/>
      <c r="C502" s="55" t="s">
        <v>201</v>
      </c>
      <c r="D502" s="24" t="s">
        <v>206</v>
      </c>
      <c r="E502" s="25">
        <f t="shared" si="48"/>
        <v>0</v>
      </c>
      <c r="F502" s="25">
        <f t="shared" si="48"/>
        <v>0</v>
      </c>
      <c r="G502" s="25">
        <f t="shared" si="48"/>
        <v>0</v>
      </c>
      <c r="H502" s="25">
        <f t="shared" si="48"/>
        <v>446.5</v>
      </c>
      <c r="I502" s="25">
        <f t="shared" si="49"/>
        <v>446.5</v>
      </c>
      <c r="J502" s="25"/>
      <c r="K502" s="25"/>
      <c r="L502" s="25">
        <f>H502-E502</f>
        <v>446.5</v>
      </c>
      <c r="M502" s="25"/>
    </row>
    <row r="503" spans="1:13" ht="81.75" customHeight="1">
      <c r="A503" s="82"/>
      <c r="B503" s="82"/>
      <c r="C503" s="55" t="s">
        <v>185</v>
      </c>
      <c r="D503" s="17" t="s">
        <v>205</v>
      </c>
      <c r="E503" s="25">
        <f t="shared" si="48"/>
        <v>67.5</v>
      </c>
      <c r="F503" s="25">
        <f t="shared" si="48"/>
        <v>0</v>
      </c>
      <c r="G503" s="25">
        <f t="shared" si="48"/>
        <v>0</v>
      </c>
      <c r="H503" s="25">
        <f t="shared" si="48"/>
        <v>0.2</v>
      </c>
      <c r="I503" s="25">
        <f t="shared" si="49"/>
        <v>0.2</v>
      </c>
      <c r="J503" s="25"/>
      <c r="K503" s="25"/>
      <c r="L503" s="25">
        <f>H503-E503</f>
        <v>-67.3</v>
      </c>
      <c r="M503" s="25">
        <f>H503/E503*100</f>
        <v>0.29629629629629634</v>
      </c>
    </row>
    <row r="504" spans="1:13" ht="96" customHeight="1">
      <c r="A504" s="82"/>
      <c r="B504" s="82"/>
      <c r="C504" s="55" t="s">
        <v>176</v>
      </c>
      <c r="D504" s="43" t="s">
        <v>177</v>
      </c>
      <c r="E504" s="25">
        <f t="shared" si="48"/>
        <v>477492.9</v>
      </c>
      <c r="F504" s="25">
        <f t="shared" si="48"/>
        <v>382749.6</v>
      </c>
      <c r="G504" s="25">
        <f t="shared" si="48"/>
        <v>172691.4</v>
      </c>
      <c r="H504" s="25">
        <f t="shared" si="48"/>
        <v>266536.2</v>
      </c>
      <c r="I504" s="25">
        <f t="shared" si="49"/>
        <v>93844.80000000002</v>
      </c>
      <c r="J504" s="25">
        <f>H504/G504*100</f>
        <v>154.3424860763188</v>
      </c>
      <c r="K504" s="25">
        <f>H504/F504*100</f>
        <v>69.63722496378834</v>
      </c>
      <c r="L504" s="25">
        <f>H504-E504</f>
        <v>-210956.7</v>
      </c>
      <c r="M504" s="25">
        <f>H504/E504*100</f>
        <v>55.81992946910833</v>
      </c>
    </row>
    <row r="505" spans="1:13" ht="18.75" customHeight="1" hidden="1">
      <c r="A505" s="82"/>
      <c r="B505" s="82"/>
      <c r="C505" s="55" t="s">
        <v>203</v>
      </c>
      <c r="D505" s="43" t="s">
        <v>184</v>
      </c>
      <c r="E505" s="25">
        <f t="shared" si="48"/>
        <v>0</v>
      </c>
      <c r="F505" s="25">
        <f t="shared" si="48"/>
        <v>0</v>
      </c>
      <c r="G505" s="25">
        <f t="shared" si="48"/>
        <v>0</v>
      </c>
      <c r="H505" s="25">
        <f t="shared" si="48"/>
        <v>0</v>
      </c>
      <c r="I505" s="25">
        <f t="shared" si="49"/>
        <v>0</v>
      </c>
      <c r="J505" s="25" t="e">
        <f t="shared" si="50"/>
        <v>#DIV/0!</v>
      </c>
      <c r="K505" s="25"/>
      <c r="L505" s="25">
        <f t="shared" si="52"/>
        <v>0</v>
      </c>
      <c r="M505" s="25"/>
    </row>
    <row r="506" spans="1:13" ht="48.75" customHeight="1">
      <c r="A506" s="82"/>
      <c r="B506" s="82"/>
      <c r="C506" s="55" t="s">
        <v>202</v>
      </c>
      <c r="D506" s="24" t="s">
        <v>13</v>
      </c>
      <c r="E506" s="25">
        <f t="shared" si="48"/>
        <v>241851.125</v>
      </c>
      <c r="F506" s="25">
        <f t="shared" si="48"/>
        <v>242498.5</v>
      </c>
      <c r="G506" s="25">
        <f t="shared" si="48"/>
        <v>142490</v>
      </c>
      <c r="H506" s="25">
        <f t="shared" si="48"/>
        <v>142981</v>
      </c>
      <c r="I506" s="25">
        <f t="shared" si="49"/>
        <v>491</v>
      </c>
      <c r="J506" s="25">
        <f t="shared" si="50"/>
        <v>100.34458558495334</v>
      </c>
      <c r="K506" s="25">
        <f t="shared" si="51"/>
        <v>58.96160182434118</v>
      </c>
      <c r="L506" s="25">
        <f t="shared" si="52"/>
        <v>-98870.125</v>
      </c>
      <c r="M506" s="25">
        <f t="shared" si="53"/>
        <v>59.11942729230637</v>
      </c>
    </row>
    <row r="507" spans="1:13" ht="18.75" customHeight="1" hidden="1">
      <c r="A507" s="82"/>
      <c r="B507" s="82"/>
      <c r="C507" s="55" t="s">
        <v>195</v>
      </c>
      <c r="D507" s="24" t="s">
        <v>196</v>
      </c>
      <c r="E507" s="25">
        <f t="shared" si="48"/>
        <v>0</v>
      </c>
      <c r="F507" s="25">
        <f t="shared" si="48"/>
        <v>0</v>
      </c>
      <c r="G507" s="25">
        <f t="shared" si="48"/>
        <v>0</v>
      </c>
      <c r="H507" s="25">
        <f t="shared" si="48"/>
        <v>0</v>
      </c>
      <c r="I507" s="25">
        <f t="shared" si="49"/>
        <v>0</v>
      </c>
      <c r="J507" s="25"/>
      <c r="K507" s="25"/>
      <c r="L507" s="25">
        <f t="shared" si="52"/>
        <v>0</v>
      </c>
      <c r="M507" s="25"/>
    </row>
    <row r="508" spans="1:13" ht="18.75" customHeight="1">
      <c r="A508" s="82"/>
      <c r="B508" s="82"/>
      <c r="C508" s="54" t="s">
        <v>14</v>
      </c>
      <c r="D508" s="44" t="s">
        <v>15</v>
      </c>
      <c r="E508" s="25">
        <f t="shared" si="48"/>
        <v>77422.1</v>
      </c>
      <c r="F508" s="25">
        <f t="shared" si="48"/>
        <v>77882.09999999999</v>
      </c>
      <c r="G508" s="25">
        <f t="shared" si="48"/>
        <v>47027</v>
      </c>
      <c r="H508" s="25">
        <f t="shared" si="48"/>
        <v>106922.30000000002</v>
      </c>
      <c r="I508" s="25">
        <f t="shared" si="49"/>
        <v>59895.30000000002</v>
      </c>
      <c r="J508" s="25">
        <f t="shared" si="50"/>
        <v>227.3636421630128</v>
      </c>
      <c r="K508" s="25">
        <f t="shared" si="51"/>
        <v>137.2873869605468</v>
      </c>
      <c r="L508" s="25">
        <f t="shared" si="52"/>
        <v>29500.20000000001</v>
      </c>
      <c r="M508" s="25">
        <f t="shared" si="53"/>
        <v>138.10307392850362</v>
      </c>
    </row>
    <row r="509" spans="1:13" ht="18.75" customHeight="1" hidden="1">
      <c r="A509" s="82"/>
      <c r="B509" s="82"/>
      <c r="C509" s="55" t="s">
        <v>100</v>
      </c>
      <c r="D509" s="24" t="s">
        <v>101</v>
      </c>
      <c r="E509" s="25">
        <f t="shared" si="48"/>
        <v>2401.5</v>
      </c>
      <c r="F509" s="25">
        <f t="shared" si="48"/>
        <v>4020.4</v>
      </c>
      <c r="G509" s="25">
        <f t="shared" si="48"/>
        <v>2895.4</v>
      </c>
      <c r="H509" s="25">
        <f t="shared" si="48"/>
        <v>1919.3</v>
      </c>
      <c r="I509" s="25">
        <f t="shared" si="49"/>
        <v>-976.1000000000001</v>
      </c>
      <c r="J509" s="25">
        <f t="shared" si="50"/>
        <v>66.28790495268356</v>
      </c>
      <c r="K509" s="25">
        <f t="shared" si="51"/>
        <v>47.7390309421948</v>
      </c>
      <c r="L509" s="25">
        <f t="shared" si="52"/>
        <v>-482.20000000000005</v>
      </c>
      <c r="M509" s="25">
        <f t="shared" si="53"/>
        <v>79.92088278159484</v>
      </c>
    </row>
    <row r="510" spans="1:13" ht="18.75" customHeight="1" hidden="1">
      <c r="A510" s="82"/>
      <c r="B510" s="82"/>
      <c r="C510" s="55" t="s">
        <v>109</v>
      </c>
      <c r="D510" s="24" t="s">
        <v>110</v>
      </c>
      <c r="E510" s="25">
        <f aca="true" t="shared" si="54" ref="E510:H529">SUMIF($C$5:$C$465,$C510,E$5:E$465)</f>
        <v>215.7</v>
      </c>
      <c r="F510" s="25">
        <f t="shared" si="54"/>
        <v>300</v>
      </c>
      <c r="G510" s="25">
        <f t="shared" si="54"/>
        <v>175</v>
      </c>
      <c r="H510" s="25">
        <f t="shared" si="54"/>
        <v>130.8</v>
      </c>
      <c r="I510" s="25">
        <f t="shared" si="49"/>
        <v>-44.19999999999999</v>
      </c>
      <c r="J510" s="25">
        <f t="shared" si="50"/>
        <v>74.74285714285715</v>
      </c>
      <c r="K510" s="25">
        <f t="shared" si="51"/>
        <v>43.60000000000001</v>
      </c>
      <c r="L510" s="25">
        <f t="shared" si="52"/>
        <v>-84.89999999999998</v>
      </c>
      <c r="M510" s="25">
        <f t="shared" si="53"/>
        <v>60.63977746870655</v>
      </c>
    </row>
    <row r="511" spans="1:13" ht="18.75" customHeight="1" hidden="1">
      <c r="A511" s="82"/>
      <c r="B511" s="82"/>
      <c r="C511" s="55" t="s">
        <v>102</v>
      </c>
      <c r="D511" s="24" t="s">
        <v>103</v>
      </c>
      <c r="E511" s="25">
        <f t="shared" si="54"/>
        <v>847.3</v>
      </c>
      <c r="F511" s="25">
        <f t="shared" si="54"/>
        <v>1200</v>
      </c>
      <c r="G511" s="25">
        <f t="shared" si="54"/>
        <v>720</v>
      </c>
      <c r="H511" s="25">
        <f t="shared" si="54"/>
        <v>1157.6</v>
      </c>
      <c r="I511" s="25">
        <f t="shared" si="49"/>
        <v>437.5999999999999</v>
      </c>
      <c r="J511" s="25">
        <f t="shared" si="50"/>
        <v>160.77777777777777</v>
      </c>
      <c r="K511" s="25">
        <f t="shared" si="51"/>
        <v>96.46666666666665</v>
      </c>
      <c r="L511" s="25">
        <f t="shared" si="52"/>
        <v>310.29999999999995</v>
      </c>
      <c r="M511" s="25">
        <f t="shared" si="53"/>
        <v>136.62221173138204</v>
      </c>
    </row>
    <row r="512" spans="1:13" ht="18.75" customHeight="1" hidden="1">
      <c r="A512" s="82"/>
      <c r="B512" s="82"/>
      <c r="C512" s="55" t="s">
        <v>219</v>
      </c>
      <c r="D512" s="24" t="s">
        <v>220</v>
      </c>
      <c r="E512" s="25">
        <f t="shared" si="54"/>
        <v>118.2</v>
      </c>
      <c r="F512" s="25">
        <f t="shared" si="54"/>
        <v>711.1</v>
      </c>
      <c r="G512" s="25">
        <f t="shared" si="54"/>
        <v>417</v>
      </c>
      <c r="H512" s="25">
        <f t="shared" si="54"/>
        <v>2075.4</v>
      </c>
      <c r="I512" s="25">
        <f t="shared" si="49"/>
        <v>1658.4</v>
      </c>
      <c r="J512" s="25">
        <f t="shared" si="50"/>
        <v>497.69784172661866</v>
      </c>
      <c r="K512" s="25">
        <f t="shared" si="51"/>
        <v>291.85768527633246</v>
      </c>
      <c r="L512" s="25">
        <f t="shared" si="52"/>
        <v>1957.2</v>
      </c>
      <c r="M512" s="25">
        <f t="shared" si="53"/>
        <v>1755.8375634517765</v>
      </c>
    </row>
    <row r="513" spans="1:13" ht="18.75" customHeight="1" hidden="1">
      <c r="A513" s="82"/>
      <c r="B513" s="82"/>
      <c r="C513" s="55" t="s">
        <v>222</v>
      </c>
      <c r="D513" s="24" t="s">
        <v>221</v>
      </c>
      <c r="E513" s="25">
        <f t="shared" si="54"/>
        <v>0</v>
      </c>
      <c r="F513" s="25">
        <f t="shared" si="54"/>
        <v>63</v>
      </c>
      <c r="G513" s="25">
        <f t="shared" si="54"/>
        <v>0</v>
      </c>
      <c r="H513" s="25">
        <f t="shared" si="54"/>
        <v>159</v>
      </c>
      <c r="I513" s="25">
        <f t="shared" si="49"/>
        <v>159</v>
      </c>
      <c r="J513" s="25" t="e">
        <f t="shared" si="50"/>
        <v>#DIV/0!</v>
      </c>
      <c r="K513" s="25">
        <f t="shared" si="51"/>
        <v>252.38095238095238</v>
      </c>
      <c r="L513" s="25">
        <f t="shared" si="52"/>
        <v>159</v>
      </c>
      <c r="M513" s="25" t="e">
        <f t="shared" si="53"/>
        <v>#DIV/0!</v>
      </c>
    </row>
    <row r="514" spans="1:13" ht="18.75" customHeight="1" hidden="1">
      <c r="A514" s="82"/>
      <c r="B514" s="82"/>
      <c r="C514" s="55" t="s">
        <v>33</v>
      </c>
      <c r="D514" s="24" t="s">
        <v>34</v>
      </c>
      <c r="E514" s="25">
        <f t="shared" si="54"/>
        <v>0</v>
      </c>
      <c r="F514" s="25">
        <f t="shared" si="54"/>
        <v>0</v>
      </c>
      <c r="G514" s="25">
        <f t="shared" si="54"/>
        <v>0</v>
      </c>
      <c r="H514" s="25">
        <f t="shared" si="54"/>
        <v>0</v>
      </c>
      <c r="I514" s="25">
        <f t="shared" si="49"/>
        <v>0</v>
      </c>
      <c r="J514" s="25" t="e">
        <f t="shared" si="50"/>
        <v>#DIV/0!</v>
      </c>
      <c r="K514" s="25" t="e">
        <f t="shared" si="51"/>
        <v>#DIV/0!</v>
      </c>
      <c r="L514" s="25">
        <f t="shared" si="52"/>
        <v>0</v>
      </c>
      <c r="M514" s="25" t="e">
        <f t="shared" si="53"/>
        <v>#DIV/0!</v>
      </c>
    </row>
    <row r="515" spans="1:13" ht="18.75" customHeight="1" hidden="1">
      <c r="A515" s="82"/>
      <c r="B515" s="82"/>
      <c r="C515" s="55" t="s">
        <v>111</v>
      </c>
      <c r="D515" s="24" t="s">
        <v>112</v>
      </c>
      <c r="E515" s="25">
        <f t="shared" si="54"/>
        <v>321</v>
      </c>
      <c r="F515" s="25">
        <f t="shared" si="54"/>
        <v>525</v>
      </c>
      <c r="G515" s="25">
        <f t="shared" si="54"/>
        <v>335.9</v>
      </c>
      <c r="H515" s="25">
        <f t="shared" si="54"/>
        <v>677.6</v>
      </c>
      <c r="I515" s="25">
        <f t="shared" si="49"/>
        <v>341.70000000000005</v>
      </c>
      <c r="J515" s="25">
        <f t="shared" si="50"/>
        <v>201.7267043763025</v>
      </c>
      <c r="K515" s="25">
        <f t="shared" si="51"/>
        <v>129.06666666666666</v>
      </c>
      <c r="L515" s="25">
        <f t="shared" si="52"/>
        <v>356.6</v>
      </c>
      <c r="M515" s="25">
        <f t="shared" si="53"/>
        <v>211.09034267912773</v>
      </c>
    </row>
    <row r="516" spans="1:13" ht="18.75" customHeight="1" hidden="1">
      <c r="A516" s="82"/>
      <c r="B516" s="82"/>
      <c r="C516" s="55" t="s">
        <v>239</v>
      </c>
      <c r="D516" s="44" t="s">
        <v>240</v>
      </c>
      <c r="E516" s="25">
        <f t="shared" si="54"/>
        <v>0</v>
      </c>
      <c r="F516" s="25">
        <f t="shared" si="54"/>
        <v>0</v>
      </c>
      <c r="G516" s="25">
        <f t="shared" si="54"/>
        <v>0</v>
      </c>
      <c r="H516" s="25">
        <f t="shared" si="54"/>
        <v>10.2</v>
      </c>
      <c r="I516" s="25">
        <f t="shared" si="49"/>
        <v>10.2</v>
      </c>
      <c r="J516" s="25" t="e">
        <f t="shared" si="50"/>
        <v>#DIV/0!</v>
      </c>
      <c r="K516" s="25" t="e">
        <f t="shared" si="51"/>
        <v>#DIV/0!</v>
      </c>
      <c r="L516" s="25">
        <f t="shared" si="52"/>
        <v>10.2</v>
      </c>
      <c r="M516" s="25" t="e">
        <f t="shared" si="53"/>
        <v>#DIV/0!</v>
      </c>
    </row>
    <row r="517" spans="1:13" ht="18.75" customHeight="1" hidden="1">
      <c r="A517" s="82"/>
      <c r="B517" s="82"/>
      <c r="C517" s="54" t="s">
        <v>191</v>
      </c>
      <c r="D517" s="44" t="s">
        <v>192</v>
      </c>
      <c r="E517" s="25">
        <f t="shared" si="54"/>
        <v>2.7</v>
      </c>
      <c r="F517" s="25">
        <f t="shared" si="54"/>
        <v>0</v>
      </c>
      <c r="G517" s="25">
        <f t="shared" si="54"/>
        <v>0</v>
      </c>
      <c r="H517" s="25">
        <f t="shared" si="54"/>
        <v>0</v>
      </c>
      <c r="I517" s="25">
        <f t="shared" si="49"/>
        <v>0</v>
      </c>
      <c r="J517" s="25" t="e">
        <f t="shared" si="50"/>
        <v>#DIV/0!</v>
      </c>
      <c r="K517" s="25" t="e">
        <f t="shared" si="51"/>
        <v>#DIV/0!</v>
      </c>
      <c r="L517" s="25">
        <f t="shared" si="52"/>
        <v>-2.7</v>
      </c>
      <c r="M517" s="25">
        <f t="shared" si="53"/>
        <v>0</v>
      </c>
    </row>
    <row r="518" spans="1:13" ht="18.75" customHeight="1" hidden="1">
      <c r="A518" s="82"/>
      <c r="B518" s="82"/>
      <c r="C518" s="55" t="s">
        <v>53</v>
      </c>
      <c r="D518" s="24" t="s">
        <v>54</v>
      </c>
      <c r="E518" s="25">
        <f t="shared" si="54"/>
        <v>891.2</v>
      </c>
      <c r="F518" s="25">
        <f t="shared" si="54"/>
        <v>1800</v>
      </c>
      <c r="G518" s="25">
        <f t="shared" si="54"/>
        <v>790</v>
      </c>
      <c r="H518" s="25">
        <f t="shared" si="54"/>
        <v>1696.2</v>
      </c>
      <c r="I518" s="25">
        <f t="shared" si="49"/>
        <v>906.2</v>
      </c>
      <c r="J518" s="25">
        <f t="shared" si="50"/>
        <v>214.70886075949366</v>
      </c>
      <c r="K518" s="25">
        <f t="shared" si="51"/>
        <v>94.23333333333333</v>
      </c>
      <c r="L518" s="25">
        <f t="shared" si="52"/>
        <v>805</v>
      </c>
      <c r="M518" s="25">
        <f t="shared" si="53"/>
        <v>190.32764811490125</v>
      </c>
    </row>
    <row r="519" spans="1:13" ht="18.75" customHeight="1" hidden="1">
      <c r="A519" s="82"/>
      <c r="B519" s="82"/>
      <c r="C519" s="55" t="s">
        <v>159</v>
      </c>
      <c r="D519" s="24" t="s">
        <v>160</v>
      </c>
      <c r="E519" s="25">
        <f t="shared" si="54"/>
        <v>0</v>
      </c>
      <c r="F519" s="25">
        <f t="shared" si="54"/>
        <v>0</v>
      </c>
      <c r="G519" s="25">
        <f t="shared" si="54"/>
        <v>0</v>
      </c>
      <c r="H519" s="25">
        <f t="shared" si="54"/>
        <v>9</v>
      </c>
      <c r="I519" s="25">
        <f t="shared" si="49"/>
        <v>9</v>
      </c>
      <c r="J519" s="25" t="e">
        <f t="shared" si="50"/>
        <v>#DIV/0!</v>
      </c>
      <c r="K519" s="25" t="e">
        <f t="shared" si="51"/>
        <v>#DIV/0!</v>
      </c>
      <c r="L519" s="25">
        <f t="shared" si="52"/>
        <v>9</v>
      </c>
      <c r="M519" s="25" t="e">
        <f t="shared" si="53"/>
        <v>#DIV/0!</v>
      </c>
    </row>
    <row r="520" spans="1:13" ht="18.75" customHeight="1" hidden="1">
      <c r="A520" s="82"/>
      <c r="B520" s="82"/>
      <c r="C520" s="55" t="s">
        <v>55</v>
      </c>
      <c r="D520" s="24" t="s">
        <v>56</v>
      </c>
      <c r="E520" s="25">
        <f t="shared" si="54"/>
        <v>2818.7</v>
      </c>
      <c r="F520" s="25">
        <f t="shared" si="54"/>
        <v>1000</v>
      </c>
      <c r="G520" s="25">
        <f t="shared" si="54"/>
        <v>463.1</v>
      </c>
      <c r="H520" s="25">
        <f t="shared" si="54"/>
        <v>178.2</v>
      </c>
      <c r="I520" s="25">
        <f t="shared" si="49"/>
        <v>-284.90000000000003</v>
      </c>
      <c r="J520" s="25">
        <f t="shared" si="50"/>
        <v>38.479809976247026</v>
      </c>
      <c r="K520" s="25">
        <f t="shared" si="51"/>
        <v>17.82</v>
      </c>
      <c r="L520" s="25">
        <f t="shared" si="52"/>
        <v>-2640.5</v>
      </c>
      <c r="M520" s="25">
        <f t="shared" si="53"/>
        <v>6.322063362543016</v>
      </c>
    </row>
    <row r="521" spans="1:13" ht="18.75" customHeight="1" hidden="1">
      <c r="A521" s="82"/>
      <c r="B521" s="82"/>
      <c r="C521" s="55" t="s">
        <v>57</v>
      </c>
      <c r="D521" s="24" t="s">
        <v>58</v>
      </c>
      <c r="E521" s="25">
        <f t="shared" si="54"/>
        <v>0</v>
      </c>
      <c r="F521" s="25">
        <f t="shared" si="54"/>
        <v>0</v>
      </c>
      <c r="G521" s="25">
        <f t="shared" si="54"/>
        <v>0</v>
      </c>
      <c r="H521" s="25">
        <f t="shared" si="54"/>
        <v>0</v>
      </c>
      <c r="I521" s="25">
        <f t="shared" si="49"/>
        <v>0</v>
      </c>
      <c r="J521" s="25" t="e">
        <f t="shared" si="50"/>
        <v>#DIV/0!</v>
      </c>
      <c r="K521" s="25" t="e">
        <f t="shared" si="51"/>
        <v>#DIV/0!</v>
      </c>
      <c r="L521" s="25">
        <f t="shared" si="52"/>
        <v>0</v>
      </c>
      <c r="M521" s="25" t="e">
        <f t="shared" si="53"/>
        <v>#DIV/0!</v>
      </c>
    </row>
    <row r="522" spans="1:13" ht="18.75" customHeight="1" hidden="1">
      <c r="A522" s="82"/>
      <c r="B522" s="82"/>
      <c r="C522" s="55" t="s">
        <v>59</v>
      </c>
      <c r="D522" s="24" t="s">
        <v>60</v>
      </c>
      <c r="E522" s="25">
        <f t="shared" si="54"/>
        <v>3806.9</v>
      </c>
      <c r="F522" s="25">
        <f t="shared" si="54"/>
        <v>6413.1</v>
      </c>
      <c r="G522" s="25">
        <f t="shared" si="54"/>
        <v>3163.1</v>
      </c>
      <c r="H522" s="25">
        <f t="shared" si="54"/>
        <v>4921.3</v>
      </c>
      <c r="I522" s="25">
        <f t="shared" si="49"/>
        <v>1758.2000000000003</v>
      </c>
      <c r="J522" s="25">
        <f t="shared" si="50"/>
        <v>155.58471120103695</v>
      </c>
      <c r="K522" s="25">
        <f t="shared" si="51"/>
        <v>76.73823891721632</v>
      </c>
      <c r="L522" s="25">
        <f t="shared" si="52"/>
        <v>1114.4</v>
      </c>
      <c r="M522" s="25">
        <f t="shared" si="53"/>
        <v>129.2731618902519</v>
      </c>
    </row>
    <row r="523" spans="1:13" ht="18.75" customHeight="1" hidden="1">
      <c r="A523" s="82"/>
      <c r="B523" s="82"/>
      <c r="C523" s="55" t="s">
        <v>139</v>
      </c>
      <c r="D523" s="24" t="s">
        <v>140</v>
      </c>
      <c r="E523" s="25">
        <f t="shared" si="54"/>
        <v>317.2</v>
      </c>
      <c r="F523" s="25">
        <f t="shared" si="54"/>
        <v>630</v>
      </c>
      <c r="G523" s="25">
        <f t="shared" si="54"/>
        <v>350</v>
      </c>
      <c r="H523" s="25">
        <f t="shared" si="54"/>
        <v>504.7</v>
      </c>
      <c r="I523" s="25">
        <f t="shared" si="49"/>
        <v>154.7</v>
      </c>
      <c r="J523" s="25">
        <f t="shared" si="50"/>
        <v>144.2</v>
      </c>
      <c r="K523" s="25">
        <f t="shared" si="51"/>
        <v>80.11111111111111</v>
      </c>
      <c r="L523" s="25">
        <f t="shared" si="52"/>
        <v>187.5</v>
      </c>
      <c r="M523" s="25">
        <f t="shared" si="53"/>
        <v>159.1109709962169</v>
      </c>
    </row>
    <row r="524" spans="1:13" ht="18.75" customHeight="1" hidden="1">
      <c r="A524" s="82"/>
      <c r="B524" s="82"/>
      <c r="C524" s="55" t="s">
        <v>61</v>
      </c>
      <c r="D524" s="24" t="s">
        <v>62</v>
      </c>
      <c r="E524" s="25">
        <f t="shared" si="54"/>
        <v>0</v>
      </c>
      <c r="F524" s="25">
        <f t="shared" si="54"/>
        <v>0</v>
      </c>
      <c r="G524" s="25">
        <f t="shared" si="54"/>
        <v>0</v>
      </c>
      <c r="H524" s="25">
        <f t="shared" si="54"/>
        <v>0</v>
      </c>
      <c r="I524" s="25">
        <f t="shared" si="49"/>
        <v>0</v>
      </c>
      <c r="J524" s="25" t="e">
        <f t="shared" si="50"/>
        <v>#DIV/0!</v>
      </c>
      <c r="K524" s="25" t="e">
        <f t="shared" si="51"/>
        <v>#DIV/0!</v>
      </c>
      <c r="L524" s="25">
        <f t="shared" si="52"/>
        <v>0</v>
      </c>
      <c r="M524" s="25" t="e">
        <f t="shared" si="53"/>
        <v>#DIV/0!</v>
      </c>
    </row>
    <row r="525" spans="1:13" ht="18.75" customHeight="1" hidden="1">
      <c r="A525" s="82"/>
      <c r="B525" s="82"/>
      <c r="C525" s="55" t="s">
        <v>63</v>
      </c>
      <c r="D525" s="24" t="s">
        <v>64</v>
      </c>
      <c r="E525" s="25">
        <f t="shared" si="54"/>
        <v>0</v>
      </c>
      <c r="F525" s="25">
        <f t="shared" si="54"/>
        <v>0</v>
      </c>
      <c r="G525" s="25">
        <f t="shared" si="54"/>
        <v>0</v>
      </c>
      <c r="H525" s="25">
        <f t="shared" si="54"/>
        <v>0</v>
      </c>
      <c r="I525" s="25">
        <f t="shared" si="49"/>
        <v>0</v>
      </c>
      <c r="J525" s="25" t="e">
        <f t="shared" si="50"/>
        <v>#DIV/0!</v>
      </c>
      <c r="K525" s="25" t="e">
        <f t="shared" si="51"/>
        <v>#DIV/0!</v>
      </c>
      <c r="L525" s="25">
        <f t="shared" si="52"/>
        <v>0</v>
      </c>
      <c r="M525" s="25" t="e">
        <f t="shared" si="53"/>
        <v>#DIV/0!</v>
      </c>
    </row>
    <row r="526" spans="1:13" ht="18.75" customHeight="1" hidden="1">
      <c r="A526" s="82"/>
      <c r="B526" s="82"/>
      <c r="C526" s="55" t="s">
        <v>226</v>
      </c>
      <c r="D526" s="24" t="s">
        <v>228</v>
      </c>
      <c r="E526" s="25">
        <f t="shared" si="54"/>
        <v>10</v>
      </c>
      <c r="F526" s="25">
        <f t="shared" si="54"/>
        <v>0</v>
      </c>
      <c r="G526" s="25">
        <f t="shared" si="54"/>
        <v>0</v>
      </c>
      <c r="H526" s="25">
        <f t="shared" si="54"/>
        <v>10</v>
      </c>
      <c r="I526" s="25">
        <f t="shared" si="49"/>
        <v>10</v>
      </c>
      <c r="J526" s="25" t="e">
        <f t="shared" si="50"/>
        <v>#DIV/0!</v>
      </c>
      <c r="K526" s="25" t="e">
        <f t="shared" si="51"/>
        <v>#DIV/0!</v>
      </c>
      <c r="L526" s="25">
        <f t="shared" si="52"/>
        <v>0</v>
      </c>
      <c r="M526" s="25">
        <f t="shared" si="53"/>
        <v>100</v>
      </c>
    </row>
    <row r="527" spans="1:13" ht="18.75" customHeight="1" hidden="1">
      <c r="A527" s="82"/>
      <c r="B527" s="82"/>
      <c r="C527" s="55" t="s">
        <v>120</v>
      </c>
      <c r="D527" s="24" t="s">
        <v>121</v>
      </c>
      <c r="E527" s="25">
        <f t="shared" si="54"/>
        <v>9280</v>
      </c>
      <c r="F527" s="25">
        <f t="shared" si="54"/>
        <v>15750</v>
      </c>
      <c r="G527" s="25">
        <f t="shared" si="54"/>
        <v>8700</v>
      </c>
      <c r="H527" s="25">
        <f t="shared" si="54"/>
        <v>6337.8</v>
      </c>
      <c r="I527" s="25">
        <f t="shared" si="49"/>
        <v>-2362.2</v>
      </c>
      <c r="J527" s="25">
        <f t="shared" si="50"/>
        <v>72.84827586206897</v>
      </c>
      <c r="K527" s="25">
        <f t="shared" si="51"/>
        <v>40.24</v>
      </c>
      <c r="L527" s="25">
        <f t="shared" si="52"/>
        <v>-2942.2</v>
      </c>
      <c r="M527" s="25">
        <f t="shared" si="53"/>
        <v>68.29525862068965</v>
      </c>
    </row>
    <row r="528" spans="1:13" ht="18.75" customHeight="1" hidden="1">
      <c r="A528" s="82"/>
      <c r="B528" s="82"/>
      <c r="C528" s="55" t="s">
        <v>215</v>
      </c>
      <c r="D528" s="44" t="s">
        <v>217</v>
      </c>
      <c r="E528" s="25">
        <f t="shared" si="54"/>
        <v>21.1</v>
      </c>
      <c r="F528" s="25">
        <f t="shared" si="54"/>
        <v>16</v>
      </c>
      <c r="G528" s="25">
        <f t="shared" si="54"/>
        <v>8.7</v>
      </c>
      <c r="H528" s="25">
        <f t="shared" si="54"/>
        <v>1575.9</v>
      </c>
      <c r="I528" s="25">
        <f t="shared" si="49"/>
        <v>1567.2</v>
      </c>
      <c r="J528" s="25">
        <f t="shared" si="50"/>
        <v>18113.79310344828</v>
      </c>
      <c r="K528" s="25">
        <f t="shared" si="51"/>
        <v>9849.375</v>
      </c>
      <c r="L528" s="25">
        <f t="shared" si="52"/>
        <v>1554.8000000000002</v>
      </c>
      <c r="M528" s="25">
        <f t="shared" si="53"/>
        <v>7468.720379146918</v>
      </c>
    </row>
    <row r="529" spans="1:13" ht="18.75" customHeight="1" hidden="1">
      <c r="A529" s="82"/>
      <c r="B529" s="82"/>
      <c r="C529" s="55" t="s">
        <v>216</v>
      </c>
      <c r="D529" s="44" t="s">
        <v>218</v>
      </c>
      <c r="E529" s="25">
        <f t="shared" si="54"/>
        <v>2489.6</v>
      </c>
      <c r="F529" s="25">
        <f t="shared" si="54"/>
        <v>2200</v>
      </c>
      <c r="G529" s="25">
        <f t="shared" si="54"/>
        <v>2200</v>
      </c>
      <c r="H529" s="25">
        <f t="shared" si="54"/>
        <v>3438.7</v>
      </c>
      <c r="I529" s="25">
        <f t="shared" si="49"/>
        <v>1238.6999999999998</v>
      </c>
      <c r="J529" s="25">
        <f t="shared" si="50"/>
        <v>156.30454545454543</v>
      </c>
      <c r="K529" s="25">
        <f t="shared" si="51"/>
        <v>156.30454545454543</v>
      </c>
      <c r="L529" s="25">
        <f t="shared" si="52"/>
        <v>949.0999999999999</v>
      </c>
      <c r="M529" s="25">
        <f t="shared" si="53"/>
        <v>138.12258997429305</v>
      </c>
    </row>
    <row r="530" spans="1:13" ht="18.75" customHeight="1" hidden="1">
      <c r="A530" s="82"/>
      <c r="B530" s="82"/>
      <c r="C530" s="55" t="s">
        <v>35</v>
      </c>
      <c r="D530" s="48" t="s">
        <v>36</v>
      </c>
      <c r="E530" s="25">
        <f aca="true" t="shared" si="55" ref="E530:H540">SUMIF($C$5:$C$465,$C530,E$5:E$465)</f>
        <v>1432.3</v>
      </c>
      <c r="F530" s="25">
        <f t="shared" si="55"/>
        <v>0</v>
      </c>
      <c r="G530" s="25">
        <f t="shared" si="55"/>
        <v>0</v>
      </c>
      <c r="H530" s="25">
        <f t="shared" si="55"/>
        <v>0</v>
      </c>
      <c r="I530" s="25">
        <f t="shared" si="49"/>
        <v>0</v>
      </c>
      <c r="J530" s="25" t="e">
        <f t="shared" si="50"/>
        <v>#DIV/0!</v>
      </c>
      <c r="K530" s="25" t="e">
        <f t="shared" si="51"/>
        <v>#DIV/0!</v>
      </c>
      <c r="L530" s="25">
        <f t="shared" si="52"/>
        <v>-1432.3</v>
      </c>
      <c r="M530" s="25">
        <f t="shared" si="53"/>
        <v>0</v>
      </c>
    </row>
    <row r="531" spans="1:13" ht="18.75" customHeight="1" hidden="1">
      <c r="A531" s="82"/>
      <c r="B531" s="82"/>
      <c r="C531" s="54" t="s">
        <v>44</v>
      </c>
      <c r="D531" s="48" t="s">
        <v>45</v>
      </c>
      <c r="E531" s="25">
        <f t="shared" si="55"/>
        <v>123</v>
      </c>
      <c r="F531" s="25">
        <f t="shared" si="55"/>
        <v>205</v>
      </c>
      <c r="G531" s="25">
        <f t="shared" si="55"/>
        <v>109</v>
      </c>
      <c r="H531" s="25">
        <f t="shared" si="55"/>
        <v>172</v>
      </c>
      <c r="I531" s="25">
        <f t="shared" si="49"/>
        <v>63</v>
      </c>
      <c r="J531" s="25">
        <f t="shared" si="50"/>
        <v>157.7981651376147</v>
      </c>
      <c r="K531" s="25">
        <f t="shared" si="51"/>
        <v>83.90243902439025</v>
      </c>
      <c r="L531" s="25">
        <f t="shared" si="52"/>
        <v>49</v>
      </c>
      <c r="M531" s="25">
        <f t="shared" si="53"/>
        <v>139.83739837398375</v>
      </c>
    </row>
    <row r="532" spans="1:13" ht="18.75" customHeight="1" hidden="1">
      <c r="A532" s="82"/>
      <c r="B532" s="82"/>
      <c r="C532" s="55" t="s">
        <v>236</v>
      </c>
      <c r="D532" s="24" t="s">
        <v>235</v>
      </c>
      <c r="E532" s="25">
        <f t="shared" si="55"/>
        <v>0</v>
      </c>
      <c r="F532" s="25">
        <f t="shared" si="55"/>
        <v>251.3</v>
      </c>
      <c r="G532" s="25">
        <f t="shared" si="55"/>
        <v>146.6</v>
      </c>
      <c r="H532" s="25">
        <f t="shared" si="55"/>
        <v>729.4</v>
      </c>
      <c r="I532" s="25">
        <f t="shared" si="49"/>
        <v>582.8</v>
      </c>
      <c r="J532" s="25">
        <f t="shared" si="50"/>
        <v>497.54433833560705</v>
      </c>
      <c r="K532" s="25">
        <f t="shared" si="51"/>
        <v>290.25069637883007</v>
      </c>
      <c r="L532" s="25">
        <f t="shared" si="52"/>
        <v>729.4</v>
      </c>
      <c r="M532" s="25" t="e">
        <f t="shared" si="53"/>
        <v>#DIV/0!</v>
      </c>
    </row>
    <row r="533" spans="1:13" ht="18.75" customHeight="1" hidden="1">
      <c r="A533" s="82"/>
      <c r="B533" s="82"/>
      <c r="C533" s="54" t="s">
        <v>189</v>
      </c>
      <c r="D533" s="48" t="s">
        <v>190</v>
      </c>
      <c r="E533" s="25">
        <f t="shared" si="55"/>
        <v>0</v>
      </c>
      <c r="F533" s="25">
        <f t="shared" si="55"/>
        <v>0</v>
      </c>
      <c r="G533" s="25">
        <f t="shared" si="55"/>
        <v>0</v>
      </c>
      <c r="H533" s="25">
        <f t="shared" si="55"/>
        <v>298</v>
      </c>
      <c r="I533" s="25">
        <f t="shared" si="49"/>
        <v>298</v>
      </c>
      <c r="J533" s="25" t="e">
        <f t="shared" si="50"/>
        <v>#DIV/0!</v>
      </c>
      <c r="K533" s="25" t="e">
        <f t="shared" si="51"/>
        <v>#DIV/0!</v>
      </c>
      <c r="L533" s="25">
        <f t="shared" si="52"/>
        <v>298</v>
      </c>
      <c r="M533" s="25" t="e">
        <f t="shared" si="53"/>
        <v>#DIV/0!</v>
      </c>
    </row>
    <row r="534" spans="1:13" ht="18.75" customHeight="1" hidden="1">
      <c r="A534" s="82"/>
      <c r="B534" s="82"/>
      <c r="C534" s="55" t="s">
        <v>182</v>
      </c>
      <c r="D534" s="24" t="s">
        <v>183</v>
      </c>
      <c r="E534" s="25">
        <f t="shared" si="55"/>
        <v>3407.8</v>
      </c>
      <c r="F534" s="25">
        <f t="shared" si="55"/>
        <v>6130</v>
      </c>
      <c r="G534" s="25">
        <f t="shared" si="55"/>
        <v>5900</v>
      </c>
      <c r="H534" s="25">
        <f t="shared" si="55"/>
        <v>19647.2</v>
      </c>
      <c r="I534" s="25">
        <f t="shared" si="49"/>
        <v>13747.2</v>
      </c>
      <c r="J534" s="25">
        <f t="shared" si="50"/>
        <v>333.00338983050847</v>
      </c>
      <c r="K534" s="25">
        <f t="shared" si="51"/>
        <v>320.5089722675367</v>
      </c>
      <c r="L534" s="25">
        <f t="shared" si="52"/>
        <v>16239.400000000001</v>
      </c>
      <c r="M534" s="25">
        <f t="shared" si="53"/>
        <v>576.536181700804</v>
      </c>
    </row>
    <row r="535" spans="1:13" ht="18.75" customHeight="1" hidden="1">
      <c r="A535" s="82"/>
      <c r="B535" s="82"/>
      <c r="C535" s="55" t="s">
        <v>207</v>
      </c>
      <c r="D535" s="24" t="s">
        <v>208</v>
      </c>
      <c r="E535" s="25">
        <f t="shared" si="55"/>
        <v>3474.4</v>
      </c>
      <c r="F535" s="25">
        <f t="shared" si="55"/>
        <v>5956.1</v>
      </c>
      <c r="G535" s="25">
        <f t="shared" si="55"/>
        <v>2498.8</v>
      </c>
      <c r="H535" s="25">
        <f t="shared" si="55"/>
        <v>5023.2</v>
      </c>
      <c r="I535" s="25">
        <f t="shared" si="49"/>
        <v>2524.3999999999996</v>
      </c>
      <c r="J535" s="25">
        <f t="shared" si="50"/>
        <v>201.02449175604286</v>
      </c>
      <c r="K535" s="25">
        <f t="shared" si="51"/>
        <v>84.33706620103759</v>
      </c>
      <c r="L535" s="25">
        <f t="shared" si="52"/>
        <v>1548.7999999999997</v>
      </c>
      <c r="M535" s="25">
        <f t="shared" si="53"/>
        <v>144.57748100391433</v>
      </c>
    </row>
    <row r="536" spans="1:13" ht="18.75" customHeight="1" hidden="1">
      <c r="A536" s="82"/>
      <c r="B536" s="82"/>
      <c r="C536" s="55" t="s">
        <v>238</v>
      </c>
      <c r="D536" s="24" t="s">
        <v>237</v>
      </c>
      <c r="E536" s="25">
        <f t="shared" si="55"/>
        <v>0</v>
      </c>
      <c r="F536" s="25">
        <f t="shared" si="55"/>
        <v>0</v>
      </c>
      <c r="G536" s="25">
        <f t="shared" si="55"/>
        <v>0</v>
      </c>
      <c r="H536" s="25">
        <f t="shared" si="55"/>
        <v>388.5</v>
      </c>
      <c r="I536" s="25">
        <f t="shared" si="49"/>
        <v>388.5</v>
      </c>
      <c r="J536" s="25" t="e">
        <f t="shared" si="50"/>
        <v>#DIV/0!</v>
      </c>
      <c r="K536" s="25" t="e">
        <f t="shared" si="51"/>
        <v>#DIV/0!</v>
      </c>
      <c r="L536" s="25">
        <f t="shared" si="52"/>
        <v>388.5</v>
      </c>
      <c r="M536" s="25" t="e">
        <f t="shared" si="53"/>
        <v>#DIV/0!</v>
      </c>
    </row>
    <row r="537" spans="1:13" ht="18.75" customHeight="1" hidden="1">
      <c r="A537" s="82"/>
      <c r="B537" s="82"/>
      <c r="C537" s="55" t="s">
        <v>229</v>
      </c>
      <c r="D537" s="24" t="s">
        <v>230</v>
      </c>
      <c r="E537" s="25">
        <f t="shared" si="55"/>
        <v>1309.9</v>
      </c>
      <c r="F537" s="25">
        <f t="shared" si="55"/>
        <v>1730.7999999999997</v>
      </c>
      <c r="G537" s="25">
        <f t="shared" si="55"/>
        <v>795.4</v>
      </c>
      <c r="H537" s="25">
        <f t="shared" si="55"/>
        <v>4331.800000000001</v>
      </c>
      <c r="I537" s="25">
        <f t="shared" si="49"/>
        <v>3536.400000000001</v>
      </c>
      <c r="J537" s="25">
        <f t="shared" si="50"/>
        <v>544.6064873019866</v>
      </c>
      <c r="K537" s="25">
        <f t="shared" si="51"/>
        <v>250.27732840305072</v>
      </c>
      <c r="L537" s="25">
        <f t="shared" si="52"/>
        <v>3021.900000000001</v>
      </c>
      <c r="M537" s="25">
        <f t="shared" si="53"/>
        <v>330.69699977097497</v>
      </c>
    </row>
    <row r="538" spans="1:13" ht="18.75" customHeight="1" hidden="1">
      <c r="A538" s="82"/>
      <c r="B538" s="82"/>
      <c r="C538" s="55" t="s">
        <v>16</v>
      </c>
      <c r="D538" s="24" t="s">
        <v>17</v>
      </c>
      <c r="E538" s="25">
        <f t="shared" si="55"/>
        <v>44133.6</v>
      </c>
      <c r="F538" s="25">
        <f t="shared" si="55"/>
        <v>28980.3</v>
      </c>
      <c r="G538" s="25">
        <f t="shared" si="55"/>
        <v>17359</v>
      </c>
      <c r="H538" s="25">
        <f t="shared" si="55"/>
        <v>51530.49999999999</v>
      </c>
      <c r="I538" s="25">
        <f t="shared" si="49"/>
        <v>34171.49999999999</v>
      </c>
      <c r="J538" s="25">
        <f t="shared" si="50"/>
        <v>296.8517771761046</v>
      </c>
      <c r="K538" s="25">
        <f t="shared" si="51"/>
        <v>177.81216895615296</v>
      </c>
      <c r="L538" s="25">
        <f t="shared" si="52"/>
        <v>7396.899999999994</v>
      </c>
      <c r="M538" s="25">
        <f t="shared" si="53"/>
        <v>116.76024616165459</v>
      </c>
    </row>
    <row r="539" spans="1:13" ht="19.5" customHeight="1">
      <c r="A539" s="82"/>
      <c r="B539" s="82"/>
      <c r="C539" s="54" t="s">
        <v>18</v>
      </c>
      <c r="D539" s="44" t="s">
        <v>19</v>
      </c>
      <c r="E539" s="25">
        <f t="shared" si="55"/>
        <v>271.0000000000002</v>
      </c>
      <c r="F539" s="25">
        <f t="shared" si="55"/>
        <v>0</v>
      </c>
      <c r="G539" s="25">
        <f t="shared" si="55"/>
        <v>0</v>
      </c>
      <c r="H539" s="25">
        <f t="shared" si="55"/>
        <v>7183.7</v>
      </c>
      <c r="I539" s="25">
        <f t="shared" si="49"/>
        <v>7183.7</v>
      </c>
      <c r="J539" s="25"/>
      <c r="K539" s="25"/>
      <c r="L539" s="25">
        <f t="shared" si="52"/>
        <v>6912.7</v>
      </c>
      <c r="M539" s="25">
        <f t="shared" si="53"/>
        <v>2650.811808118079</v>
      </c>
    </row>
    <row r="540" spans="1:13" ht="19.5" customHeight="1">
      <c r="A540" s="82"/>
      <c r="B540" s="82"/>
      <c r="C540" s="54" t="s">
        <v>20</v>
      </c>
      <c r="D540" s="44" t="s">
        <v>127</v>
      </c>
      <c r="E540" s="25">
        <f t="shared" si="55"/>
        <v>19278</v>
      </c>
      <c r="F540" s="25">
        <f t="shared" si="55"/>
        <v>92564.8</v>
      </c>
      <c r="G540" s="25">
        <f t="shared" si="55"/>
        <v>92426.7</v>
      </c>
      <c r="H540" s="25">
        <f t="shared" si="55"/>
        <v>125245.6</v>
      </c>
      <c r="I540" s="25">
        <f t="shared" si="49"/>
        <v>32818.90000000001</v>
      </c>
      <c r="J540" s="25">
        <f t="shared" si="50"/>
        <v>135.5080296061636</v>
      </c>
      <c r="K540" s="25">
        <f t="shared" si="51"/>
        <v>135.30586140736003</v>
      </c>
      <c r="L540" s="25">
        <f t="shared" si="52"/>
        <v>105967.6</v>
      </c>
      <c r="M540" s="25">
        <f t="shared" si="53"/>
        <v>649.6815022305219</v>
      </c>
    </row>
    <row r="541" spans="1:13" s="75" customFormat="1" ht="24" customHeight="1">
      <c r="A541" s="82"/>
      <c r="B541" s="82"/>
      <c r="C541" s="52"/>
      <c r="D541" s="2" t="s">
        <v>147</v>
      </c>
      <c r="E541" s="5">
        <f>E473+E489</f>
        <v>8191932.077777778</v>
      </c>
      <c r="F541" s="5">
        <f>F473+F489</f>
        <v>14413250.2</v>
      </c>
      <c r="G541" s="5">
        <f>G473+G489</f>
        <v>8020659.699999999</v>
      </c>
      <c r="H541" s="5">
        <f>H473+H489</f>
        <v>8088629.899999999</v>
      </c>
      <c r="I541" s="5">
        <f aca="true" t="shared" si="56" ref="I541:I556">H541-G541</f>
        <v>67970.20000000019</v>
      </c>
      <c r="J541" s="5">
        <f aca="true" t="shared" si="57" ref="J541:J549">H541/G541*100</f>
        <v>100.8474390205085</v>
      </c>
      <c r="K541" s="5">
        <f aca="true" t="shared" si="58" ref="K541:K549">H541/F541*100</f>
        <v>56.11940254808038</v>
      </c>
      <c r="L541" s="5">
        <f>H541-E541</f>
        <v>-103302.17777777836</v>
      </c>
      <c r="M541" s="5">
        <f>H541/E541*100</f>
        <v>98.73897663216708</v>
      </c>
    </row>
    <row r="542" spans="1:13" s="4" customFormat="1" ht="35.25" customHeight="1">
      <c r="A542" s="82"/>
      <c r="B542" s="82"/>
      <c r="C542" s="57"/>
      <c r="D542" s="2" t="s">
        <v>256</v>
      </c>
      <c r="E542" s="5">
        <f>E543-E552</f>
        <v>4094483.8</v>
      </c>
      <c r="F542" s="5">
        <f>F543-F552</f>
        <v>9838417.3</v>
      </c>
      <c r="G542" s="5">
        <f>G543-G552</f>
        <v>5948375.7</v>
      </c>
      <c r="H542" s="5">
        <f>H543-H552</f>
        <v>6396347.8</v>
      </c>
      <c r="I542" s="5">
        <f t="shared" si="56"/>
        <v>447972.0999999996</v>
      </c>
      <c r="J542" s="5">
        <f t="shared" si="57"/>
        <v>107.53099875651768</v>
      </c>
      <c r="K542" s="5">
        <f t="shared" si="58"/>
        <v>65.01399163054407</v>
      </c>
      <c r="L542" s="5">
        <f>H542-E542</f>
        <v>2301864</v>
      </c>
      <c r="M542" s="5">
        <f>H542/E542*100</f>
        <v>156.21866180054246</v>
      </c>
    </row>
    <row r="543" spans="1:13" s="4" customFormat="1" ht="35.25" customHeight="1">
      <c r="A543" s="82"/>
      <c r="B543" s="82"/>
      <c r="C543" s="76"/>
      <c r="D543" s="78" t="s">
        <v>257</v>
      </c>
      <c r="E543" s="77">
        <f>SUM(E544:E552)</f>
        <v>3871669.3</v>
      </c>
      <c r="F543" s="77">
        <f>SUM(F544:F552)</f>
        <v>9838417.3</v>
      </c>
      <c r="G543" s="77">
        <f>SUM(G544:G552)</f>
        <v>5948375.7</v>
      </c>
      <c r="H543" s="77">
        <f>SUM(H544:H552)</f>
        <v>6229663.2</v>
      </c>
      <c r="I543" s="77">
        <f t="shared" si="56"/>
        <v>281287.5</v>
      </c>
      <c r="J543" s="77">
        <f t="shared" si="57"/>
        <v>104.7288119343235</v>
      </c>
      <c r="K543" s="77">
        <f t="shared" si="58"/>
        <v>63.319769939012446</v>
      </c>
      <c r="L543" s="77">
        <f>H543-E543</f>
        <v>2357993.9000000004</v>
      </c>
      <c r="M543" s="77">
        <f>H543/E543*100</f>
        <v>160.9038044649113</v>
      </c>
    </row>
    <row r="544" spans="1:13" ht="48" customHeight="1">
      <c r="A544" s="82"/>
      <c r="B544" s="82"/>
      <c r="C544" s="54" t="s">
        <v>243</v>
      </c>
      <c r="D544" s="44" t="s">
        <v>244</v>
      </c>
      <c r="E544" s="25">
        <f aca="true" t="shared" si="59" ref="E544:H552">SUMIF($C$5:$C$459,$C544,E$5:E$459)</f>
        <v>106677.8</v>
      </c>
      <c r="F544" s="25">
        <f t="shared" si="59"/>
        <v>594332.9</v>
      </c>
      <c r="G544" s="25">
        <f t="shared" si="59"/>
        <v>346694.3</v>
      </c>
      <c r="H544" s="25">
        <f t="shared" si="59"/>
        <v>385767.9</v>
      </c>
      <c r="I544" s="25">
        <f t="shared" si="56"/>
        <v>39073.600000000035</v>
      </c>
      <c r="J544" s="25">
        <f t="shared" si="57"/>
        <v>111.2703323936967</v>
      </c>
      <c r="K544" s="25">
        <f t="shared" si="58"/>
        <v>64.90771417836704</v>
      </c>
      <c r="L544" s="25">
        <f>H544-E544</f>
        <v>279090.10000000003</v>
      </c>
      <c r="M544" s="25">
        <f>H544/E544*100</f>
        <v>361.61966219775815</v>
      </c>
    </row>
    <row r="545" spans="1:13" ht="20.25" customHeight="1">
      <c r="A545" s="82"/>
      <c r="B545" s="82"/>
      <c r="C545" s="54" t="s">
        <v>23</v>
      </c>
      <c r="D545" s="44" t="s">
        <v>161</v>
      </c>
      <c r="E545" s="25">
        <f t="shared" si="59"/>
        <v>203052.10000000003</v>
      </c>
      <c r="F545" s="25">
        <f t="shared" si="59"/>
        <v>1323286.1</v>
      </c>
      <c r="G545" s="25">
        <f t="shared" si="59"/>
        <v>655760.3999999999</v>
      </c>
      <c r="H545" s="25">
        <f t="shared" si="59"/>
        <v>572723.6</v>
      </c>
      <c r="I545" s="25">
        <f aca="true" t="shared" si="60" ref="I545:I552">H545-G545</f>
        <v>-83036.79999999993</v>
      </c>
      <c r="J545" s="25">
        <f t="shared" si="57"/>
        <v>87.33732625513831</v>
      </c>
      <c r="K545" s="25">
        <f t="shared" si="58"/>
        <v>43.28040625530639</v>
      </c>
      <c r="L545" s="25">
        <f aca="true" t="shared" si="61" ref="L545:L552">H545-E545</f>
        <v>369671.49999999994</v>
      </c>
      <c r="M545" s="25">
        <f aca="true" t="shared" si="62" ref="M545:M552">H545/E545*100</f>
        <v>282.05746209962854</v>
      </c>
    </row>
    <row r="546" spans="1:13" ht="20.25" customHeight="1">
      <c r="A546" s="82"/>
      <c r="B546" s="82"/>
      <c r="C546" s="54" t="s">
        <v>25</v>
      </c>
      <c r="D546" s="44" t="s">
        <v>67</v>
      </c>
      <c r="E546" s="25">
        <f t="shared" si="59"/>
        <v>3468305.6</v>
      </c>
      <c r="F546" s="25">
        <f t="shared" si="59"/>
        <v>7748799.6</v>
      </c>
      <c r="G546" s="25">
        <f t="shared" si="59"/>
        <v>4775261.7</v>
      </c>
      <c r="H546" s="25">
        <f t="shared" si="59"/>
        <v>5217002.600000001</v>
      </c>
      <c r="I546" s="25">
        <f t="shared" si="60"/>
        <v>441740.9000000004</v>
      </c>
      <c r="J546" s="25">
        <f t="shared" si="57"/>
        <v>109.25061133298726</v>
      </c>
      <c r="K546" s="25">
        <f t="shared" si="58"/>
        <v>67.32659081801523</v>
      </c>
      <c r="L546" s="25">
        <f t="shared" si="61"/>
        <v>1748697.0000000005</v>
      </c>
      <c r="M546" s="25">
        <f t="shared" si="62"/>
        <v>150.41934597689433</v>
      </c>
    </row>
    <row r="547" spans="1:13" ht="20.25" customHeight="1">
      <c r="A547" s="82"/>
      <c r="B547" s="82"/>
      <c r="C547" s="54" t="s">
        <v>38</v>
      </c>
      <c r="D547" s="24" t="s">
        <v>39</v>
      </c>
      <c r="E547" s="25">
        <f t="shared" si="59"/>
        <v>194261.5</v>
      </c>
      <c r="F547" s="25">
        <f t="shared" si="59"/>
        <v>106171.40000000001</v>
      </c>
      <c r="G547" s="25">
        <f t="shared" si="59"/>
        <v>104832</v>
      </c>
      <c r="H547" s="25">
        <f t="shared" si="59"/>
        <v>104260.5</v>
      </c>
      <c r="I547" s="25">
        <f t="shared" si="60"/>
        <v>-571.5</v>
      </c>
      <c r="J547" s="25">
        <f t="shared" si="57"/>
        <v>99.45484203296702</v>
      </c>
      <c r="K547" s="25">
        <f t="shared" si="58"/>
        <v>98.20017443492316</v>
      </c>
      <c r="L547" s="25">
        <f t="shared" si="61"/>
        <v>-90001</v>
      </c>
      <c r="M547" s="25">
        <f t="shared" si="62"/>
        <v>53.67018168808539</v>
      </c>
    </row>
    <row r="548" spans="1:13" ht="18.75" customHeight="1" hidden="1">
      <c r="A548" s="82"/>
      <c r="B548" s="82"/>
      <c r="C548" s="54" t="s">
        <v>162</v>
      </c>
      <c r="D548" s="17" t="s">
        <v>163</v>
      </c>
      <c r="E548" s="25">
        <f t="shared" si="59"/>
        <v>0</v>
      </c>
      <c r="F548" s="25">
        <f t="shared" si="59"/>
        <v>0</v>
      </c>
      <c r="G548" s="25">
        <f t="shared" si="59"/>
        <v>0</v>
      </c>
      <c r="H548" s="25">
        <f t="shared" si="59"/>
        <v>0</v>
      </c>
      <c r="I548" s="25">
        <f t="shared" si="60"/>
        <v>0</v>
      </c>
      <c r="J548" s="25" t="e">
        <f t="shared" si="57"/>
        <v>#DIV/0!</v>
      </c>
      <c r="K548" s="25" t="e">
        <f t="shared" si="58"/>
        <v>#DIV/0!</v>
      </c>
      <c r="L548" s="25">
        <f t="shared" si="61"/>
        <v>0</v>
      </c>
      <c r="M548" s="25" t="e">
        <f t="shared" si="62"/>
        <v>#DIV/0!</v>
      </c>
    </row>
    <row r="549" spans="1:13" ht="18.75" customHeight="1" hidden="1">
      <c r="A549" s="82"/>
      <c r="B549" s="82"/>
      <c r="C549" s="54" t="s">
        <v>47</v>
      </c>
      <c r="D549" s="44" t="s">
        <v>48</v>
      </c>
      <c r="E549" s="25">
        <f t="shared" si="59"/>
        <v>0</v>
      </c>
      <c r="F549" s="25">
        <f t="shared" si="59"/>
        <v>0</v>
      </c>
      <c r="G549" s="25">
        <f t="shared" si="59"/>
        <v>0</v>
      </c>
      <c r="H549" s="25">
        <f t="shared" si="59"/>
        <v>0</v>
      </c>
      <c r="I549" s="25">
        <f t="shared" si="60"/>
        <v>0</v>
      </c>
      <c r="J549" s="25" t="e">
        <f t="shared" si="57"/>
        <v>#DIV/0!</v>
      </c>
      <c r="K549" s="25" t="e">
        <f t="shared" si="58"/>
        <v>#DIV/0!</v>
      </c>
      <c r="L549" s="25">
        <f t="shared" si="61"/>
        <v>0</v>
      </c>
      <c r="M549" s="25" t="e">
        <f t="shared" si="62"/>
        <v>#DIV/0!</v>
      </c>
    </row>
    <row r="550" spans="1:13" ht="33" customHeight="1">
      <c r="A550" s="82"/>
      <c r="B550" s="82"/>
      <c r="C550" s="54" t="s">
        <v>179</v>
      </c>
      <c r="D550" s="17" t="s">
        <v>180</v>
      </c>
      <c r="E550" s="25">
        <f t="shared" si="59"/>
        <v>71901</v>
      </c>
      <c r="F550" s="25">
        <f t="shared" si="59"/>
        <v>1803.5</v>
      </c>
      <c r="G550" s="25">
        <f t="shared" si="59"/>
        <v>1803.5</v>
      </c>
      <c r="H550" s="25">
        <f t="shared" si="59"/>
        <v>4696.1</v>
      </c>
      <c r="I550" s="25">
        <f t="shared" si="60"/>
        <v>2892.6000000000004</v>
      </c>
      <c r="J550" s="25">
        <f>H550/G550*100</f>
        <v>260.38813418353203</v>
      </c>
      <c r="K550" s="25">
        <f>H550/F550*100</f>
        <v>260.38813418353203</v>
      </c>
      <c r="L550" s="25">
        <f t="shared" si="61"/>
        <v>-67204.9</v>
      </c>
      <c r="M550" s="25">
        <f t="shared" si="62"/>
        <v>6.531341705956802</v>
      </c>
    </row>
    <row r="551" spans="1:13" ht="33" customHeight="1">
      <c r="A551" s="82"/>
      <c r="B551" s="82"/>
      <c r="C551" s="54" t="s">
        <v>178</v>
      </c>
      <c r="D551" s="17" t="s">
        <v>181</v>
      </c>
      <c r="E551" s="25">
        <f t="shared" si="59"/>
        <v>50285.8</v>
      </c>
      <c r="F551" s="25">
        <f t="shared" si="59"/>
        <v>64023.799999999996</v>
      </c>
      <c r="G551" s="25">
        <f t="shared" si="59"/>
        <v>64023.799999999996</v>
      </c>
      <c r="H551" s="25">
        <f t="shared" si="59"/>
        <v>111897.1</v>
      </c>
      <c r="I551" s="25">
        <f t="shared" si="60"/>
        <v>47873.30000000001</v>
      </c>
      <c r="J551" s="25">
        <f>H551/G551*100</f>
        <v>174.7742245852324</v>
      </c>
      <c r="K551" s="25">
        <f>H551/F551*100</f>
        <v>174.7742245852324</v>
      </c>
      <c r="L551" s="25">
        <f t="shared" si="61"/>
        <v>61611.3</v>
      </c>
      <c r="M551" s="25">
        <f t="shared" si="62"/>
        <v>222.52226274614304</v>
      </c>
    </row>
    <row r="552" spans="1:13" ht="19.5" customHeight="1">
      <c r="A552" s="82"/>
      <c r="B552" s="82"/>
      <c r="C552" s="54" t="s">
        <v>27</v>
      </c>
      <c r="D552" s="44" t="s">
        <v>22</v>
      </c>
      <c r="E552" s="25">
        <f t="shared" si="59"/>
        <v>-222814.49999999997</v>
      </c>
      <c r="F552" s="25">
        <f t="shared" si="59"/>
        <v>0</v>
      </c>
      <c r="G552" s="25">
        <f t="shared" si="59"/>
        <v>0</v>
      </c>
      <c r="H552" s="25">
        <f t="shared" si="59"/>
        <v>-166684.6</v>
      </c>
      <c r="I552" s="25">
        <f t="shared" si="60"/>
        <v>-166684.6</v>
      </c>
      <c r="J552" s="25"/>
      <c r="K552" s="25"/>
      <c r="L552" s="25">
        <f t="shared" si="61"/>
        <v>56129.899999999965</v>
      </c>
      <c r="M552" s="25">
        <f t="shared" si="62"/>
        <v>74.80868614924074</v>
      </c>
    </row>
    <row r="553" spans="1:13" s="4" customFormat="1" ht="24" customHeight="1">
      <c r="A553" s="82"/>
      <c r="B553" s="82"/>
      <c r="C553" s="56"/>
      <c r="D553" s="73" t="s">
        <v>258</v>
      </c>
      <c r="E553" s="5">
        <f>E554-E552</f>
        <v>12286415.877777778</v>
      </c>
      <c r="F553" s="5">
        <f>F554-F552</f>
        <v>24251667.5</v>
      </c>
      <c r="G553" s="5">
        <f>G554-G552</f>
        <v>13969035.399999999</v>
      </c>
      <c r="H553" s="5">
        <f>H554-H552</f>
        <v>14484977.7</v>
      </c>
      <c r="I553" s="5">
        <f t="shared" si="56"/>
        <v>515942.30000000075</v>
      </c>
      <c r="J553" s="5">
        <f>H553/G553*100</f>
        <v>103.69347120417491</v>
      </c>
      <c r="K553" s="5">
        <f>H553/F553*100</f>
        <v>59.727759750953204</v>
      </c>
      <c r="L553" s="5">
        <f>H553-E553</f>
        <v>2198561.8222222216</v>
      </c>
      <c r="M553" s="5">
        <f>H553/E553*100</f>
        <v>117.89424877110599</v>
      </c>
    </row>
    <row r="554" spans="1:13" s="4" customFormat="1" ht="24" customHeight="1">
      <c r="A554" s="83"/>
      <c r="B554" s="83"/>
      <c r="C554" s="56"/>
      <c r="D554" s="79" t="s">
        <v>167</v>
      </c>
      <c r="E554" s="77">
        <f>E541+E543</f>
        <v>12063601.377777778</v>
      </c>
      <c r="F554" s="77">
        <f>F541+F543</f>
        <v>24251667.5</v>
      </c>
      <c r="G554" s="77">
        <f>G541+G543</f>
        <v>13969035.399999999</v>
      </c>
      <c r="H554" s="77">
        <f>H541+H543</f>
        <v>14318293.1</v>
      </c>
      <c r="I554" s="77">
        <f t="shared" si="56"/>
        <v>349257.7000000011</v>
      </c>
      <c r="J554" s="77">
        <f>H554/G554*100</f>
        <v>102.50022775373596</v>
      </c>
      <c r="K554" s="77">
        <f>H554/F554*100</f>
        <v>59.04044783724666</v>
      </c>
      <c r="L554" s="77">
        <f>H554-E554</f>
        <v>2254691.722222222</v>
      </c>
      <c r="M554" s="77">
        <f>H554/E554*100</f>
        <v>118.69003833611052</v>
      </c>
    </row>
    <row r="555" spans="1:13" s="4" customFormat="1" ht="33" customHeight="1">
      <c r="A555" s="10"/>
      <c r="B555" s="10"/>
      <c r="C555" s="57"/>
      <c r="D555" s="45" t="s">
        <v>149</v>
      </c>
      <c r="E555" s="7">
        <f>E556</f>
        <v>58500</v>
      </c>
      <c r="F555" s="7">
        <f>F556</f>
        <v>0</v>
      </c>
      <c r="G555" s="7">
        <f>G556</f>
        <v>0</v>
      </c>
      <c r="H555" s="7">
        <f>H556</f>
        <v>0</v>
      </c>
      <c r="I555" s="7">
        <f t="shared" si="56"/>
        <v>0</v>
      </c>
      <c r="J555" s="25"/>
      <c r="K555" s="5"/>
      <c r="L555" s="5">
        <f>H555-E555</f>
        <v>-58500</v>
      </c>
      <c r="M555" s="5">
        <f>H555/E555*100</f>
        <v>0</v>
      </c>
    </row>
    <row r="556" spans="1:13" ht="33" customHeight="1">
      <c r="A556" s="6"/>
      <c r="B556" s="6"/>
      <c r="C556" s="55" t="s">
        <v>150</v>
      </c>
      <c r="D556" s="24" t="s">
        <v>151</v>
      </c>
      <c r="E556" s="25">
        <v>58500</v>
      </c>
      <c r="F556" s="25">
        <f>SUMIF($C$5:$C$465,$C556,F$5:F$465)</f>
        <v>0</v>
      </c>
      <c r="G556" s="25">
        <f>SUMIF($C$5:$C$465,$C556,G$5:G$465)</f>
        <v>0</v>
      </c>
      <c r="H556" s="25">
        <f>SUMIF($C$5:$C$465,$C556,H$5:H$465)</f>
        <v>0</v>
      </c>
      <c r="I556" s="25">
        <f t="shared" si="56"/>
        <v>0</v>
      </c>
      <c r="J556" s="25"/>
      <c r="K556" s="25"/>
      <c r="L556" s="25">
        <f>H556-E556</f>
        <v>-58500</v>
      </c>
      <c r="M556" s="25">
        <f>H556/E556*100</f>
        <v>0</v>
      </c>
    </row>
    <row r="557" spans="1:11" ht="18.75" customHeight="1">
      <c r="A557" s="8"/>
      <c r="B557" s="8"/>
      <c r="C557" s="61"/>
      <c r="D557" s="41"/>
      <c r="E557" s="11"/>
      <c r="F557" s="11"/>
      <c r="G557" s="11"/>
      <c r="H557" s="27"/>
      <c r="I557" s="29"/>
      <c r="J557" s="23"/>
      <c r="K557" s="23"/>
    </row>
    <row r="558" spans="1:13" ht="18.75" customHeight="1" hidden="1">
      <c r="A558" s="8" t="s">
        <v>197</v>
      </c>
      <c r="B558" s="8"/>
      <c r="C558" s="61"/>
      <c r="D558" s="41"/>
      <c r="E558" s="11">
        <f aca="true" t="shared" si="63" ref="E558:M558">E463-E554</f>
        <v>0</v>
      </c>
      <c r="F558" s="11">
        <f t="shared" si="63"/>
        <v>0</v>
      </c>
      <c r="G558" s="11">
        <f t="shared" si="63"/>
        <v>0</v>
      </c>
      <c r="H558" s="11">
        <f t="shared" si="63"/>
        <v>0</v>
      </c>
      <c r="I558" s="11">
        <f t="shared" si="63"/>
        <v>-1.862645149230957E-09</v>
      </c>
      <c r="J558" s="11">
        <f t="shared" si="63"/>
        <v>0</v>
      </c>
      <c r="K558" s="11">
        <f t="shared" si="63"/>
        <v>0</v>
      </c>
      <c r="L558" s="11">
        <f t="shared" si="63"/>
        <v>0</v>
      </c>
      <c r="M558" s="11">
        <f t="shared" si="63"/>
        <v>0</v>
      </c>
    </row>
    <row r="559" spans="1:11" ht="18.75" customHeight="1">
      <c r="A559" s="8"/>
      <c r="B559" s="8"/>
      <c r="C559" s="61"/>
      <c r="D559" s="41"/>
      <c r="E559" s="11"/>
      <c r="F559" s="11"/>
      <c r="G559" s="11"/>
      <c r="H559" s="27"/>
      <c r="I559" s="29"/>
      <c r="J559" s="23"/>
      <c r="K559" s="23"/>
    </row>
    <row r="560" spans="1:9" ht="18.75" customHeight="1">
      <c r="A560" s="12"/>
      <c r="B560" s="13"/>
      <c r="C560" s="63"/>
      <c r="D560" s="50"/>
      <c r="E560" s="30"/>
      <c r="F560" s="30"/>
      <c r="G560" s="30"/>
      <c r="H560" s="30"/>
      <c r="I560" s="31"/>
    </row>
    <row r="561" spans="1:9" ht="18.75" customHeight="1">
      <c r="A561" s="12"/>
      <c r="B561" s="13"/>
      <c r="C561" s="63"/>
      <c r="D561" s="50"/>
      <c r="E561" s="30"/>
      <c r="F561" s="30"/>
      <c r="G561" s="30"/>
      <c r="H561" s="30"/>
      <c r="I561" s="31"/>
    </row>
    <row r="562" spans="1:9" ht="18.75" customHeight="1">
      <c r="A562" s="12"/>
      <c r="B562" s="13"/>
      <c r="C562" s="63"/>
      <c r="D562" s="50"/>
      <c r="E562" s="30"/>
      <c r="F562" s="30"/>
      <c r="G562" s="30"/>
      <c r="H562" s="30"/>
      <c r="I562" s="31"/>
    </row>
    <row r="563" spans="1:9" ht="18.75" customHeight="1">
      <c r="A563" s="12"/>
      <c r="B563" s="13"/>
      <c r="C563" s="63"/>
      <c r="D563" s="50"/>
      <c r="E563" s="30"/>
      <c r="F563" s="30"/>
      <c r="G563" s="30"/>
      <c r="H563" s="30"/>
      <c r="I563" s="31"/>
    </row>
    <row r="564" spans="1:9" ht="18.75" customHeight="1">
      <c r="A564" s="12"/>
      <c r="B564" s="13"/>
      <c r="C564" s="63"/>
      <c r="D564" s="50"/>
      <c r="E564" s="30"/>
      <c r="F564" s="30"/>
      <c r="G564" s="30"/>
      <c r="H564" s="30"/>
      <c r="I564" s="31"/>
    </row>
    <row r="565" spans="1:8" ht="18.75" customHeight="1">
      <c r="A565" s="14"/>
      <c r="B565" s="13"/>
      <c r="C565" s="63"/>
      <c r="D565" s="50"/>
      <c r="E565" s="30"/>
      <c r="F565" s="30"/>
      <c r="G565" s="30"/>
      <c r="H565" s="30"/>
    </row>
    <row r="566" spans="1:8" ht="18.75" customHeight="1">
      <c r="A566" s="14"/>
      <c r="B566" s="13"/>
      <c r="C566" s="63"/>
      <c r="D566" s="50"/>
      <c r="E566" s="30"/>
      <c r="F566" s="30"/>
      <c r="G566" s="30"/>
      <c r="H566" s="30"/>
    </row>
    <row r="567" spans="1:8" ht="18.75" customHeight="1">
      <c r="A567" s="14"/>
      <c r="B567" s="13"/>
      <c r="C567" s="63"/>
      <c r="D567" s="50"/>
      <c r="E567" s="30"/>
      <c r="F567" s="30"/>
      <c r="G567" s="30"/>
      <c r="H567" s="30"/>
    </row>
    <row r="568" spans="1:8" ht="18.75" customHeight="1">
      <c r="A568" s="14"/>
      <c r="B568" s="13"/>
      <c r="C568" s="63"/>
      <c r="D568" s="50"/>
      <c r="E568" s="30"/>
      <c r="F568" s="30"/>
      <c r="G568" s="30"/>
      <c r="H568" s="30"/>
    </row>
    <row r="569" spans="1:8" ht="18.75" customHeight="1">
      <c r="A569" s="14"/>
      <c r="B569" s="13"/>
      <c r="C569" s="63"/>
      <c r="D569" s="50"/>
      <c r="E569" s="30"/>
      <c r="F569" s="30"/>
      <c r="G569" s="30"/>
      <c r="H569" s="30"/>
    </row>
    <row r="570" spans="1:8" ht="18.75" customHeight="1">
      <c r="A570" s="14"/>
      <c r="B570" s="13"/>
      <c r="C570" s="63"/>
      <c r="D570" s="50"/>
      <c r="E570" s="30"/>
      <c r="F570" s="30"/>
      <c r="G570" s="30"/>
      <c r="H570" s="30"/>
    </row>
    <row r="571" spans="1:8" ht="18.75" customHeight="1">
      <c r="A571" s="14"/>
      <c r="B571" s="13"/>
      <c r="C571" s="63"/>
      <c r="D571" s="50"/>
      <c r="E571" s="30"/>
      <c r="F571" s="30"/>
      <c r="G571" s="30"/>
      <c r="H571" s="30"/>
    </row>
    <row r="572" spans="1:8" ht="18.75" customHeight="1">
      <c r="A572" s="14"/>
      <c r="B572" s="13"/>
      <c r="C572" s="63"/>
      <c r="D572" s="50"/>
      <c r="E572" s="30"/>
      <c r="F572" s="30"/>
      <c r="G572" s="30"/>
      <c r="H572" s="30"/>
    </row>
    <row r="573" spans="1:8" ht="18.75" customHeight="1">
      <c r="A573" s="14"/>
      <c r="B573" s="13"/>
      <c r="C573" s="63"/>
      <c r="D573" s="50"/>
      <c r="E573" s="30"/>
      <c r="F573" s="30"/>
      <c r="G573" s="30"/>
      <c r="H573" s="30"/>
    </row>
    <row r="574" spans="1:8" ht="18.75" customHeight="1">
      <c r="A574" s="14"/>
      <c r="B574" s="13"/>
      <c r="C574" s="63"/>
      <c r="D574" s="50"/>
      <c r="E574" s="30"/>
      <c r="F574" s="30"/>
      <c r="G574" s="30"/>
      <c r="H574" s="30"/>
    </row>
    <row r="575" spans="1:8" ht="18.75" customHeight="1">
      <c r="A575" s="14"/>
      <c r="B575" s="13"/>
      <c r="C575" s="63"/>
      <c r="D575" s="50"/>
      <c r="E575" s="30"/>
      <c r="F575" s="30"/>
      <c r="G575" s="30"/>
      <c r="H575" s="30"/>
    </row>
    <row r="576" spans="1:8" ht="18.75" customHeight="1">
      <c r="A576" s="14"/>
      <c r="B576" s="13"/>
      <c r="C576" s="63"/>
      <c r="D576" s="50"/>
      <c r="E576" s="30"/>
      <c r="F576" s="30"/>
      <c r="G576" s="30"/>
      <c r="H576" s="30"/>
    </row>
    <row r="577" spans="1:8" ht="18.75" customHeight="1">
      <c r="A577" s="14"/>
      <c r="B577" s="13"/>
      <c r="C577" s="63"/>
      <c r="D577" s="50"/>
      <c r="E577" s="30"/>
      <c r="F577" s="30"/>
      <c r="G577" s="30"/>
      <c r="H577" s="30"/>
    </row>
    <row r="578" spans="1:8" ht="18.75" customHeight="1">
      <c r="A578" s="14"/>
      <c r="B578" s="13"/>
      <c r="C578" s="63"/>
      <c r="D578" s="50"/>
      <c r="E578" s="30"/>
      <c r="F578" s="30"/>
      <c r="G578" s="30"/>
      <c r="H578" s="30"/>
    </row>
    <row r="579" spans="1:8" ht="18.75" customHeight="1">
      <c r="A579" s="14"/>
      <c r="B579" s="13"/>
      <c r="C579" s="63"/>
      <c r="D579" s="50"/>
      <c r="E579" s="30"/>
      <c r="F579" s="30"/>
      <c r="G579" s="30"/>
      <c r="H579" s="30"/>
    </row>
    <row r="580" spans="1:8" ht="18.75" customHeight="1">
      <c r="A580" s="14"/>
      <c r="B580" s="13"/>
      <c r="C580" s="63"/>
      <c r="D580" s="50"/>
      <c r="E580" s="30"/>
      <c r="F580" s="30"/>
      <c r="G580" s="30"/>
      <c r="H580" s="30"/>
    </row>
    <row r="581" spans="1:8" ht="18.75" customHeight="1">
      <c r="A581" s="14"/>
      <c r="B581" s="13"/>
      <c r="C581" s="63"/>
      <c r="D581" s="50"/>
      <c r="E581" s="30"/>
      <c r="F581" s="30"/>
      <c r="G581" s="30"/>
      <c r="H581" s="30"/>
    </row>
    <row r="582" spans="1:8" ht="18.75" customHeight="1">
      <c r="A582" s="14"/>
      <c r="B582" s="13"/>
      <c r="C582" s="63"/>
      <c r="D582" s="50"/>
      <c r="E582" s="30"/>
      <c r="F582" s="30"/>
      <c r="G582" s="30"/>
      <c r="H582" s="30"/>
    </row>
    <row r="583" spans="1:8" ht="18.75" customHeight="1">
      <c r="A583" s="14"/>
      <c r="B583" s="13"/>
      <c r="C583" s="63"/>
      <c r="D583" s="50"/>
      <c r="E583" s="30"/>
      <c r="F583" s="30"/>
      <c r="G583" s="30"/>
      <c r="H583" s="30"/>
    </row>
    <row r="584" spans="1:8" ht="18.75" customHeight="1">
      <c r="A584" s="14"/>
      <c r="B584" s="13"/>
      <c r="C584" s="63"/>
      <c r="D584" s="50"/>
      <c r="E584" s="30"/>
      <c r="F584" s="30"/>
      <c r="G584" s="30"/>
      <c r="H584" s="30"/>
    </row>
    <row r="585" spans="1:8" ht="18.75" customHeight="1">
      <c r="A585" s="14"/>
      <c r="B585" s="13"/>
      <c r="C585" s="63"/>
      <c r="D585" s="50"/>
      <c r="E585" s="30"/>
      <c r="F585" s="30"/>
      <c r="G585" s="30"/>
      <c r="H585" s="30"/>
    </row>
    <row r="586" spans="1:8" ht="18.75" customHeight="1">
      <c r="A586" s="14"/>
      <c r="B586" s="13"/>
      <c r="C586" s="63"/>
      <c r="D586" s="50"/>
      <c r="E586" s="30"/>
      <c r="F586" s="30"/>
      <c r="G586" s="30"/>
      <c r="H586" s="30"/>
    </row>
    <row r="587" spans="1:8" ht="18.75" customHeight="1">
      <c r="A587" s="14"/>
      <c r="B587" s="13"/>
      <c r="C587" s="63"/>
      <c r="D587" s="50"/>
      <c r="E587" s="30"/>
      <c r="F587" s="30"/>
      <c r="G587" s="30"/>
      <c r="H587" s="30"/>
    </row>
    <row r="588" spans="1:8" ht="18.75" customHeight="1">
      <c r="A588" s="14"/>
      <c r="B588" s="13"/>
      <c r="C588" s="63"/>
      <c r="D588" s="50"/>
      <c r="E588" s="30"/>
      <c r="F588" s="30"/>
      <c r="G588" s="30"/>
      <c r="H588" s="30"/>
    </row>
    <row r="589" spans="2:8" ht="18.75" customHeight="1">
      <c r="B589" s="32"/>
      <c r="C589" s="63"/>
      <c r="D589" s="50"/>
      <c r="E589" s="30"/>
      <c r="F589" s="30"/>
      <c r="G589" s="30"/>
      <c r="H589" s="30"/>
    </row>
    <row r="590" spans="2:8" ht="18.75" customHeight="1">
      <c r="B590" s="32"/>
      <c r="C590" s="63"/>
      <c r="D590" s="50"/>
      <c r="E590" s="30"/>
      <c r="F590" s="30"/>
      <c r="G590" s="30"/>
      <c r="H590" s="30"/>
    </row>
    <row r="591" spans="1:8" ht="18.75" customHeight="1">
      <c r="A591" s="16"/>
      <c r="B591" s="32"/>
      <c r="C591" s="63"/>
      <c r="D591" s="50"/>
      <c r="E591" s="30"/>
      <c r="F591" s="30"/>
      <c r="G591" s="30"/>
      <c r="H591" s="30"/>
    </row>
    <row r="592" spans="1:8" ht="18.75" customHeight="1">
      <c r="A592" s="16"/>
      <c r="B592" s="32"/>
      <c r="C592" s="63"/>
      <c r="D592" s="50"/>
      <c r="E592" s="30"/>
      <c r="F592" s="30"/>
      <c r="G592" s="30"/>
      <c r="H592" s="30"/>
    </row>
    <row r="593" spans="1:8" ht="18.75" customHeight="1">
      <c r="A593" s="16"/>
      <c r="B593" s="32"/>
      <c r="C593" s="63"/>
      <c r="D593" s="50"/>
      <c r="E593" s="30"/>
      <c r="F593" s="30"/>
      <c r="G593" s="30"/>
      <c r="H593" s="30"/>
    </row>
    <row r="594" spans="1:8" ht="18.75" customHeight="1">
      <c r="A594" s="16"/>
      <c r="B594" s="32"/>
      <c r="C594" s="63"/>
      <c r="D594" s="50"/>
      <c r="E594" s="30"/>
      <c r="F594" s="30"/>
      <c r="G594" s="30"/>
      <c r="H594" s="30"/>
    </row>
    <row r="595" spans="1:8" ht="18.75" customHeight="1">
      <c r="A595" s="16"/>
      <c r="B595" s="32"/>
      <c r="C595" s="63"/>
      <c r="D595" s="50"/>
      <c r="E595" s="30"/>
      <c r="F595" s="30"/>
      <c r="G595" s="30"/>
      <c r="H595" s="30"/>
    </row>
    <row r="596" spans="1:8" ht="18.75" customHeight="1">
      <c r="A596" s="16"/>
      <c r="B596" s="32"/>
      <c r="C596" s="63"/>
      <c r="D596" s="50"/>
      <c r="E596" s="30"/>
      <c r="F596" s="30"/>
      <c r="G596" s="30"/>
      <c r="H596" s="30"/>
    </row>
    <row r="597" spans="1:8" ht="18.75" customHeight="1">
      <c r="A597" s="16"/>
      <c r="B597" s="32"/>
      <c r="C597" s="63"/>
      <c r="D597" s="50"/>
      <c r="E597" s="30"/>
      <c r="F597" s="30"/>
      <c r="G597" s="30"/>
      <c r="H597" s="30"/>
    </row>
    <row r="598" spans="1:8" ht="18.75" customHeight="1">
      <c r="A598" s="16"/>
      <c r="B598" s="32"/>
      <c r="C598" s="63"/>
      <c r="D598" s="50"/>
      <c r="E598" s="30"/>
      <c r="F598" s="30"/>
      <c r="G598" s="30"/>
      <c r="H598" s="30"/>
    </row>
    <row r="599" spans="1:8" ht="18.75" customHeight="1">
      <c r="A599" s="16"/>
      <c r="B599" s="32"/>
      <c r="C599" s="63"/>
      <c r="D599" s="50"/>
      <c r="E599" s="30"/>
      <c r="F599" s="30"/>
      <c r="G599" s="30"/>
      <c r="H599" s="30"/>
    </row>
    <row r="600" spans="1:8" ht="18.75" customHeight="1">
      <c r="A600" s="16"/>
      <c r="B600" s="32"/>
      <c r="C600" s="63"/>
      <c r="D600" s="50"/>
      <c r="E600" s="30"/>
      <c r="F600" s="30"/>
      <c r="G600" s="30"/>
      <c r="H600" s="30"/>
    </row>
    <row r="601" spans="1:8" ht="18.75" customHeight="1">
      <c r="A601" s="16"/>
      <c r="B601" s="32"/>
      <c r="C601" s="63"/>
      <c r="D601" s="50"/>
      <c r="E601" s="30"/>
      <c r="F601" s="30"/>
      <c r="G601" s="30"/>
      <c r="H601" s="30"/>
    </row>
    <row r="602" spans="1:8" ht="18.75" customHeight="1">
      <c r="A602" s="16"/>
      <c r="B602" s="32"/>
      <c r="C602" s="63"/>
      <c r="D602" s="50"/>
      <c r="E602" s="30"/>
      <c r="F602" s="30"/>
      <c r="G602" s="30"/>
      <c r="H602" s="30"/>
    </row>
    <row r="603" spans="1:8" ht="18.75" customHeight="1">
      <c r="A603" s="16"/>
      <c r="B603" s="32"/>
      <c r="C603" s="63"/>
      <c r="D603" s="50"/>
      <c r="E603" s="30"/>
      <c r="F603" s="30"/>
      <c r="G603" s="30"/>
      <c r="H603" s="30"/>
    </row>
    <row r="604" spans="1:8" ht="18.75" customHeight="1">
      <c r="A604" s="16"/>
      <c r="B604" s="32"/>
      <c r="C604" s="63"/>
      <c r="D604" s="50"/>
      <c r="E604" s="30"/>
      <c r="F604" s="30"/>
      <c r="G604" s="30"/>
      <c r="H604" s="30"/>
    </row>
    <row r="605" spans="1:8" ht="18.75" customHeight="1">
      <c r="A605" s="16"/>
      <c r="B605" s="32"/>
      <c r="C605" s="63"/>
      <c r="D605" s="50"/>
      <c r="E605" s="30"/>
      <c r="F605" s="30"/>
      <c r="G605" s="30"/>
      <c r="H605" s="30"/>
    </row>
    <row r="606" spans="1:8" ht="18.75" customHeight="1">
      <c r="A606" s="16"/>
      <c r="B606" s="32"/>
      <c r="C606" s="63"/>
      <c r="D606" s="50"/>
      <c r="E606" s="30"/>
      <c r="F606" s="30"/>
      <c r="G606" s="30"/>
      <c r="H606" s="30"/>
    </row>
    <row r="607" spans="1:8" ht="18.75" customHeight="1">
      <c r="A607" s="16"/>
      <c r="B607" s="32"/>
      <c r="C607" s="63"/>
      <c r="D607" s="50"/>
      <c r="E607" s="30"/>
      <c r="F607" s="30"/>
      <c r="G607" s="30"/>
      <c r="H607" s="30"/>
    </row>
    <row r="608" spans="1:8" ht="18.75" customHeight="1">
      <c r="A608" s="16"/>
      <c r="B608" s="32"/>
      <c r="C608" s="63"/>
      <c r="D608" s="50"/>
      <c r="E608" s="30"/>
      <c r="F608" s="30"/>
      <c r="G608" s="30"/>
      <c r="H608" s="30"/>
    </row>
    <row r="609" spans="1:8" ht="18.75" customHeight="1">
      <c r="A609" s="16"/>
      <c r="B609" s="32"/>
      <c r="C609" s="63"/>
      <c r="D609" s="50"/>
      <c r="E609" s="30"/>
      <c r="F609" s="30"/>
      <c r="G609" s="30"/>
      <c r="H609" s="30"/>
    </row>
    <row r="610" spans="1:8" ht="18.75" customHeight="1">
      <c r="A610" s="16"/>
      <c r="B610" s="32"/>
      <c r="C610" s="63"/>
      <c r="D610" s="50"/>
      <c r="E610" s="30"/>
      <c r="F610" s="30"/>
      <c r="G610" s="30"/>
      <c r="H610" s="30"/>
    </row>
    <row r="611" spans="1:8" ht="18.75" customHeight="1">
      <c r="A611" s="16"/>
      <c r="B611" s="32"/>
      <c r="C611" s="63"/>
      <c r="D611" s="50"/>
      <c r="E611" s="30"/>
      <c r="F611" s="30"/>
      <c r="G611" s="30"/>
      <c r="H611" s="30"/>
    </row>
    <row r="612" spans="1:8" ht="18.75" customHeight="1">
      <c r="A612" s="16"/>
      <c r="B612" s="32"/>
      <c r="C612" s="63"/>
      <c r="D612" s="50"/>
      <c r="E612" s="30"/>
      <c r="F612" s="30"/>
      <c r="G612" s="30"/>
      <c r="H612" s="30"/>
    </row>
    <row r="613" spans="1:8" ht="18.75" customHeight="1">
      <c r="A613" s="16"/>
      <c r="B613" s="32"/>
      <c r="C613" s="63"/>
      <c r="D613" s="50"/>
      <c r="E613" s="30"/>
      <c r="F613" s="30"/>
      <c r="G613" s="30"/>
      <c r="H613" s="30"/>
    </row>
    <row r="614" spans="1:8" ht="18.75" customHeight="1">
      <c r="A614" s="16"/>
      <c r="B614" s="32"/>
      <c r="C614" s="63"/>
      <c r="D614" s="50"/>
      <c r="E614" s="30"/>
      <c r="F614" s="30"/>
      <c r="G614" s="30"/>
      <c r="H614" s="30"/>
    </row>
    <row r="615" spans="1:8" ht="18.75" customHeight="1">
      <c r="A615" s="16"/>
      <c r="B615" s="32"/>
      <c r="C615" s="63"/>
      <c r="D615" s="50"/>
      <c r="E615" s="30"/>
      <c r="F615" s="30"/>
      <c r="G615" s="30"/>
      <c r="H615" s="30"/>
    </row>
    <row r="616" spans="1:8" ht="18.75" customHeight="1">
      <c r="A616" s="16"/>
      <c r="B616" s="32"/>
      <c r="C616" s="63"/>
      <c r="D616" s="50"/>
      <c r="E616" s="30"/>
      <c r="F616" s="30"/>
      <c r="G616" s="30"/>
      <c r="H616" s="30"/>
    </row>
    <row r="617" spans="1:8" ht="18.75" customHeight="1">
      <c r="A617" s="16"/>
      <c r="B617" s="32"/>
      <c r="C617" s="63"/>
      <c r="D617" s="50"/>
      <c r="E617" s="30"/>
      <c r="F617" s="30"/>
      <c r="G617" s="30"/>
      <c r="H617" s="30"/>
    </row>
    <row r="618" spans="1:8" ht="18.75" customHeight="1">
      <c r="A618" s="16"/>
      <c r="B618" s="32"/>
      <c r="C618" s="63"/>
      <c r="D618" s="50"/>
      <c r="E618" s="30"/>
      <c r="F618" s="30"/>
      <c r="G618" s="30"/>
      <c r="H618" s="30"/>
    </row>
    <row r="619" spans="1:8" ht="18.75" customHeight="1">
      <c r="A619" s="16"/>
      <c r="B619" s="32"/>
      <c r="C619" s="63"/>
      <c r="D619" s="50"/>
      <c r="E619" s="30"/>
      <c r="F619" s="30"/>
      <c r="G619" s="30"/>
      <c r="H619" s="30"/>
    </row>
    <row r="620" spans="1:8" ht="18.75" customHeight="1">
      <c r="A620" s="16"/>
      <c r="B620" s="32"/>
      <c r="C620" s="63"/>
      <c r="D620" s="50"/>
      <c r="E620" s="30"/>
      <c r="F620" s="30"/>
      <c r="G620" s="30"/>
      <c r="H620" s="30"/>
    </row>
    <row r="621" spans="1:8" ht="18.75" customHeight="1">
      <c r="A621" s="16"/>
      <c r="B621" s="32"/>
      <c r="C621" s="63"/>
      <c r="D621" s="50"/>
      <c r="E621" s="30"/>
      <c r="F621" s="30"/>
      <c r="G621" s="30"/>
      <c r="H621" s="30"/>
    </row>
    <row r="622" spans="1:8" ht="18.75" customHeight="1">
      <c r="A622" s="16"/>
      <c r="B622" s="32"/>
      <c r="C622" s="63"/>
      <c r="D622" s="50"/>
      <c r="E622" s="30"/>
      <c r="F622" s="30"/>
      <c r="G622" s="30"/>
      <c r="H622" s="30"/>
    </row>
    <row r="623" spans="1:8" ht="18.75" customHeight="1">
      <c r="A623" s="16"/>
      <c r="B623" s="32"/>
      <c r="C623" s="63"/>
      <c r="D623" s="50"/>
      <c r="E623" s="30"/>
      <c r="F623" s="30"/>
      <c r="G623" s="30"/>
      <c r="H623" s="30"/>
    </row>
    <row r="624" spans="1:8" ht="18.75" customHeight="1">
      <c r="A624" s="16"/>
      <c r="B624" s="32"/>
      <c r="C624" s="63"/>
      <c r="D624" s="50"/>
      <c r="E624" s="30"/>
      <c r="F624" s="30"/>
      <c r="G624" s="30"/>
      <c r="H624" s="30"/>
    </row>
    <row r="625" spans="1:8" ht="18.75" customHeight="1">
      <c r="A625" s="16"/>
      <c r="B625" s="32"/>
      <c r="C625" s="63"/>
      <c r="D625" s="50"/>
      <c r="E625" s="30"/>
      <c r="F625" s="30"/>
      <c r="G625" s="30"/>
      <c r="H625" s="30"/>
    </row>
    <row r="626" spans="1:8" ht="18.75" customHeight="1">
      <c r="A626" s="16"/>
      <c r="B626" s="32"/>
      <c r="C626" s="63"/>
      <c r="D626" s="50"/>
      <c r="E626" s="30"/>
      <c r="F626" s="30"/>
      <c r="G626" s="30"/>
      <c r="H626" s="30"/>
    </row>
    <row r="627" spans="1:8" ht="18.75" customHeight="1">
      <c r="A627" s="16"/>
      <c r="B627" s="32"/>
      <c r="C627" s="63"/>
      <c r="D627" s="50"/>
      <c r="E627" s="30"/>
      <c r="F627" s="30"/>
      <c r="G627" s="30"/>
      <c r="H627" s="30"/>
    </row>
    <row r="628" spans="1:8" ht="18.75" customHeight="1">
      <c r="A628" s="16"/>
      <c r="B628" s="32"/>
      <c r="C628" s="63"/>
      <c r="D628" s="50"/>
      <c r="E628" s="30"/>
      <c r="F628" s="30"/>
      <c r="G628" s="30"/>
      <c r="H628" s="30"/>
    </row>
    <row r="629" spans="1:8" ht="18.75" customHeight="1">
      <c r="A629" s="16"/>
      <c r="B629" s="32"/>
      <c r="C629" s="63"/>
      <c r="D629" s="50"/>
      <c r="E629" s="30"/>
      <c r="F629" s="30"/>
      <c r="G629" s="30"/>
      <c r="H629" s="30"/>
    </row>
    <row r="630" spans="1:8" ht="18.75" customHeight="1">
      <c r="A630" s="16"/>
      <c r="B630" s="32"/>
      <c r="C630" s="63"/>
      <c r="D630" s="50"/>
      <c r="E630" s="30"/>
      <c r="F630" s="30"/>
      <c r="G630" s="30"/>
      <c r="H630" s="30"/>
    </row>
    <row r="631" spans="1:8" ht="18.75" customHeight="1">
      <c r="A631" s="16"/>
      <c r="B631" s="32"/>
      <c r="C631" s="63"/>
      <c r="D631" s="50"/>
      <c r="E631" s="30"/>
      <c r="F631" s="30"/>
      <c r="G631" s="30"/>
      <c r="H631" s="30"/>
    </row>
    <row r="632" spans="1:8" ht="18.75" customHeight="1">
      <c r="A632" s="16"/>
      <c r="B632" s="32"/>
      <c r="C632" s="63"/>
      <c r="D632" s="50"/>
      <c r="E632" s="30"/>
      <c r="F632" s="30"/>
      <c r="G632" s="30"/>
      <c r="H632" s="30"/>
    </row>
    <row r="633" spans="1:8" ht="18.75" customHeight="1">
      <c r="A633" s="16"/>
      <c r="B633" s="32"/>
      <c r="C633" s="63"/>
      <c r="D633" s="50"/>
      <c r="E633" s="30"/>
      <c r="F633" s="30"/>
      <c r="G633" s="30"/>
      <c r="H633" s="30"/>
    </row>
    <row r="634" spans="1:8" ht="18.75" customHeight="1">
      <c r="A634" s="16"/>
      <c r="B634" s="32"/>
      <c r="C634" s="63"/>
      <c r="D634" s="50"/>
      <c r="E634" s="30"/>
      <c r="F634" s="30"/>
      <c r="G634" s="30"/>
      <c r="H634" s="30"/>
    </row>
    <row r="635" spans="1:8" ht="18.75" customHeight="1">
      <c r="A635" s="16"/>
      <c r="B635" s="32"/>
      <c r="C635" s="63"/>
      <c r="D635" s="50"/>
      <c r="E635" s="30"/>
      <c r="F635" s="30"/>
      <c r="G635" s="30"/>
      <c r="H635" s="30"/>
    </row>
    <row r="636" spans="1:8" ht="18.75" customHeight="1">
      <c r="A636" s="16"/>
      <c r="B636" s="32"/>
      <c r="C636" s="63"/>
      <c r="D636" s="50"/>
      <c r="E636" s="30"/>
      <c r="F636" s="30"/>
      <c r="G636" s="30"/>
      <c r="H636" s="30"/>
    </row>
    <row r="637" spans="1:8" ht="18.75" customHeight="1">
      <c r="A637" s="16"/>
      <c r="B637" s="32"/>
      <c r="C637" s="63"/>
      <c r="D637" s="50"/>
      <c r="E637" s="30"/>
      <c r="F637" s="30"/>
      <c r="G637" s="30"/>
      <c r="H637" s="30"/>
    </row>
    <row r="638" spans="1:8" ht="18.75" customHeight="1">
      <c r="A638" s="16"/>
      <c r="B638" s="32"/>
      <c r="C638" s="63"/>
      <c r="D638" s="50"/>
      <c r="E638" s="30"/>
      <c r="F638" s="30"/>
      <c r="G638" s="30"/>
      <c r="H638" s="30"/>
    </row>
    <row r="639" spans="1:8" ht="18.75" customHeight="1">
      <c r="A639" s="16"/>
      <c r="B639" s="32"/>
      <c r="C639" s="63"/>
      <c r="D639" s="50"/>
      <c r="E639" s="30"/>
      <c r="F639" s="30"/>
      <c r="G639" s="30"/>
      <c r="H639" s="30"/>
    </row>
    <row r="640" spans="1:8" ht="18.75" customHeight="1">
      <c r="A640" s="16"/>
      <c r="B640" s="32"/>
      <c r="C640" s="63"/>
      <c r="D640" s="32"/>
      <c r="E640" s="30"/>
      <c r="F640" s="30"/>
      <c r="G640" s="30"/>
      <c r="H640" s="30"/>
    </row>
    <row r="641" spans="1:8" ht="18.75" customHeight="1">
      <c r="A641" s="16"/>
      <c r="B641" s="32"/>
      <c r="C641" s="63"/>
      <c r="D641" s="32"/>
      <c r="E641" s="30"/>
      <c r="F641" s="30"/>
      <c r="G641" s="30"/>
      <c r="H641" s="30"/>
    </row>
    <row r="642" spans="1:8" ht="18.75" customHeight="1">
      <c r="A642" s="16"/>
      <c r="B642" s="32"/>
      <c r="C642" s="63"/>
      <c r="D642" s="32"/>
      <c r="E642" s="30"/>
      <c r="F642" s="30"/>
      <c r="G642" s="30"/>
      <c r="H642" s="30"/>
    </row>
    <row r="643" spans="1:8" ht="18.75" customHeight="1">
      <c r="A643" s="16"/>
      <c r="B643" s="32"/>
      <c r="C643" s="63"/>
      <c r="D643" s="32"/>
      <c r="E643" s="30"/>
      <c r="F643" s="30"/>
      <c r="G643" s="30"/>
      <c r="H643" s="30"/>
    </row>
    <row r="644" spans="1:8" ht="18.75" customHeight="1">
      <c r="A644" s="16"/>
      <c r="B644" s="32"/>
      <c r="C644" s="63"/>
      <c r="D644" s="32"/>
      <c r="E644" s="30"/>
      <c r="F644" s="30"/>
      <c r="G644" s="30"/>
      <c r="H644" s="30"/>
    </row>
    <row r="645" spans="1:8" ht="18.75" customHeight="1">
      <c r="A645" s="16"/>
      <c r="B645" s="32"/>
      <c r="C645" s="63"/>
      <c r="D645" s="32"/>
      <c r="E645" s="30"/>
      <c r="F645" s="30"/>
      <c r="G645" s="30"/>
      <c r="H645" s="30"/>
    </row>
    <row r="646" spans="1:8" ht="18.75" customHeight="1">
      <c r="A646" s="16"/>
      <c r="B646" s="32"/>
      <c r="C646" s="63"/>
      <c r="D646" s="32"/>
      <c r="E646" s="30"/>
      <c r="F646" s="30"/>
      <c r="G646" s="30"/>
      <c r="H646" s="30"/>
    </row>
    <row r="647" spans="1:8" ht="18.75" customHeight="1">
      <c r="A647" s="16"/>
      <c r="B647" s="32"/>
      <c r="C647" s="63"/>
      <c r="D647" s="32"/>
      <c r="E647" s="30"/>
      <c r="F647" s="30"/>
      <c r="G647" s="30"/>
      <c r="H647" s="30"/>
    </row>
    <row r="648" spans="1:8" ht="18.75" customHeight="1">
      <c r="A648" s="16"/>
      <c r="B648" s="32"/>
      <c r="C648" s="63"/>
      <c r="D648" s="32"/>
      <c r="E648" s="30"/>
      <c r="F648" s="30"/>
      <c r="G648" s="30"/>
      <c r="H648" s="30"/>
    </row>
    <row r="649" spans="1:8" ht="18.75" customHeight="1">
      <c r="A649" s="16"/>
      <c r="B649" s="32"/>
      <c r="C649" s="63"/>
      <c r="D649" s="32"/>
      <c r="E649" s="30"/>
      <c r="F649" s="30"/>
      <c r="G649" s="30"/>
      <c r="H649" s="30"/>
    </row>
    <row r="650" spans="1:8" ht="18.75" customHeight="1">
      <c r="A650" s="16"/>
      <c r="B650" s="32"/>
      <c r="C650" s="63"/>
      <c r="D650" s="32"/>
      <c r="E650" s="30"/>
      <c r="F650" s="30"/>
      <c r="G650" s="30"/>
      <c r="H650" s="30"/>
    </row>
    <row r="651" spans="1:8" ht="18.75" customHeight="1">
      <c r="A651" s="16"/>
      <c r="B651" s="32"/>
      <c r="C651" s="63"/>
      <c r="D651" s="32"/>
      <c r="E651" s="30"/>
      <c r="F651" s="30"/>
      <c r="G651" s="30"/>
      <c r="H651" s="30"/>
    </row>
    <row r="652" spans="1:8" ht="18.75" customHeight="1">
      <c r="A652" s="16"/>
      <c r="B652" s="32"/>
      <c r="C652" s="63"/>
      <c r="D652" s="32"/>
      <c r="E652" s="30"/>
      <c r="F652" s="30"/>
      <c r="G652" s="30"/>
      <c r="H652" s="30"/>
    </row>
    <row r="653" spans="1:8" ht="18.75" customHeight="1">
      <c r="A653" s="16"/>
      <c r="B653" s="32"/>
      <c r="C653" s="63"/>
      <c r="D653" s="32"/>
      <c r="E653" s="30"/>
      <c r="F653" s="30"/>
      <c r="G653" s="30"/>
      <c r="H653" s="30"/>
    </row>
    <row r="654" spans="1:8" ht="18.75" customHeight="1">
      <c r="A654" s="16"/>
      <c r="B654" s="32"/>
      <c r="C654" s="63"/>
      <c r="D654" s="32"/>
      <c r="E654" s="30"/>
      <c r="F654" s="30"/>
      <c r="G654" s="30"/>
      <c r="H654" s="30"/>
    </row>
    <row r="655" spans="1:8" ht="18.75" customHeight="1">
      <c r="A655" s="16"/>
      <c r="B655" s="32"/>
      <c r="C655" s="63"/>
      <c r="D655" s="32"/>
      <c r="E655" s="30"/>
      <c r="F655" s="30"/>
      <c r="G655" s="30"/>
      <c r="H655" s="30"/>
    </row>
    <row r="656" spans="1:8" ht="18.75" customHeight="1">
      <c r="A656" s="16"/>
      <c r="B656" s="32"/>
      <c r="C656" s="63"/>
      <c r="D656" s="32"/>
      <c r="E656" s="30"/>
      <c r="F656" s="30"/>
      <c r="G656" s="30"/>
      <c r="H656" s="30"/>
    </row>
    <row r="657" spans="1:8" ht="18.75" customHeight="1">
      <c r="A657" s="16"/>
      <c r="B657" s="32"/>
      <c r="C657" s="63"/>
      <c r="D657" s="32"/>
      <c r="E657" s="30"/>
      <c r="F657" s="30"/>
      <c r="G657" s="30"/>
      <c r="H657" s="30"/>
    </row>
    <row r="658" spans="1:8" ht="18.75" customHeight="1">
      <c r="A658" s="16"/>
      <c r="B658" s="32"/>
      <c r="C658" s="63"/>
      <c r="D658" s="32"/>
      <c r="E658" s="30"/>
      <c r="F658" s="30"/>
      <c r="G658" s="30"/>
      <c r="H658" s="30"/>
    </row>
    <row r="659" spans="1:8" ht="18.75" customHeight="1">
      <c r="A659" s="16"/>
      <c r="B659" s="32"/>
      <c r="C659" s="63"/>
      <c r="D659" s="32"/>
      <c r="E659" s="30"/>
      <c r="F659" s="30"/>
      <c r="G659" s="30"/>
      <c r="H659" s="30"/>
    </row>
    <row r="660" spans="1:8" ht="18.75" customHeight="1">
      <c r="A660" s="16"/>
      <c r="B660" s="32"/>
      <c r="C660" s="63"/>
      <c r="D660" s="32"/>
      <c r="E660" s="30"/>
      <c r="F660" s="30"/>
      <c r="G660" s="30"/>
      <c r="H660" s="30"/>
    </row>
    <row r="661" spans="1:8" ht="18.75" customHeight="1">
      <c r="A661" s="16"/>
      <c r="B661" s="32"/>
      <c r="C661" s="63"/>
      <c r="D661" s="32"/>
      <c r="E661" s="30"/>
      <c r="F661" s="30"/>
      <c r="G661" s="30"/>
      <c r="H661" s="30"/>
    </row>
    <row r="662" spans="1:8" ht="18.75" customHeight="1">
      <c r="A662" s="16"/>
      <c r="B662" s="32"/>
      <c r="C662" s="63"/>
      <c r="D662" s="32"/>
      <c r="E662" s="30"/>
      <c r="F662" s="30"/>
      <c r="G662" s="30"/>
      <c r="H662" s="30"/>
    </row>
    <row r="663" spans="1:8" ht="18.75" customHeight="1">
      <c r="A663" s="16"/>
      <c r="B663" s="32"/>
      <c r="C663" s="63"/>
      <c r="D663" s="32"/>
      <c r="E663" s="30"/>
      <c r="F663" s="30"/>
      <c r="G663" s="30"/>
      <c r="H663" s="30"/>
    </row>
    <row r="664" spans="1:8" ht="18.75" customHeight="1">
      <c r="A664" s="16"/>
      <c r="B664" s="32"/>
      <c r="C664" s="63"/>
      <c r="D664" s="32"/>
      <c r="E664" s="30"/>
      <c r="F664" s="30"/>
      <c r="G664" s="30"/>
      <c r="H664" s="30"/>
    </row>
    <row r="665" spans="1:8" ht="18.75" customHeight="1">
      <c r="A665" s="16"/>
      <c r="B665" s="32"/>
      <c r="C665" s="63"/>
      <c r="D665" s="32"/>
      <c r="E665" s="30"/>
      <c r="F665" s="30"/>
      <c r="G665" s="30"/>
      <c r="H665" s="30"/>
    </row>
    <row r="666" spans="1:8" ht="18.75" customHeight="1">
      <c r="A666" s="16"/>
      <c r="B666" s="32"/>
      <c r="C666" s="63"/>
      <c r="D666" s="32"/>
      <c r="E666" s="30"/>
      <c r="F666" s="30"/>
      <c r="G666" s="30"/>
      <c r="H666" s="30"/>
    </row>
    <row r="667" spans="1:8" ht="18.75" customHeight="1">
      <c r="A667" s="16"/>
      <c r="B667" s="32"/>
      <c r="C667" s="63"/>
      <c r="D667" s="32"/>
      <c r="E667" s="30"/>
      <c r="F667" s="30"/>
      <c r="G667" s="30"/>
      <c r="H667" s="30"/>
    </row>
    <row r="668" spans="1:8" ht="18.75" customHeight="1">
      <c r="A668" s="16"/>
      <c r="B668" s="32"/>
      <c r="C668" s="63"/>
      <c r="D668" s="32"/>
      <c r="E668" s="30"/>
      <c r="F668" s="30"/>
      <c r="G668" s="30"/>
      <c r="H668" s="30"/>
    </row>
    <row r="669" spans="1:8" ht="18.75" customHeight="1">
      <c r="A669" s="16"/>
      <c r="B669" s="32"/>
      <c r="C669" s="63"/>
      <c r="D669" s="32"/>
      <c r="E669" s="30"/>
      <c r="F669" s="30"/>
      <c r="G669" s="30"/>
      <c r="H669" s="30"/>
    </row>
    <row r="670" spans="1:8" ht="18.75" customHeight="1">
      <c r="A670" s="16"/>
      <c r="B670" s="32"/>
      <c r="C670" s="63"/>
      <c r="D670" s="32"/>
      <c r="E670" s="30"/>
      <c r="F670" s="30"/>
      <c r="G670" s="30"/>
      <c r="H670" s="30"/>
    </row>
    <row r="671" spans="1:8" ht="18.75" customHeight="1">
      <c r="A671" s="16"/>
      <c r="B671" s="32"/>
      <c r="C671" s="63"/>
      <c r="D671" s="32"/>
      <c r="E671" s="30"/>
      <c r="F671" s="30"/>
      <c r="G671" s="30"/>
      <c r="H671" s="30"/>
    </row>
    <row r="672" spans="1:8" ht="18.75" customHeight="1">
      <c r="A672" s="16"/>
      <c r="B672" s="32"/>
      <c r="C672" s="63"/>
      <c r="D672" s="32"/>
      <c r="E672" s="30"/>
      <c r="F672" s="30"/>
      <c r="G672" s="30"/>
      <c r="H672" s="30"/>
    </row>
    <row r="673" spans="1:8" ht="18.75" customHeight="1">
      <c r="A673" s="16"/>
      <c r="B673" s="32"/>
      <c r="C673" s="63"/>
      <c r="D673" s="32"/>
      <c r="E673" s="30"/>
      <c r="F673" s="30"/>
      <c r="G673" s="30"/>
      <c r="H673" s="30"/>
    </row>
    <row r="674" spans="1:8" ht="18.75" customHeight="1">
      <c r="A674" s="16"/>
      <c r="B674" s="32"/>
      <c r="C674" s="63"/>
      <c r="D674" s="32"/>
      <c r="E674" s="30"/>
      <c r="F674" s="30"/>
      <c r="G674" s="30"/>
      <c r="H674" s="30"/>
    </row>
    <row r="675" spans="1:8" ht="18.75" customHeight="1">
      <c r="A675" s="16"/>
      <c r="B675" s="32"/>
      <c r="C675" s="63"/>
      <c r="D675" s="32"/>
      <c r="E675" s="30"/>
      <c r="F675" s="30"/>
      <c r="G675" s="30"/>
      <c r="H675" s="30"/>
    </row>
    <row r="676" spans="1:8" ht="18.75" customHeight="1">
      <c r="A676" s="16"/>
      <c r="B676" s="32"/>
      <c r="C676" s="63"/>
      <c r="D676" s="32"/>
      <c r="E676" s="30"/>
      <c r="F676" s="30"/>
      <c r="G676" s="30"/>
      <c r="H676" s="30"/>
    </row>
    <row r="677" spans="1:8" ht="18.75" customHeight="1">
      <c r="A677" s="16"/>
      <c r="B677" s="32"/>
      <c r="C677" s="63"/>
      <c r="D677" s="32"/>
      <c r="E677" s="30"/>
      <c r="F677" s="30"/>
      <c r="G677" s="30"/>
      <c r="H677" s="30"/>
    </row>
    <row r="678" spans="1:8" ht="18.75" customHeight="1">
      <c r="A678" s="16"/>
      <c r="B678" s="32"/>
      <c r="C678" s="63"/>
      <c r="D678" s="32"/>
      <c r="E678" s="30"/>
      <c r="F678" s="30"/>
      <c r="G678" s="30"/>
      <c r="H678" s="30"/>
    </row>
    <row r="679" spans="1:8" ht="18.75" customHeight="1">
      <c r="A679" s="16"/>
      <c r="B679" s="32"/>
      <c r="C679" s="63"/>
      <c r="D679" s="32"/>
      <c r="E679" s="30"/>
      <c r="F679" s="30"/>
      <c r="G679" s="30"/>
      <c r="H679" s="30"/>
    </row>
    <row r="680" spans="1:8" ht="18.75" customHeight="1">
      <c r="A680" s="16"/>
      <c r="B680" s="32"/>
      <c r="C680" s="63"/>
      <c r="D680" s="32"/>
      <c r="E680" s="30"/>
      <c r="F680" s="30"/>
      <c r="G680" s="30"/>
      <c r="H680" s="30"/>
    </row>
    <row r="681" spans="1:8" ht="18.75" customHeight="1">
      <c r="A681" s="16"/>
      <c r="B681" s="32"/>
      <c r="C681" s="63"/>
      <c r="D681" s="32"/>
      <c r="E681" s="30"/>
      <c r="F681" s="30"/>
      <c r="G681" s="30"/>
      <c r="H681" s="30"/>
    </row>
    <row r="682" spans="1:8" ht="18.75" customHeight="1">
      <c r="A682" s="16"/>
      <c r="B682" s="32"/>
      <c r="C682" s="63"/>
      <c r="D682" s="32"/>
      <c r="E682" s="30"/>
      <c r="F682" s="30"/>
      <c r="G682" s="30"/>
      <c r="H682" s="30"/>
    </row>
    <row r="683" spans="1:8" ht="18.75" customHeight="1">
      <c r="A683" s="16"/>
      <c r="B683" s="32"/>
      <c r="C683" s="63"/>
      <c r="D683" s="32"/>
      <c r="E683" s="30"/>
      <c r="F683" s="30"/>
      <c r="G683" s="30"/>
      <c r="H683" s="30"/>
    </row>
    <row r="684" spans="1:8" ht="18.75" customHeight="1">
      <c r="A684" s="16"/>
      <c r="B684" s="32"/>
      <c r="C684" s="63"/>
      <c r="D684" s="32"/>
      <c r="E684" s="30"/>
      <c r="F684" s="30"/>
      <c r="G684" s="30"/>
      <c r="H684" s="30"/>
    </row>
    <row r="685" spans="1:8" ht="18.75" customHeight="1">
      <c r="A685" s="16"/>
      <c r="B685" s="32"/>
      <c r="C685" s="63"/>
      <c r="D685" s="32"/>
      <c r="E685" s="30"/>
      <c r="F685" s="30"/>
      <c r="G685" s="30"/>
      <c r="H685" s="30"/>
    </row>
    <row r="686" spans="1:8" ht="18.75" customHeight="1">
      <c r="A686" s="16"/>
      <c r="B686" s="32"/>
      <c r="C686" s="63"/>
      <c r="D686" s="32"/>
      <c r="E686" s="30"/>
      <c r="F686" s="30"/>
      <c r="G686" s="30"/>
      <c r="H686" s="30"/>
    </row>
    <row r="687" spans="1:8" ht="18.75" customHeight="1">
      <c r="A687" s="16"/>
      <c r="B687" s="32"/>
      <c r="C687" s="63"/>
      <c r="D687" s="32"/>
      <c r="E687" s="30"/>
      <c r="F687" s="30"/>
      <c r="G687" s="30"/>
      <c r="H687" s="30"/>
    </row>
    <row r="688" spans="1:8" ht="18.75" customHeight="1">
      <c r="A688" s="16"/>
      <c r="B688" s="32"/>
      <c r="C688" s="63"/>
      <c r="D688" s="32"/>
      <c r="E688" s="30"/>
      <c r="F688" s="30"/>
      <c r="G688" s="30"/>
      <c r="H688" s="30"/>
    </row>
    <row r="689" spans="1:8" ht="18.75" customHeight="1">
      <c r="A689" s="16"/>
      <c r="B689" s="32"/>
      <c r="C689" s="63"/>
      <c r="D689" s="32"/>
      <c r="E689" s="30"/>
      <c r="F689" s="30"/>
      <c r="G689" s="30"/>
      <c r="H689" s="30"/>
    </row>
    <row r="690" spans="1:8" ht="18.75" customHeight="1">
      <c r="A690" s="16"/>
      <c r="B690" s="32"/>
      <c r="C690" s="63"/>
      <c r="D690" s="32"/>
      <c r="E690" s="30"/>
      <c r="F690" s="30"/>
      <c r="G690" s="30"/>
      <c r="H690" s="30"/>
    </row>
    <row r="691" spans="1:8" ht="18.75" customHeight="1">
      <c r="A691" s="16"/>
      <c r="B691" s="32"/>
      <c r="C691" s="63"/>
      <c r="D691" s="32"/>
      <c r="E691" s="30"/>
      <c r="F691" s="30"/>
      <c r="G691" s="30"/>
      <c r="H691" s="30"/>
    </row>
    <row r="692" spans="1:8" ht="18.75" customHeight="1">
      <c r="A692" s="16"/>
      <c r="B692" s="32"/>
      <c r="C692" s="63"/>
      <c r="D692" s="32"/>
      <c r="E692" s="30"/>
      <c r="F692" s="30"/>
      <c r="G692" s="30"/>
      <c r="H692" s="30"/>
    </row>
    <row r="693" spans="1:8" ht="18.75" customHeight="1">
      <c r="A693" s="16"/>
      <c r="B693" s="32"/>
      <c r="C693" s="63"/>
      <c r="D693" s="32"/>
      <c r="E693" s="30"/>
      <c r="F693" s="30"/>
      <c r="G693" s="30"/>
      <c r="H693" s="30"/>
    </row>
    <row r="694" spans="1:8" ht="18.75" customHeight="1">
      <c r="A694" s="16"/>
      <c r="B694" s="32"/>
      <c r="C694" s="63"/>
      <c r="D694" s="32"/>
      <c r="E694" s="30"/>
      <c r="F694" s="30"/>
      <c r="G694" s="30"/>
      <c r="H694" s="30"/>
    </row>
    <row r="695" spans="1:8" ht="18.75" customHeight="1">
      <c r="A695" s="16"/>
      <c r="B695" s="32"/>
      <c r="C695" s="63"/>
      <c r="D695" s="32"/>
      <c r="E695" s="30"/>
      <c r="F695" s="30"/>
      <c r="G695" s="30"/>
      <c r="H695" s="30"/>
    </row>
    <row r="696" spans="1:8" ht="18.75" customHeight="1">
      <c r="A696" s="16"/>
      <c r="B696" s="32"/>
      <c r="C696" s="63"/>
      <c r="D696" s="32"/>
      <c r="E696" s="30"/>
      <c r="F696" s="30"/>
      <c r="G696" s="30"/>
      <c r="H696" s="30"/>
    </row>
    <row r="697" spans="1:8" ht="18.75" customHeight="1">
      <c r="A697" s="16"/>
      <c r="B697" s="32"/>
      <c r="C697" s="63"/>
      <c r="D697" s="32"/>
      <c r="E697" s="30"/>
      <c r="F697" s="30"/>
      <c r="G697" s="30"/>
      <c r="H697" s="30"/>
    </row>
    <row r="698" spans="1:8" ht="18.75" customHeight="1">
      <c r="A698" s="16"/>
      <c r="B698" s="32"/>
      <c r="C698" s="63"/>
      <c r="D698" s="32"/>
      <c r="E698" s="30"/>
      <c r="F698" s="30"/>
      <c r="G698" s="30"/>
      <c r="H698" s="30"/>
    </row>
    <row r="699" spans="1:8" ht="18.75" customHeight="1">
      <c r="A699" s="16"/>
      <c r="B699" s="32"/>
      <c r="C699" s="63"/>
      <c r="D699" s="32"/>
      <c r="E699" s="30"/>
      <c r="F699" s="30"/>
      <c r="G699" s="30"/>
      <c r="H699" s="30"/>
    </row>
    <row r="700" spans="1:8" ht="18.75" customHeight="1">
      <c r="A700" s="16"/>
      <c r="B700" s="32"/>
      <c r="C700" s="63"/>
      <c r="D700" s="32"/>
      <c r="E700" s="30"/>
      <c r="F700" s="30"/>
      <c r="G700" s="30"/>
      <c r="H700" s="30"/>
    </row>
    <row r="701" spans="1:8" ht="18.75" customHeight="1">
      <c r="A701" s="16"/>
      <c r="B701" s="32"/>
      <c r="C701" s="63"/>
      <c r="D701" s="32"/>
      <c r="E701" s="30"/>
      <c r="F701" s="30"/>
      <c r="G701" s="30"/>
      <c r="H701" s="30"/>
    </row>
    <row r="702" spans="1:8" ht="18.75" customHeight="1">
      <c r="A702" s="16"/>
      <c r="B702" s="32"/>
      <c r="C702" s="63"/>
      <c r="D702" s="32"/>
      <c r="E702" s="30"/>
      <c r="F702" s="30"/>
      <c r="G702" s="30"/>
      <c r="H702" s="30"/>
    </row>
    <row r="703" spans="1:8" ht="18.75" customHeight="1">
      <c r="A703" s="16"/>
      <c r="B703" s="32"/>
      <c r="C703" s="63"/>
      <c r="D703" s="32"/>
      <c r="E703" s="30"/>
      <c r="F703" s="30"/>
      <c r="G703" s="30"/>
      <c r="H703" s="30"/>
    </row>
    <row r="704" spans="1:8" ht="18.75" customHeight="1">
      <c r="A704" s="16"/>
      <c r="B704" s="32"/>
      <c r="C704" s="63"/>
      <c r="D704" s="32"/>
      <c r="E704" s="30"/>
      <c r="F704" s="30"/>
      <c r="G704" s="30"/>
      <c r="H704" s="30"/>
    </row>
    <row r="705" spans="1:8" ht="18.75" customHeight="1">
      <c r="A705" s="16"/>
      <c r="B705" s="32"/>
      <c r="C705" s="63"/>
      <c r="D705" s="32"/>
      <c r="E705" s="30"/>
      <c r="F705" s="30"/>
      <c r="G705" s="30"/>
      <c r="H705" s="30"/>
    </row>
    <row r="706" spans="1:8" ht="18.75" customHeight="1">
      <c r="A706" s="16"/>
      <c r="B706" s="32"/>
      <c r="C706" s="63"/>
      <c r="D706" s="32"/>
      <c r="E706" s="30"/>
      <c r="F706" s="30"/>
      <c r="G706" s="30"/>
      <c r="H706" s="30"/>
    </row>
    <row r="707" spans="1:8" ht="18.75" customHeight="1">
      <c r="A707" s="16"/>
      <c r="B707" s="32"/>
      <c r="C707" s="63"/>
      <c r="D707" s="32"/>
      <c r="E707" s="30"/>
      <c r="F707" s="30"/>
      <c r="G707" s="30"/>
      <c r="H707" s="30"/>
    </row>
    <row r="708" spans="1:8" ht="18.75" customHeight="1">
      <c r="A708" s="16"/>
      <c r="B708" s="32"/>
      <c r="C708" s="63"/>
      <c r="D708" s="32"/>
      <c r="E708" s="30"/>
      <c r="F708" s="30"/>
      <c r="G708" s="30"/>
      <c r="H708" s="30"/>
    </row>
    <row r="709" spans="1:8" ht="18.75" customHeight="1">
      <c r="A709" s="16"/>
      <c r="B709" s="32"/>
      <c r="C709" s="63"/>
      <c r="D709" s="32"/>
      <c r="E709" s="30"/>
      <c r="F709" s="30"/>
      <c r="G709" s="30"/>
      <c r="H709" s="30"/>
    </row>
    <row r="710" spans="1:8" ht="18.75" customHeight="1">
      <c r="A710" s="16"/>
      <c r="B710" s="32"/>
      <c r="C710" s="63"/>
      <c r="D710" s="32"/>
      <c r="E710" s="30"/>
      <c r="F710" s="30"/>
      <c r="G710" s="30"/>
      <c r="H710" s="30"/>
    </row>
    <row r="711" spans="1:8" ht="18.75" customHeight="1">
      <c r="A711" s="16"/>
      <c r="B711" s="32"/>
      <c r="C711" s="63"/>
      <c r="D711" s="32"/>
      <c r="E711" s="30"/>
      <c r="F711" s="30"/>
      <c r="G711" s="30"/>
      <c r="H711" s="30"/>
    </row>
    <row r="712" spans="1:8" ht="18.75" customHeight="1">
      <c r="A712" s="16"/>
      <c r="B712" s="32"/>
      <c r="C712" s="63"/>
      <c r="D712" s="32"/>
      <c r="E712" s="30"/>
      <c r="F712" s="30"/>
      <c r="G712" s="30"/>
      <c r="H712" s="30"/>
    </row>
    <row r="713" spans="1:8" ht="18.75" customHeight="1">
      <c r="A713" s="16"/>
      <c r="B713" s="32"/>
      <c r="C713" s="63"/>
      <c r="D713" s="32"/>
      <c r="E713" s="30"/>
      <c r="F713" s="30"/>
      <c r="G713" s="30"/>
      <c r="H713" s="30"/>
    </row>
    <row r="714" spans="1:8" ht="18.75" customHeight="1">
      <c r="A714" s="16"/>
      <c r="B714" s="32"/>
      <c r="C714" s="63"/>
      <c r="D714" s="32"/>
      <c r="E714" s="30"/>
      <c r="F714" s="30"/>
      <c r="G714" s="30"/>
      <c r="H714" s="30"/>
    </row>
    <row r="715" spans="1:8" ht="18.75" customHeight="1">
      <c r="A715" s="16"/>
      <c r="B715" s="32"/>
      <c r="C715" s="63"/>
      <c r="D715" s="32"/>
      <c r="E715" s="30"/>
      <c r="F715" s="30"/>
      <c r="G715" s="30"/>
      <c r="H715" s="30"/>
    </row>
    <row r="716" spans="1:8" ht="18.75" customHeight="1">
      <c r="A716" s="16"/>
      <c r="B716" s="32"/>
      <c r="C716" s="63"/>
      <c r="D716" s="32"/>
      <c r="E716" s="30"/>
      <c r="F716" s="30"/>
      <c r="G716" s="30"/>
      <c r="H716" s="30"/>
    </row>
    <row r="717" spans="1:8" ht="18.75" customHeight="1">
      <c r="A717" s="16"/>
      <c r="B717" s="32"/>
      <c r="C717" s="63"/>
      <c r="D717" s="32"/>
      <c r="E717" s="30"/>
      <c r="F717" s="30"/>
      <c r="G717" s="30"/>
      <c r="H717" s="30"/>
    </row>
    <row r="718" spans="1:8" ht="18.75" customHeight="1">
      <c r="A718" s="16"/>
      <c r="B718" s="32"/>
      <c r="C718" s="63"/>
      <c r="D718" s="32"/>
      <c r="E718" s="30"/>
      <c r="F718" s="30"/>
      <c r="G718" s="30"/>
      <c r="H718" s="30"/>
    </row>
    <row r="719" spans="1:8" ht="18.75" customHeight="1">
      <c r="A719" s="16"/>
      <c r="B719" s="32"/>
      <c r="C719" s="63"/>
      <c r="D719" s="32"/>
      <c r="E719" s="30"/>
      <c r="F719" s="30"/>
      <c r="G719" s="30"/>
      <c r="H719" s="30"/>
    </row>
    <row r="720" spans="1:8" ht="18.75" customHeight="1">
      <c r="A720" s="16"/>
      <c r="B720" s="32"/>
      <c r="C720" s="63"/>
      <c r="D720" s="32"/>
      <c r="E720" s="30"/>
      <c r="F720" s="30"/>
      <c r="G720" s="30"/>
      <c r="H720" s="30"/>
    </row>
    <row r="721" spans="1:8" ht="18.75" customHeight="1">
      <c r="A721" s="16"/>
      <c r="B721" s="32"/>
      <c r="C721" s="63"/>
      <c r="D721" s="32"/>
      <c r="E721" s="30"/>
      <c r="F721" s="30"/>
      <c r="G721" s="30"/>
      <c r="H721" s="30"/>
    </row>
    <row r="722" spans="1:8" ht="18.75" customHeight="1">
      <c r="A722" s="16"/>
      <c r="B722" s="32"/>
      <c r="C722" s="63"/>
      <c r="D722" s="32"/>
      <c r="E722" s="30"/>
      <c r="F722" s="30"/>
      <c r="G722" s="30"/>
      <c r="H722" s="30"/>
    </row>
    <row r="723" spans="1:8" ht="18.75" customHeight="1">
      <c r="A723" s="16"/>
      <c r="B723" s="32"/>
      <c r="C723" s="63"/>
      <c r="D723" s="32"/>
      <c r="E723" s="30"/>
      <c r="F723" s="30"/>
      <c r="G723" s="30"/>
      <c r="H723" s="30"/>
    </row>
    <row r="724" spans="1:8" ht="18.75" customHeight="1">
      <c r="A724" s="16"/>
      <c r="B724" s="32"/>
      <c r="C724" s="63"/>
      <c r="D724" s="32"/>
      <c r="E724" s="30"/>
      <c r="F724" s="30"/>
      <c r="G724" s="30"/>
      <c r="H724" s="30"/>
    </row>
    <row r="725" spans="1:8" ht="18.75" customHeight="1">
      <c r="A725" s="16"/>
      <c r="B725" s="32"/>
      <c r="C725" s="63"/>
      <c r="D725" s="32"/>
      <c r="E725" s="30"/>
      <c r="F725" s="30"/>
      <c r="G725" s="30"/>
      <c r="H725" s="30"/>
    </row>
    <row r="726" spans="1:8" ht="18.75" customHeight="1">
      <c r="A726" s="16"/>
      <c r="B726" s="32"/>
      <c r="C726" s="63"/>
      <c r="D726" s="32"/>
      <c r="E726" s="30"/>
      <c r="F726" s="30"/>
      <c r="G726" s="30"/>
      <c r="H726" s="30"/>
    </row>
    <row r="727" spans="1:8" ht="18.75" customHeight="1">
      <c r="A727" s="16"/>
      <c r="B727" s="32"/>
      <c r="C727" s="63"/>
      <c r="D727" s="32"/>
      <c r="E727" s="30"/>
      <c r="F727" s="30"/>
      <c r="G727" s="30"/>
      <c r="H727" s="30"/>
    </row>
    <row r="728" spans="1:8" ht="18.75" customHeight="1">
      <c r="A728" s="16"/>
      <c r="B728" s="32"/>
      <c r="C728" s="63"/>
      <c r="D728" s="32"/>
      <c r="E728" s="30"/>
      <c r="F728" s="30"/>
      <c r="G728" s="30"/>
      <c r="H728" s="30"/>
    </row>
    <row r="729" spans="1:8" ht="18.75" customHeight="1">
      <c r="A729" s="16"/>
      <c r="B729" s="32"/>
      <c r="C729" s="63"/>
      <c r="D729" s="32"/>
      <c r="E729" s="30"/>
      <c r="F729" s="30"/>
      <c r="G729" s="30"/>
      <c r="H729" s="30"/>
    </row>
    <row r="730" spans="1:8" ht="18.75" customHeight="1">
      <c r="A730" s="16"/>
      <c r="B730" s="32"/>
      <c r="C730" s="63"/>
      <c r="D730" s="32"/>
      <c r="E730" s="30"/>
      <c r="F730" s="30"/>
      <c r="G730" s="30"/>
      <c r="H730" s="30"/>
    </row>
    <row r="731" spans="1:8" ht="18.75" customHeight="1">
      <c r="A731" s="16"/>
      <c r="B731" s="32"/>
      <c r="C731" s="63"/>
      <c r="D731" s="32"/>
      <c r="E731" s="30"/>
      <c r="F731" s="30"/>
      <c r="G731" s="30"/>
      <c r="H731" s="30"/>
    </row>
    <row r="732" spans="1:8" ht="18.75" customHeight="1">
      <c r="A732" s="16"/>
      <c r="B732" s="32"/>
      <c r="C732" s="63"/>
      <c r="D732" s="32"/>
      <c r="E732" s="30"/>
      <c r="F732" s="30"/>
      <c r="G732" s="30"/>
      <c r="H732" s="30"/>
    </row>
    <row r="733" spans="1:8" ht="18.75" customHeight="1">
      <c r="A733" s="16"/>
      <c r="B733" s="32"/>
      <c r="C733" s="63"/>
      <c r="D733" s="32"/>
      <c r="E733" s="30"/>
      <c r="F733" s="30"/>
      <c r="G733" s="30"/>
      <c r="H733" s="30"/>
    </row>
    <row r="734" spans="1:8" ht="18.75" customHeight="1">
      <c r="A734" s="16"/>
      <c r="B734" s="32"/>
      <c r="C734" s="63"/>
      <c r="D734" s="32"/>
      <c r="E734" s="30"/>
      <c r="F734" s="30"/>
      <c r="G734" s="30"/>
      <c r="H734" s="30"/>
    </row>
    <row r="735" spans="1:8" ht="18.75" customHeight="1">
      <c r="A735" s="16"/>
      <c r="B735" s="32"/>
      <c r="C735" s="63"/>
      <c r="D735" s="32"/>
      <c r="E735" s="30"/>
      <c r="F735" s="30"/>
      <c r="G735" s="30"/>
      <c r="H735" s="30"/>
    </row>
    <row r="736" spans="1:8" ht="18.75" customHeight="1">
      <c r="A736" s="16"/>
      <c r="B736" s="32"/>
      <c r="C736" s="63"/>
      <c r="D736" s="32"/>
      <c r="E736" s="30"/>
      <c r="F736" s="30"/>
      <c r="G736" s="30"/>
      <c r="H736" s="30"/>
    </row>
    <row r="737" spans="1:8" ht="18.75" customHeight="1">
      <c r="A737" s="16"/>
      <c r="B737" s="32"/>
      <c r="C737" s="63"/>
      <c r="D737" s="32"/>
      <c r="E737" s="30"/>
      <c r="F737" s="30"/>
      <c r="G737" s="30"/>
      <c r="H737" s="30"/>
    </row>
    <row r="738" spans="1:8" ht="18.75" customHeight="1">
      <c r="A738" s="16"/>
      <c r="B738" s="32"/>
      <c r="C738" s="63"/>
      <c r="D738" s="32"/>
      <c r="E738" s="30"/>
      <c r="F738" s="30"/>
      <c r="G738" s="30"/>
      <c r="H738" s="30"/>
    </row>
    <row r="739" spans="1:8" ht="18.75" customHeight="1">
      <c r="A739" s="16"/>
      <c r="B739" s="32"/>
      <c r="C739" s="63"/>
      <c r="D739" s="32"/>
      <c r="E739" s="30"/>
      <c r="F739" s="30"/>
      <c r="G739" s="30"/>
      <c r="H739" s="30"/>
    </row>
    <row r="740" spans="1:8" ht="18.75" customHeight="1">
      <c r="A740" s="16"/>
      <c r="B740" s="32"/>
      <c r="C740" s="63"/>
      <c r="D740" s="32"/>
      <c r="E740" s="30"/>
      <c r="F740" s="30"/>
      <c r="G740" s="30"/>
      <c r="H740" s="30"/>
    </row>
    <row r="741" spans="1:8" ht="18.75" customHeight="1">
      <c r="A741" s="16"/>
      <c r="B741" s="32"/>
      <c r="C741" s="63"/>
      <c r="D741" s="32"/>
      <c r="E741" s="30"/>
      <c r="F741" s="30"/>
      <c r="G741" s="30"/>
      <c r="H741" s="30"/>
    </row>
    <row r="742" spans="1:8" ht="18.75" customHeight="1">
      <c r="A742" s="16"/>
      <c r="B742" s="32"/>
      <c r="C742" s="63"/>
      <c r="D742" s="32"/>
      <c r="E742" s="30"/>
      <c r="F742" s="30"/>
      <c r="G742" s="30"/>
      <c r="H742" s="30"/>
    </row>
    <row r="743" spans="1:8" ht="18.75" customHeight="1">
      <c r="A743" s="16"/>
      <c r="B743" s="32"/>
      <c r="C743" s="63"/>
      <c r="D743" s="32"/>
      <c r="E743" s="30"/>
      <c r="F743" s="30"/>
      <c r="G743" s="30"/>
      <c r="H743" s="30"/>
    </row>
    <row r="744" spans="1:8" ht="18.75" customHeight="1">
      <c r="A744" s="16"/>
      <c r="B744" s="32"/>
      <c r="C744" s="63"/>
      <c r="D744" s="32"/>
      <c r="E744" s="30"/>
      <c r="F744" s="30"/>
      <c r="G744" s="30"/>
      <c r="H744" s="30"/>
    </row>
    <row r="745" spans="1:8" ht="18.75" customHeight="1">
      <c r="A745" s="16"/>
      <c r="B745" s="32"/>
      <c r="C745" s="63"/>
      <c r="D745" s="32"/>
      <c r="E745" s="30"/>
      <c r="F745" s="30"/>
      <c r="G745" s="30"/>
      <c r="H745" s="30"/>
    </row>
    <row r="746" spans="1:8" ht="18.75" customHeight="1">
      <c r="A746" s="16"/>
      <c r="B746" s="32"/>
      <c r="C746" s="63"/>
      <c r="D746" s="32"/>
      <c r="E746" s="30"/>
      <c r="F746" s="30"/>
      <c r="G746" s="30"/>
      <c r="H746" s="30"/>
    </row>
    <row r="747" spans="1:8" ht="18.75" customHeight="1">
      <c r="A747" s="16"/>
      <c r="B747" s="32"/>
      <c r="C747" s="63"/>
      <c r="D747" s="32"/>
      <c r="E747" s="30"/>
      <c r="F747" s="30"/>
      <c r="G747" s="30"/>
      <c r="H747" s="30"/>
    </row>
    <row r="748" spans="1:8" ht="18.75" customHeight="1">
      <c r="A748" s="16"/>
      <c r="B748" s="32"/>
      <c r="C748" s="63"/>
      <c r="D748" s="32"/>
      <c r="E748" s="30"/>
      <c r="F748" s="30"/>
      <c r="G748" s="30"/>
      <c r="H748" s="30"/>
    </row>
    <row r="749" spans="1:8" ht="18.75" customHeight="1">
      <c r="A749" s="16"/>
      <c r="B749" s="32"/>
      <c r="C749" s="63"/>
      <c r="D749" s="32"/>
      <c r="E749" s="30"/>
      <c r="F749" s="30"/>
      <c r="G749" s="30"/>
      <c r="H749" s="30"/>
    </row>
    <row r="750" spans="1:8" ht="18.75" customHeight="1">
      <c r="A750" s="16"/>
      <c r="B750" s="32"/>
      <c r="C750" s="63"/>
      <c r="D750" s="32"/>
      <c r="E750" s="30"/>
      <c r="F750" s="30"/>
      <c r="G750" s="30"/>
      <c r="H750" s="30"/>
    </row>
    <row r="751" spans="1:8" ht="18.75" customHeight="1">
      <c r="A751" s="16"/>
      <c r="B751" s="32"/>
      <c r="C751" s="63"/>
      <c r="D751" s="32"/>
      <c r="E751" s="30"/>
      <c r="F751" s="30"/>
      <c r="G751" s="30"/>
      <c r="H751" s="30"/>
    </row>
    <row r="752" spans="1:8" ht="18.75" customHeight="1">
      <c r="A752" s="16"/>
      <c r="B752" s="32"/>
      <c r="C752" s="63"/>
      <c r="D752" s="32"/>
      <c r="E752" s="30"/>
      <c r="F752" s="30"/>
      <c r="G752" s="30"/>
      <c r="H752" s="30"/>
    </row>
    <row r="753" spans="1:8" ht="18.75" customHeight="1">
      <c r="A753" s="16"/>
      <c r="B753" s="32"/>
      <c r="C753" s="63"/>
      <c r="D753" s="32"/>
      <c r="E753" s="30"/>
      <c r="F753" s="30"/>
      <c r="G753" s="30"/>
      <c r="H753" s="30"/>
    </row>
    <row r="754" spans="1:8" ht="18.75" customHeight="1">
      <c r="A754" s="16"/>
      <c r="B754" s="32"/>
      <c r="C754" s="63"/>
      <c r="D754" s="32"/>
      <c r="E754" s="30"/>
      <c r="F754" s="30"/>
      <c r="G754" s="30"/>
      <c r="H754" s="30"/>
    </row>
    <row r="755" spans="1:8" ht="18.75" customHeight="1">
      <c r="A755" s="16"/>
      <c r="B755" s="32"/>
      <c r="C755" s="63"/>
      <c r="D755" s="32"/>
      <c r="E755" s="30"/>
      <c r="F755" s="30"/>
      <c r="G755" s="30"/>
      <c r="H755" s="30"/>
    </row>
    <row r="756" spans="1:8" ht="18.75" customHeight="1">
      <c r="A756" s="16"/>
      <c r="B756" s="32"/>
      <c r="C756" s="63"/>
      <c r="D756" s="32"/>
      <c r="E756" s="30"/>
      <c r="F756" s="30"/>
      <c r="G756" s="30"/>
      <c r="H756" s="30"/>
    </row>
    <row r="757" spans="1:8" ht="18.75" customHeight="1">
      <c r="A757" s="16"/>
      <c r="B757" s="32"/>
      <c r="C757" s="63"/>
      <c r="D757" s="32"/>
      <c r="E757" s="30"/>
      <c r="F757" s="30"/>
      <c r="G757" s="30"/>
      <c r="H757" s="30"/>
    </row>
    <row r="758" spans="1:8" ht="18.75" customHeight="1">
      <c r="A758" s="16"/>
      <c r="B758" s="32"/>
      <c r="C758" s="63"/>
      <c r="D758" s="32"/>
      <c r="E758" s="30"/>
      <c r="F758" s="30"/>
      <c r="G758" s="30"/>
      <c r="H758" s="30"/>
    </row>
    <row r="759" spans="1:8" ht="18.75" customHeight="1">
      <c r="A759" s="16"/>
      <c r="B759" s="32"/>
      <c r="C759" s="63"/>
      <c r="D759" s="32"/>
      <c r="E759" s="30"/>
      <c r="F759" s="30"/>
      <c r="G759" s="30"/>
      <c r="H759" s="30"/>
    </row>
    <row r="760" spans="1:8" ht="18.75" customHeight="1">
      <c r="A760" s="16"/>
      <c r="B760" s="32"/>
      <c r="C760" s="63"/>
      <c r="D760" s="32"/>
      <c r="E760" s="30"/>
      <c r="F760" s="30"/>
      <c r="G760" s="30"/>
      <c r="H760" s="30"/>
    </row>
    <row r="761" spans="1:8" ht="18.75" customHeight="1">
      <c r="A761" s="16"/>
      <c r="B761" s="32"/>
      <c r="C761" s="63"/>
      <c r="D761" s="32"/>
      <c r="E761" s="30"/>
      <c r="F761" s="30"/>
      <c r="G761" s="30"/>
      <c r="H761" s="30"/>
    </row>
    <row r="762" spans="1:8" ht="18.75" customHeight="1">
      <c r="A762" s="16"/>
      <c r="B762" s="32"/>
      <c r="C762" s="63"/>
      <c r="D762" s="32"/>
      <c r="E762" s="30"/>
      <c r="F762" s="30"/>
      <c r="G762" s="30"/>
      <c r="H762" s="30"/>
    </row>
    <row r="763" spans="1:8" ht="18.75" customHeight="1">
      <c r="A763" s="16"/>
      <c r="B763" s="32"/>
      <c r="C763" s="63"/>
      <c r="D763" s="32"/>
      <c r="E763" s="30"/>
      <c r="F763" s="30"/>
      <c r="G763" s="30"/>
      <c r="H763" s="30"/>
    </row>
    <row r="764" spans="1:8" ht="18.75" customHeight="1">
      <c r="A764" s="16"/>
      <c r="B764" s="32"/>
      <c r="C764" s="63"/>
      <c r="D764" s="32"/>
      <c r="E764" s="30"/>
      <c r="F764" s="30"/>
      <c r="G764" s="30"/>
      <c r="H764" s="30"/>
    </row>
    <row r="765" spans="1:8" ht="18.75" customHeight="1">
      <c r="A765" s="16"/>
      <c r="B765" s="32"/>
      <c r="C765" s="63"/>
      <c r="D765" s="32"/>
      <c r="E765" s="30"/>
      <c r="F765" s="30"/>
      <c r="G765" s="30"/>
      <c r="H765" s="30"/>
    </row>
    <row r="766" spans="1:8" ht="18.75" customHeight="1">
      <c r="A766" s="16"/>
      <c r="B766" s="32"/>
      <c r="C766" s="63"/>
      <c r="D766" s="32"/>
      <c r="E766" s="30"/>
      <c r="F766" s="30"/>
      <c r="G766" s="30"/>
      <c r="H766" s="30"/>
    </row>
    <row r="767" spans="1:8" ht="18.75" customHeight="1">
      <c r="A767" s="16"/>
      <c r="B767" s="32"/>
      <c r="C767" s="63"/>
      <c r="D767" s="32"/>
      <c r="E767" s="30"/>
      <c r="F767" s="30"/>
      <c r="G767" s="30"/>
      <c r="H767" s="30"/>
    </row>
    <row r="768" spans="1:8" ht="18.75" customHeight="1">
      <c r="A768" s="16"/>
      <c r="B768" s="32"/>
      <c r="C768" s="63"/>
      <c r="D768" s="32"/>
      <c r="E768" s="30"/>
      <c r="F768" s="30"/>
      <c r="G768" s="30"/>
      <c r="H768" s="30"/>
    </row>
    <row r="769" spans="1:8" ht="18.75" customHeight="1">
      <c r="A769" s="16"/>
      <c r="B769" s="32"/>
      <c r="C769" s="63"/>
      <c r="D769" s="32"/>
      <c r="E769" s="30"/>
      <c r="F769" s="30"/>
      <c r="G769" s="30"/>
      <c r="H769" s="30"/>
    </row>
  </sheetData>
  <sheetProtection password="CE28" sheet="1" objects="1" scenarios="1"/>
  <autoFilter ref="A4:M459"/>
  <mergeCells count="78">
    <mergeCell ref="A388:A402"/>
    <mergeCell ref="A376:A387"/>
    <mergeCell ref="B376:B387"/>
    <mergeCell ref="A237:A248"/>
    <mergeCell ref="B237:B248"/>
    <mergeCell ref="B249:B269"/>
    <mergeCell ref="B326:B334"/>
    <mergeCell ref="A293:A309"/>
    <mergeCell ref="B293:B309"/>
    <mergeCell ref="A310:A325"/>
    <mergeCell ref="A64:A67"/>
    <mergeCell ref="B64:B67"/>
    <mergeCell ref="A411:A415"/>
    <mergeCell ref="B411:B415"/>
    <mergeCell ref="A409:A410"/>
    <mergeCell ref="B310:B325"/>
    <mergeCell ref="A335:A355"/>
    <mergeCell ref="B335:B355"/>
    <mergeCell ref="A223:A236"/>
    <mergeCell ref="A249:A269"/>
    <mergeCell ref="B160:B172"/>
    <mergeCell ref="A173:A184"/>
    <mergeCell ref="B211:B222"/>
    <mergeCell ref="A1:M1"/>
    <mergeCell ref="A5:A24"/>
    <mergeCell ref="B5:B24"/>
    <mergeCell ref="B148:B159"/>
    <mergeCell ref="A112:A130"/>
    <mergeCell ref="B25:B47"/>
    <mergeCell ref="A93:A111"/>
    <mergeCell ref="B112:B130"/>
    <mergeCell ref="B93:B111"/>
    <mergeCell ref="A68:A92"/>
    <mergeCell ref="B432:B450"/>
    <mergeCell ref="A148:A159"/>
    <mergeCell ref="A198:A210"/>
    <mergeCell ref="A185:A197"/>
    <mergeCell ref="B185:B197"/>
    <mergeCell ref="B131:B147"/>
    <mergeCell ref="B198:B210"/>
    <mergeCell ref="A211:A222"/>
    <mergeCell ref="B173:B184"/>
    <mergeCell ref="A326:A334"/>
    <mergeCell ref="B403:B408"/>
    <mergeCell ref="A25:A47"/>
    <mergeCell ref="A48:A63"/>
    <mergeCell ref="B48:B63"/>
    <mergeCell ref="B356:B375"/>
    <mergeCell ref="A356:A375"/>
    <mergeCell ref="B223:B236"/>
    <mergeCell ref="F468:F469"/>
    <mergeCell ref="B460:B463"/>
    <mergeCell ref="E468:E469"/>
    <mergeCell ref="I468:I469"/>
    <mergeCell ref="A416:A431"/>
    <mergeCell ref="A432:A450"/>
    <mergeCell ref="B416:B431"/>
    <mergeCell ref="C460:C463"/>
    <mergeCell ref="K468:K469"/>
    <mergeCell ref="A451:A459"/>
    <mergeCell ref="B451:B459"/>
    <mergeCell ref="A460:A463"/>
    <mergeCell ref="A131:A147"/>
    <mergeCell ref="A473:A554"/>
    <mergeCell ref="B473:B554"/>
    <mergeCell ref="G468:G469"/>
    <mergeCell ref="A470:K470"/>
    <mergeCell ref="J468:J469"/>
    <mergeCell ref="B68:B92"/>
    <mergeCell ref="A160:A172"/>
    <mergeCell ref="A465:A466"/>
    <mergeCell ref="B465:B466"/>
    <mergeCell ref="A2:M2"/>
    <mergeCell ref="A270:A292"/>
    <mergeCell ref="B270:B292"/>
    <mergeCell ref="B388:B402"/>
    <mergeCell ref="A403:A408"/>
    <mergeCell ref="B409:B410"/>
  </mergeCells>
  <printOptions/>
  <pageMargins left="0.3937007874015748" right="0.1968503937007874" top="0.3937007874015748" bottom="0.35433070866141736" header="0.15748031496062992" footer="0.15748031496062992"/>
  <pageSetup fitToHeight="0" fitToWidth="1" horizontalDpi="600" verticalDpi="600" orientation="portrait" paperSize="9" scale="47" r:id="rId1"/>
  <rowBreaks count="3" manualBreakCount="3">
    <brk id="106" max="12" man="1"/>
    <brk id="236" max="12" man="1"/>
    <brk id="3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2014-08-12T11:04:16Z</cp:lastPrinted>
  <dcterms:created xsi:type="dcterms:W3CDTF">2011-02-09T07:28:13Z</dcterms:created>
  <dcterms:modified xsi:type="dcterms:W3CDTF">2014-08-12T11:24:56Z</dcterms:modified>
  <cp:category/>
  <cp:version/>
  <cp:contentType/>
  <cp:contentStatus/>
</cp:coreProperties>
</file>