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на 01.08.2012" sheetId="1" r:id="rId1"/>
  </sheets>
  <definedNames>
    <definedName name="_xlnm.Print_Titles" localSheetId="0">'на 01.08.2012'!$4:$5</definedName>
  </definedNames>
  <calcPr fullCalcOnLoad="1"/>
</workbook>
</file>

<file path=xl/sharedStrings.xml><?xml version="1.0" encoding="utf-8"?>
<sst xmlns="http://schemas.openxmlformats.org/spreadsheetml/2006/main" count="1054" uniqueCount="245">
  <si>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</si>
  <si>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</si>
  <si>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</si>
  <si>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</si>
  <si>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</si>
  <si>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</si>
  <si>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</si>
  <si>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</si>
  <si>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</si>
  <si>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</si>
  <si>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</si>
  <si>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</si>
  <si>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</si>
  <si>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</si>
  <si>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</si>
  <si>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</si>
  <si>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</si>
  <si>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</si>
  <si>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</si>
  <si>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</si>
  <si>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</si>
  <si>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</si>
  <si>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</si>
  <si>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</si>
  <si>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</si>
  <si>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</si>
  <si>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</si>
  <si>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</si>
  <si>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</si>
  <si>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</si>
  <si>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</si>
  <si>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</si>
  <si>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</si>
  <si>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</si>
  <si>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</si>
  <si>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</si>
  <si>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</si>
  <si>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</si>
  <si>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</si>
  <si>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</si>
  <si>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</si>
  <si>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</si>
  <si>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</si>
  <si>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</si>
  <si>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</si>
  <si>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</si>
  <si>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</si>
  <si>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</si>
  <si>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</si>
  <si>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</si>
  <si>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</si>
  <si>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</si>
  <si>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</si>
  <si>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</si>
  <si>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</si>
  <si>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</si>
  <si>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</si>
  <si>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</si>
  <si>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</si>
  <si>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</si>
  <si>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</si>
  <si>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</si>
  <si>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</si>
  <si>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</si>
  <si>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</si>
  <si>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</si>
  <si>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</si>
  <si>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</si>
  <si>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</si>
  <si>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</si>
  <si>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</si>
  <si>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</si>
  <si>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</si>
  <si>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</si>
  <si>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</si>
  <si>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</si>
  <si>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</si>
  <si>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</si>
  <si>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</si>
  <si>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</si>
  <si>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</si>
  <si>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</si>
  <si>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</si>
  <si>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</si>
  <si>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</si>
  <si>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</si>
  <si>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</si>
  <si>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</si>
  <si>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</si>
  <si>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</si>
  <si>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</si>
  <si>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</si>
  <si>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</si>
  <si>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</si>
  <si>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</si>
  <si>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</si>
  <si>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</si>
  <si>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</si>
  <si>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</si>
  <si>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</si>
  <si>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</si>
  <si>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</si>
  <si>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</si>
  <si>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</si>
  <si>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</si>
  <si>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</si>
  <si>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</si>
  <si>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</si>
  <si>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</si>
  <si>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</si>
  <si>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</si>
  <si>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</si>
  <si>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</si>
  <si>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</si>
  <si>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</si>
  <si>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</si>
  <si>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</si>
  <si>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</si>
  <si>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</si>
  <si>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</si>
  <si>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</si>
  <si>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</si>
  <si>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</si>
  <si>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</si>
  <si>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</si>
  <si>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</si>
  <si>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</si>
  <si>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</si>
  <si>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</si>
  <si>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</si>
  <si>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</si>
  <si>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</si>
  <si>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</si>
  <si>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</si>
  <si>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</si>
  <si>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</si>
  <si>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</si>
  <si>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</si>
  <si>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</si>
  <si>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</si>
  <si>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</si>
  <si>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</si>
  <si>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</si>
  <si>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</si>
  <si>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</si>
  <si>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</si>
  <si>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</si>
  <si>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</si>
  <si>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</si>
  <si>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</si>
  <si>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</si>
  <si>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</si>
  <si>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</si>
  <si>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</si>
  <si>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</si>
  <si>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</si>
  <si>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</si>
  <si>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</si>
  <si>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</si>
  <si>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</si>
  <si>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</si>
  <si>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</si>
  <si>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</si>
  <si>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</si>
  <si>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</si>
  <si>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</si>
  <si>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</si>
  <si>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</si>
  <si>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</si>
  <si>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</si>
  <si>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</si>
  <si>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</si>
  <si>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</si>
  <si>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</si>
  <si>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</si>
  <si>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</si>
  <si>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</si>
  <si>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</si>
  <si>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</si>
  <si>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</si>
  <si>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</si>
  <si>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</si>
  <si>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</si>
  <si>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</si>
  <si>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</si>
  <si>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</si>
  <si>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</si>
  <si>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</si>
  <si>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</si>
  <si>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</si>
  <si>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</si>
  <si>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</si>
  <si>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</si>
  <si>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</si>
  <si>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</si>
  <si>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</si>
  <si>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</si>
  <si>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</si>
  <si>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</si>
  <si>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</si>
  <si>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</si>
  <si>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Уточненный годовой план на 2012 год </t>
  </si>
  <si>
    <t>Откл. факта 2012 от факта 2011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</si>
  <si>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</si>
  <si>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</si>
  <si>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</si>
  <si>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</si>
  <si>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</si>
  <si>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</si>
  <si>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</si>
  <si>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</si>
  <si>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</si>
  <si>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</si>
  <si>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</si>
  <si>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</si>
  <si>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</si>
  <si>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</si>
  <si>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</si>
  <si>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</si>
  <si>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</si>
  <si>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</si>
  <si>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</si>
  <si>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</si>
  <si>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</si>
  <si>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</si>
  <si>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</si>
  <si>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</si>
  <si>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</si>
  <si>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</si>
  <si>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</si>
  <si>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</si>
  <si>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</si>
  <si>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</si>
  <si>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</si>
  <si>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</si>
  <si>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</si>
  <si>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План января-июля 2012 года</t>
  </si>
  <si>
    <t>Оперативный анализ  поступления доходов за январь-июль 2012 года</t>
  </si>
  <si>
    <t>Откл. факта отч.пер. от плана января-июля 2012</t>
  </si>
  <si>
    <t>% исполн. плана января-июля 2012</t>
  </si>
  <si>
    <t>% исполн. плана 2012 года</t>
  </si>
  <si>
    <t>% факта 2012 к факту 2011</t>
  </si>
  <si>
    <t xml:space="preserve">Факт с начала года на 01.08.2012 </t>
  </si>
  <si>
    <t>Факт  на 01.08.2011   (в сопост. условиях)</t>
  </si>
  <si>
    <t>Оперативный анализ исполнения бюджета города Перми по доходам на 1 августа 2012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</si>
</sst>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4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4" fontId="3" fillId="6" borderId="10" xfId="0" applyNumberFormat="1" applyFont="1" applyFill="1" applyBorder="1" applyAlignment="1">
      <alignment wrapText="1"/>
    </xf>
    <xf numFmtId="165" fontId="3" fillId="6" borderId="10" xfId="43" applyNumberFormat="1" applyFont="1" applyFill="1" applyBorder="1" applyAlignment="1">
      <alignment horizontal="right" wrapText="1"/>
    </xf>
    <xf numFmtId="164" fontId="3" fillId="6" borderId="10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6"/>
  <sheetViews>
    <sheetView tabSelected="1" zoomScale="72" zoomScaleNormal="72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4" sqref="E4:E5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25390625" style="64" customWidth="1"/>
    <col min="5" max="5" width="12.625" style="38" customWidth="1"/>
    <col min="6" max="6" width="13.125" style="38" customWidth="1"/>
    <col min="7" max="7" width="12.75390625" style="38" customWidth="1"/>
    <col min="8" max="8" width="13.875" style="38" customWidth="1"/>
    <col min="9" max="9" width="12.25390625" style="31" customWidth="1"/>
    <col min="10" max="10" width="14.125" style="31" customWidth="1"/>
    <col min="11" max="11" width="12.25390625" style="31" customWidth="1"/>
    <col min="12" max="12" width="12.875" style="31" customWidth="1"/>
    <col min="13" max="13" width="10.25390625" style="31" customWidth="1"/>
    <col min="14" max="16384" width="15.25390625" style="31" customWidth="1"/>
  </cols>
  <sheetData>
    <row r="1" spans="1:13" ht="18.75">
      <c r="A1" s="86" t="s">
        <v>191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5.5" customHeight="1">
      <c r="A2" s="87" t="s">
        <v>244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4:13" ht="20.25" customHeight="1">
      <c r="D3" s="2"/>
      <c r="H3" s="68"/>
      <c r="K3" s="39"/>
      <c r="M3" s="39" t="s">
        <v>190</v>
      </c>
    </row>
    <row r="4" spans="1:13" ht="62.25" customHeight="1">
      <c r="A4" s="85" t="s">
        <v>1</v>
      </c>
      <c r="B4" s="94" t="s">
        <v>2</v>
      </c>
      <c r="C4" s="85" t="s">
        <v>3</v>
      </c>
      <c r="D4" s="94" t="s">
        <v>4</v>
      </c>
      <c r="E4" s="95" t="s">
        <v>243</v>
      </c>
      <c r="F4" s="92" t="s">
        <v>201</v>
      </c>
      <c r="G4" s="92" t="s">
        <v>236</v>
      </c>
      <c r="H4" s="92" t="s">
        <v>242</v>
      </c>
      <c r="I4" s="88" t="s">
        <v>238</v>
      </c>
      <c r="J4" s="90" t="s">
        <v>239</v>
      </c>
      <c r="K4" s="90" t="s">
        <v>240</v>
      </c>
      <c r="L4" s="88" t="s">
        <v>202</v>
      </c>
      <c r="M4" s="90" t="s">
        <v>241</v>
      </c>
    </row>
    <row r="5" spans="1:13" ht="31.5" customHeight="1">
      <c r="A5" s="85"/>
      <c r="B5" s="94"/>
      <c r="C5" s="85"/>
      <c r="D5" s="94"/>
      <c r="E5" s="96"/>
      <c r="F5" s="93"/>
      <c r="G5" s="93"/>
      <c r="H5" s="93"/>
      <c r="I5" s="89"/>
      <c r="J5" s="91"/>
      <c r="K5" s="91"/>
      <c r="L5" s="89"/>
      <c r="M5" s="91"/>
    </row>
    <row r="6" spans="1:13" ht="16.5" customHeight="1">
      <c r="A6" s="82" t="s">
        <v>5</v>
      </c>
      <c r="B6" s="76" t="s">
        <v>6</v>
      </c>
      <c r="C6" s="19" t="s">
        <v>7</v>
      </c>
      <c r="D6" s="40" t="s">
        <v>8</v>
      </c>
      <c r="E6" s="34">
        <v>842.7</v>
      </c>
      <c r="F6" s="41">
        <v>611.6</v>
      </c>
      <c r="G6" s="41">
        <v>611.6</v>
      </c>
      <c r="H6" s="34"/>
      <c r="I6" s="34">
        <f>H6-G6</f>
        <v>-611.6</v>
      </c>
      <c r="J6" s="34">
        <f>H6/G6*100</f>
        <v>0</v>
      </c>
      <c r="K6" s="34">
        <f>H6/F6*100</f>
        <v>0</v>
      </c>
      <c r="L6" s="34">
        <f>H6-E6</f>
        <v>-842.7</v>
      </c>
      <c r="M6" s="34">
        <f>H6/E6*100</f>
        <v>0</v>
      </c>
    </row>
    <row r="7" spans="1:13" ht="63">
      <c r="A7" s="84"/>
      <c r="B7" s="77"/>
      <c r="C7" s="65" t="s">
        <v>227</v>
      </c>
      <c r="D7" s="43" t="s">
        <v>10</v>
      </c>
      <c r="E7" s="34">
        <v>33791</v>
      </c>
      <c r="F7" s="41">
        <v>5332.8</v>
      </c>
      <c r="G7" s="42"/>
      <c r="H7" s="34">
        <v>3061</v>
      </c>
      <c r="I7" s="34">
        <f aca="true" t="shared" si="0" ref="I7:I70">H7-G7</f>
        <v>3061</v>
      </c>
      <c r="J7" s="34"/>
      <c r="K7" s="34">
        <f aca="true" t="shared" si="1" ref="K7:K70">H7/F7*100</f>
        <v>57.3994899489949</v>
      </c>
      <c r="L7" s="34">
        <f aca="true" t="shared" si="2" ref="L7:L70">H7-E7</f>
        <v>-30730</v>
      </c>
      <c r="M7" s="34">
        <f aca="true" t="shared" si="3" ref="M7:M70">H7/E7*100</f>
        <v>9.058625077683406</v>
      </c>
    </row>
    <row r="8" spans="1:13" ht="15.75">
      <c r="A8" s="84"/>
      <c r="B8" s="77"/>
      <c r="C8" s="21" t="s">
        <v>11</v>
      </c>
      <c r="D8" s="44" t="s">
        <v>12</v>
      </c>
      <c r="E8" s="34">
        <v>173038</v>
      </c>
      <c r="F8" s="34">
        <v>245286.6</v>
      </c>
      <c r="G8" s="34">
        <v>150462.8</v>
      </c>
      <c r="H8" s="34">
        <v>131084.2</v>
      </c>
      <c r="I8" s="34">
        <f t="shared" si="0"/>
        <v>-19378.599999999977</v>
      </c>
      <c r="J8" s="34">
        <f aca="true" t="shared" si="4" ref="J8:J70">H8/G8*100</f>
        <v>87.1206703583876</v>
      </c>
      <c r="K8" s="34">
        <f t="shared" si="1"/>
        <v>53.44123975789954</v>
      </c>
      <c r="L8" s="34">
        <f t="shared" si="2"/>
        <v>-41953.79999999999</v>
      </c>
      <c r="M8" s="34">
        <f t="shared" si="3"/>
        <v>75.75457413978434</v>
      </c>
    </row>
    <row r="9" spans="1:13" ht="31.5">
      <c r="A9" s="84"/>
      <c r="B9" s="77"/>
      <c r="C9" s="21" t="s">
        <v>13</v>
      </c>
      <c r="D9" s="45" t="s">
        <v>14</v>
      </c>
      <c r="E9" s="34">
        <v>3362.2</v>
      </c>
      <c r="F9" s="34">
        <v>2615.7</v>
      </c>
      <c r="G9" s="34">
        <v>2615.7</v>
      </c>
      <c r="H9" s="34">
        <v>10932.8</v>
      </c>
      <c r="I9" s="34">
        <f t="shared" si="0"/>
        <v>8317.099999999999</v>
      </c>
      <c r="J9" s="34">
        <f t="shared" si="4"/>
        <v>417.96842145505985</v>
      </c>
      <c r="K9" s="34">
        <f t="shared" si="1"/>
        <v>417.96842145505985</v>
      </c>
      <c r="L9" s="34">
        <f t="shared" si="2"/>
        <v>7570.599999999999</v>
      </c>
      <c r="M9" s="34">
        <f t="shared" si="3"/>
        <v>325.16804473261556</v>
      </c>
    </row>
    <row r="10" spans="1:13" ht="31.5">
      <c r="A10" s="84"/>
      <c r="B10" s="77"/>
      <c r="C10" s="21" t="s">
        <v>15</v>
      </c>
      <c r="D10" s="46" t="s">
        <v>16</v>
      </c>
      <c r="E10" s="34">
        <v>1586.7</v>
      </c>
      <c r="F10" s="34">
        <v>510</v>
      </c>
      <c r="G10" s="34">
        <v>297.5</v>
      </c>
      <c r="H10" s="34">
        <v>452.3</v>
      </c>
      <c r="I10" s="34">
        <f t="shared" si="0"/>
        <v>154.8</v>
      </c>
      <c r="J10" s="34">
        <f t="shared" si="4"/>
        <v>152.03361344537817</v>
      </c>
      <c r="K10" s="34">
        <f t="shared" si="1"/>
        <v>88.68627450980392</v>
      </c>
      <c r="L10" s="34">
        <f t="shared" si="2"/>
        <v>-1134.4</v>
      </c>
      <c r="M10" s="34">
        <f t="shared" si="3"/>
        <v>28.505703661687782</v>
      </c>
    </row>
    <row r="11" spans="1:13" ht="47.25">
      <c r="A11" s="84"/>
      <c r="B11" s="77"/>
      <c r="C11" s="66" t="s">
        <v>228</v>
      </c>
      <c r="D11" s="67" t="s">
        <v>229</v>
      </c>
      <c r="E11" s="34"/>
      <c r="F11" s="34"/>
      <c r="G11" s="34"/>
      <c r="H11" s="34">
        <v>358.7</v>
      </c>
      <c r="I11" s="34">
        <f t="shared" si="0"/>
        <v>358.7</v>
      </c>
      <c r="J11" s="34"/>
      <c r="K11" s="34"/>
      <c r="L11" s="34">
        <f t="shared" si="2"/>
        <v>358.7</v>
      </c>
      <c r="M11" s="34"/>
    </row>
    <row r="12" spans="1:13" ht="31.5">
      <c r="A12" s="84"/>
      <c r="B12" s="77"/>
      <c r="C12" s="21" t="s">
        <v>216</v>
      </c>
      <c r="D12" s="32" t="s">
        <v>217</v>
      </c>
      <c r="E12" s="34">
        <v>37.3</v>
      </c>
      <c r="F12" s="34"/>
      <c r="G12" s="34"/>
      <c r="H12" s="34">
        <v>609.1</v>
      </c>
      <c r="I12" s="34">
        <f t="shared" si="0"/>
        <v>609.1</v>
      </c>
      <c r="J12" s="34"/>
      <c r="K12" s="34"/>
      <c r="L12" s="34">
        <f t="shared" si="2"/>
        <v>571.8000000000001</v>
      </c>
      <c r="M12" s="34">
        <f t="shared" si="3"/>
        <v>1632.975871313673</v>
      </c>
    </row>
    <row r="13" spans="1:13" ht="31.5" customHeight="1" hidden="1">
      <c r="A13" s="84"/>
      <c r="B13" s="77"/>
      <c r="C13" s="21" t="s">
        <v>17</v>
      </c>
      <c r="D13" s="32" t="s">
        <v>18</v>
      </c>
      <c r="E13" s="34"/>
      <c r="F13" s="34"/>
      <c r="G13" s="34"/>
      <c r="H13" s="34"/>
      <c r="I13" s="34">
        <f t="shared" si="0"/>
        <v>0</v>
      </c>
      <c r="J13" s="34" t="e">
        <f t="shared" si="4"/>
        <v>#DIV/0!</v>
      </c>
      <c r="K13" s="34" t="e">
        <f t="shared" si="1"/>
        <v>#DIV/0!</v>
      </c>
      <c r="L13" s="34">
        <f t="shared" si="2"/>
        <v>0</v>
      </c>
      <c r="M13" s="34" t="e">
        <f t="shared" si="3"/>
        <v>#DIV/0!</v>
      </c>
    </row>
    <row r="14" spans="1:13" ht="94.5">
      <c r="A14" s="84"/>
      <c r="B14" s="77"/>
      <c r="C14" s="65" t="s">
        <v>214</v>
      </c>
      <c r="D14" s="67" t="s">
        <v>234</v>
      </c>
      <c r="E14" s="34"/>
      <c r="F14" s="34"/>
      <c r="G14" s="34"/>
      <c r="H14" s="34">
        <v>32.8</v>
      </c>
      <c r="I14" s="34">
        <f t="shared" si="0"/>
        <v>32.8</v>
      </c>
      <c r="J14" s="34"/>
      <c r="K14" s="34"/>
      <c r="L14" s="34">
        <f t="shared" si="2"/>
        <v>32.8</v>
      </c>
      <c r="M14" s="34"/>
    </row>
    <row r="15" spans="1:13" ht="94.5">
      <c r="A15" s="84"/>
      <c r="B15" s="77"/>
      <c r="C15" s="20" t="s">
        <v>205</v>
      </c>
      <c r="D15" s="47" t="s">
        <v>206</v>
      </c>
      <c r="E15" s="34">
        <v>424318.2</v>
      </c>
      <c r="F15" s="34">
        <v>1275043.2</v>
      </c>
      <c r="G15" s="34">
        <v>606077.5</v>
      </c>
      <c r="H15" s="34">
        <v>522885</v>
      </c>
      <c r="I15" s="34">
        <f t="shared" si="0"/>
        <v>-83192.5</v>
      </c>
      <c r="J15" s="34">
        <f t="shared" si="4"/>
        <v>86.27362012283908</v>
      </c>
      <c r="K15" s="34">
        <f t="shared" si="1"/>
        <v>41.00919874714833</v>
      </c>
      <c r="L15" s="34">
        <f t="shared" si="2"/>
        <v>98566.79999999999</v>
      </c>
      <c r="M15" s="34">
        <f t="shared" si="3"/>
        <v>123.22945374485468</v>
      </c>
    </row>
    <row r="16" spans="1:13" ht="94.5">
      <c r="A16" s="84"/>
      <c r="B16" s="77"/>
      <c r="C16" s="65" t="s">
        <v>232</v>
      </c>
      <c r="D16" s="72" t="s">
        <v>213</v>
      </c>
      <c r="E16" s="34"/>
      <c r="F16" s="34"/>
      <c r="G16" s="34"/>
      <c r="H16" s="34">
        <v>155.2</v>
      </c>
      <c r="I16" s="34">
        <f t="shared" si="0"/>
        <v>155.2</v>
      </c>
      <c r="J16" s="34"/>
      <c r="K16" s="34"/>
      <c r="L16" s="34">
        <f t="shared" si="2"/>
        <v>155.2</v>
      </c>
      <c r="M16" s="34"/>
    </row>
    <row r="17" spans="1:13" ht="47.25" customHeight="1" hidden="1">
      <c r="A17" s="84"/>
      <c r="B17" s="77"/>
      <c r="C17" s="65" t="s">
        <v>231</v>
      </c>
      <c r="D17" s="46" t="s">
        <v>19</v>
      </c>
      <c r="E17" s="34"/>
      <c r="F17" s="34"/>
      <c r="G17" s="34"/>
      <c r="H17" s="34"/>
      <c r="I17" s="34">
        <f t="shared" si="0"/>
        <v>0</v>
      </c>
      <c r="J17" s="34" t="e">
        <f t="shared" si="4"/>
        <v>#DIV/0!</v>
      </c>
      <c r="K17" s="34" t="e">
        <f t="shared" si="1"/>
        <v>#DIV/0!</v>
      </c>
      <c r="L17" s="34">
        <f t="shared" si="2"/>
        <v>0</v>
      </c>
      <c r="M17" s="34" t="e">
        <f t="shared" si="3"/>
        <v>#DIV/0!</v>
      </c>
    </row>
    <row r="18" spans="1:13" ht="15.75">
      <c r="A18" s="84"/>
      <c r="B18" s="77"/>
      <c r="C18" s="21" t="s">
        <v>20</v>
      </c>
      <c r="D18" s="45" t="s">
        <v>21</v>
      </c>
      <c r="E18" s="34">
        <f>SUM(E19:E20)</f>
        <v>104.6</v>
      </c>
      <c r="F18" s="34">
        <f>SUM(F19:F20)</f>
        <v>0</v>
      </c>
      <c r="G18" s="34">
        <f>SUM(G19:G20)</f>
        <v>0</v>
      </c>
      <c r="H18" s="34">
        <f>SUM(H19:H20)</f>
        <v>95.4</v>
      </c>
      <c r="I18" s="34">
        <f t="shared" si="0"/>
        <v>95.4</v>
      </c>
      <c r="J18" s="34"/>
      <c r="K18" s="34"/>
      <c r="L18" s="34">
        <f t="shared" si="2"/>
        <v>-9.199999999999989</v>
      </c>
      <c r="M18" s="34">
        <f t="shared" si="3"/>
        <v>91.20458891013385</v>
      </c>
    </row>
    <row r="19" spans="1:13" ht="47.25" customHeight="1" hidden="1">
      <c r="A19" s="84"/>
      <c r="B19" s="77"/>
      <c r="C19" s="20" t="s">
        <v>220</v>
      </c>
      <c r="D19" s="46" t="s">
        <v>221</v>
      </c>
      <c r="E19" s="34">
        <v>89.3</v>
      </c>
      <c r="F19" s="34"/>
      <c r="G19" s="34"/>
      <c r="H19" s="34"/>
      <c r="I19" s="34">
        <f t="shared" si="0"/>
        <v>0</v>
      </c>
      <c r="J19" s="34"/>
      <c r="K19" s="34"/>
      <c r="L19" s="34">
        <f t="shared" si="2"/>
        <v>-89.3</v>
      </c>
      <c r="M19" s="34">
        <f t="shared" si="3"/>
        <v>0</v>
      </c>
    </row>
    <row r="20" spans="1:13" ht="47.25" customHeight="1" hidden="1">
      <c r="A20" s="84"/>
      <c r="B20" s="77"/>
      <c r="C20" s="20" t="s">
        <v>22</v>
      </c>
      <c r="D20" s="46" t="s">
        <v>23</v>
      </c>
      <c r="E20" s="34">
        <v>15.3</v>
      </c>
      <c r="F20" s="34"/>
      <c r="G20" s="34"/>
      <c r="H20" s="34">
        <v>95.4</v>
      </c>
      <c r="I20" s="34">
        <f t="shared" si="0"/>
        <v>95.4</v>
      </c>
      <c r="J20" s="34"/>
      <c r="K20" s="34"/>
      <c r="L20" s="34">
        <f t="shared" si="2"/>
        <v>80.10000000000001</v>
      </c>
      <c r="M20" s="34">
        <f t="shared" si="3"/>
        <v>623.5294117647059</v>
      </c>
    </row>
    <row r="21" spans="1:13" ht="15.75">
      <c r="A21" s="84"/>
      <c r="B21" s="77"/>
      <c r="C21" s="21" t="s">
        <v>24</v>
      </c>
      <c r="D21" s="45" t="s">
        <v>25</v>
      </c>
      <c r="E21" s="34">
        <v>-5108.4</v>
      </c>
      <c r="F21" s="34"/>
      <c r="G21" s="34"/>
      <c r="H21" s="34">
        <v>251.1</v>
      </c>
      <c r="I21" s="34">
        <f t="shared" si="0"/>
        <v>251.1</v>
      </c>
      <c r="J21" s="34"/>
      <c r="K21" s="34"/>
      <c r="L21" s="34">
        <f t="shared" si="2"/>
        <v>5359.5</v>
      </c>
      <c r="M21" s="34">
        <f t="shared" si="3"/>
        <v>-4.915433403805497</v>
      </c>
    </row>
    <row r="22" spans="1:13" ht="15.75">
      <c r="A22" s="84"/>
      <c r="B22" s="77"/>
      <c r="C22" s="21" t="s">
        <v>26</v>
      </c>
      <c r="D22" s="45" t="s">
        <v>27</v>
      </c>
      <c r="E22" s="34">
        <v>427.2</v>
      </c>
      <c r="F22" s="34"/>
      <c r="G22" s="34"/>
      <c r="H22" s="34">
        <v>252.3</v>
      </c>
      <c r="I22" s="34">
        <f t="shared" si="0"/>
        <v>252.3</v>
      </c>
      <c r="J22" s="34"/>
      <c r="K22" s="34"/>
      <c r="L22" s="34">
        <f t="shared" si="2"/>
        <v>-174.89999999999998</v>
      </c>
      <c r="M22" s="34">
        <f t="shared" si="3"/>
        <v>59.05898876404495</v>
      </c>
    </row>
    <row r="23" spans="1:13" ht="15.75">
      <c r="A23" s="84"/>
      <c r="B23" s="77"/>
      <c r="C23" s="21" t="s">
        <v>29</v>
      </c>
      <c r="D23" s="45" t="s">
        <v>30</v>
      </c>
      <c r="E23" s="34">
        <v>5030.2</v>
      </c>
      <c r="F23" s="34"/>
      <c r="G23" s="34"/>
      <c r="H23" s="34"/>
      <c r="I23" s="34">
        <f t="shared" si="0"/>
        <v>0</v>
      </c>
      <c r="J23" s="34"/>
      <c r="K23" s="34"/>
      <c r="L23" s="34">
        <f t="shared" si="2"/>
        <v>-5030.2</v>
      </c>
      <c r="M23" s="34">
        <f t="shared" si="3"/>
        <v>0</v>
      </c>
    </row>
    <row r="24" spans="1:13" ht="15.75" customHeight="1" hidden="1">
      <c r="A24" s="84"/>
      <c r="B24" s="77"/>
      <c r="C24" s="21" t="s">
        <v>31</v>
      </c>
      <c r="D24" s="45" t="s">
        <v>32</v>
      </c>
      <c r="E24" s="34"/>
      <c r="F24" s="34"/>
      <c r="G24" s="34"/>
      <c r="H24" s="34"/>
      <c r="I24" s="34">
        <f t="shared" si="0"/>
        <v>0</v>
      </c>
      <c r="J24" s="34" t="e">
        <f t="shared" si="4"/>
        <v>#DIV/0!</v>
      </c>
      <c r="K24" s="34" t="e">
        <f t="shared" si="1"/>
        <v>#DIV/0!</v>
      </c>
      <c r="L24" s="34">
        <f t="shared" si="2"/>
        <v>0</v>
      </c>
      <c r="M24" s="34" t="e">
        <f t="shared" si="3"/>
        <v>#DIV/0!</v>
      </c>
    </row>
    <row r="25" spans="1:13" ht="15.75" customHeight="1" hidden="1">
      <c r="A25" s="84"/>
      <c r="B25" s="77"/>
      <c r="C25" s="21" t="s">
        <v>33</v>
      </c>
      <c r="D25" s="45" t="s">
        <v>28</v>
      </c>
      <c r="E25" s="34"/>
      <c r="F25" s="34"/>
      <c r="G25" s="34"/>
      <c r="H25" s="34"/>
      <c r="I25" s="34">
        <f t="shared" si="0"/>
        <v>0</v>
      </c>
      <c r="J25" s="34" t="e">
        <f t="shared" si="4"/>
        <v>#DIV/0!</v>
      </c>
      <c r="K25" s="34" t="e">
        <f t="shared" si="1"/>
        <v>#DIV/0!</v>
      </c>
      <c r="L25" s="34">
        <f t="shared" si="2"/>
        <v>0</v>
      </c>
      <c r="M25" s="34" t="e">
        <f t="shared" si="3"/>
        <v>#DIV/0!</v>
      </c>
    </row>
    <row r="26" spans="1:13" s="5" customFormat="1" ht="15.75" hidden="1">
      <c r="A26" s="84"/>
      <c r="B26" s="77"/>
      <c r="C26" s="22"/>
      <c r="D26" s="3" t="s">
        <v>34</v>
      </c>
      <c r="E26" s="4">
        <f>SUM(E6:E18,E21:E25)</f>
        <v>637429.7</v>
      </c>
      <c r="F26" s="4">
        <f>SUM(F6:F18,F21:F25)</f>
        <v>1529399.9</v>
      </c>
      <c r="G26" s="4">
        <f>SUM(G6:G18,G21:G25)</f>
        <v>760065.1</v>
      </c>
      <c r="H26" s="4">
        <f>SUM(H6:H18,H21:H25)</f>
        <v>670169.9</v>
      </c>
      <c r="I26" s="4">
        <f t="shared" si="0"/>
        <v>-89895.19999999995</v>
      </c>
      <c r="J26" s="4">
        <f t="shared" si="4"/>
        <v>88.17269731237496</v>
      </c>
      <c r="K26" s="4">
        <f t="shared" si="1"/>
        <v>43.819141089259915</v>
      </c>
      <c r="L26" s="4">
        <f t="shared" si="2"/>
        <v>32740.20000000007</v>
      </c>
      <c r="M26" s="4">
        <f t="shared" si="3"/>
        <v>105.13628404826447</v>
      </c>
    </row>
    <row r="27" spans="1:13" ht="15.75" customHeight="1" hidden="1">
      <c r="A27" s="84"/>
      <c r="B27" s="77"/>
      <c r="C27" s="21" t="s">
        <v>35</v>
      </c>
      <c r="D27" s="49" t="s">
        <v>36</v>
      </c>
      <c r="E27" s="34"/>
      <c r="F27" s="34"/>
      <c r="G27" s="34"/>
      <c r="H27" s="34"/>
      <c r="I27" s="34">
        <f t="shared" si="0"/>
        <v>0</v>
      </c>
      <c r="J27" s="34" t="e">
        <f t="shared" si="4"/>
        <v>#DIV/0!</v>
      </c>
      <c r="K27" s="34" t="e">
        <f t="shared" si="1"/>
        <v>#DIV/0!</v>
      </c>
      <c r="L27" s="34">
        <f t="shared" si="2"/>
        <v>0</v>
      </c>
      <c r="M27" s="34" t="e">
        <f t="shared" si="3"/>
        <v>#DIV/0!</v>
      </c>
    </row>
    <row r="28" spans="1:13" s="5" customFormat="1" ht="15.75" customHeight="1" hidden="1">
      <c r="A28" s="84"/>
      <c r="B28" s="77"/>
      <c r="C28" s="22"/>
      <c r="D28" s="3" t="s">
        <v>37</v>
      </c>
      <c r="E28" s="4">
        <f>SUM(E27)</f>
        <v>0</v>
      </c>
      <c r="F28" s="4">
        <f>SUM(F27)</f>
        <v>0</v>
      </c>
      <c r="G28" s="4">
        <f>SUM(G27)</f>
        <v>0</v>
      </c>
      <c r="H28" s="4">
        <f>SUM(H27)</f>
        <v>0</v>
      </c>
      <c r="I28" s="4">
        <f t="shared" si="0"/>
        <v>0</v>
      </c>
      <c r="J28" s="4" t="e">
        <f t="shared" si="4"/>
        <v>#DIV/0!</v>
      </c>
      <c r="K28" s="4" t="e">
        <f t="shared" si="1"/>
        <v>#DIV/0!</v>
      </c>
      <c r="L28" s="4">
        <f t="shared" si="2"/>
        <v>0</v>
      </c>
      <c r="M28" s="4" t="e">
        <f t="shared" si="3"/>
        <v>#DIV/0!</v>
      </c>
    </row>
    <row r="29" spans="1:13" s="5" customFormat="1" ht="31.5" customHeight="1" hidden="1">
      <c r="A29" s="84"/>
      <c r="B29" s="77"/>
      <c r="C29" s="22"/>
      <c r="D29" s="3" t="s">
        <v>38</v>
      </c>
      <c r="E29" s="4">
        <f>E30-E25</f>
        <v>637429.7</v>
      </c>
      <c r="F29" s="4">
        <f>F30-F25</f>
        <v>1529399.9</v>
      </c>
      <c r="G29" s="4">
        <f>G30-G25</f>
        <v>760065.1</v>
      </c>
      <c r="H29" s="4">
        <f>H30-H25</f>
        <v>670169.9</v>
      </c>
      <c r="I29" s="4">
        <f t="shared" si="0"/>
        <v>-89895.19999999995</v>
      </c>
      <c r="J29" s="4">
        <f t="shared" si="4"/>
        <v>88.17269731237496</v>
      </c>
      <c r="K29" s="4">
        <f t="shared" si="1"/>
        <v>43.819141089259915</v>
      </c>
      <c r="L29" s="4">
        <f t="shared" si="2"/>
        <v>32740.20000000007</v>
      </c>
      <c r="M29" s="4">
        <f t="shared" si="3"/>
        <v>105.13628404826447</v>
      </c>
    </row>
    <row r="30" spans="1:13" s="5" customFormat="1" ht="15.75">
      <c r="A30" s="83"/>
      <c r="B30" s="78"/>
      <c r="C30" s="22"/>
      <c r="D30" s="3" t="s">
        <v>39</v>
      </c>
      <c r="E30" s="4">
        <f>E26+E28</f>
        <v>637429.7</v>
      </c>
      <c r="F30" s="4">
        <f>F26+F28</f>
        <v>1529399.9</v>
      </c>
      <c r="G30" s="4">
        <f>G26+G28</f>
        <v>760065.1</v>
      </c>
      <c r="H30" s="4">
        <f>H26+H28</f>
        <v>670169.9</v>
      </c>
      <c r="I30" s="4">
        <f t="shared" si="0"/>
        <v>-89895.19999999995</v>
      </c>
      <c r="J30" s="4">
        <f t="shared" si="4"/>
        <v>88.17269731237496</v>
      </c>
      <c r="K30" s="4">
        <f t="shared" si="1"/>
        <v>43.819141089259915</v>
      </c>
      <c r="L30" s="4">
        <f t="shared" si="2"/>
        <v>32740.20000000007</v>
      </c>
      <c r="M30" s="4">
        <f t="shared" si="3"/>
        <v>105.13628404826447</v>
      </c>
    </row>
    <row r="31" spans="1:13" ht="31.5" customHeight="1" hidden="1">
      <c r="A31" s="82" t="s">
        <v>40</v>
      </c>
      <c r="B31" s="76" t="s">
        <v>41</v>
      </c>
      <c r="C31" s="21" t="s">
        <v>15</v>
      </c>
      <c r="D31" s="46" t="s">
        <v>16</v>
      </c>
      <c r="E31" s="34"/>
      <c r="F31" s="34"/>
      <c r="G31" s="34"/>
      <c r="H31" s="34"/>
      <c r="I31" s="34">
        <f t="shared" si="0"/>
        <v>0</v>
      </c>
      <c r="J31" s="34" t="e">
        <f t="shared" si="4"/>
        <v>#DIV/0!</v>
      </c>
      <c r="K31" s="34" t="e">
        <f t="shared" si="1"/>
        <v>#DIV/0!</v>
      </c>
      <c r="L31" s="34">
        <f t="shared" si="2"/>
        <v>0</v>
      </c>
      <c r="M31" s="34" t="e">
        <f t="shared" si="3"/>
        <v>#DIV/0!</v>
      </c>
    </row>
    <row r="32" spans="1:13" ht="31.5">
      <c r="A32" s="84"/>
      <c r="B32" s="77"/>
      <c r="C32" s="21" t="s">
        <v>216</v>
      </c>
      <c r="D32" s="32" t="s">
        <v>217</v>
      </c>
      <c r="E32" s="34">
        <v>3349.7</v>
      </c>
      <c r="F32" s="34">
        <v>8431.8</v>
      </c>
      <c r="G32" s="34">
        <v>3291.8</v>
      </c>
      <c r="H32" s="34">
        <v>4712</v>
      </c>
      <c r="I32" s="34">
        <f t="shared" si="0"/>
        <v>1420.1999999999998</v>
      </c>
      <c r="J32" s="34">
        <f t="shared" si="4"/>
        <v>143.14356886809648</v>
      </c>
      <c r="K32" s="34">
        <f t="shared" si="1"/>
        <v>55.88367845537133</v>
      </c>
      <c r="L32" s="34">
        <f t="shared" si="2"/>
        <v>1362.3000000000002</v>
      </c>
      <c r="M32" s="34">
        <f t="shared" si="3"/>
        <v>140.6693136698809</v>
      </c>
    </row>
    <row r="33" spans="1:13" ht="15.75">
      <c r="A33" s="84"/>
      <c r="B33" s="77"/>
      <c r="C33" s="21" t="s">
        <v>20</v>
      </c>
      <c r="D33" s="45" t="s">
        <v>21</v>
      </c>
      <c r="E33" s="34">
        <f>SUM(E34:E36)</f>
        <v>5</v>
      </c>
      <c r="F33" s="34">
        <f>SUM(F34:F36)</f>
        <v>0</v>
      </c>
      <c r="G33" s="34">
        <f>SUM(G34:G36)</f>
        <v>0</v>
      </c>
      <c r="H33" s="34">
        <f>SUM(H34:H36)</f>
        <v>3.5</v>
      </c>
      <c r="I33" s="34">
        <f t="shared" si="0"/>
        <v>3.5</v>
      </c>
      <c r="J33" s="34"/>
      <c r="K33" s="34"/>
      <c r="L33" s="34">
        <f t="shared" si="2"/>
        <v>-1.5</v>
      </c>
      <c r="M33" s="34">
        <f t="shared" si="3"/>
        <v>70</v>
      </c>
    </row>
    <row r="34" spans="1:13" ht="31.5" customHeight="1" hidden="1">
      <c r="A34" s="84"/>
      <c r="B34" s="77"/>
      <c r="C34" s="20" t="s">
        <v>42</v>
      </c>
      <c r="D34" s="46" t="s">
        <v>43</v>
      </c>
      <c r="E34" s="34"/>
      <c r="F34" s="34"/>
      <c r="G34" s="34"/>
      <c r="H34" s="34"/>
      <c r="I34" s="34">
        <f t="shared" si="0"/>
        <v>0</v>
      </c>
      <c r="J34" s="34"/>
      <c r="K34" s="34"/>
      <c r="L34" s="34">
        <f t="shared" si="2"/>
        <v>0</v>
      </c>
      <c r="M34" s="34" t="e">
        <f t="shared" si="3"/>
        <v>#DIV/0!</v>
      </c>
    </row>
    <row r="35" spans="1:13" ht="47.25" customHeight="1" hidden="1">
      <c r="A35" s="84"/>
      <c r="B35" s="77"/>
      <c r="C35" s="20" t="s">
        <v>44</v>
      </c>
      <c r="D35" s="48" t="s">
        <v>45</v>
      </c>
      <c r="E35" s="34"/>
      <c r="F35" s="34"/>
      <c r="G35" s="34"/>
      <c r="H35" s="34"/>
      <c r="I35" s="34">
        <f t="shared" si="0"/>
        <v>0</v>
      </c>
      <c r="J35" s="34"/>
      <c r="K35" s="34"/>
      <c r="L35" s="34">
        <f t="shared" si="2"/>
        <v>0</v>
      </c>
      <c r="M35" s="34" t="e">
        <f t="shared" si="3"/>
        <v>#DIV/0!</v>
      </c>
    </row>
    <row r="36" spans="1:13" ht="47.25" customHeight="1" hidden="1">
      <c r="A36" s="84"/>
      <c r="B36" s="77"/>
      <c r="C36" s="20" t="s">
        <v>22</v>
      </c>
      <c r="D36" s="46" t="s">
        <v>23</v>
      </c>
      <c r="E36" s="34">
        <v>5</v>
      </c>
      <c r="F36" s="34"/>
      <c r="G36" s="34"/>
      <c r="H36" s="34">
        <v>3.5</v>
      </c>
      <c r="I36" s="34">
        <f t="shared" si="0"/>
        <v>3.5</v>
      </c>
      <c r="J36" s="34"/>
      <c r="K36" s="34"/>
      <c r="L36" s="34">
        <f t="shared" si="2"/>
        <v>-1.5</v>
      </c>
      <c r="M36" s="34">
        <f t="shared" si="3"/>
        <v>70</v>
      </c>
    </row>
    <row r="37" spans="1:13" ht="15.75">
      <c r="A37" s="84"/>
      <c r="B37" s="77"/>
      <c r="C37" s="21" t="s">
        <v>24</v>
      </c>
      <c r="D37" s="45" t="s">
        <v>25</v>
      </c>
      <c r="E37" s="34">
        <v>343</v>
      </c>
      <c r="F37" s="34"/>
      <c r="G37" s="34"/>
      <c r="H37" s="34">
        <v>-536</v>
      </c>
      <c r="I37" s="34">
        <f t="shared" si="0"/>
        <v>-536</v>
      </c>
      <c r="J37" s="34"/>
      <c r="K37" s="34"/>
      <c r="L37" s="34">
        <f t="shared" si="2"/>
        <v>-879</v>
      </c>
      <c r="M37" s="34">
        <f t="shared" si="3"/>
        <v>-156.268221574344</v>
      </c>
    </row>
    <row r="38" spans="1:13" ht="15.75" customHeight="1" hidden="1">
      <c r="A38" s="84"/>
      <c r="B38" s="77"/>
      <c r="C38" s="21" t="s">
        <v>26</v>
      </c>
      <c r="D38" s="45" t="s">
        <v>27</v>
      </c>
      <c r="E38" s="34"/>
      <c r="F38" s="34"/>
      <c r="G38" s="34"/>
      <c r="H38" s="34"/>
      <c r="I38" s="34">
        <f t="shared" si="0"/>
        <v>0</v>
      </c>
      <c r="J38" s="34" t="e">
        <f t="shared" si="4"/>
        <v>#DIV/0!</v>
      </c>
      <c r="K38" s="34" t="e">
        <f t="shared" si="1"/>
        <v>#DIV/0!</v>
      </c>
      <c r="L38" s="34">
        <f t="shared" si="2"/>
        <v>0</v>
      </c>
      <c r="M38" s="34" t="e">
        <f t="shared" si="3"/>
        <v>#DIV/0!</v>
      </c>
    </row>
    <row r="39" spans="1:13" ht="31.5">
      <c r="A39" s="84"/>
      <c r="B39" s="77"/>
      <c r="C39" s="21" t="s">
        <v>46</v>
      </c>
      <c r="D39" s="45" t="s">
        <v>47</v>
      </c>
      <c r="E39" s="34"/>
      <c r="F39" s="34">
        <v>200714.5</v>
      </c>
      <c r="G39" s="34">
        <v>117083.4</v>
      </c>
      <c r="H39" s="34">
        <v>150535.9</v>
      </c>
      <c r="I39" s="34">
        <f t="shared" si="0"/>
        <v>33452.5</v>
      </c>
      <c r="J39" s="34">
        <f t="shared" si="4"/>
        <v>128.5715139806326</v>
      </c>
      <c r="K39" s="34">
        <f t="shared" si="1"/>
        <v>75.00001245550271</v>
      </c>
      <c r="L39" s="34">
        <f t="shared" si="2"/>
        <v>150535.9</v>
      </c>
      <c r="M39" s="34"/>
    </row>
    <row r="40" spans="1:13" ht="15.75">
      <c r="A40" s="84"/>
      <c r="B40" s="77"/>
      <c r="C40" s="21" t="s">
        <v>29</v>
      </c>
      <c r="D40" s="45" t="s">
        <v>48</v>
      </c>
      <c r="E40" s="34"/>
      <c r="F40" s="34">
        <v>241.6</v>
      </c>
      <c r="G40" s="34"/>
      <c r="H40" s="34"/>
      <c r="I40" s="34">
        <f t="shared" si="0"/>
        <v>0</v>
      </c>
      <c r="J40" s="34"/>
      <c r="K40" s="34">
        <f t="shared" si="1"/>
        <v>0</v>
      </c>
      <c r="L40" s="34">
        <f t="shared" si="2"/>
        <v>0</v>
      </c>
      <c r="M40" s="34"/>
    </row>
    <row r="41" spans="1:13" ht="15.75" customHeight="1" hidden="1">
      <c r="A41" s="84"/>
      <c r="B41" s="77"/>
      <c r="C41" s="21" t="s">
        <v>31</v>
      </c>
      <c r="D41" s="45" t="s">
        <v>32</v>
      </c>
      <c r="E41" s="34"/>
      <c r="F41" s="34"/>
      <c r="G41" s="34"/>
      <c r="H41" s="34"/>
      <c r="I41" s="34">
        <f t="shared" si="0"/>
        <v>0</v>
      </c>
      <c r="J41" s="34" t="e">
        <f t="shared" si="4"/>
        <v>#DIV/0!</v>
      </c>
      <c r="K41" s="34" t="e">
        <f t="shared" si="1"/>
        <v>#DIV/0!</v>
      </c>
      <c r="L41" s="34">
        <f t="shared" si="2"/>
        <v>0</v>
      </c>
      <c r="M41" s="34" t="e">
        <f t="shared" si="3"/>
        <v>#DIV/0!</v>
      </c>
    </row>
    <row r="42" spans="1:13" ht="15.75" customHeight="1" hidden="1">
      <c r="A42" s="84"/>
      <c r="B42" s="77"/>
      <c r="C42" s="21" t="s">
        <v>49</v>
      </c>
      <c r="D42" s="46" t="s">
        <v>50</v>
      </c>
      <c r="E42" s="34"/>
      <c r="F42" s="34"/>
      <c r="G42" s="34"/>
      <c r="H42" s="34"/>
      <c r="I42" s="34">
        <f t="shared" si="0"/>
        <v>0</v>
      </c>
      <c r="J42" s="34" t="e">
        <f t="shared" si="4"/>
        <v>#DIV/0!</v>
      </c>
      <c r="K42" s="34" t="e">
        <f t="shared" si="1"/>
        <v>#DIV/0!</v>
      </c>
      <c r="L42" s="34">
        <f t="shared" si="2"/>
        <v>0</v>
      </c>
      <c r="M42" s="34" t="e">
        <f t="shared" si="3"/>
        <v>#DIV/0!</v>
      </c>
    </row>
    <row r="43" spans="1:13" ht="15.75" customHeight="1" hidden="1">
      <c r="A43" s="84"/>
      <c r="B43" s="77"/>
      <c r="C43" s="21" t="s">
        <v>33</v>
      </c>
      <c r="D43" s="45" t="s">
        <v>28</v>
      </c>
      <c r="E43" s="34"/>
      <c r="F43" s="34"/>
      <c r="G43" s="34"/>
      <c r="H43" s="34"/>
      <c r="I43" s="34">
        <f t="shared" si="0"/>
        <v>0</v>
      </c>
      <c r="J43" s="34" t="e">
        <f t="shared" si="4"/>
        <v>#DIV/0!</v>
      </c>
      <c r="K43" s="34" t="e">
        <f t="shared" si="1"/>
        <v>#DIV/0!</v>
      </c>
      <c r="L43" s="34">
        <f t="shared" si="2"/>
        <v>0</v>
      </c>
      <c r="M43" s="34" t="e">
        <f t="shared" si="3"/>
        <v>#DIV/0!</v>
      </c>
    </row>
    <row r="44" spans="1:13" s="5" customFormat="1" ht="15.75">
      <c r="A44" s="84"/>
      <c r="B44" s="77"/>
      <c r="C44" s="23"/>
      <c r="D44" s="3" t="s">
        <v>34</v>
      </c>
      <c r="E44" s="4">
        <f>SUM(E31:E33,E37:E43)</f>
        <v>3697.7</v>
      </c>
      <c r="F44" s="4">
        <f>SUM(F31:F33,F37:F43)</f>
        <v>209387.9</v>
      </c>
      <c r="G44" s="4">
        <f>SUM(G31:G33,G37:G43)</f>
        <v>120375.2</v>
      </c>
      <c r="H44" s="4">
        <f>SUM(H31:H33,H37:H43)</f>
        <v>154715.4</v>
      </c>
      <c r="I44" s="4">
        <f t="shared" si="0"/>
        <v>34340.2</v>
      </c>
      <c r="J44" s="4">
        <f t="shared" si="4"/>
        <v>128.5276369218909</v>
      </c>
      <c r="K44" s="4">
        <f t="shared" si="1"/>
        <v>73.88936992061146</v>
      </c>
      <c r="L44" s="4">
        <f t="shared" si="2"/>
        <v>151017.69999999998</v>
      </c>
      <c r="M44" s="4">
        <f t="shared" si="3"/>
        <v>4184.098223219839</v>
      </c>
    </row>
    <row r="45" spans="1:13" s="5" customFormat="1" ht="47.25">
      <c r="A45" s="84"/>
      <c r="B45" s="77"/>
      <c r="C45" s="21" t="s">
        <v>197</v>
      </c>
      <c r="D45" s="50" t="s">
        <v>198</v>
      </c>
      <c r="E45" s="34">
        <v>2.8</v>
      </c>
      <c r="F45" s="4"/>
      <c r="G45" s="4"/>
      <c r="H45" s="34">
        <v>0.6</v>
      </c>
      <c r="I45" s="34">
        <f t="shared" si="0"/>
        <v>0.6</v>
      </c>
      <c r="J45" s="34"/>
      <c r="K45" s="34"/>
      <c r="L45" s="34">
        <f t="shared" si="2"/>
        <v>-2.1999999999999997</v>
      </c>
      <c r="M45" s="34">
        <f t="shared" si="3"/>
        <v>21.42857142857143</v>
      </c>
    </row>
    <row r="46" spans="1:13" ht="110.25">
      <c r="A46" s="84"/>
      <c r="B46" s="77"/>
      <c r="C46" s="24" t="s">
        <v>51</v>
      </c>
      <c r="D46" s="50" t="s">
        <v>52</v>
      </c>
      <c r="E46" s="34">
        <v>584.5</v>
      </c>
      <c r="F46" s="34">
        <v>865</v>
      </c>
      <c r="G46" s="34">
        <v>498.9</v>
      </c>
      <c r="H46" s="34">
        <v>638.1</v>
      </c>
      <c r="I46" s="34">
        <f t="shared" si="0"/>
        <v>139.20000000000005</v>
      </c>
      <c r="J46" s="34">
        <f t="shared" si="4"/>
        <v>127.90138304269394</v>
      </c>
      <c r="K46" s="34">
        <f t="shared" si="1"/>
        <v>73.76878612716763</v>
      </c>
      <c r="L46" s="34">
        <f t="shared" si="2"/>
        <v>53.60000000000002</v>
      </c>
      <c r="M46" s="34">
        <f t="shared" si="3"/>
        <v>109.17023096663816</v>
      </c>
    </row>
    <row r="47" spans="1:13" ht="15.75">
      <c r="A47" s="84"/>
      <c r="B47" s="77"/>
      <c r="C47" s="21" t="s">
        <v>53</v>
      </c>
      <c r="D47" s="49" t="s">
        <v>54</v>
      </c>
      <c r="E47" s="51">
        <v>165.9</v>
      </c>
      <c r="F47" s="6"/>
      <c r="G47" s="6"/>
      <c r="H47" s="51">
        <v>2.3</v>
      </c>
      <c r="I47" s="51">
        <f t="shared" si="0"/>
        <v>2.3</v>
      </c>
      <c r="J47" s="51"/>
      <c r="K47" s="51"/>
      <c r="L47" s="51">
        <f t="shared" si="2"/>
        <v>-163.6</v>
      </c>
      <c r="M47" s="51">
        <f t="shared" si="3"/>
        <v>1.3863773357444242</v>
      </c>
    </row>
    <row r="48" spans="1:13" ht="15.75">
      <c r="A48" s="84"/>
      <c r="B48" s="77"/>
      <c r="C48" s="21" t="s">
        <v>20</v>
      </c>
      <c r="D48" s="45" t="s">
        <v>21</v>
      </c>
      <c r="E48" s="34">
        <f>SUM(E49:E52)</f>
        <v>106</v>
      </c>
      <c r="F48" s="34">
        <f>SUM(F49:F52)</f>
        <v>86.4</v>
      </c>
      <c r="G48" s="34">
        <f>SUM(G49:G52)</f>
        <v>59.4</v>
      </c>
      <c r="H48" s="34">
        <f>SUM(H49:H52)</f>
        <v>292</v>
      </c>
      <c r="I48" s="34">
        <f t="shared" si="0"/>
        <v>232.6</v>
      </c>
      <c r="J48" s="34">
        <f t="shared" si="4"/>
        <v>491.5824915824916</v>
      </c>
      <c r="K48" s="34">
        <f t="shared" si="1"/>
        <v>337.96296296296293</v>
      </c>
      <c r="L48" s="34">
        <f t="shared" si="2"/>
        <v>186</v>
      </c>
      <c r="M48" s="34">
        <f t="shared" si="3"/>
        <v>275.47169811320754</v>
      </c>
    </row>
    <row r="49" spans="1:13" ht="63" customHeight="1" hidden="1">
      <c r="A49" s="84"/>
      <c r="B49" s="77"/>
      <c r="C49" s="21" t="s">
        <v>55</v>
      </c>
      <c r="D49" s="52" t="s">
        <v>56</v>
      </c>
      <c r="E49" s="34">
        <v>106</v>
      </c>
      <c r="F49" s="34">
        <v>86.4</v>
      </c>
      <c r="G49" s="34">
        <v>59.4</v>
      </c>
      <c r="H49" s="34">
        <v>188</v>
      </c>
      <c r="I49" s="34">
        <f t="shared" si="0"/>
        <v>128.6</v>
      </c>
      <c r="J49" s="34">
        <f t="shared" si="4"/>
        <v>316.4983164983165</v>
      </c>
      <c r="K49" s="34">
        <f t="shared" si="1"/>
        <v>217.59259259259255</v>
      </c>
      <c r="L49" s="34">
        <f t="shared" si="2"/>
        <v>82</v>
      </c>
      <c r="M49" s="34">
        <f t="shared" si="3"/>
        <v>177.35849056603774</v>
      </c>
    </row>
    <row r="50" spans="1:13" ht="47.25" customHeight="1" hidden="1">
      <c r="A50" s="84"/>
      <c r="B50" s="77"/>
      <c r="C50" s="21" t="s">
        <v>218</v>
      </c>
      <c r="D50" s="52" t="s">
        <v>219</v>
      </c>
      <c r="E50" s="34"/>
      <c r="F50" s="34"/>
      <c r="G50" s="34"/>
      <c r="H50" s="34">
        <v>100</v>
      </c>
      <c r="I50" s="34">
        <f t="shared" si="0"/>
        <v>100</v>
      </c>
      <c r="J50" s="34" t="e">
        <f t="shared" si="4"/>
        <v>#DIV/0!</v>
      </c>
      <c r="K50" s="34" t="e">
        <f t="shared" si="1"/>
        <v>#DIV/0!</v>
      </c>
      <c r="L50" s="34">
        <f t="shared" si="2"/>
        <v>100</v>
      </c>
      <c r="M50" s="34" t="e">
        <f t="shared" si="3"/>
        <v>#DIV/0!</v>
      </c>
    </row>
    <row r="51" spans="1:13" ht="78.75" customHeight="1" hidden="1">
      <c r="A51" s="84"/>
      <c r="B51" s="77"/>
      <c r="C51" s="21" t="s">
        <v>211</v>
      </c>
      <c r="D51" s="52" t="s">
        <v>212</v>
      </c>
      <c r="E51" s="34"/>
      <c r="F51" s="34"/>
      <c r="G51" s="34"/>
      <c r="H51" s="34"/>
      <c r="I51" s="34">
        <f t="shared" si="0"/>
        <v>0</v>
      </c>
      <c r="J51" s="34" t="e">
        <f t="shared" si="4"/>
        <v>#DIV/0!</v>
      </c>
      <c r="K51" s="34" t="e">
        <f t="shared" si="1"/>
        <v>#DIV/0!</v>
      </c>
      <c r="L51" s="34">
        <f t="shared" si="2"/>
        <v>0</v>
      </c>
      <c r="M51" s="34" t="e">
        <f t="shared" si="3"/>
        <v>#DIV/0!</v>
      </c>
    </row>
    <row r="52" spans="1:13" ht="47.25" customHeight="1" hidden="1">
      <c r="A52" s="84"/>
      <c r="B52" s="77"/>
      <c r="C52" s="20" t="s">
        <v>22</v>
      </c>
      <c r="D52" s="46" t="s">
        <v>23</v>
      </c>
      <c r="E52" s="34"/>
      <c r="F52" s="34"/>
      <c r="G52" s="34"/>
      <c r="H52" s="34">
        <v>4</v>
      </c>
      <c r="I52" s="34">
        <f t="shared" si="0"/>
        <v>4</v>
      </c>
      <c r="J52" s="34" t="e">
        <f t="shared" si="4"/>
        <v>#DIV/0!</v>
      </c>
      <c r="K52" s="34" t="e">
        <f t="shared" si="1"/>
        <v>#DIV/0!</v>
      </c>
      <c r="L52" s="34">
        <f t="shared" si="2"/>
        <v>4</v>
      </c>
      <c r="M52" s="34" t="e">
        <f t="shared" si="3"/>
        <v>#DIV/0!</v>
      </c>
    </row>
    <row r="53" spans="1:13" s="5" customFormat="1" ht="15.75">
      <c r="A53" s="84"/>
      <c r="B53" s="77"/>
      <c r="C53" s="23"/>
      <c r="D53" s="3" t="s">
        <v>37</v>
      </c>
      <c r="E53" s="6">
        <f>SUM(E45:E48)</f>
        <v>859.1999999999999</v>
      </c>
      <c r="F53" s="6">
        <f>SUM(F45:F48)</f>
        <v>951.4</v>
      </c>
      <c r="G53" s="6">
        <f>SUM(G45:G48)</f>
        <v>558.3</v>
      </c>
      <c r="H53" s="6">
        <f>SUM(H45:H48)</f>
        <v>933</v>
      </c>
      <c r="I53" s="6">
        <f t="shared" si="0"/>
        <v>374.70000000000005</v>
      </c>
      <c r="J53" s="6">
        <f t="shared" si="4"/>
        <v>167.11445459430414</v>
      </c>
      <c r="K53" s="6">
        <f t="shared" si="1"/>
        <v>98.06600798822788</v>
      </c>
      <c r="L53" s="6">
        <f t="shared" si="2"/>
        <v>73.80000000000007</v>
      </c>
      <c r="M53" s="6">
        <f t="shared" si="3"/>
        <v>108.58938547486035</v>
      </c>
    </row>
    <row r="54" spans="1:13" s="5" customFormat="1" ht="31.5" hidden="1">
      <c r="A54" s="84"/>
      <c r="B54" s="77"/>
      <c r="C54" s="23"/>
      <c r="D54" s="3" t="s">
        <v>38</v>
      </c>
      <c r="E54" s="6">
        <f>E55-E43</f>
        <v>4556.9</v>
      </c>
      <c r="F54" s="6">
        <f>F55-F43</f>
        <v>210339.3</v>
      </c>
      <c r="G54" s="6">
        <f>G55-G43</f>
        <v>120933.5</v>
      </c>
      <c r="H54" s="6">
        <f>H55-H43</f>
        <v>155648.4</v>
      </c>
      <c r="I54" s="6">
        <f t="shared" si="0"/>
        <v>34714.899999999994</v>
      </c>
      <c r="J54" s="6">
        <f t="shared" si="4"/>
        <v>128.70577631508223</v>
      </c>
      <c r="K54" s="6">
        <f t="shared" si="1"/>
        <v>73.99872491731217</v>
      </c>
      <c r="L54" s="6">
        <f t="shared" si="2"/>
        <v>151091.5</v>
      </c>
      <c r="M54" s="6">
        <f t="shared" si="3"/>
        <v>3415.6641576510347</v>
      </c>
    </row>
    <row r="55" spans="1:13" s="5" customFormat="1" ht="15.75">
      <c r="A55" s="83"/>
      <c r="B55" s="78"/>
      <c r="C55" s="23"/>
      <c r="D55" s="3" t="s">
        <v>57</v>
      </c>
      <c r="E55" s="4">
        <f>E44+E53</f>
        <v>4556.9</v>
      </c>
      <c r="F55" s="4">
        <f>F44+F53</f>
        <v>210339.3</v>
      </c>
      <c r="G55" s="4">
        <f>G44+G53</f>
        <v>120933.5</v>
      </c>
      <c r="H55" s="4">
        <f>H44+H53</f>
        <v>155648.4</v>
      </c>
      <c r="I55" s="4">
        <f t="shared" si="0"/>
        <v>34714.899999999994</v>
      </c>
      <c r="J55" s="4">
        <f t="shared" si="4"/>
        <v>128.70577631508223</v>
      </c>
      <c r="K55" s="4">
        <f t="shared" si="1"/>
        <v>73.99872491731217</v>
      </c>
      <c r="L55" s="4">
        <f t="shared" si="2"/>
        <v>151091.5</v>
      </c>
      <c r="M55" s="4">
        <f t="shared" si="3"/>
        <v>3415.6641576510347</v>
      </c>
    </row>
    <row r="56" spans="1:13" ht="63" customHeight="1" hidden="1">
      <c r="A56" s="82" t="s">
        <v>204</v>
      </c>
      <c r="B56" s="76" t="s">
        <v>203</v>
      </c>
      <c r="C56" s="20" t="s">
        <v>9</v>
      </c>
      <c r="D56" s="43" t="s">
        <v>10</v>
      </c>
      <c r="E56" s="51"/>
      <c r="F56" s="34"/>
      <c r="G56" s="51"/>
      <c r="H56" s="51"/>
      <c r="I56" s="51">
        <f t="shared" si="0"/>
        <v>0</v>
      </c>
      <c r="J56" s="51" t="e">
        <f t="shared" si="4"/>
        <v>#DIV/0!</v>
      </c>
      <c r="K56" s="51" t="e">
        <f t="shared" si="1"/>
        <v>#DIV/0!</v>
      </c>
      <c r="L56" s="51">
        <f t="shared" si="2"/>
        <v>0</v>
      </c>
      <c r="M56" s="51" t="e">
        <f t="shared" si="3"/>
        <v>#DIV/0!</v>
      </c>
    </row>
    <row r="57" spans="1:13" ht="31.5">
      <c r="A57" s="84"/>
      <c r="B57" s="77"/>
      <c r="C57" s="21" t="s">
        <v>222</v>
      </c>
      <c r="D57" s="32" t="s">
        <v>223</v>
      </c>
      <c r="E57" s="51"/>
      <c r="F57" s="51">
        <v>130</v>
      </c>
      <c r="G57" s="51">
        <v>63</v>
      </c>
      <c r="H57" s="51">
        <v>96.8</v>
      </c>
      <c r="I57" s="51">
        <f t="shared" si="0"/>
        <v>33.8</v>
      </c>
      <c r="J57" s="51">
        <f t="shared" si="4"/>
        <v>153.65079365079364</v>
      </c>
      <c r="K57" s="51">
        <f t="shared" si="1"/>
        <v>74.46153846153845</v>
      </c>
      <c r="L57" s="51">
        <f t="shared" si="2"/>
        <v>96.8</v>
      </c>
      <c r="M57" s="51"/>
    </row>
    <row r="58" spans="1:13" ht="31.5">
      <c r="A58" s="84"/>
      <c r="B58" s="77"/>
      <c r="C58" s="21" t="s">
        <v>216</v>
      </c>
      <c r="D58" s="32" t="s">
        <v>217</v>
      </c>
      <c r="E58" s="51">
        <v>281</v>
      </c>
      <c r="F58" s="51"/>
      <c r="G58" s="51"/>
      <c r="H58" s="51">
        <v>177.1</v>
      </c>
      <c r="I58" s="51">
        <f t="shared" si="0"/>
        <v>177.1</v>
      </c>
      <c r="J58" s="51"/>
      <c r="K58" s="51"/>
      <c r="L58" s="51">
        <f t="shared" si="2"/>
        <v>-103.9</v>
      </c>
      <c r="M58" s="51">
        <f t="shared" si="3"/>
        <v>63.02491103202846</v>
      </c>
    </row>
    <row r="59" spans="1:13" ht="47.25" customHeight="1" hidden="1">
      <c r="A59" s="84"/>
      <c r="B59" s="77"/>
      <c r="C59" s="65" t="s">
        <v>231</v>
      </c>
      <c r="D59" s="46" t="s">
        <v>19</v>
      </c>
      <c r="E59" s="51"/>
      <c r="F59" s="51"/>
      <c r="G59" s="51"/>
      <c r="H59" s="51"/>
      <c r="I59" s="51">
        <f t="shared" si="0"/>
        <v>0</v>
      </c>
      <c r="J59" s="51"/>
      <c r="K59" s="51"/>
      <c r="L59" s="51">
        <f t="shared" si="2"/>
        <v>0</v>
      </c>
      <c r="M59" s="51" t="e">
        <f t="shared" si="3"/>
        <v>#DIV/0!</v>
      </c>
    </row>
    <row r="60" spans="1:13" ht="15.75">
      <c r="A60" s="84"/>
      <c r="B60" s="77"/>
      <c r="C60" s="21" t="s">
        <v>20</v>
      </c>
      <c r="D60" s="45" t="s">
        <v>21</v>
      </c>
      <c r="E60" s="34">
        <f>E61</f>
        <v>304.70000000000005</v>
      </c>
      <c r="F60" s="34">
        <f>F61</f>
        <v>0</v>
      </c>
      <c r="G60" s="34">
        <f>G61</f>
        <v>0</v>
      </c>
      <c r="H60" s="34">
        <f>H61</f>
        <v>8.9</v>
      </c>
      <c r="I60" s="34">
        <f t="shared" si="0"/>
        <v>8.9</v>
      </c>
      <c r="J60" s="34"/>
      <c r="K60" s="34"/>
      <c r="L60" s="34">
        <f t="shared" si="2"/>
        <v>-295.80000000000007</v>
      </c>
      <c r="M60" s="34">
        <f t="shared" si="3"/>
        <v>2.920905808992451</v>
      </c>
    </row>
    <row r="61" spans="1:13" ht="47.25" customHeight="1" hidden="1">
      <c r="A61" s="84"/>
      <c r="B61" s="77"/>
      <c r="C61" s="20" t="s">
        <v>22</v>
      </c>
      <c r="D61" s="46" t="s">
        <v>23</v>
      </c>
      <c r="E61" s="34">
        <f>217.8+86.9</f>
        <v>304.70000000000005</v>
      </c>
      <c r="F61" s="34"/>
      <c r="G61" s="34"/>
      <c r="H61" s="34">
        <v>8.9</v>
      </c>
      <c r="I61" s="34">
        <f t="shared" si="0"/>
        <v>8.9</v>
      </c>
      <c r="J61" s="34" t="e">
        <f t="shared" si="4"/>
        <v>#DIV/0!</v>
      </c>
      <c r="K61" s="34" t="e">
        <f t="shared" si="1"/>
        <v>#DIV/0!</v>
      </c>
      <c r="L61" s="34">
        <f t="shared" si="2"/>
        <v>-295.80000000000007</v>
      </c>
      <c r="M61" s="34">
        <f t="shared" si="3"/>
        <v>2.920905808992451</v>
      </c>
    </row>
    <row r="62" spans="1:13" ht="15.75" customHeight="1" hidden="1">
      <c r="A62" s="84"/>
      <c r="B62" s="77"/>
      <c r="C62" s="21" t="s">
        <v>24</v>
      </c>
      <c r="D62" s="45" t="s">
        <v>25</v>
      </c>
      <c r="E62" s="51"/>
      <c r="F62" s="51"/>
      <c r="G62" s="51"/>
      <c r="H62" s="51"/>
      <c r="I62" s="51">
        <f t="shared" si="0"/>
        <v>0</v>
      </c>
      <c r="J62" s="51" t="e">
        <f t="shared" si="4"/>
        <v>#DIV/0!</v>
      </c>
      <c r="K62" s="51" t="e">
        <f t="shared" si="1"/>
        <v>#DIV/0!</v>
      </c>
      <c r="L62" s="51">
        <f t="shared" si="2"/>
        <v>0</v>
      </c>
      <c r="M62" s="51" t="e">
        <f t="shared" si="3"/>
        <v>#DIV/0!</v>
      </c>
    </row>
    <row r="63" spans="1:13" ht="15.75" customHeight="1" hidden="1">
      <c r="A63" s="84"/>
      <c r="B63" s="77"/>
      <c r="C63" s="21" t="s">
        <v>31</v>
      </c>
      <c r="D63" s="45" t="s">
        <v>32</v>
      </c>
      <c r="E63" s="51"/>
      <c r="F63" s="51"/>
      <c r="G63" s="51"/>
      <c r="H63" s="51"/>
      <c r="I63" s="51">
        <f t="shared" si="0"/>
        <v>0</v>
      </c>
      <c r="J63" s="51" t="e">
        <f t="shared" si="4"/>
        <v>#DIV/0!</v>
      </c>
      <c r="K63" s="51" t="e">
        <f t="shared" si="1"/>
        <v>#DIV/0!</v>
      </c>
      <c r="L63" s="51">
        <f t="shared" si="2"/>
        <v>0</v>
      </c>
      <c r="M63" s="51" t="e">
        <f t="shared" si="3"/>
        <v>#DIV/0!</v>
      </c>
    </row>
    <row r="64" spans="1:13" ht="15.75" customHeight="1" hidden="1">
      <c r="A64" s="84"/>
      <c r="B64" s="77"/>
      <c r="C64" s="21" t="s">
        <v>58</v>
      </c>
      <c r="D64" s="45" t="s">
        <v>59</v>
      </c>
      <c r="E64" s="34"/>
      <c r="F64" s="51"/>
      <c r="G64" s="34"/>
      <c r="H64" s="34"/>
      <c r="I64" s="34">
        <f t="shared" si="0"/>
        <v>0</v>
      </c>
      <c r="J64" s="34" t="e">
        <f t="shared" si="4"/>
        <v>#DIV/0!</v>
      </c>
      <c r="K64" s="34" t="e">
        <f t="shared" si="1"/>
        <v>#DIV/0!</v>
      </c>
      <c r="L64" s="34">
        <f t="shared" si="2"/>
        <v>0</v>
      </c>
      <c r="M64" s="34" t="e">
        <f t="shared" si="3"/>
        <v>#DIV/0!</v>
      </c>
    </row>
    <row r="65" spans="1:13" ht="15.75" customHeight="1" hidden="1">
      <c r="A65" s="84"/>
      <c r="B65" s="77"/>
      <c r="C65" s="21" t="s">
        <v>33</v>
      </c>
      <c r="D65" s="45" t="s">
        <v>28</v>
      </c>
      <c r="E65" s="34"/>
      <c r="F65" s="51"/>
      <c r="G65" s="34"/>
      <c r="H65" s="34"/>
      <c r="I65" s="34">
        <f t="shared" si="0"/>
        <v>0</v>
      </c>
      <c r="J65" s="34" t="e">
        <f t="shared" si="4"/>
        <v>#DIV/0!</v>
      </c>
      <c r="K65" s="34" t="e">
        <f t="shared" si="1"/>
        <v>#DIV/0!</v>
      </c>
      <c r="L65" s="34">
        <f t="shared" si="2"/>
        <v>0</v>
      </c>
      <c r="M65" s="34" t="e">
        <f t="shared" si="3"/>
        <v>#DIV/0!</v>
      </c>
    </row>
    <row r="66" spans="1:13" s="5" customFormat="1" ht="15.75">
      <c r="A66" s="84"/>
      <c r="B66" s="77"/>
      <c r="C66" s="22"/>
      <c r="D66" s="3" t="s">
        <v>34</v>
      </c>
      <c r="E66" s="4">
        <f>SUM(E56:E60,E62:E65)</f>
        <v>585.7</v>
      </c>
      <c r="F66" s="4">
        <f>SUM(F56:F60,F62:F65)</f>
        <v>130</v>
      </c>
      <c r="G66" s="4">
        <f>SUM(G56:G60,G62:G65)</f>
        <v>63</v>
      </c>
      <c r="H66" s="4">
        <f>SUM(H56:H60,H62:H65)</f>
        <v>282.79999999999995</v>
      </c>
      <c r="I66" s="4">
        <f t="shared" si="0"/>
        <v>219.79999999999995</v>
      </c>
      <c r="J66" s="4">
        <f t="shared" si="4"/>
        <v>448.8888888888888</v>
      </c>
      <c r="K66" s="4">
        <f t="shared" si="1"/>
        <v>217.5384615384615</v>
      </c>
      <c r="L66" s="4">
        <f t="shared" si="2"/>
        <v>-302.9000000000001</v>
      </c>
      <c r="M66" s="4">
        <f t="shared" si="3"/>
        <v>48.284104490353414</v>
      </c>
    </row>
    <row r="67" spans="1:13" ht="15.75">
      <c r="A67" s="84"/>
      <c r="B67" s="77"/>
      <c r="C67" s="21" t="s">
        <v>20</v>
      </c>
      <c r="D67" s="45" t="s">
        <v>21</v>
      </c>
      <c r="E67" s="34">
        <f>E68</f>
        <v>2744.5</v>
      </c>
      <c r="F67" s="34">
        <f>F68</f>
        <v>2000</v>
      </c>
      <c r="G67" s="34">
        <f>G68</f>
        <v>1100</v>
      </c>
      <c r="H67" s="34">
        <f>H68</f>
        <v>1691</v>
      </c>
      <c r="I67" s="34">
        <f t="shared" si="0"/>
        <v>591</v>
      </c>
      <c r="J67" s="34">
        <f t="shared" si="4"/>
        <v>153.72727272727275</v>
      </c>
      <c r="K67" s="34">
        <f t="shared" si="1"/>
        <v>84.55</v>
      </c>
      <c r="L67" s="34">
        <f t="shared" si="2"/>
        <v>-1053.5</v>
      </c>
      <c r="M67" s="34">
        <f t="shared" si="3"/>
        <v>61.614137365640374</v>
      </c>
    </row>
    <row r="68" spans="1:13" ht="47.25" customHeight="1" hidden="1">
      <c r="A68" s="84"/>
      <c r="B68" s="77"/>
      <c r="C68" s="20" t="s">
        <v>22</v>
      </c>
      <c r="D68" s="46" t="s">
        <v>23</v>
      </c>
      <c r="E68" s="34">
        <v>2744.5</v>
      </c>
      <c r="F68" s="34">
        <v>2000</v>
      </c>
      <c r="G68" s="34">
        <v>1100</v>
      </c>
      <c r="H68" s="34">
        <v>1691</v>
      </c>
      <c r="I68" s="34">
        <f t="shared" si="0"/>
        <v>591</v>
      </c>
      <c r="J68" s="34">
        <f t="shared" si="4"/>
        <v>153.72727272727275</v>
      </c>
      <c r="K68" s="34">
        <f t="shared" si="1"/>
        <v>84.55</v>
      </c>
      <c r="L68" s="34">
        <f t="shared" si="2"/>
        <v>-1053.5</v>
      </c>
      <c r="M68" s="34">
        <f t="shared" si="3"/>
        <v>61.614137365640374</v>
      </c>
    </row>
    <row r="69" spans="1:13" s="5" customFormat="1" ht="15.75">
      <c r="A69" s="84"/>
      <c r="B69" s="77"/>
      <c r="C69" s="22"/>
      <c r="D69" s="3" t="s">
        <v>37</v>
      </c>
      <c r="E69" s="4">
        <f>SUM(E67)</f>
        <v>2744.5</v>
      </c>
      <c r="F69" s="4">
        <f>SUM(F67)</f>
        <v>2000</v>
      </c>
      <c r="G69" s="4">
        <f>SUM(G67)</f>
        <v>1100</v>
      </c>
      <c r="H69" s="4">
        <f>SUM(H67)</f>
        <v>1691</v>
      </c>
      <c r="I69" s="4">
        <f t="shared" si="0"/>
        <v>591</v>
      </c>
      <c r="J69" s="4">
        <f t="shared" si="4"/>
        <v>153.72727272727275</v>
      </c>
      <c r="K69" s="4">
        <f t="shared" si="1"/>
        <v>84.55</v>
      </c>
      <c r="L69" s="4">
        <f t="shared" si="2"/>
        <v>-1053.5</v>
      </c>
      <c r="M69" s="4">
        <f t="shared" si="3"/>
        <v>61.614137365640374</v>
      </c>
    </row>
    <row r="70" spans="1:13" s="5" customFormat="1" ht="31.5" hidden="1">
      <c r="A70" s="84"/>
      <c r="B70" s="77"/>
      <c r="C70" s="22"/>
      <c r="D70" s="3" t="s">
        <v>38</v>
      </c>
      <c r="E70" s="4">
        <f>E71-E65</f>
        <v>3330.2</v>
      </c>
      <c r="F70" s="4">
        <f>F71-F65</f>
        <v>2130</v>
      </c>
      <c r="G70" s="4">
        <f>G71-G65</f>
        <v>1163</v>
      </c>
      <c r="H70" s="4">
        <f>H71-H65</f>
        <v>1973.8</v>
      </c>
      <c r="I70" s="4">
        <f t="shared" si="0"/>
        <v>810.8</v>
      </c>
      <c r="J70" s="4">
        <f t="shared" si="4"/>
        <v>169.71625107480654</v>
      </c>
      <c r="K70" s="4">
        <f t="shared" si="1"/>
        <v>92.66666666666666</v>
      </c>
      <c r="L70" s="4">
        <f t="shared" si="2"/>
        <v>-1356.3999999999999</v>
      </c>
      <c r="M70" s="4">
        <f t="shared" si="3"/>
        <v>59.26971353071888</v>
      </c>
    </row>
    <row r="71" spans="1:13" s="5" customFormat="1" ht="15.75">
      <c r="A71" s="83"/>
      <c r="B71" s="78"/>
      <c r="C71" s="22"/>
      <c r="D71" s="3" t="s">
        <v>57</v>
      </c>
      <c r="E71" s="4">
        <f>E66+E69</f>
        <v>3330.2</v>
      </c>
      <c r="F71" s="4">
        <f>F66+F69</f>
        <v>2130</v>
      </c>
      <c r="G71" s="4">
        <f>G66+G69</f>
        <v>1163</v>
      </c>
      <c r="H71" s="4">
        <f>H66+H69</f>
        <v>1973.8</v>
      </c>
      <c r="I71" s="4">
        <f aca="true" t="shared" si="5" ref="I71:I134">H71-G71</f>
        <v>810.8</v>
      </c>
      <c r="J71" s="4">
        <f aca="true" t="shared" si="6" ref="J71:J134">H71/G71*100</f>
        <v>169.71625107480654</v>
      </c>
      <c r="K71" s="4">
        <f aca="true" t="shared" si="7" ref="K71:K134">H71/F71*100</f>
        <v>92.66666666666666</v>
      </c>
      <c r="L71" s="4">
        <f aca="true" t="shared" si="8" ref="L71:L134">H71-E71</f>
        <v>-1356.3999999999999</v>
      </c>
      <c r="M71" s="4">
        <f aca="true" t="shared" si="9" ref="M71:M133">H71/E71*100</f>
        <v>59.26971353071888</v>
      </c>
    </row>
    <row r="72" spans="1:13" s="5" customFormat="1" ht="15.75" customHeight="1">
      <c r="A72" s="82" t="s">
        <v>60</v>
      </c>
      <c r="B72" s="76" t="s">
        <v>61</v>
      </c>
      <c r="C72" s="21" t="s">
        <v>11</v>
      </c>
      <c r="D72" s="44" t="s">
        <v>12</v>
      </c>
      <c r="E72" s="4"/>
      <c r="F72" s="4"/>
      <c r="G72" s="4"/>
      <c r="H72" s="34">
        <v>26.1</v>
      </c>
      <c r="I72" s="34">
        <f t="shared" si="5"/>
        <v>26.1</v>
      </c>
      <c r="J72" s="34"/>
      <c r="K72" s="34"/>
      <c r="L72" s="34">
        <f t="shared" si="8"/>
        <v>26.1</v>
      </c>
      <c r="M72" s="34"/>
    </row>
    <row r="73" spans="1:13" ht="31.5" customHeight="1">
      <c r="A73" s="84"/>
      <c r="B73" s="77"/>
      <c r="C73" s="21" t="s">
        <v>216</v>
      </c>
      <c r="D73" s="32" t="s">
        <v>217</v>
      </c>
      <c r="E73" s="34">
        <v>3</v>
      </c>
      <c r="F73" s="34"/>
      <c r="G73" s="34"/>
      <c r="H73" s="34">
        <v>0.1</v>
      </c>
      <c r="I73" s="34">
        <f t="shared" si="5"/>
        <v>0.1</v>
      </c>
      <c r="J73" s="34"/>
      <c r="K73" s="34"/>
      <c r="L73" s="34">
        <f t="shared" si="8"/>
        <v>-2.9</v>
      </c>
      <c r="M73" s="34">
        <f t="shared" si="9"/>
        <v>3.3333333333333335</v>
      </c>
    </row>
    <row r="74" spans="1:13" ht="15.75">
      <c r="A74" s="84"/>
      <c r="B74" s="77"/>
      <c r="C74" s="21" t="s">
        <v>20</v>
      </c>
      <c r="D74" s="45" t="s">
        <v>21</v>
      </c>
      <c r="E74" s="34">
        <f>E76</f>
        <v>0</v>
      </c>
      <c r="F74" s="34">
        <f>F76</f>
        <v>0</v>
      </c>
      <c r="G74" s="34">
        <f>G76</f>
        <v>0</v>
      </c>
      <c r="H74" s="34">
        <f>H76+H75</f>
        <v>29.2</v>
      </c>
      <c r="I74" s="34">
        <f t="shared" si="5"/>
        <v>29.2</v>
      </c>
      <c r="J74" s="34"/>
      <c r="K74" s="34"/>
      <c r="L74" s="34">
        <f t="shared" si="8"/>
        <v>29.2</v>
      </c>
      <c r="M74" s="34"/>
    </row>
    <row r="75" spans="1:13" ht="47.25" customHeight="1" hidden="1">
      <c r="A75" s="84"/>
      <c r="B75" s="77"/>
      <c r="C75" s="20" t="s">
        <v>220</v>
      </c>
      <c r="D75" s="46" t="s">
        <v>221</v>
      </c>
      <c r="E75" s="34"/>
      <c r="F75" s="34"/>
      <c r="G75" s="34"/>
      <c r="H75" s="34">
        <v>1</v>
      </c>
      <c r="I75" s="34">
        <f t="shared" si="5"/>
        <v>1</v>
      </c>
      <c r="J75" s="34"/>
      <c r="K75" s="34"/>
      <c r="L75" s="34">
        <f t="shared" si="8"/>
        <v>1</v>
      </c>
      <c r="M75" s="34"/>
    </row>
    <row r="76" spans="1:13" ht="47.25" customHeight="1" hidden="1">
      <c r="A76" s="84"/>
      <c r="B76" s="77"/>
      <c r="C76" s="20" t="s">
        <v>22</v>
      </c>
      <c r="D76" s="46" t="s">
        <v>23</v>
      </c>
      <c r="E76" s="34"/>
      <c r="F76" s="34"/>
      <c r="G76" s="34"/>
      <c r="H76" s="34">
        <v>28.2</v>
      </c>
      <c r="I76" s="34">
        <f t="shared" si="5"/>
        <v>28.2</v>
      </c>
      <c r="J76" s="34"/>
      <c r="K76" s="34"/>
      <c r="L76" s="34">
        <f t="shared" si="8"/>
        <v>28.2</v>
      </c>
      <c r="M76" s="34"/>
    </row>
    <row r="77" spans="1:13" ht="15.75">
      <c r="A77" s="84"/>
      <c r="B77" s="77"/>
      <c r="C77" s="21" t="s">
        <v>24</v>
      </c>
      <c r="D77" s="45" t="s">
        <v>25</v>
      </c>
      <c r="E77" s="34"/>
      <c r="F77" s="34"/>
      <c r="G77" s="34"/>
      <c r="H77" s="34">
        <v>0.1</v>
      </c>
      <c r="I77" s="34">
        <f t="shared" si="5"/>
        <v>0.1</v>
      </c>
      <c r="J77" s="34"/>
      <c r="K77" s="34"/>
      <c r="L77" s="34">
        <f t="shared" si="8"/>
        <v>0.1</v>
      </c>
      <c r="M77" s="34"/>
    </row>
    <row r="78" spans="1:13" ht="15.75">
      <c r="A78" s="84"/>
      <c r="B78" s="77"/>
      <c r="C78" s="21" t="s">
        <v>26</v>
      </c>
      <c r="D78" s="45" t="s">
        <v>27</v>
      </c>
      <c r="E78" s="34"/>
      <c r="F78" s="34">
        <v>249.5</v>
      </c>
      <c r="G78" s="34">
        <v>249.5</v>
      </c>
      <c r="H78" s="34">
        <v>249.5</v>
      </c>
      <c r="I78" s="34">
        <f t="shared" si="5"/>
        <v>0</v>
      </c>
      <c r="J78" s="34">
        <f t="shared" si="6"/>
        <v>100</v>
      </c>
      <c r="K78" s="34">
        <f t="shared" si="7"/>
        <v>100</v>
      </c>
      <c r="L78" s="34">
        <f t="shared" si="8"/>
        <v>249.5</v>
      </c>
      <c r="M78" s="34"/>
    </row>
    <row r="79" spans="1:13" ht="15.75" customHeight="1" hidden="1">
      <c r="A79" s="84"/>
      <c r="B79" s="77"/>
      <c r="C79" s="21" t="s">
        <v>31</v>
      </c>
      <c r="D79" s="45" t="s">
        <v>32</v>
      </c>
      <c r="E79" s="34"/>
      <c r="F79" s="34"/>
      <c r="G79" s="34"/>
      <c r="H79" s="34"/>
      <c r="I79" s="34">
        <f t="shared" si="5"/>
        <v>0</v>
      </c>
      <c r="J79" s="34" t="e">
        <f t="shared" si="6"/>
        <v>#DIV/0!</v>
      </c>
      <c r="K79" s="34" t="e">
        <f t="shared" si="7"/>
        <v>#DIV/0!</v>
      </c>
      <c r="L79" s="34">
        <f t="shared" si="8"/>
        <v>0</v>
      </c>
      <c r="M79" s="34" t="e">
        <f t="shared" si="9"/>
        <v>#DIV/0!</v>
      </c>
    </row>
    <row r="80" spans="1:13" s="5" customFormat="1" ht="15.75">
      <c r="A80" s="84"/>
      <c r="B80" s="77"/>
      <c r="C80" s="17"/>
      <c r="D80" s="3" t="s">
        <v>34</v>
      </c>
      <c r="E80" s="4">
        <f>SUM(E72:E74,E77:E79)</f>
        <v>3</v>
      </c>
      <c r="F80" s="4">
        <f>SUM(F72:F74,F77:F79)</f>
        <v>249.5</v>
      </c>
      <c r="G80" s="4">
        <f>SUM(G72:G74,G77:G79)</f>
        <v>249.5</v>
      </c>
      <c r="H80" s="4">
        <f>SUM(H72:H74,H77:H79)</f>
        <v>305</v>
      </c>
      <c r="I80" s="4">
        <f t="shared" si="5"/>
        <v>55.5</v>
      </c>
      <c r="J80" s="4">
        <f t="shared" si="6"/>
        <v>122.2444889779559</v>
      </c>
      <c r="K80" s="4">
        <f t="shared" si="7"/>
        <v>122.2444889779559</v>
      </c>
      <c r="L80" s="4">
        <f t="shared" si="8"/>
        <v>302</v>
      </c>
      <c r="M80" s="4">
        <f t="shared" si="9"/>
        <v>10166.666666666668</v>
      </c>
    </row>
    <row r="81" spans="1:13" ht="15.75">
      <c r="A81" s="84"/>
      <c r="B81" s="77"/>
      <c r="C81" s="21" t="s">
        <v>62</v>
      </c>
      <c r="D81" s="45" t="s">
        <v>63</v>
      </c>
      <c r="E81" s="34">
        <v>9688.8</v>
      </c>
      <c r="F81" s="34">
        <v>17935.9</v>
      </c>
      <c r="G81" s="34">
        <v>11479</v>
      </c>
      <c r="H81" s="34">
        <v>10732.6</v>
      </c>
      <c r="I81" s="34">
        <f t="shared" si="5"/>
        <v>-746.3999999999996</v>
      </c>
      <c r="J81" s="34">
        <f t="shared" si="6"/>
        <v>93.49769143653629</v>
      </c>
      <c r="K81" s="34">
        <f t="shared" si="7"/>
        <v>59.83864762849927</v>
      </c>
      <c r="L81" s="34">
        <f t="shared" si="8"/>
        <v>1043.800000000001</v>
      </c>
      <c r="M81" s="34">
        <f t="shared" si="9"/>
        <v>110.77326397489887</v>
      </c>
    </row>
    <row r="82" spans="1:13" ht="15.75">
      <c r="A82" s="84"/>
      <c r="B82" s="77"/>
      <c r="C82" s="21" t="s">
        <v>20</v>
      </c>
      <c r="D82" s="45" t="s">
        <v>21</v>
      </c>
      <c r="E82" s="34">
        <f>SUM(E83:E90)</f>
        <v>6695.1</v>
      </c>
      <c r="F82" s="34">
        <f>SUM(F83:F90)</f>
        <v>8305.4</v>
      </c>
      <c r="G82" s="34">
        <f>SUM(G83:G90)</f>
        <v>4193.4</v>
      </c>
      <c r="H82" s="34">
        <f>SUM(H83:H90)</f>
        <v>12412.2</v>
      </c>
      <c r="I82" s="34">
        <f t="shared" si="5"/>
        <v>8218.800000000001</v>
      </c>
      <c r="J82" s="34">
        <f t="shared" si="6"/>
        <v>295.993704392617</v>
      </c>
      <c r="K82" s="34">
        <f t="shared" si="7"/>
        <v>149.44734750884967</v>
      </c>
      <c r="L82" s="34">
        <f t="shared" si="8"/>
        <v>5717.1</v>
      </c>
      <c r="M82" s="34">
        <f t="shared" si="9"/>
        <v>185.39230183268361</v>
      </c>
    </row>
    <row r="83" spans="1:13" s="5" customFormat="1" ht="31.5" customHeight="1" hidden="1">
      <c r="A83" s="84"/>
      <c r="B83" s="77"/>
      <c r="C83" s="20" t="s">
        <v>64</v>
      </c>
      <c r="D83" s="46" t="s">
        <v>65</v>
      </c>
      <c r="E83" s="34">
        <v>751.4</v>
      </c>
      <c r="F83" s="34">
        <v>1200</v>
      </c>
      <c r="G83" s="34">
        <v>480</v>
      </c>
      <c r="H83" s="34">
        <v>2580.8</v>
      </c>
      <c r="I83" s="34">
        <f t="shared" si="5"/>
        <v>2100.8</v>
      </c>
      <c r="J83" s="34">
        <f t="shared" si="6"/>
        <v>537.6666666666667</v>
      </c>
      <c r="K83" s="34">
        <f t="shared" si="7"/>
        <v>215.0666666666667</v>
      </c>
      <c r="L83" s="34">
        <f t="shared" si="8"/>
        <v>1829.4</v>
      </c>
      <c r="M83" s="34">
        <f t="shared" si="9"/>
        <v>343.46553100878367</v>
      </c>
    </row>
    <row r="84" spans="1:13" s="5" customFormat="1" ht="47.25" customHeight="1" hidden="1">
      <c r="A84" s="84"/>
      <c r="B84" s="77"/>
      <c r="C84" s="20" t="s">
        <v>182</v>
      </c>
      <c r="D84" s="46" t="s">
        <v>183</v>
      </c>
      <c r="E84" s="34"/>
      <c r="F84" s="34"/>
      <c r="G84" s="34"/>
      <c r="H84" s="34"/>
      <c r="I84" s="34">
        <f t="shared" si="5"/>
        <v>0</v>
      </c>
      <c r="J84" s="34" t="e">
        <f t="shared" si="6"/>
        <v>#DIV/0!</v>
      </c>
      <c r="K84" s="34" t="e">
        <f t="shared" si="7"/>
        <v>#DIV/0!</v>
      </c>
      <c r="L84" s="34">
        <f t="shared" si="8"/>
        <v>0</v>
      </c>
      <c r="M84" s="34" t="e">
        <f t="shared" si="9"/>
        <v>#DIV/0!</v>
      </c>
    </row>
    <row r="85" spans="1:13" s="5" customFormat="1" ht="47.25" customHeight="1" hidden="1">
      <c r="A85" s="84"/>
      <c r="B85" s="77"/>
      <c r="C85" s="20" t="s">
        <v>66</v>
      </c>
      <c r="D85" s="46" t="s">
        <v>67</v>
      </c>
      <c r="E85" s="34">
        <v>505.6</v>
      </c>
      <c r="F85" s="34">
        <v>740.4</v>
      </c>
      <c r="G85" s="34">
        <v>415.1</v>
      </c>
      <c r="H85" s="34">
        <v>200.8</v>
      </c>
      <c r="I85" s="34">
        <f t="shared" si="5"/>
        <v>-214.3</v>
      </c>
      <c r="J85" s="34">
        <f t="shared" si="6"/>
        <v>48.37388581064804</v>
      </c>
      <c r="K85" s="34">
        <f t="shared" si="7"/>
        <v>27.120475418692603</v>
      </c>
      <c r="L85" s="34">
        <f t="shared" si="8"/>
        <v>-304.8</v>
      </c>
      <c r="M85" s="34">
        <f t="shared" si="9"/>
        <v>39.71518987341772</v>
      </c>
    </row>
    <row r="86" spans="1:13" s="5" customFormat="1" ht="31.5" customHeight="1" hidden="1">
      <c r="A86" s="84"/>
      <c r="B86" s="77"/>
      <c r="C86" s="20" t="s">
        <v>68</v>
      </c>
      <c r="D86" s="46" t="s">
        <v>69</v>
      </c>
      <c r="E86" s="34"/>
      <c r="F86" s="34"/>
      <c r="G86" s="34"/>
      <c r="H86" s="34"/>
      <c r="I86" s="34">
        <f t="shared" si="5"/>
        <v>0</v>
      </c>
      <c r="J86" s="34" t="e">
        <f t="shared" si="6"/>
        <v>#DIV/0!</v>
      </c>
      <c r="K86" s="34" t="e">
        <f t="shared" si="7"/>
        <v>#DIV/0!</v>
      </c>
      <c r="L86" s="34">
        <f t="shared" si="8"/>
        <v>0</v>
      </c>
      <c r="M86" s="34" t="e">
        <f t="shared" si="9"/>
        <v>#DIV/0!</v>
      </c>
    </row>
    <row r="87" spans="1:13" s="5" customFormat="1" ht="31.5" customHeight="1" hidden="1">
      <c r="A87" s="84"/>
      <c r="B87" s="77"/>
      <c r="C87" s="20" t="s">
        <v>70</v>
      </c>
      <c r="D87" s="46" t="s">
        <v>71</v>
      </c>
      <c r="E87" s="34">
        <v>1768.5</v>
      </c>
      <c r="F87" s="34">
        <v>2500</v>
      </c>
      <c r="G87" s="34">
        <v>1250</v>
      </c>
      <c r="H87" s="34">
        <v>2498.4</v>
      </c>
      <c r="I87" s="34">
        <f t="shared" si="5"/>
        <v>1248.4</v>
      </c>
      <c r="J87" s="34">
        <f t="shared" si="6"/>
        <v>199.872</v>
      </c>
      <c r="K87" s="34">
        <f t="shared" si="7"/>
        <v>99.936</v>
      </c>
      <c r="L87" s="34">
        <f t="shared" si="8"/>
        <v>729.9000000000001</v>
      </c>
      <c r="M87" s="34">
        <f t="shared" si="9"/>
        <v>141.27226463104324</v>
      </c>
    </row>
    <row r="88" spans="1:13" s="5" customFormat="1" ht="31.5" customHeight="1" hidden="1">
      <c r="A88" s="84"/>
      <c r="B88" s="77"/>
      <c r="C88" s="20" t="s">
        <v>72</v>
      </c>
      <c r="D88" s="46" t="s">
        <v>73</v>
      </c>
      <c r="E88" s="34"/>
      <c r="F88" s="34"/>
      <c r="G88" s="34"/>
      <c r="H88" s="34"/>
      <c r="I88" s="34">
        <f t="shared" si="5"/>
        <v>0</v>
      </c>
      <c r="J88" s="34" t="e">
        <f t="shared" si="6"/>
        <v>#DIV/0!</v>
      </c>
      <c r="K88" s="34" t="e">
        <f t="shared" si="7"/>
        <v>#DIV/0!</v>
      </c>
      <c r="L88" s="34">
        <f t="shared" si="8"/>
        <v>0</v>
      </c>
      <c r="M88" s="34" t="e">
        <f t="shared" si="9"/>
        <v>#DIV/0!</v>
      </c>
    </row>
    <row r="89" spans="1:13" s="5" customFormat="1" ht="31.5" customHeight="1" hidden="1">
      <c r="A89" s="84"/>
      <c r="B89" s="77"/>
      <c r="C89" s="20" t="s">
        <v>74</v>
      </c>
      <c r="D89" s="46" t="s">
        <v>75</v>
      </c>
      <c r="E89" s="34"/>
      <c r="F89" s="34"/>
      <c r="G89" s="34"/>
      <c r="H89" s="34"/>
      <c r="I89" s="34">
        <f t="shared" si="5"/>
        <v>0</v>
      </c>
      <c r="J89" s="34" t="e">
        <f t="shared" si="6"/>
        <v>#DIV/0!</v>
      </c>
      <c r="K89" s="34" t="e">
        <f t="shared" si="7"/>
        <v>#DIV/0!</v>
      </c>
      <c r="L89" s="34">
        <f t="shared" si="8"/>
        <v>0</v>
      </c>
      <c r="M89" s="34" t="e">
        <f t="shared" si="9"/>
        <v>#DIV/0!</v>
      </c>
    </row>
    <row r="90" spans="1:13" ht="47.25" customHeight="1" hidden="1">
      <c r="A90" s="84"/>
      <c r="B90" s="77"/>
      <c r="C90" s="20" t="s">
        <v>22</v>
      </c>
      <c r="D90" s="46" t="s">
        <v>23</v>
      </c>
      <c r="E90" s="34">
        <v>3669.6</v>
      </c>
      <c r="F90" s="34">
        <v>3865</v>
      </c>
      <c r="G90" s="34">
        <v>2048.3</v>
      </c>
      <c r="H90" s="34">
        <v>7132.2</v>
      </c>
      <c r="I90" s="34">
        <f t="shared" si="5"/>
        <v>5083.9</v>
      </c>
      <c r="J90" s="34">
        <f t="shared" si="6"/>
        <v>348.20094712688564</v>
      </c>
      <c r="K90" s="34">
        <f t="shared" si="7"/>
        <v>184.53298835705044</v>
      </c>
      <c r="L90" s="34">
        <f t="shared" si="8"/>
        <v>3462.6</v>
      </c>
      <c r="M90" s="34">
        <f t="shared" si="9"/>
        <v>194.35905820797907</v>
      </c>
    </row>
    <row r="91" spans="1:13" s="5" customFormat="1" ht="15.75">
      <c r="A91" s="84"/>
      <c r="B91" s="77"/>
      <c r="C91" s="23"/>
      <c r="D91" s="3" t="s">
        <v>37</v>
      </c>
      <c r="E91" s="4">
        <f>SUM(E81:E82)</f>
        <v>16383.9</v>
      </c>
      <c r="F91" s="4">
        <f>SUM(F81:F82)</f>
        <v>26241.300000000003</v>
      </c>
      <c r="G91" s="4">
        <f>SUM(G81:G82)</f>
        <v>15672.4</v>
      </c>
      <c r="H91" s="4">
        <f>SUM(H81:H82)</f>
        <v>23144.800000000003</v>
      </c>
      <c r="I91" s="4">
        <f t="shared" si="5"/>
        <v>7472.400000000003</v>
      </c>
      <c r="J91" s="4">
        <f t="shared" si="6"/>
        <v>147.67872182945817</v>
      </c>
      <c r="K91" s="4">
        <f t="shared" si="7"/>
        <v>88.19989863307077</v>
      </c>
      <c r="L91" s="4">
        <f t="shared" si="8"/>
        <v>6760.900000000003</v>
      </c>
      <c r="M91" s="4">
        <f t="shared" si="9"/>
        <v>141.26551065375156</v>
      </c>
    </row>
    <row r="92" spans="1:13" s="5" customFormat="1" ht="15.75">
      <c r="A92" s="83"/>
      <c r="B92" s="78"/>
      <c r="C92" s="23"/>
      <c r="D92" s="3" t="s">
        <v>57</v>
      </c>
      <c r="E92" s="4">
        <f>E80+E91</f>
        <v>16386.9</v>
      </c>
      <c r="F92" s="4">
        <f>F80+F91</f>
        <v>26490.800000000003</v>
      </c>
      <c r="G92" s="4">
        <f>G80+G91</f>
        <v>15921.9</v>
      </c>
      <c r="H92" s="4">
        <f>H80+H91</f>
        <v>23449.800000000003</v>
      </c>
      <c r="I92" s="4">
        <f t="shared" si="5"/>
        <v>7527.900000000003</v>
      </c>
      <c r="J92" s="4">
        <f t="shared" si="6"/>
        <v>147.2801612872836</v>
      </c>
      <c r="K92" s="4">
        <f t="shared" si="7"/>
        <v>88.52054298095943</v>
      </c>
      <c r="L92" s="4">
        <f t="shared" si="8"/>
        <v>7062.9000000000015</v>
      </c>
      <c r="M92" s="4">
        <f t="shared" si="9"/>
        <v>143.10089156582393</v>
      </c>
    </row>
    <row r="93" spans="1:13" ht="15.75" customHeight="1">
      <c r="A93" s="82" t="s">
        <v>76</v>
      </c>
      <c r="B93" s="76" t="s">
        <v>77</v>
      </c>
      <c r="C93" s="21" t="s">
        <v>11</v>
      </c>
      <c r="D93" s="44" t="s">
        <v>12</v>
      </c>
      <c r="E93" s="51">
        <v>10013</v>
      </c>
      <c r="F93" s="51"/>
      <c r="G93" s="51"/>
      <c r="H93" s="51"/>
      <c r="I93" s="51">
        <f t="shared" si="5"/>
        <v>0</v>
      </c>
      <c r="J93" s="51"/>
      <c r="K93" s="51"/>
      <c r="L93" s="51">
        <f t="shared" si="8"/>
        <v>-10013</v>
      </c>
      <c r="M93" s="51">
        <f t="shared" si="9"/>
        <v>0</v>
      </c>
    </row>
    <row r="94" spans="1:13" ht="31.5">
      <c r="A94" s="84"/>
      <c r="B94" s="77"/>
      <c r="C94" s="21" t="s">
        <v>216</v>
      </c>
      <c r="D94" s="32" t="s">
        <v>217</v>
      </c>
      <c r="E94" s="51">
        <v>629.9</v>
      </c>
      <c r="F94" s="51"/>
      <c r="G94" s="51"/>
      <c r="H94" s="51">
        <v>416.2</v>
      </c>
      <c r="I94" s="51">
        <f t="shared" si="5"/>
        <v>416.2</v>
      </c>
      <c r="J94" s="51"/>
      <c r="K94" s="51"/>
      <c r="L94" s="51">
        <f t="shared" si="8"/>
        <v>-213.7</v>
      </c>
      <c r="M94" s="51">
        <f t="shared" si="9"/>
        <v>66.07397999682489</v>
      </c>
    </row>
    <row r="95" spans="1:13" ht="94.5">
      <c r="A95" s="84"/>
      <c r="B95" s="77"/>
      <c r="C95" s="20" t="s">
        <v>214</v>
      </c>
      <c r="D95" s="67" t="s">
        <v>234</v>
      </c>
      <c r="E95" s="51">
        <v>33.8</v>
      </c>
      <c r="F95" s="51"/>
      <c r="G95" s="51"/>
      <c r="H95" s="51">
        <v>12.9</v>
      </c>
      <c r="I95" s="51">
        <f t="shared" si="5"/>
        <v>12.9</v>
      </c>
      <c r="J95" s="51"/>
      <c r="K95" s="51"/>
      <c r="L95" s="51">
        <f t="shared" si="8"/>
        <v>-20.9</v>
      </c>
      <c r="M95" s="51">
        <f t="shared" si="9"/>
        <v>38.16568047337279</v>
      </c>
    </row>
    <row r="96" spans="1:13" ht="15.75">
      <c r="A96" s="84"/>
      <c r="B96" s="77"/>
      <c r="C96" s="21" t="s">
        <v>20</v>
      </c>
      <c r="D96" s="45" t="s">
        <v>21</v>
      </c>
      <c r="E96" s="34">
        <f>E97</f>
        <v>117.5</v>
      </c>
      <c r="F96" s="34">
        <f>F97</f>
        <v>0</v>
      </c>
      <c r="G96" s="34">
        <f>G97</f>
        <v>0</v>
      </c>
      <c r="H96" s="34">
        <f>H97</f>
        <v>2062.3</v>
      </c>
      <c r="I96" s="34">
        <f t="shared" si="5"/>
        <v>2062.3</v>
      </c>
      <c r="J96" s="34"/>
      <c r="K96" s="34"/>
      <c r="L96" s="34">
        <f t="shared" si="8"/>
        <v>1944.8000000000002</v>
      </c>
      <c r="M96" s="34">
        <f t="shared" si="9"/>
        <v>1755.148936170213</v>
      </c>
    </row>
    <row r="97" spans="1:13" ht="47.25" customHeight="1" hidden="1">
      <c r="A97" s="84"/>
      <c r="B97" s="77"/>
      <c r="C97" s="20" t="s">
        <v>22</v>
      </c>
      <c r="D97" s="46" t="s">
        <v>23</v>
      </c>
      <c r="E97" s="34">
        <v>117.5</v>
      </c>
      <c r="F97" s="34"/>
      <c r="G97" s="34"/>
      <c r="H97" s="34">
        <v>2062.3</v>
      </c>
      <c r="I97" s="34">
        <f t="shared" si="5"/>
        <v>2062.3</v>
      </c>
      <c r="J97" s="34"/>
      <c r="K97" s="34"/>
      <c r="L97" s="34">
        <f t="shared" si="8"/>
        <v>1944.8000000000002</v>
      </c>
      <c r="M97" s="34">
        <f t="shared" si="9"/>
        <v>1755.148936170213</v>
      </c>
    </row>
    <row r="98" spans="1:13" ht="15.75" customHeight="1" hidden="1">
      <c r="A98" s="84"/>
      <c r="B98" s="77"/>
      <c r="C98" s="21" t="s">
        <v>24</v>
      </c>
      <c r="D98" s="45" t="s">
        <v>25</v>
      </c>
      <c r="E98" s="54"/>
      <c r="F98" s="51"/>
      <c r="G98" s="51"/>
      <c r="H98" s="51"/>
      <c r="I98" s="51">
        <f t="shared" si="5"/>
        <v>0</v>
      </c>
      <c r="J98" s="51"/>
      <c r="K98" s="51"/>
      <c r="L98" s="51">
        <f t="shared" si="8"/>
        <v>0</v>
      </c>
      <c r="M98" s="51" t="e">
        <f t="shared" si="9"/>
        <v>#DIV/0!</v>
      </c>
    </row>
    <row r="99" spans="1:13" ht="15.75">
      <c r="A99" s="84"/>
      <c r="B99" s="77"/>
      <c r="C99" s="21" t="s">
        <v>26</v>
      </c>
      <c r="D99" s="45" t="s">
        <v>27</v>
      </c>
      <c r="E99" s="54"/>
      <c r="F99" s="51"/>
      <c r="G99" s="51"/>
      <c r="H99" s="51">
        <v>24</v>
      </c>
      <c r="I99" s="51">
        <f t="shared" si="5"/>
        <v>24</v>
      </c>
      <c r="J99" s="51"/>
      <c r="K99" s="51"/>
      <c r="L99" s="51">
        <f t="shared" si="8"/>
        <v>24</v>
      </c>
      <c r="M99" s="51"/>
    </row>
    <row r="100" spans="1:13" ht="15.75">
      <c r="A100" s="84"/>
      <c r="B100" s="77"/>
      <c r="C100" s="21" t="s">
        <v>29</v>
      </c>
      <c r="D100" s="45" t="s">
        <v>30</v>
      </c>
      <c r="E100" s="51">
        <v>68784.2</v>
      </c>
      <c r="F100" s="69">
        <v>107989.2</v>
      </c>
      <c r="G100" s="51">
        <v>106895.7</v>
      </c>
      <c r="H100" s="51">
        <v>107989.2</v>
      </c>
      <c r="I100" s="51">
        <f t="shared" si="5"/>
        <v>1093.5</v>
      </c>
      <c r="J100" s="51">
        <f t="shared" si="6"/>
        <v>101.02295976358265</v>
      </c>
      <c r="K100" s="51">
        <f t="shared" si="7"/>
        <v>100</v>
      </c>
      <c r="L100" s="51">
        <f t="shared" si="8"/>
        <v>39205</v>
      </c>
      <c r="M100" s="51">
        <f t="shared" si="9"/>
        <v>156.99710107844533</v>
      </c>
    </row>
    <row r="101" spans="1:13" ht="15.75">
      <c r="A101" s="84"/>
      <c r="B101" s="77"/>
      <c r="C101" s="21" t="s">
        <v>31</v>
      </c>
      <c r="D101" s="45" t="s">
        <v>78</v>
      </c>
      <c r="E101" s="51">
        <v>58746.6</v>
      </c>
      <c r="F101" s="69">
        <v>1251903.5</v>
      </c>
      <c r="G101" s="69">
        <v>695434.3</v>
      </c>
      <c r="H101" s="69">
        <v>695832.7</v>
      </c>
      <c r="I101" s="69">
        <f t="shared" si="5"/>
        <v>398.39999999990687</v>
      </c>
      <c r="J101" s="69">
        <f t="shared" si="6"/>
        <v>100.05728794222544</v>
      </c>
      <c r="K101" s="69">
        <f t="shared" si="7"/>
        <v>55.58197576730155</v>
      </c>
      <c r="L101" s="69">
        <f t="shared" si="8"/>
        <v>637086.1</v>
      </c>
      <c r="M101" s="69">
        <f t="shared" si="9"/>
        <v>1184.464632846837</v>
      </c>
    </row>
    <row r="102" spans="1:13" ht="15.75">
      <c r="A102" s="84"/>
      <c r="B102" s="77"/>
      <c r="C102" s="21" t="s">
        <v>49</v>
      </c>
      <c r="D102" s="46" t="s">
        <v>50</v>
      </c>
      <c r="E102" s="51">
        <v>119289.2</v>
      </c>
      <c r="F102" s="69">
        <f>220934.3+7196.8</f>
        <v>228131.09999999998</v>
      </c>
      <c r="G102" s="51">
        <v>203673.6</v>
      </c>
      <c r="H102" s="51">
        <v>200221.5</v>
      </c>
      <c r="I102" s="51">
        <f t="shared" si="5"/>
        <v>-3452.100000000006</v>
      </c>
      <c r="J102" s="51">
        <f t="shared" si="6"/>
        <v>98.30508224924584</v>
      </c>
      <c r="K102" s="51">
        <f t="shared" si="7"/>
        <v>87.765981928812</v>
      </c>
      <c r="L102" s="51">
        <f t="shared" si="8"/>
        <v>80932.3</v>
      </c>
      <c r="M102" s="51">
        <f t="shared" si="9"/>
        <v>167.84545457593813</v>
      </c>
    </row>
    <row r="103" spans="1:13" ht="31.5">
      <c r="A103" s="84"/>
      <c r="B103" s="77"/>
      <c r="C103" s="21" t="s">
        <v>207</v>
      </c>
      <c r="D103" s="44" t="s">
        <v>210</v>
      </c>
      <c r="E103" s="51"/>
      <c r="F103" s="51"/>
      <c r="G103" s="51"/>
      <c r="H103" s="51">
        <v>53352.7</v>
      </c>
      <c r="I103" s="51">
        <f t="shared" si="5"/>
        <v>53352.7</v>
      </c>
      <c r="J103" s="51"/>
      <c r="K103" s="51"/>
      <c r="L103" s="51">
        <f t="shared" si="8"/>
        <v>53352.7</v>
      </c>
      <c r="M103" s="51"/>
    </row>
    <row r="104" spans="1:13" ht="15.75">
      <c r="A104" s="84"/>
      <c r="B104" s="77"/>
      <c r="C104" s="21" t="s">
        <v>33</v>
      </c>
      <c r="D104" s="45" t="s">
        <v>28</v>
      </c>
      <c r="E104" s="51">
        <v>-337</v>
      </c>
      <c r="F104" s="51"/>
      <c r="G104" s="51"/>
      <c r="H104" s="51">
        <v>-72125.7</v>
      </c>
      <c r="I104" s="51">
        <f t="shared" si="5"/>
        <v>-72125.7</v>
      </c>
      <c r="J104" s="51"/>
      <c r="K104" s="51"/>
      <c r="L104" s="51">
        <f t="shared" si="8"/>
        <v>-71788.7</v>
      </c>
      <c r="M104" s="51">
        <f t="shared" si="9"/>
        <v>21402.284866468843</v>
      </c>
    </row>
    <row r="105" spans="1:13" s="5" customFormat="1" ht="15.75">
      <c r="A105" s="84"/>
      <c r="B105" s="77"/>
      <c r="C105" s="22"/>
      <c r="D105" s="3" t="s">
        <v>34</v>
      </c>
      <c r="E105" s="4">
        <f>SUM(E93:E96,E100:E104)</f>
        <v>257277.2</v>
      </c>
      <c r="F105" s="4">
        <f>SUM(F93:F96,F98:F104)</f>
        <v>1588023.7999999998</v>
      </c>
      <c r="G105" s="4">
        <f>SUM(G93:G96,G98:G104)</f>
        <v>1006003.6</v>
      </c>
      <c r="H105" s="4">
        <f>SUM(H93:H96,H98:H104)</f>
        <v>987785.8</v>
      </c>
      <c r="I105" s="4">
        <f t="shared" si="5"/>
        <v>-18217.79999999993</v>
      </c>
      <c r="J105" s="4">
        <f t="shared" si="6"/>
        <v>98.18909196746414</v>
      </c>
      <c r="K105" s="4">
        <f t="shared" si="7"/>
        <v>62.202203770497654</v>
      </c>
      <c r="L105" s="4">
        <f t="shared" si="8"/>
        <v>730508.6000000001</v>
      </c>
      <c r="M105" s="4">
        <f t="shared" si="9"/>
        <v>383.938335771689</v>
      </c>
    </row>
    <row r="106" spans="1:13" ht="15.75">
      <c r="A106" s="84"/>
      <c r="B106" s="77"/>
      <c r="C106" s="21" t="s">
        <v>20</v>
      </c>
      <c r="D106" s="45" t="s">
        <v>21</v>
      </c>
      <c r="E106" s="34">
        <f>E107</f>
        <v>399</v>
      </c>
      <c r="F106" s="34">
        <f>F107</f>
        <v>300</v>
      </c>
      <c r="G106" s="34">
        <f>G107</f>
        <v>245</v>
      </c>
      <c r="H106" s="34">
        <f>H107</f>
        <v>937.9</v>
      </c>
      <c r="I106" s="34">
        <f t="shared" si="5"/>
        <v>692.9</v>
      </c>
      <c r="J106" s="34">
        <f t="shared" si="6"/>
        <v>382.81632653061223</v>
      </c>
      <c r="K106" s="34">
        <f t="shared" si="7"/>
        <v>312.6333333333333</v>
      </c>
      <c r="L106" s="34">
        <f t="shared" si="8"/>
        <v>538.9</v>
      </c>
      <c r="M106" s="34">
        <f t="shared" si="9"/>
        <v>235.062656641604</v>
      </c>
    </row>
    <row r="107" spans="1:13" ht="47.25" customHeight="1" hidden="1">
      <c r="A107" s="84"/>
      <c r="B107" s="77"/>
      <c r="C107" s="20" t="s">
        <v>22</v>
      </c>
      <c r="D107" s="46" t="s">
        <v>23</v>
      </c>
      <c r="E107" s="34">
        <v>399</v>
      </c>
      <c r="F107" s="34">
        <v>300</v>
      </c>
      <c r="G107" s="34">
        <v>245</v>
      </c>
      <c r="H107" s="34">
        <v>937.9</v>
      </c>
      <c r="I107" s="34">
        <f t="shared" si="5"/>
        <v>692.9</v>
      </c>
      <c r="J107" s="34">
        <f t="shared" si="6"/>
        <v>382.81632653061223</v>
      </c>
      <c r="K107" s="34">
        <f t="shared" si="7"/>
        <v>312.6333333333333</v>
      </c>
      <c r="L107" s="34">
        <f t="shared" si="8"/>
        <v>538.9</v>
      </c>
      <c r="M107" s="34">
        <f t="shared" si="9"/>
        <v>235.062656641604</v>
      </c>
    </row>
    <row r="108" spans="1:13" s="5" customFormat="1" ht="15.75">
      <c r="A108" s="84"/>
      <c r="B108" s="77"/>
      <c r="C108" s="22"/>
      <c r="D108" s="3" t="s">
        <v>37</v>
      </c>
      <c r="E108" s="4">
        <f>SUM(E106)</f>
        <v>399</v>
      </c>
      <c r="F108" s="4">
        <f>SUM(F106)</f>
        <v>300</v>
      </c>
      <c r="G108" s="4">
        <f>SUM(G106)</f>
        <v>245</v>
      </c>
      <c r="H108" s="4">
        <f>SUM(H106)</f>
        <v>937.9</v>
      </c>
      <c r="I108" s="4">
        <f t="shared" si="5"/>
        <v>692.9</v>
      </c>
      <c r="J108" s="4">
        <f t="shared" si="6"/>
        <v>382.81632653061223</v>
      </c>
      <c r="K108" s="4">
        <f t="shared" si="7"/>
        <v>312.6333333333333</v>
      </c>
      <c r="L108" s="4">
        <f t="shared" si="8"/>
        <v>538.9</v>
      </c>
      <c r="M108" s="4">
        <f t="shared" si="9"/>
        <v>235.062656641604</v>
      </c>
    </row>
    <row r="109" spans="1:13" s="5" customFormat="1" ht="31.5">
      <c r="A109" s="84"/>
      <c r="B109" s="77"/>
      <c r="C109" s="22"/>
      <c r="D109" s="3" t="s">
        <v>38</v>
      </c>
      <c r="E109" s="4">
        <f>E110-E104</f>
        <v>258013.2</v>
      </c>
      <c r="F109" s="4">
        <f>F110-F104</f>
        <v>1588323.7999999998</v>
      </c>
      <c r="G109" s="4">
        <f>G110-G104</f>
        <v>1006248.6</v>
      </c>
      <c r="H109" s="4">
        <f>H110-H104</f>
        <v>1060849.4000000001</v>
      </c>
      <c r="I109" s="4">
        <f t="shared" si="5"/>
        <v>54600.80000000016</v>
      </c>
      <c r="J109" s="4">
        <f t="shared" si="6"/>
        <v>105.42617400908682</v>
      </c>
      <c r="K109" s="4">
        <f t="shared" si="7"/>
        <v>66.79049951905274</v>
      </c>
      <c r="L109" s="4">
        <f t="shared" si="8"/>
        <v>802836.2000000002</v>
      </c>
      <c r="M109" s="4">
        <f t="shared" si="9"/>
        <v>411.1609018453319</v>
      </c>
    </row>
    <row r="110" spans="1:13" s="5" customFormat="1" ht="15.75">
      <c r="A110" s="83"/>
      <c r="B110" s="78"/>
      <c r="C110" s="22"/>
      <c r="D110" s="3" t="s">
        <v>57</v>
      </c>
      <c r="E110" s="4">
        <f>E105+E108</f>
        <v>257676.2</v>
      </c>
      <c r="F110" s="4">
        <f>F105+F108</f>
        <v>1588323.7999999998</v>
      </c>
      <c r="G110" s="4">
        <f>G105+G108</f>
        <v>1006248.6</v>
      </c>
      <c r="H110" s="4">
        <f>H105+H108</f>
        <v>988723.7000000001</v>
      </c>
      <c r="I110" s="4">
        <f t="shared" si="5"/>
        <v>-17524.899999999907</v>
      </c>
      <c r="J110" s="4">
        <f t="shared" si="6"/>
        <v>98.25839260794997</v>
      </c>
      <c r="K110" s="4">
        <f t="shared" si="7"/>
        <v>62.249504792410725</v>
      </c>
      <c r="L110" s="4">
        <f t="shared" si="8"/>
        <v>731047.5</v>
      </c>
      <c r="M110" s="4">
        <f t="shared" si="9"/>
        <v>383.70780848211825</v>
      </c>
    </row>
    <row r="111" spans="1:13" s="5" customFormat="1" ht="15.75" customHeight="1">
      <c r="A111" s="82" t="s">
        <v>79</v>
      </c>
      <c r="B111" s="76" t="s">
        <v>80</v>
      </c>
      <c r="C111" s="21" t="s">
        <v>11</v>
      </c>
      <c r="D111" s="44" t="s">
        <v>12</v>
      </c>
      <c r="E111" s="34">
        <v>115</v>
      </c>
      <c r="F111" s="4"/>
      <c r="G111" s="4"/>
      <c r="H111" s="34"/>
      <c r="I111" s="34">
        <f t="shared" si="5"/>
        <v>0</v>
      </c>
      <c r="J111" s="34"/>
      <c r="K111" s="34"/>
      <c r="L111" s="34">
        <f t="shared" si="8"/>
        <v>-115</v>
      </c>
      <c r="M111" s="34">
        <f t="shared" si="9"/>
        <v>0</v>
      </c>
    </row>
    <row r="112" spans="1:13" s="5" customFormat="1" ht="31.5">
      <c r="A112" s="84"/>
      <c r="B112" s="77"/>
      <c r="C112" s="21" t="s">
        <v>216</v>
      </c>
      <c r="D112" s="32" t="s">
        <v>217</v>
      </c>
      <c r="E112" s="34">
        <v>118.3</v>
      </c>
      <c r="F112" s="4"/>
      <c r="G112" s="4"/>
      <c r="H112" s="34">
        <v>56.6</v>
      </c>
      <c r="I112" s="34">
        <f t="shared" si="5"/>
        <v>56.6</v>
      </c>
      <c r="J112" s="34"/>
      <c r="K112" s="34"/>
      <c r="L112" s="34">
        <f t="shared" si="8"/>
        <v>-61.699999999999996</v>
      </c>
      <c r="M112" s="34">
        <f t="shared" si="9"/>
        <v>47.84446322907861</v>
      </c>
    </row>
    <row r="113" spans="1:13" s="5" customFormat="1" ht="94.5">
      <c r="A113" s="84"/>
      <c r="B113" s="77"/>
      <c r="C113" s="20" t="s">
        <v>214</v>
      </c>
      <c r="D113" s="67" t="s">
        <v>234</v>
      </c>
      <c r="E113" s="34">
        <v>15.7</v>
      </c>
      <c r="F113" s="4"/>
      <c r="G113" s="4"/>
      <c r="H113" s="34"/>
      <c r="I113" s="34">
        <f t="shared" si="5"/>
        <v>0</v>
      </c>
      <c r="J113" s="34"/>
      <c r="K113" s="34"/>
      <c r="L113" s="34">
        <f t="shared" si="8"/>
        <v>-15.7</v>
      </c>
      <c r="M113" s="34">
        <f t="shared" si="9"/>
        <v>0</v>
      </c>
    </row>
    <row r="114" spans="1:13" ht="15.75" customHeight="1" hidden="1">
      <c r="A114" s="84"/>
      <c r="B114" s="77"/>
      <c r="C114" s="21" t="s">
        <v>20</v>
      </c>
      <c r="D114" s="45" t="s">
        <v>21</v>
      </c>
      <c r="E114" s="34">
        <f>SUM(E115:E116)</f>
        <v>0</v>
      </c>
      <c r="F114" s="34">
        <f>SUM(F115:F116)</f>
        <v>0</v>
      </c>
      <c r="G114" s="34">
        <f>SUM(G115:G116)</f>
        <v>0</v>
      </c>
      <c r="H114" s="34">
        <f>SUM(H115:H116)</f>
        <v>0</v>
      </c>
      <c r="I114" s="34">
        <f t="shared" si="5"/>
        <v>0</v>
      </c>
      <c r="J114" s="34" t="e">
        <f t="shared" si="6"/>
        <v>#DIV/0!</v>
      </c>
      <c r="K114" s="34" t="e">
        <f t="shared" si="7"/>
        <v>#DIV/0!</v>
      </c>
      <c r="L114" s="34">
        <f t="shared" si="8"/>
        <v>0</v>
      </c>
      <c r="M114" s="34" t="e">
        <f t="shared" si="9"/>
        <v>#DIV/0!</v>
      </c>
    </row>
    <row r="115" spans="1:13" ht="31.5" customHeight="1" hidden="1">
      <c r="A115" s="84"/>
      <c r="B115" s="77"/>
      <c r="C115" s="20" t="s">
        <v>42</v>
      </c>
      <c r="D115" s="46" t="s">
        <v>43</v>
      </c>
      <c r="E115" s="34"/>
      <c r="F115" s="34"/>
      <c r="G115" s="34"/>
      <c r="H115" s="34"/>
      <c r="I115" s="34">
        <f t="shared" si="5"/>
        <v>0</v>
      </c>
      <c r="J115" s="34" t="e">
        <f t="shared" si="6"/>
        <v>#DIV/0!</v>
      </c>
      <c r="K115" s="34" t="e">
        <f t="shared" si="7"/>
        <v>#DIV/0!</v>
      </c>
      <c r="L115" s="34">
        <f t="shared" si="8"/>
        <v>0</v>
      </c>
      <c r="M115" s="34" t="e">
        <f t="shared" si="9"/>
        <v>#DIV/0!</v>
      </c>
    </row>
    <row r="116" spans="1:13" ht="47.25" customHeight="1" hidden="1">
      <c r="A116" s="84"/>
      <c r="B116" s="77"/>
      <c r="C116" s="20" t="s">
        <v>22</v>
      </c>
      <c r="D116" s="46" t="s">
        <v>23</v>
      </c>
      <c r="E116" s="34"/>
      <c r="F116" s="34"/>
      <c r="G116" s="34"/>
      <c r="H116" s="34"/>
      <c r="I116" s="34">
        <f t="shared" si="5"/>
        <v>0</v>
      </c>
      <c r="J116" s="34" t="e">
        <f t="shared" si="6"/>
        <v>#DIV/0!</v>
      </c>
      <c r="K116" s="34" t="e">
        <f t="shared" si="7"/>
        <v>#DIV/0!</v>
      </c>
      <c r="L116" s="34">
        <f t="shared" si="8"/>
        <v>0</v>
      </c>
      <c r="M116" s="34" t="e">
        <f t="shared" si="9"/>
        <v>#DIV/0!</v>
      </c>
    </row>
    <row r="117" spans="1:13" ht="15.75" customHeight="1" hidden="1">
      <c r="A117" s="84"/>
      <c r="B117" s="77"/>
      <c r="C117" s="21" t="s">
        <v>24</v>
      </c>
      <c r="D117" s="45" t="s">
        <v>25</v>
      </c>
      <c r="E117" s="34"/>
      <c r="F117" s="34"/>
      <c r="G117" s="34"/>
      <c r="H117" s="34"/>
      <c r="I117" s="34">
        <f t="shared" si="5"/>
        <v>0</v>
      </c>
      <c r="J117" s="34" t="e">
        <f t="shared" si="6"/>
        <v>#DIV/0!</v>
      </c>
      <c r="K117" s="34" t="e">
        <f t="shared" si="7"/>
        <v>#DIV/0!</v>
      </c>
      <c r="L117" s="34">
        <f t="shared" si="8"/>
        <v>0</v>
      </c>
      <c r="M117" s="34" t="e">
        <f t="shared" si="9"/>
        <v>#DIV/0!</v>
      </c>
    </row>
    <row r="118" spans="1:13" ht="15.75">
      <c r="A118" s="84"/>
      <c r="B118" s="77"/>
      <c r="C118" s="21" t="s">
        <v>26</v>
      </c>
      <c r="D118" s="45" t="s">
        <v>27</v>
      </c>
      <c r="E118" s="34"/>
      <c r="F118" s="34">
        <v>730</v>
      </c>
      <c r="G118" s="34">
        <v>730</v>
      </c>
      <c r="H118" s="34">
        <v>730</v>
      </c>
      <c r="I118" s="34">
        <f t="shared" si="5"/>
        <v>0</v>
      </c>
      <c r="J118" s="34">
        <f t="shared" si="6"/>
        <v>100</v>
      </c>
      <c r="K118" s="34">
        <f t="shared" si="7"/>
        <v>100</v>
      </c>
      <c r="L118" s="34">
        <f t="shared" si="8"/>
        <v>730</v>
      </c>
      <c r="M118" s="34"/>
    </row>
    <row r="119" spans="1:13" ht="15.75">
      <c r="A119" s="84"/>
      <c r="B119" s="77"/>
      <c r="C119" s="21" t="s">
        <v>29</v>
      </c>
      <c r="D119" s="45" t="s">
        <v>30</v>
      </c>
      <c r="E119" s="34">
        <v>503.3</v>
      </c>
      <c r="F119" s="34">
        <v>566.3</v>
      </c>
      <c r="G119" s="34">
        <v>300</v>
      </c>
      <c r="H119" s="34">
        <v>566.3</v>
      </c>
      <c r="I119" s="34">
        <f t="shared" si="5"/>
        <v>266.29999999999995</v>
      </c>
      <c r="J119" s="34">
        <f t="shared" si="6"/>
        <v>188.76666666666665</v>
      </c>
      <c r="K119" s="34">
        <f t="shared" si="7"/>
        <v>100</v>
      </c>
      <c r="L119" s="34">
        <f t="shared" si="8"/>
        <v>62.99999999999994</v>
      </c>
      <c r="M119" s="34">
        <f t="shared" si="9"/>
        <v>112.5173852573018</v>
      </c>
    </row>
    <row r="120" spans="1:13" ht="15.75" customHeight="1" hidden="1">
      <c r="A120" s="84"/>
      <c r="B120" s="77"/>
      <c r="C120" s="21" t="s">
        <v>31</v>
      </c>
      <c r="D120" s="45" t="s">
        <v>78</v>
      </c>
      <c r="E120" s="34"/>
      <c r="F120" s="34"/>
      <c r="G120" s="34"/>
      <c r="H120" s="34"/>
      <c r="I120" s="34">
        <f t="shared" si="5"/>
        <v>0</v>
      </c>
      <c r="J120" s="34" t="e">
        <f t="shared" si="6"/>
        <v>#DIV/0!</v>
      </c>
      <c r="K120" s="34" t="e">
        <f t="shared" si="7"/>
        <v>#DIV/0!</v>
      </c>
      <c r="L120" s="34">
        <f t="shared" si="8"/>
        <v>0</v>
      </c>
      <c r="M120" s="34" t="e">
        <f t="shared" si="9"/>
        <v>#DIV/0!</v>
      </c>
    </row>
    <row r="121" spans="1:13" ht="15.75">
      <c r="A121" s="84"/>
      <c r="B121" s="77"/>
      <c r="C121" s="21" t="s">
        <v>49</v>
      </c>
      <c r="D121" s="46" t="s">
        <v>50</v>
      </c>
      <c r="E121" s="34"/>
      <c r="F121" s="34">
        <v>2456.2</v>
      </c>
      <c r="G121" s="34"/>
      <c r="H121" s="34"/>
      <c r="I121" s="34">
        <f t="shared" si="5"/>
        <v>0</v>
      </c>
      <c r="J121" s="34"/>
      <c r="K121" s="34">
        <f t="shared" si="7"/>
        <v>0</v>
      </c>
      <c r="L121" s="34">
        <f t="shared" si="8"/>
        <v>0</v>
      </c>
      <c r="M121" s="34"/>
    </row>
    <row r="122" spans="1:13" ht="31.5">
      <c r="A122" s="84"/>
      <c r="B122" s="77"/>
      <c r="C122" s="21" t="s">
        <v>207</v>
      </c>
      <c r="D122" s="44" t="s">
        <v>210</v>
      </c>
      <c r="E122" s="34"/>
      <c r="F122" s="34"/>
      <c r="G122" s="34"/>
      <c r="H122" s="34">
        <v>2918.4</v>
      </c>
      <c r="I122" s="34">
        <f t="shared" si="5"/>
        <v>2918.4</v>
      </c>
      <c r="J122" s="34"/>
      <c r="K122" s="34"/>
      <c r="L122" s="34">
        <f t="shared" si="8"/>
        <v>2918.4</v>
      </c>
      <c r="M122" s="34"/>
    </row>
    <row r="123" spans="1:13" ht="15.75" customHeight="1" hidden="1">
      <c r="A123" s="84"/>
      <c r="B123" s="77"/>
      <c r="C123" s="21" t="s">
        <v>33</v>
      </c>
      <c r="D123" s="45" t="s">
        <v>28</v>
      </c>
      <c r="E123" s="34"/>
      <c r="F123" s="34"/>
      <c r="G123" s="34"/>
      <c r="H123" s="34"/>
      <c r="I123" s="34">
        <f t="shared" si="5"/>
        <v>0</v>
      </c>
      <c r="J123" s="34" t="e">
        <f t="shared" si="6"/>
        <v>#DIV/0!</v>
      </c>
      <c r="K123" s="34" t="e">
        <f t="shared" si="7"/>
        <v>#DIV/0!</v>
      </c>
      <c r="L123" s="34">
        <f t="shared" si="8"/>
        <v>0</v>
      </c>
      <c r="M123" s="34" t="e">
        <f t="shared" si="9"/>
        <v>#DIV/0!</v>
      </c>
    </row>
    <row r="124" spans="1:13" s="5" customFormat="1" ht="15.75">
      <c r="A124" s="84"/>
      <c r="B124" s="77"/>
      <c r="C124" s="23"/>
      <c r="D124" s="3" t="s">
        <v>34</v>
      </c>
      <c r="E124" s="4">
        <f>SUM(E111:E114,E117:E123)</f>
        <v>752.3</v>
      </c>
      <c r="F124" s="4">
        <f>SUM(F111:F114,F117:F123)</f>
        <v>3752.5</v>
      </c>
      <c r="G124" s="4">
        <f>SUM(G111:G114,G117:G123)</f>
        <v>1030</v>
      </c>
      <c r="H124" s="4">
        <f>SUM(H111:H114,H117:H123)</f>
        <v>4271.3</v>
      </c>
      <c r="I124" s="4">
        <f t="shared" si="5"/>
        <v>3241.3</v>
      </c>
      <c r="J124" s="4">
        <f t="shared" si="6"/>
        <v>414.68932038834953</v>
      </c>
      <c r="K124" s="4">
        <f t="shared" si="7"/>
        <v>113.82544970019988</v>
      </c>
      <c r="L124" s="4">
        <f t="shared" si="8"/>
        <v>3519</v>
      </c>
      <c r="M124" s="4">
        <f t="shared" si="9"/>
        <v>567.7655190748372</v>
      </c>
    </row>
    <row r="125" spans="1:13" ht="15.75">
      <c r="A125" s="84"/>
      <c r="B125" s="77"/>
      <c r="C125" s="21" t="s">
        <v>20</v>
      </c>
      <c r="D125" s="45" t="s">
        <v>21</v>
      </c>
      <c r="E125" s="34">
        <f>E126</f>
        <v>5</v>
      </c>
      <c r="F125" s="34">
        <f>F126</f>
        <v>12</v>
      </c>
      <c r="G125" s="34">
        <f>G126</f>
        <v>6</v>
      </c>
      <c r="H125" s="34">
        <f>H126</f>
        <v>33</v>
      </c>
      <c r="I125" s="34">
        <f t="shared" si="5"/>
        <v>27</v>
      </c>
      <c r="J125" s="34">
        <f t="shared" si="6"/>
        <v>550</v>
      </c>
      <c r="K125" s="34">
        <f t="shared" si="7"/>
        <v>275</v>
      </c>
      <c r="L125" s="34">
        <f t="shared" si="8"/>
        <v>28</v>
      </c>
      <c r="M125" s="34">
        <f t="shared" si="9"/>
        <v>660</v>
      </c>
    </row>
    <row r="126" spans="1:13" ht="47.25" customHeight="1" hidden="1">
      <c r="A126" s="84"/>
      <c r="B126" s="77"/>
      <c r="C126" s="20" t="s">
        <v>22</v>
      </c>
      <c r="D126" s="46" t="s">
        <v>23</v>
      </c>
      <c r="E126" s="34">
        <v>5</v>
      </c>
      <c r="F126" s="34">
        <v>12</v>
      </c>
      <c r="G126" s="34">
        <v>6</v>
      </c>
      <c r="H126" s="34">
        <v>33</v>
      </c>
      <c r="I126" s="34">
        <f t="shared" si="5"/>
        <v>27</v>
      </c>
      <c r="J126" s="34">
        <f t="shared" si="6"/>
        <v>550</v>
      </c>
      <c r="K126" s="34">
        <f t="shared" si="7"/>
        <v>275</v>
      </c>
      <c r="L126" s="34">
        <f t="shared" si="8"/>
        <v>28</v>
      </c>
      <c r="M126" s="34">
        <f t="shared" si="9"/>
        <v>660</v>
      </c>
    </row>
    <row r="127" spans="1:13" s="5" customFormat="1" ht="15.75">
      <c r="A127" s="84"/>
      <c r="B127" s="77"/>
      <c r="C127" s="25"/>
      <c r="D127" s="3" t="s">
        <v>37</v>
      </c>
      <c r="E127" s="4">
        <f>E125</f>
        <v>5</v>
      </c>
      <c r="F127" s="4">
        <f>F125</f>
        <v>12</v>
      </c>
      <c r="G127" s="4">
        <f>G125</f>
        <v>6</v>
      </c>
      <c r="H127" s="4">
        <f>H125</f>
        <v>33</v>
      </c>
      <c r="I127" s="4">
        <f t="shared" si="5"/>
        <v>27</v>
      </c>
      <c r="J127" s="4">
        <f t="shared" si="6"/>
        <v>550</v>
      </c>
      <c r="K127" s="4">
        <f t="shared" si="7"/>
        <v>275</v>
      </c>
      <c r="L127" s="4">
        <f t="shared" si="8"/>
        <v>28</v>
      </c>
      <c r="M127" s="4">
        <f t="shared" si="9"/>
        <v>660</v>
      </c>
    </row>
    <row r="128" spans="1:13" s="5" customFormat="1" ht="31.5" hidden="1">
      <c r="A128" s="84"/>
      <c r="B128" s="77"/>
      <c r="C128" s="23"/>
      <c r="D128" s="3" t="s">
        <v>38</v>
      </c>
      <c r="E128" s="4">
        <f>E129-E123</f>
        <v>757.3</v>
      </c>
      <c r="F128" s="4">
        <f>F129-F123</f>
        <v>3764.5</v>
      </c>
      <c r="G128" s="4">
        <f>G129-G123</f>
        <v>1036</v>
      </c>
      <c r="H128" s="4">
        <f>H129-H123</f>
        <v>4304.3</v>
      </c>
      <c r="I128" s="4">
        <f t="shared" si="5"/>
        <v>3268.3</v>
      </c>
      <c r="J128" s="4">
        <f t="shared" si="6"/>
        <v>415.47297297297297</v>
      </c>
      <c r="K128" s="4">
        <f t="shared" si="7"/>
        <v>114.33922167618542</v>
      </c>
      <c r="L128" s="4">
        <f t="shared" si="8"/>
        <v>3547</v>
      </c>
      <c r="M128" s="4">
        <f t="shared" si="9"/>
        <v>568.3744883137463</v>
      </c>
    </row>
    <row r="129" spans="1:13" s="5" customFormat="1" ht="15.75">
      <c r="A129" s="83"/>
      <c r="B129" s="78"/>
      <c r="C129" s="17"/>
      <c r="D129" s="3" t="s">
        <v>57</v>
      </c>
      <c r="E129" s="4">
        <f>E124+E127</f>
        <v>757.3</v>
      </c>
      <c r="F129" s="4">
        <f>F124+F127</f>
        <v>3764.5</v>
      </c>
      <c r="G129" s="4">
        <f>G124+G127</f>
        <v>1036</v>
      </c>
      <c r="H129" s="4">
        <f>H124+H127</f>
        <v>4304.3</v>
      </c>
      <c r="I129" s="4">
        <f t="shared" si="5"/>
        <v>3268.3</v>
      </c>
      <c r="J129" s="4">
        <f t="shared" si="6"/>
        <v>415.47297297297297</v>
      </c>
      <c r="K129" s="4">
        <f t="shared" si="7"/>
        <v>114.33922167618542</v>
      </c>
      <c r="L129" s="4">
        <f t="shared" si="8"/>
        <v>3547</v>
      </c>
      <c r="M129" s="4">
        <f t="shared" si="9"/>
        <v>568.3744883137463</v>
      </c>
    </row>
    <row r="130" spans="1:13" s="5" customFormat="1" ht="31.5" customHeight="1" hidden="1">
      <c r="A130" s="76">
        <v>926</v>
      </c>
      <c r="B130" s="76" t="s">
        <v>81</v>
      </c>
      <c r="C130" s="21" t="s">
        <v>17</v>
      </c>
      <c r="D130" s="32" t="s">
        <v>18</v>
      </c>
      <c r="E130" s="34"/>
      <c r="F130" s="34"/>
      <c r="G130" s="34"/>
      <c r="H130" s="34"/>
      <c r="I130" s="34">
        <f t="shared" si="5"/>
        <v>0</v>
      </c>
      <c r="J130" s="34" t="e">
        <f t="shared" si="6"/>
        <v>#DIV/0!</v>
      </c>
      <c r="K130" s="34" t="e">
        <f t="shared" si="7"/>
        <v>#DIV/0!</v>
      </c>
      <c r="L130" s="34">
        <f t="shared" si="8"/>
        <v>0</v>
      </c>
      <c r="M130" s="34" t="e">
        <f t="shared" si="9"/>
        <v>#DIV/0!</v>
      </c>
    </row>
    <row r="131" spans="1:13" s="5" customFormat="1" ht="15.75">
      <c r="A131" s="77"/>
      <c r="B131" s="77"/>
      <c r="C131" s="21" t="s">
        <v>24</v>
      </c>
      <c r="D131" s="45" t="s">
        <v>25</v>
      </c>
      <c r="E131" s="34"/>
      <c r="F131" s="34"/>
      <c r="G131" s="34"/>
      <c r="H131" s="34">
        <v>8.6</v>
      </c>
      <c r="I131" s="34">
        <f t="shared" si="5"/>
        <v>8.6</v>
      </c>
      <c r="J131" s="34"/>
      <c r="K131" s="34"/>
      <c r="L131" s="34">
        <f t="shared" si="8"/>
        <v>8.6</v>
      </c>
      <c r="M131" s="34"/>
    </row>
    <row r="132" spans="1:13" s="5" customFormat="1" ht="15.75">
      <c r="A132" s="77"/>
      <c r="B132" s="77"/>
      <c r="C132" s="21" t="s">
        <v>29</v>
      </c>
      <c r="D132" s="45" t="s">
        <v>30</v>
      </c>
      <c r="E132" s="34">
        <v>14.4</v>
      </c>
      <c r="F132" s="34">
        <v>14.4</v>
      </c>
      <c r="G132" s="34">
        <v>14.4</v>
      </c>
      <c r="H132" s="34">
        <v>14.3</v>
      </c>
      <c r="I132" s="34">
        <f t="shared" si="5"/>
        <v>-0.09999999999999964</v>
      </c>
      <c r="J132" s="34">
        <f t="shared" si="6"/>
        <v>99.30555555555556</v>
      </c>
      <c r="K132" s="34">
        <f t="shared" si="7"/>
        <v>99.30555555555556</v>
      </c>
      <c r="L132" s="34">
        <f t="shared" si="8"/>
        <v>-0.09999999999999964</v>
      </c>
      <c r="M132" s="34">
        <f t="shared" si="9"/>
        <v>99.30555555555556</v>
      </c>
    </row>
    <row r="133" spans="1:13" s="5" customFormat="1" ht="15.75" customHeight="1" hidden="1">
      <c r="A133" s="77"/>
      <c r="B133" s="77"/>
      <c r="C133" s="21" t="s">
        <v>31</v>
      </c>
      <c r="D133" s="45" t="s">
        <v>78</v>
      </c>
      <c r="E133" s="34"/>
      <c r="F133" s="34"/>
      <c r="G133" s="34"/>
      <c r="H133" s="34"/>
      <c r="I133" s="34">
        <f t="shared" si="5"/>
        <v>0</v>
      </c>
      <c r="J133" s="34" t="e">
        <f t="shared" si="6"/>
        <v>#DIV/0!</v>
      </c>
      <c r="K133" s="34" t="e">
        <f t="shared" si="7"/>
        <v>#DIV/0!</v>
      </c>
      <c r="L133" s="34">
        <f t="shared" si="8"/>
        <v>0</v>
      </c>
      <c r="M133" s="34" t="e">
        <f t="shared" si="9"/>
        <v>#DIV/0!</v>
      </c>
    </row>
    <row r="134" spans="1:13" s="5" customFormat="1" ht="15.75">
      <c r="A134" s="77"/>
      <c r="B134" s="77"/>
      <c r="C134" s="21" t="s">
        <v>49</v>
      </c>
      <c r="D134" s="46" t="s">
        <v>50</v>
      </c>
      <c r="E134" s="34"/>
      <c r="F134" s="34">
        <v>1240</v>
      </c>
      <c r="G134" s="34">
        <v>499</v>
      </c>
      <c r="H134" s="34"/>
      <c r="I134" s="34">
        <f t="shared" si="5"/>
        <v>-499</v>
      </c>
      <c r="J134" s="34">
        <f t="shared" si="6"/>
        <v>0</v>
      </c>
      <c r="K134" s="34">
        <f t="shared" si="7"/>
        <v>0</v>
      </c>
      <c r="L134" s="34">
        <f t="shared" si="8"/>
        <v>0</v>
      </c>
      <c r="M134" s="34"/>
    </row>
    <row r="135" spans="1:13" s="5" customFormat="1" ht="15.75">
      <c r="A135" s="78"/>
      <c r="B135" s="78"/>
      <c r="C135" s="17"/>
      <c r="D135" s="3" t="s">
        <v>57</v>
      </c>
      <c r="E135" s="4">
        <f>SUM(E130:E134)</f>
        <v>14.4</v>
      </c>
      <c r="F135" s="4">
        <f>SUM(F130:F134)</f>
        <v>1254.4</v>
      </c>
      <c r="G135" s="4">
        <f>SUM(G130:G134)</f>
        <v>513.4</v>
      </c>
      <c r="H135" s="4">
        <f>SUM(H130:H134)</f>
        <v>22.9</v>
      </c>
      <c r="I135" s="4">
        <f aca="true" t="shared" si="10" ref="I135:I198">H135-G135</f>
        <v>-490.5</v>
      </c>
      <c r="J135" s="4">
        <f aca="true" t="shared" si="11" ref="J135:J197">H135/G135*100</f>
        <v>4.460459680560966</v>
      </c>
      <c r="K135" s="4">
        <f aca="true" t="shared" si="12" ref="K135:K197">H135/F135*100</f>
        <v>1.8255739795918366</v>
      </c>
      <c r="L135" s="4">
        <f aca="true" t="shared" si="13" ref="L135:L198">H135-E135</f>
        <v>8.499999999999998</v>
      </c>
      <c r="M135" s="4">
        <f aca="true" t="shared" si="14" ref="M135:M198">H135/E135*100</f>
        <v>159.02777777777777</v>
      </c>
    </row>
    <row r="136" spans="1:13" ht="15.75" customHeight="1">
      <c r="A136" s="82" t="s">
        <v>82</v>
      </c>
      <c r="B136" s="76" t="s">
        <v>83</v>
      </c>
      <c r="C136" s="21" t="s">
        <v>11</v>
      </c>
      <c r="D136" s="44" t="s">
        <v>12</v>
      </c>
      <c r="E136" s="51">
        <v>3400.7</v>
      </c>
      <c r="F136" s="51"/>
      <c r="G136" s="51"/>
      <c r="H136" s="51"/>
      <c r="I136" s="51">
        <f t="shared" si="10"/>
        <v>0</v>
      </c>
      <c r="J136" s="51"/>
      <c r="K136" s="51"/>
      <c r="L136" s="51">
        <f t="shared" si="13"/>
        <v>-3400.7</v>
      </c>
      <c r="M136" s="51">
        <f t="shared" si="14"/>
        <v>0</v>
      </c>
    </row>
    <row r="137" spans="1:13" ht="31.5">
      <c r="A137" s="84"/>
      <c r="B137" s="77"/>
      <c r="C137" s="21" t="s">
        <v>216</v>
      </c>
      <c r="D137" s="32" t="s">
        <v>217</v>
      </c>
      <c r="E137" s="51">
        <v>4526.5</v>
      </c>
      <c r="F137" s="51"/>
      <c r="G137" s="51"/>
      <c r="H137" s="69">
        <v>1501.9</v>
      </c>
      <c r="I137" s="69">
        <f t="shared" si="10"/>
        <v>1501.9</v>
      </c>
      <c r="J137" s="69"/>
      <c r="K137" s="69"/>
      <c r="L137" s="69">
        <f t="shared" si="13"/>
        <v>-3024.6</v>
      </c>
      <c r="M137" s="69">
        <f t="shared" si="14"/>
        <v>33.18016127250635</v>
      </c>
    </row>
    <row r="138" spans="1:13" ht="94.5">
      <c r="A138" s="84"/>
      <c r="B138" s="77"/>
      <c r="C138" s="65" t="s">
        <v>214</v>
      </c>
      <c r="D138" s="67" t="s">
        <v>234</v>
      </c>
      <c r="E138" s="51"/>
      <c r="F138" s="51"/>
      <c r="G138" s="51"/>
      <c r="H138" s="51">
        <v>75.9</v>
      </c>
      <c r="I138" s="51">
        <f t="shared" si="10"/>
        <v>75.9</v>
      </c>
      <c r="J138" s="51"/>
      <c r="K138" s="51"/>
      <c r="L138" s="51">
        <f t="shared" si="13"/>
        <v>75.9</v>
      </c>
      <c r="M138" s="51"/>
    </row>
    <row r="139" spans="1:13" ht="15.75">
      <c r="A139" s="84"/>
      <c r="B139" s="77"/>
      <c r="C139" s="21" t="s">
        <v>20</v>
      </c>
      <c r="D139" s="45" t="s">
        <v>21</v>
      </c>
      <c r="E139" s="51">
        <f>E141+E140</f>
        <v>280.9</v>
      </c>
      <c r="F139" s="51">
        <f>F141+F140</f>
        <v>0</v>
      </c>
      <c r="G139" s="51">
        <f>G141+G140</f>
        <v>0</v>
      </c>
      <c r="H139" s="51">
        <f>H141+H140</f>
        <v>11</v>
      </c>
      <c r="I139" s="51">
        <f t="shared" si="10"/>
        <v>11</v>
      </c>
      <c r="J139" s="51"/>
      <c r="K139" s="51"/>
      <c r="L139" s="51">
        <f t="shared" si="13"/>
        <v>-269.9</v>
      </c>
      <c r="M139" s="51">
        <f t="shared" si="14"/>
        <v>3.9159843360626563</v>
      </c>
    </row>
    <row r="140" spans="1:13" ht="47.25" customHeight="1" hidden="1">
      <c r="A140" s="84"/>
      <c r="B140" s="77"/>
      <c r="C140" s="20" t="s">
        <v>220</v>
      </c>
      <c r="D140" s="46" t="s">
        <v>221</v>
      </c>
      <c r="E140" s="51"/>
      <c r="F140" s="51"/>
      <c r="G140" s="51"/>
      <c r="H140" s="51">
        <v>10.4</v>
      </c>
      <c r="I140" s="51">
        <f t="shared" si="10"/>
        <v>10.4</v>
      </c>
      <c r="J140" s="51"/>
      <c r="K140" s="51"/>
      <c r="L140" s="51">
        <f t="shared" si="13"/>
        <v>10.4</v>
      </c>
      <c r="M140" s="51" t="e">
        <f t="shared" si="14"/>
        <v>#DIV/0!</v>
      </c>
    </row>
    <row r="141" spans="1:13" ht="47.25" customHeight="1" hidden="1">
      <c r="A141" s="84"/>
      <c r="B141" s="77"/>
      <c r="C141" s="20" t="s">
        <v>22</v>
      </c>
      <c r="D141" s="46" t="s">
        <v>23</v>
      </c>
      <c r="E141" s="51">
        <v>280.9</v>
      </c>
      <c r="F141" s="51"/>
      <c r="G141" s="51"/>
      <c r="H141" s="51">
        <v>0.6</v>
      </c>
      <c r="I141" s="51">
        <f t="shared" si="10"/>
        <v>0.6</v>
      </c>
      <c r="J141" s="51"/>
      <c r="K141" s="51"/>
      <c r="L141" s="51">
        <f t="shared" si="13"/>
        <v>-280.29999999999995</v>
      </c>
      <c r="M141" s="51">
        <f t="shared" si="14"/>
        <v>0.21359914560341758</v>
      </c>
    </row>
    <row r="142" spans="1:13" ht="15.75">
      <c r="A142" s="84"/>
      <c r="B142" s="77"/>
      <c r="C142" s="21" t="s">
        <v>24</v>
      </c>
      <c r="D142" s="45" t="s">
        <v>25</v>
      </c>
      <c r="E142" s="51">
        <v>12.3</v>
      </c>
      <c r="F142" s="51"/>
      <c r="G142" s="51"/>
      <c r="H142" s="51">
        <v>-21.3</v>
      </c>
      <c r="I142" s="51">
        <f t="shared" si="10"/>
        <v>-21.3</v>
      </c>
      <c r="J142" s="51"/>
      <c r="K142" s="51"/>
      <c r="L142" s="51">
        <f t="shared" si="13"/>
        <v>-33.6</v>
      </c>
      <c r="M142" s="51">
        <f t="shared" si="14"/>
        <v>-173.17073170731706</v>
      </c>
    </row>
    <row r="143" spans="1:13" ht="15.75">
      <c r="A143" s="84"/>
      <c r="B143" s="77"/>
      <c r="C143" s="21" t="s">
        <v>26</v>
      </c>
      <c r="D143" s="45" t="s">
        <v>27</v>
      </c>
      <c r="E143" s="51"/>
      <c r="F143" s="69">
        <v>4.3</v>
      </c>
      <c r="G143" s="69">
        <v>4.3</v>
      </c>
      <c r="H143" s="51">
        <v>250</v>
      </c>
      <c r="I143" s="51">
        <f t="shared" si="10"/>
        <v>245.7</v>
      </c>
      <c r="J143" s="51">
        <f t="shared" si="11"/>
        <v>5813.9534883720935</v>
      </c>
      <c r="K143" s="51">
        <f t="shared" si="12"/>
        <v>5813.9534883720935</v>
      </c>
      <c r="L143" s="51">
        <f t="shared" si="13"/>
        <v>250</v>
      </c>
      <c r="M143" s="51"/>
    </row>
    <row r="144" spans="1:13" ht="15.75">
      <c r="A144" s="84"/>
      <c r="B144" s="77"/>
      <c r="C144" s="21" t="s">
        <v>29</v>
      </c>
      <c r="D144" s="45" t="s">
        <v>30</v>
      </c>
      <c r="E144" s="51">
        <v>50181.6</v>
      </c>
      <c r="F144" s="51">
        <v>535644.1</v>
      </c>
      <c r="G144" s="51">
        <v>2547</v>
      </c>
      <c r="H144" s="51">
        <v>23674.5</v>
      </c>
      <c r="I144" s="51">
        <f t="shared" si="10"/>
        <v>21127.5</v>
      </c>
      <c r="J144" s="51">
        <f t="shared" si="11"/>
        <v>929.5053003533569</v>
      </c>
      <c r="K144" s="51">
        <f t="shared" si="12"/>
        <v>4.419819055227156</v>
      </c>
      <c r="L144" s="51">
        <f t="shared" si="13"/>
        <v>-26507.1</v>
      </c>
      <c r="M144" s="51">
        <f t="shared" si="14"/>
        <v>47.177650772394664</v>
      </c>
    </row>
    <row r="145" spans="1:13" ht="15.75">
      <c r="A145" s="84"/>
      <c r="B145" s="77"/>
      <c r="C145" s="21" t="s">
        <v>31</v>
      </c>
      <c r="D145" s="45" t="s">
        <v>78</v>
      </c>
      <c r="E145" s="51">
        <v>1574016.3</v>
      </c>
      <c r="F145" s="51">
        <v>3067535.4</v>
      </c>
      <c r="G145" s="51">
        <v>1872984.1</v>
      </c>
      <c r="H145" s="51">
        <v>2217555.8</v>
      </c>
      <c r="I145" s="51">
        <f t="shared" si="10"/>
        <v>344571.6999999997</v>
      </c>
      <c r="J145" s="51">
        <f t="shared" si="11"/>
        <v>118.39693673854464</v>
      </c>
      <c r="K145" s="51">
        <f t="shared" si="12"/>
        <v>72.29112335590324</v>
      </c>
      <c r="L145" s="51">
        <f t="shared" si="13"/>
        <v>643539.4999999998</v>
      </c>
      <c r="M145" s="51">
        <f t="shared" si="14"/>
        <v>140.88518651299862</v>
      </c>
    </row>
    <row r="146" spans="1:13" ht="15.75">
      <c r="A146" s="84"/>
      <c r="B146" s="77"/>
      <c r="C146" s="21" t="s">
        <v>49</v>
      </c>
      <c r="D146" s="46" t="s">
        <v>50</v>
      </c>
      <c r="E146" s="51">
        <v>5318.8</v>
      </c>
      <c r="F146" s="51">
        <v>10850.3</v>
      </c>
      <c r="G146" s="51">
        <v>5605.1</v>
      </c>
      <c r="H146" s="51">
        <v>8136.3</v>
      </c>
      <c r="I146" s="51">
        <f t="shared" si="10"/>
        <v>2531.2</v>
      </c>
      <c r="J146" s="51">
        <f t="shared" si="11"/>
        <v>145.15887316907816</v>
      </c>
      <c r="K146" s="51">
        <f t="shared" si="12"/>
        <v>74.98686672257911</v>
      </c>
      <c r="L146" s="51">
        <f t="shared" si="13"/>
        <v>2817.5</v>
      </c>
      <c r="M146" s="51">
        <f t="shared" si="14"/>
        <v>152.97247499435963</v>
      </c>
    </row>
    <row r="147" spans="1:13" ht="31.5">
      <c r="A147" s="84"/>
      <c r="B147" s="77"/>
      <c r="C147" s="21" t="s">
        <v>207</v>
      </c>
      <c r="D147" s="44" t="s">
        <v>210</v>
      </c>
      <c r="E147" s="51"/>
      <c r="F147" s="51"/>
      <c r="G147" s="51"/>
      <c r="H147" s="51">
        <v>14932.3</v>
      </c>
      <c r="I147" s="51">
        <f t="shared" si="10"/>
        <v>14932.3</v>
      </c>
      <c r="J147" s="51"/>
      <c r="K147" s="51"/>
      <c r="L147" s="51">
        <f t="shared" si="13"/>
        <v>14932.3</v>
      </c>
      <c r="M147" s="51"/>
    </row>
    <row r="148" spans="1:13" ht="15.75">
      <c r="A148" s="84"/>
      <c r="B148" s="77"/>
      <c r="C148" s="21" t="s">
        <v>33</v>
      </c>
      <c r="D148" s="45" t="s">
        <v>28</v>
      </c>
      <c r="E148" s="51">
        <v>-20061</v>
      </c>
      <c r="F148" s="51"/>
      <c r="G148" s="51"/>
      <c r="H148" s="51">
        <v>-29972.4</v>
      </c>
      <c r="I148" s="51">
        <f t="shared" si="10"/>
        <v>-29972.4</v>
      </c>
      <c r="J148" s="51"/>
      <c r="K148" s="51"/>
      <c r="L148" s="51">
        <f t="shared" si="13"/>
        <v>-9911.400000000001</v>
      </c>
      <c r="M148" s="51">
        <f t="shared" si="14"/>
        <v>149.4063107522058</v>
      </c>
    </row>
    <row r="149" spans="1:13" s="5" customFormat="1" ht="31.5">
      <c r="A149" s="84"/>
      <c r="B149" s="77"/>
      <c r="C149" s="23"/>
      <c r="D149" s="3" t="s">
        <v>38</v>
      </c>
      <c r="E149" s="6">
        <f>E150-E148</f>
        <v>1637737.1</v>
      </c>
      <c r="F149" s="6">
        <f>F150-F148</f>
        <v>3614034.0999999996</v>
      </c>
      <c r="G149" s="6">
        <f>G150-G148</f>
        <v>1881140.5000000002</v>
      </c>
      <c r="H149" s="6">
        <f>H150-H148</f>
        <v>2266116.3999999994</v>
      </c>
      <c r="I149" s="6">
        <f t="shared" si="10"/>
        <v>384975.8999999992</v>
      </c>
      <c r="J149" s="6">
        <f t="shared" si="11"/>
        <v>120.46502640286567</v>
      </c>
      <c r="K149" s="6">
        <f t="shared" si="12"/>
        <v>62.70323791355482</v>
      </c>
      <c r="L149" s="6">
        <f t="shared" si="13"/>
        <v>628379.2999999993</v>
      </c>
      <c r="M149" s="6">
        <f t="shared" si="14"/>
        <v>138.36875283584888</v>
      </c>
    </row>
    <row r="150" spans="1:13" s="5" customFormat="1" ht="15.75">
      <c r="A150" s="83"/>
      <c r="B150" s="78"/>
      <c r="C150" s="17"/>
      <c r="D150" s="3" t="s">
        <v>57</v>
      </c>
      <c r="E150" s="4">
        <f>SUM(E136:E139,E142:E148)</f>
        <v>1617676.1</v>
      </c>
      <c r="F150" s="4">
        <f>SUM(F136:F139,F142:F148)</f>
        <v>3614034.0999999996</v>
      </c>
      <c r="G150" s="4">
        <f>SUM(G136:G139,G142:G148)</f>
        <v>1881140.5000000002</v>
      </c>
      <c r="H150" s="4">
        <f>SUM(H136:H139,H142:H148)</f>
        <v>2236143.9999999995</v>
      </c>
      <c r="I150" s="4">
        <f t="shared" si="10"/>
        <v>355003.4999999993</v>
      </c>
      <c r="J150" s="4">
        <f t="shared" si="11"/>
        <v>118.87171638694713</v>
      </c>
      <c r="K150" s="4">
        <f t="shared" si="12"/>
        <v>61.87390428883889</v>
      </c>
      <c r="L150" s="4">
        <f t="shared" si="13"/>
        <v>618467.8999999994</v>
      </c>
      <c r="M150" s="4">
        <f t="shared" si="14"/>
        <v>138.231874724489</v>
      </c>
    </row>
    <row r="151" spans="1:13" s="5" customFormat="1" ht="31.5" customHeight="1">
      <c r="A151" s="82" t="s">
        <v>84</v>
      </c>
      <c r="B151" s="76" t="s">
        <v>85</v>
      </c>
      <c r="C151" s="21" t="s">
        <v>216</v>
      </c>
      <c r="D151" s="32" t="s">
        <v>217</v>
      </c>
      <c r="E151" s="34">
        <v>14.9</v>
      </c>
      <c r="F151" s="4"/>
      <c r="G151" s="4"/>
      <c r="H151" s="34">
        <v>15.6</v>
      </c>
      <c r="I151" s="34">
        <f t="shared" si="10"/>
        <v>15.6</v>
      </c>
      <c r="J151" s="34"/>
      <c r="K151" s="34"/>
      <c r="L151" s="34">
        <f t="shared" si="13"/>
        <v>0.6999999999999993</v>
      </c>
      <c r="M151" s="34">
        <f t="shared" si="14"/>
        <v>104.69798657718121</v>
      </c>
    </row>
    <row r="152" spans="1:13" ht="15.75">
      <c r="A152" s="84"/>
      <c r="B152" s="77"/>
      <c r="C152" s="21" t="s">
        <v>20</v>
      </c>
      <c r="D152" s="45" t="s">
        <v>21</v>
      </c>
      <c r="E152" s="34">
        <f>E154+E153</f>
        <v>6.5</v>
      </c>
      <c r="F152" s="34">
        <f>F154+F153</f>
        <v>16.2</v>
      </c>
      <c r="G152" s="34">
        <f>G154+G153</f>
        <v>7.4</v>
      </c>
      <c r="H152" s="34">
        <f>H154+H153</f>
        <v>210.6</v>
      </c>
      <c r="I152" s="34">
        <f t="shared" si="10"/>
        <v>203.2</v>
      </c>
      <c r="J152" s="34">
        <f t="shared" si="11"/>
        <v>2845.945945945946</v>
      </c>
      <c r="K152" s="34">
        <f t="shared" si="12"/>
        <v>1300</v>
      </c>
      <c r="L152" s="34">
        <f t="shared" si="13"/>
        <v>204.1</v>
      </c>
      <c r="M152" s="34">
        <f t="shared" si="14"/>
        <v>3240</v>
      </c>
    </row>
    <row r="153" spans="1:13" ht="47.25" customHeight="1" hidden="1">
      <c r="A153" s="84"/>
      <c r="B153" s="77"/>
      <c r="C153" s="20" t="s">
        <v>220</v>
      </c>
      <c r="D153" s="46" t="s">
        <v>221</v>
      </c>
      <c r="E153" s="34"/>
      <c r="F153" s="34"/>
      <c r="G153" s="34"/>
      <c r="H153" s="34"/>
      <c r="I153" s="34">
        <f t="shared" si="10"/>
        <v>0</v>
      </c>
      <c r="J153" s="34" t="e">
        <f t="shared" si="11"/>
        <v>#DIV/0!</v>
      </c>
      <c r="K153" s="34" t="e">
        <f t="shared" si="12"/>
        <v>#DIV/0!</v>
      </c>
      <c r="L153" s="34">
        <f t="shared" si="13"/>
        <v>0</v>
      </c>
      <c r="M153" s="34" t="e">
        <f t="shared" si="14"/>
        <v>#DIV/0!</v>
      </c>
    </row>
    <row r="154" spans="1:13" ht="47.25" customHeight="1" hidden="1">
      <c r="A154" s="84"/>
      <c r="B154" s="77"/>
      <c r="C154" s="20" t="s">
        <v>22</v>
      </c>
      <c r="D154" s="46" t="s">
        <v>23</v>
      </c>
      <c r="E154" s="34">
        <v>6.5</v>
      </c>
      <c r="F154" s="34">
        <v>16.2</v>
      </c>
      <c r="G154" s="34">
        <v>7.4</v>
      </c>
      <c r="H154" s="34">
        <v>210.6</v>
      </c>
      <c r="I154" s="34">
        <f t="shared" si="10"/>
        <v>203.2</v>
      </c>
      <c r="J154" s="34">
        <f t="shared" si="11"/>
        <v>2845.945945945946</v>
      </c>
      <c r="K154" s="34">
        <f t="shared" si="12"/>
        <v>1300</v>
      </c>
      <c r="L154" s="34">
        <f t="shared" si="13"/>
        <v>204.1</v>
      </c>
      <c r="M154" s="34">
        <f t="shared" si="14"/>
        <v>3240</v>
      </c>
    </row>
    <row r="155" spans="1:13" ht="15.75">
      <c r="A155" s="84"/>
      <c r="B155" s="77"/>
      <c r="C155" s="21" t="s">
        <v>24</v>
      </c>
      <c r="D155" s="45" t="s">
        <v>25</v>
      </c>
      <c r="E155" s="34">
        <v>5.1</v>
      </c>
      <c r="F155" s="34"/>
      <c r="G155" s="34"/>
      <c r="H155" s="34">
        <v>11.2</v>
      </c>
      <c r="I155" s="34">
        <f t="shared" si="10"/>
        <v>11.2</v>
      </c>
      <c r="J155" s="34"/>
      <c r="K155" s="34"/>
      <c r="L155" s="34">
        <f t="shared" si="13"/>
        <v>6.1</v>
      </c>
      <c r="M155" s="34">
        <f t="shared" si="14"/>
        <v>219.60784313725492</v>
      </c>
    </row>
    <row r="156" spans="1:13" ht="15.75">
      <c r="A156" s="84"/>
      <c r="B156" s="77"/>
      <c r="C156" s="21" t="s">
        <v>26</v>
      </c>
      <c r="D156" s="45" t="s">
        <v>27</v>
      </c>
      <c r="E156" s="34">
        <v>1046.9</v>
      </c>
      <c r="F156" s="53"/>
      <c r="G156" s="53"/>
      <c r="H156" s="34"/>
      <c r="I156" s="34">
        <f t="shared" si="10"/>
        <v>0</v>
      </c>
      <c r="J156" s="34"/>
      <c r="K156" s="34"/>
      <c r="L156" s="34">
        <f t="shared" si="13"/>
        <v>-1046.9</v>
      </c>
      <c r="M156" s="34">
        <f t="shared" si="14"/>
        <v>0</v>
      </c>
    </row>
    <row r="157" spans="1:13" ht="15.75" customHeight="1" hidden="1">
      <c r="A157" s="84"/>
      <c r="B157" s="77"/>
      <c r="C157" s="21" t="s">
        <v>29</v>
      </c>
      <c r="D157" s="45" t="s">
        <v>30</v>
      </c>
      <c r="E157" s="54"/>
      <c r="F157" s="34"/>
      <c r="G157" s="34"/>
      <c r="H157" s="34"/>
      <c r="I157" s="34">
        <f t="shared" si="10"/>
        <v>0</v>
      </c>
      <c r="J157" s="34" t="e">
        <f t="shared" si="11"/>
        <v>#DIV/0!</v>
      </c>
      <c r="K157" s="34" t="e">
        <f t="shared" si="12"/>
        <v>#DIV/0!</v>
      </c>
      <c r="L157" s="34">
        <f t="shared" si="13"/>
        <v>0</v>
      </c>
      <c r="M157" s="34" t="e">
        <f t="shared" si="14"/>
        <v>#DIV/0!</v>
      </c>
    </row>
    <row r="158" spans="1:13" ht="15.75">
      <c r="A158" s="84"/>
      <c r="B158" s="77"/>
      <c r="C158" s="21" t="s">
        <v>31</v>
      </c>
      <c r="D158" s="45" t="s">
        <v>78</v>
      </c>
      <c r="E158" s="34">
        <v>2283.8</v>
      </c>
      <c r="F158" s="34">
        <v>3371.8</v>
      </c>
      <c r="G158" s="34">
        <v>2057.6</v>
      </c>
      <c r="H158" s="34">
        <v>2532.8</v>
      </c>
      <c r="I158" s="34">
        <f t="shared" si="10"/>
        <v>475.2000000000003</v>
      </c>
      <c r="J158" s="34">
        <f t="shared" si="11"/>
        <v>123.09486780715397</v>
      </c>
      <c r="K158" s="34">
        <f t="shared" si="12"/>
        <v>75.11714811080135</v>
      </c>
      <c r="L158" s="34">
        <f t="shared" si="13"/>
        <v>249</v>
      </c>
      <c r="M158" s="34">
        <f t="shared" si="14"/>
        <v>110.902881162974</v>
      </c>
    </row>
    <row r="159" spans="1:13" ht="15.75" customHeight="1" hidden="1">
      <c r="A159" s="84"/>
      <c r="B159" s="77"/>
      <c r="C159" s="21" t="s">
        <v>49</v>
      </c>
      <c r="D159" s="46" t="s">
        <v>50</v>
      </c>
      <c r="E159" s="34"/>
      <c r="F159" s="34"/>
      <c r="G159" s="34"/>
      <c r="H159" s="34"/>
      <c r="I159" s="34">
        <f t="shared" si="10"/>
        <v>0</v>
      </c>
      <c r="J159" s="34" t="e">
        <f t="shared" si="11"/>
        <v>#DIV/0!</v>
      </c>
      <c r="K159" s="34" t="e">
        <f t="shared" si="12"/>
        <v>#DIV/0!</v>
      </c>
      <c r="L159" s="34">
        <f t="shared" si="13"/>
        <v>0</v>
      </c>
      <c r="M159" s="34" t="e">
        <f t="shared" si="14"/>
        <v>#DIV/0!</v>
      </c>
    </row>
    <row r="160" spans="1:13" ht="15.75">
      <c r="A160" s="84"/>
      <c r="B160" s="77"/>
      <c r="C160" s="21" t="s">
        <v>33</v>
      </c>
      <c r="D160" s="45" t="s">
        <v>28</v>
      </c>
      <c r="E160" s="34">
        <v>-25.6</v>
      </c>
      <c r="F160" s="34"/>
      <c r="G160" s="34"/>
      <c r="H160" s="34"/>
      <c r="I160" s="34">
        <f t="shared" si="10"/>
        <v>0</v>
      </c>
      <c r="J160" s="34"/>
      <c r="K160" s="34"/>
      <c r="L160" s="34">
        <f t="shared" si="13"/>
        <v>25.6</v>
      </c>
      <c r="M160" s="34">
        <f t="shared" si="14"/>
        <v>0</v>
      </c>
    </row>
    <row r="161" spans="1:13" s="5" customFormat="1" ht="31.5">
      <c r="A161" s="84"/>
      <c r="B161" s="77"/>
      <c r="C161" s="23"/>
      <c r="D161" s="3" t="s">
        <v>38</v>
      </c>
      <c r="E161" s="4">
        <f>E162-E160</f>
        <v>3357.2000000000003</v>
      </c>
      <c r="F161" s="4">
        <f>F162-F160</f>
        <v>3388</v>
      </c>
      <c r="G161" s="4">
        <f>G162-G160</f>
        <v>2065</v>
      </c>
      <c r="H161" s="4">
        <f>H162-H160</f>
        <v>2770.2000000000003</v>
      </c>
      <c r="I161" s="4">
        <f t="shared" si="10"/>
        <v>705.2000000000003</v>
      </c>
      <c r="J161" s="4">
        <f t="shared" si="11"/>
        <v>134.15012106537532</v>
      </c>
      <c r="K161" s="4">
        <f t="shared" si="12"/>
        <v>81.7650531286895</v>
      </c>
      <c r="L161" s="4">
        <f t="shared" si="13"/>
        <v>-587</v>
      </c>
      <c r="M161" s="4">
        <f t="shared" si="14"/>
        <v>82.51519123078756</v>
      </c>
    </row>
    <row r="162" spans="1:13" s="5" customFormat="1" ht="15.75">
      <c r="A162" s="83"/>
      <c r="B162" s="78"/>
      <c r="C162" s="29"/>
      <c r="D162" s="3" t="s">
        <v>57</v>
      </c>
      <c r="E162" s="6">
        <f>SUM(E151:E152,E155:E160)</f>
        <v>3331.6000000000004</v>
      </c>
      <c r="F162" s="6">
        <f>SUM(F151:F152,F155:F160)</f>
        <v>3388</v>
      </c>
      <c r="G162" s="6">
        <f>SUM(G151:G152,G155:G160)</f>
        <v>2065</v>
      </c>
      <c r="H162" s="6">
        <f>SUM(H151:H152,H155:H160)</f>
        <v>2770.2000000000003</v>
      </c>
      <c r="I162" s="6">
        <f t="shared" si="10"/>
        <v>705.2000000000003</v>
      </c>
      <c r="J162" s="6">
        <f t="shared" si="11"/>
        <v>134.15012106537532</v>
      </c>
      <c r="K162" s="6">
        <f t="shared" si="12"/>
        <v>81.7650531286895</v>
      </c>
      <c r="L162" s="6">
        <f t="shared" si="13"/>
        <v>-561.4000000000001</v>
      </c>
      <c r="M162" s="6">
        <f t="shared" si="14"/>
        <v>83.14923760355384</v>
      </c>
    </row>
    <row r="163" spans="1:13" ht="31.5" customHeight="1">
      <c r="A163" s="82" t="s">
        <v>86</v>
      </c>
      <c r="B163" s="76" t="s">
        <v>87</v>
      </c>
      <c r="C163" s="21" t="s">
        <v>216</v>
      </c>
      <c r="D163" s="32" t="s">
        <v>217</v>
      </c>
      <c r="E163" s="34">
        <v>92.5</v>
      </c>
      <c r="F163" s="34"/>
      <c r="G163" s="34"/>
      <c r="H163" s="34">
        <v>159.3</v>
      </c>
      <c r="I163" s="34">
        <f t="shared" si="10"/>
        <v>159.3</v>
      </c>
      <c r="J163" s="34"/>
      <c r="K163" s="34"/>
      <c r="L163" s="34">
        <f t="shared" si="13"/>
        <v>66.80000000000001</v>
      </c>
      <c r="M163" s="34">
        <f t="shared" si="14"/>
        <v>172.21621621621622</v>
      </c>
    </row>
    <row r="164" spans="1:13" ht="15.75" customHeight="1" hidden="1">
      <c r="A164" s="84"/>
      <c r="B164" s="77"/>
      <c r="C164" s="21" t="s">
        <v>88</v>
      </c>
      <c r="D164" s="45" t="s">
        <v>89</v>
      </c>
      <c r="E164" s="34"/>
      <c r="F164" s="34"/>
      <c r="G164" s="34"/>
      <c r="H164" s="34"/>
      <c r="I164" s="34">
        <f t="shared" si="10"/>
        <v>0</v>
      </c>
      <c r="J164" s="34" t="e">
        <f t="shared" si="11"/>
        <v>#DIV/0!</v>
      </c>
      <c r="K164" s="34" t="e">
        <f t="shared" si="12"/>
        <v>#DIV/0!</v>
      </c>
      <c r="L164" s="34">
        <f t="shared" si="13"/>
        <v>0</v>
      </c>
      <c r="M164" s="34" t="e">
        <f t="shared" si="14"/>
        <v>#DIV/0!</v>
      </c>
    </row>
    <row r="165" spans="1:13" ht="15.75">
      <c r="A165" s="84"/>
      <c r="B165" s="77"/>
      <c r="C165" s="21" t="s">
        <v>20</v>
      </c>
      <c r="D165" s="45" t="s">
        <v>21</v>
      </c>
      <c r="E165" s="34">
        <f>E167+E166</f>
        <v>510</v>
      </c>
      <c r="F165" s="34">
        <f>F167+F166</f>
        <v>51.4</v>
      </c>
      <c r="G165" s="34">
        <f>G167+G166</f>
        <v>25.8</v>
      </c>
      <c r="H165" s="34">
        <f>H167+H166</f>
        <v>114</v>
      </c>
      <c r="I165" s="34">
        <f t="shared" si="10"/>
        <v>88.2</v>
      </c>
      <c r="J165" s="34">
        <f t="shared" si="11"/>
        <v>441.86046511627904</v>
      </c>
      <c r="K165" s="34">
        <f t="shared" si="12"/>
        <v>221.7898832684825</v>
      </c>
      <c r="L165" s="34">
        <f t="shared" si="13"/>
        <v>-396</v>
      </c>
      <c r="M165" s="34">
        <f t="shared" si="14"/>
        <v>22.35294117647059</v>
      </c>
    </row>
    <row r="166" spans="1:13" ht="47.25" customHeight="1" hidden="1">
      <c r="A166" s="84"/>
      <c r="B166" s="77"/>
      <c r="C166" s="20" t="s">
        <v>220</v>
      </c>
      <c r="D166" s="46" t="s">
        <v>221</v>
      </c>
      <c r="E166" s="34">
        <v>510</v>
      </c>
      <c r="F166" s="34"/>
      <c r="G166" s="34"/>
      <c r="H166" s="34"/>
      <c r="I166" s="34">
        <f t="shared" si="10"/>
        <v>0</v>
      </c>
      <c r="J166" s="34" t="e">
        <f t="shared" si="11"/>
        <v>#DIV/0!</v>
      </c>
      <c r="K166" s="34" t="e">
        <f t="shared" si="12"/>
        <v>#DIV/0!</v>
      </c>
      <c r="L166" s="34">
        <f t="shared" si="13"/>
        <v>-510</v>
      </c>
      <c r="M166" s="34">
        <f t="shared" si="14"/>
        <v>0</v>
      </c>
    </row>
    <row r="167" spans="1:13" ht="47.25" customHeight="1" hidden="1">
      <c r="A167" s="84"/>
      <c r="B167" s="77"/>
      <c r="C167" s="20" t="s">
        <v>22</v>
      </c>
      <c r="D167" s="46" t="s">
        <v>23</v>
      </c>
      <c r="E167" s="34"/>
      <c r="F167" s="34">
        <v>51.4</v>
      </c>
      <c r="G167" s="34">
        <v>25.8</v>
      </c>
      <c r="H167" s="34">
        <v>114</v>
      </c>
      <c r="I167" s="34">
        <f t="shared" si="10"/>
        <v>88.2</v>
      </c>
      <c r="J167" s="34">
        <f t="shared" si="11"/>
        <v>441.86046511627904</v>
      </c>
      <c r="K167" s="34">
        <f t="shared" si="12"/>
        <v>221.7898832684825</v>
      </c>
      <c r="L167" s="34">
        <f t="shared" si="13"/>
        <v>114</v>
      </c>
      <c r="M167" s="34" t="e">
        <f t="shared" si="14"/>
        <v>#DIV/0!</v>
      </c>
    </row>
    <row r="168" spans="1:13" ht="15.75" customHeight="1" hidden="1">
      <c r="A168" s="84"/>
      <c r="B168" s="77"/>
      <c r="C168" s="21" t="s">
        <v>24</v>
      </c>
      <c r="D168" s="45" t="s">
        <v>25</v>
      </c>
      <c r="E168" s="34"/>
      <c r="F168" s="34"/>
      <c r="G168" s="34"/>
      <c r="H168" s="34"/>
      <c r="I168" s="34">
        <f t="shared" si="10"/>
        <v>0</v>
      </c>
      <c r="J168" s="34" t="e">
        <f t="shared" si="11"/>
        <v>#DIV/0!</v>
      </c>
      <c r="K168" s="34" t="e">
        <f t="shared" si="12"/>
        <v>#DIV/0!</v>
      </c>
      <c r="L168" s="34">
        <f t="shared" si="13"/>
        <v>0</v>
      </c>
      <c r="M168" s="34" t="e">
        <f t="shared" si="14"/>
        <v>#DIV/0!</v>
      </c>
    </row>
    <row r="169" spans="1:13" ht="15.75">
      <c r="A169" s="84"/>
      <c r="B169" s="77"/>
      <c r="C169" s="21" t="s">
        <v>26</v>
      </c>
      <c r="D169" s="45" t="s">
        <v>27</v>
      </c>
      <c r="E169" s="34">
        <v>794.8</v>
      </c>
      <c r="F169" s="34"/>
      <c r="G169" s="34"/>
      <c r="H169" s="34"/>
      <c r="I169" s="34">
        <f t="shared" si="10"/>
        <v>0</v>
      </c>
      <c r="J169" s="34"/>
      <c r="K169" s="34"/>
      <c r="L169" s="34">
        <f t="shared" si="13"/>
        <v>-794.8</v>
      </c>
      <c r="M169" s="34">
        <f t="shared" si="14"/>
        <v>0</v>
      </c>
    </row>
    <row r="170" spans="1:13" ht="15.75" customHeight="1" hidden="1">
      <c r="A170" s="84"/>
      <c r="B170" s="77"/>
      <c r="C170" s="21" t="s">
        <v>29</v>
      </c>
      <c r="D170" s="45" t="s">
        <v>30</v>
      </c>
      <c r="E170" s="34"/>
      <c r="F170" s="34"/>
      <c r="G170" s="34"/>
      <c r="H170" s="34"/>
      <c r="I170" s="34">
        <f t="shared" si="10"/>
        <v>0</v>
      </c>
      <c r="J170" s="34" t="e">
        <f t="shared" si="11"/>
        <v>#DIV/0!</v>
      </c>
      <c r="K170" s="34" t="e">
        <f t="shared" si="12"/>
        <v>#DIV/0!</v>
      </c>
      <c r="L170" s="34">
        <f t="shared" si="13"/>
        <v>0</v>
      </c>
      <c r="M170" s="34" t="e">
        <f t="shared" si="14"/>
        <v>#DIV/0!</v>
      </c>
    </row>
    <row r="171" spans="1:13" ht="15.75">
      <c r="A171" s="84"/>
      <c r="B171" s="77"/>
      <c r="C171" s="21" t="s">
        <v>31</v>
      </c>
      <c r="D171" s="45" t="s">
        <v>78</v>
      </c>
      <c r="E171" s="34">
        <v>3826.4</v>
      </c>
      <c r="F171" s="34">
        <v>6083.4</v>
      </c>
      <c r="G171" s="34">
        <v>3407</v>
      </c>
      <c r="H171" s="34">
        <v>4597.6</v>
      </c>
      <c r="I171" s="34">
        <f t="shared" si="10"/>
        <v>1190.6000000000004</v>
      </c>
      <c r="J171" s="34">
        <f t="shared" si="11"/>
        <v>134.94570002935134</v>
      </c>
      <c r="K171" s="34">
        <f t="shared" si="12"/>
        <v>75.57615806950062</v>
      </c>
      <c r="L171" s="34">
        <f t="shared" si="13"/>
        <v>771.2000000000003</v>
      </c>
      <c r="M171" s="34">
        <f t="shared" si="14"/>
        <v>120.15471461425884</v>
      </c>
    </row>
    <row r="172" spans="1:13" ht="15.75" customHeight="1" hidden="1">
      <c r="A172" s="84"/>
      <c r="B172" s="77"/>
      <c r="C172" s="21" t="s">
        <v>49</v>
      </c>
      <c r="D172" s="46" t="s">
        <v>50</v>
      </c>
      <c r="E172" s="34"/>
      <c r="F172" s="34"/>
      <c r="G172" s="34"/>
      <c r="H172" s="34"/>
      <c r="I172" s="34">
        <f t="shared" si="10"/>
        <v>0</v>
      </c>
      <c r="J172" s="34" t="e">
        <f t="shared" si="11"/>
        <v>#DIV/0!</v>
      </c>
      <c r="K172" s="34" t="e">
        <f t="shared" si="12"/>
        <v>#DIV/0!</v>
      </c>
      <c r="L172" s="34">
        <f t="shared" si="13"/>
        <v>0</v>
      </c>
      <c r="M172" s="34" t="e">
        <f t="shared" si="14"/>
        <v>#DIV/0!</v>
      </c>
    </row>
    <row r="173" spans="1:13" ht="15.75">
      <c r="A173" s="84"/>
      <c r="B173" s="77"/>
      <c r="C173" s="21" t="s">
        <v>33</v>
      </c>
      <c r="D173" s="45" t="s">
        <v>28</v>
      </c>
      <c r="E173" s="34">
        <v>-247.4</v>
      </c>
      <c r="F173" s="34"/>
      <c r="G173" s="34"/>
      <c r="H173" s="34">
        <v>-44.6</v>
      </c>
      <c r="I173" s="34">
        <f t="shared" si="10"/>
        <v>-44.6</v>
      </c>
      <c r="J173" s="34"/>
      <c r="K173" s="34"/>
      <c r="L173" s="34">
        <f t="shared" si="13"/>
        <v>202.8</v>
      </c>
      <c r="M173" s="34">
        <f t="shared" si="14"/>
        <v>18.027485852869845</v>
      </c>
    </row>
    <row r="174" spans="1:13" s="5" customFormat="1" ht="31.5">
      <c r="A174" s="84"/>
      <c r="B174" s="77"/>
      <c r="C174" s="23"/>
      <c r="D174" s="3" t="s">
        <v>38</v>
      </c>
      <c r="E174" s="4">
        <f>E175-E173</f>
        <v>5223.7</v>
      </c>
      <c r="F174" s="4">
        <f>F175-F173</f>
        <v>6134.799999999999</v>
      </c>
      <c r="G174" s="4">
        <f>G175-G173</f>
        <v>3432.8</v>
      </c>
      <c r="H174" s="4">
        <f>H175-H173</f>
        <v>4870.900000000001</v>
      </c>
      <c r="I174" s="4">
        <f t="shared" si="10"/>
        <v>1438.1000000000004</v>
      </c>
      <c r="J174" s="4">
        <f t="shared" si="11"/>
        <v>141.89291540433467</v>
      </c>
      <c r="K174" s="4">
        <f t="shared" si="12"/>
        <v>79.39786138097413</v>
      </c>
      <c r="L174" s="4">
        <f t="shared" si="13"/>
        <v>-352.7999999999993</v>
      </c>
      <c r="M174" s="4">
        <f t="shared" si="14"/>
        <v>93.24616651032794</v>
      </c>
    </row>
    <row r="175" spans="1:13" s="5" customFormat="1" ht="15.75">
      <c r="A175" s="83"/>
      <c r="B175" s="78"/>
      <c r="C175" s="29"/>
      <c r="D175" s="3" t="s">
        <v>57</v>
      </c>
      <c r="E175" s="6">
        <f>SUM(E163:E165,E168:E173)</f>
        <v>4976.3</v>
      </c>
      <c r="F175" s="6">
        <f>SUM(F163:F165,F168:F173)</f>
        <v>6134.799999999999</v>
      </c>
      <c r="G175" s="6">
        <f>SUM(G163:G165,G168:G173)</f>
        <v>3432.8</v>
      </c>
      <c r="H175" s="6">
        <f>SUM(H163:H165,H168:H173)</f>
        <v>4826.3</v>
      </c>
      <c r="I175" s="6">
        <f t="shared" si="10"/>
        <v>1393.5</v>
      </c>
      <c r="J175" s="6">
        <f t="shared" si="11"/>
        <v>140.5936844558378</v>
      </c>
      <c r="K175" s="6">
        <f t="shared" si="12"/>
        <v>78.67086131577233</v>
      </c>
      <c r="L175" s="6">
        <f t="shared" si="13"/>
        <v>-150</v>
      </c>
      <c r="M175" s="6">
        <f t="shared" si="14"/>
        <v>96.98571227618913</v>
      </c>
    </row>
    <row r="176" spans="1:13" ht="31.5" customHeight="1">
      <c r="A176" s="82" t="s">
        <v>90</v>
      </c>
      <c r="B176" s="76" t="s">
        <v>91</v>
      </c>
      <c r="C176" s="21" t="s">
        <v>216</v>
      </c>
      <c r="D176" s="32" t="s">
        <v>217</v>
      </c>
      <c r="E176" s="34">
        <v>79.7</v>
      </c>
      <c r="F176" s="34"/>
      <c r="G176" s="34"/>
      <c r="H176" s="34">
        <v>28.6</v>
      </c>
      <c r="I176" s="34">
        <f t="shared" si="10"/>
        <v>28.6</v>
      </c>
      <c r="J176" s="34"/>
      <c r="K176" s="34"/>
      <c r="L176" s="34">
        <f t="shared" si="13"/>
        <v>-51.1</v>
      </c>
      <c r="M176" s="34">
        <f t="shared" si="14"/>
        <v>35.88456712672522</v>
      </c>
    </row>
    <row r="177" spans="1:13" ht="15.75" customHeight="1" hidden="1">
      <c r="A177" s="84"/>
      <c r="B177" s="77"/>
      <c r="C177" s="21" t="s">
        <v>88</v>
      </c>
      <c r="D177" s="45" t="s">
        <v>89</v>
      </c>
      <c r="E177" s="34"/>
      <c r="F177" s="34"/>
      <c r="G177" s="34"/>
      <c r="H177" s="34"/>
      <c r="I177" s="34">
        <f t="shared" si="10"/>
        <v>0</v>
      </c>
      <c r="J177" s="34" t="e">
        <f t="shared" si="11"/>
        <v>#DIV/0!</v>
      </c>
      <c r="K177" s="34" t="e">
        <f t="shared" si="12"/>
        <v>#DIV/0!</v>
      </c>
      <c r="L177" s="34">
        <f t="shared" si="13"/>
        <v>0</v>
      </c>
      <c r="M177" s="34" t="e">
        <f t="shared" si="14"/>
        <v>#DIV/0!</v>
      </c>
    </row>
    <row r="178" spans="1:13" ht="15.75">
      <c r="A178" s="84"/>
      <c r="B178" s="77"/>
      <c r="C178" s="21" t="s">
        <v>20</v>
      </c>
      <c r="D178" s="45" t="s">
        <v>21</v>
      </c>
      <c r="E178" s="34">
        <f>E179</f>
        <v>808.1</v>
      </c>
      <c r="F178" s="34">
        <f>F179</f>
        <v>39.6</v>
      </c>
      <c r="G178" s="34">
        <f>G179</f>
        <v>16</v>
      </c>
      <c r="H178" s="34">
        <f>H179</f>
        <v>452.2</v>
      </c>
      <c r="I178" s="34">
        <f t="shared" si="10"/>
        <v>436.2</v>
      </c>
      <c r="J178" s="34">
        <f t="shared" si="11"/>
        <v>2826.25</v>
      </c>
      <c r="K178" s="34">
        <f t="shared" si="12"/>
        <v>1141.919191919192</v>
      </c>
      <c r="L178" s="34">
        <f t="shared" si="13"/>
        <v>-355.90000000000003</v>
      </c>
      <c r="M178" s="34">
        <f t="shared" si="14"/>
        <v>55.95842098750155</v>
      </c>
    </row>
    <row r="179" spans="1:13" ht="47.25" customHeight="1" hidden="1">
      <c r="A179" s="84"/>
      <c r="B179" s="77"/>
      <c r="C179" s="20" t="s">
        <v>22</v>
      </c>
      <c r="D179" s="46" t="s">
        <v>23</v>
      </c>
      <c r="E179" s="34">
        <v>808.1</v>
      </c>
      <c r="F179" s="34">
        <v>39.6</v>
      </c>
      <c r="G179" s="34">
        <v>16</v>
      </c>
      <c r="H179" s="34">
        <v>452.2</v>
      </c>
      <c r="I179" s="34">
        <f t="shared" si="10"/>
        <v>436.2</v>
      </c>
      <c r="J179" s="34">
        <f t="shared" si="11"/>
        <v>2826.25</v>
      </c>
      <c r="K179" s="34">
        <f t="shared" si="12"/>
        <v>1141.919191919192</v>
      </c>
      <c r="L179" s="34">
        <f t="shared" si="13"/>
        <v>-355.90000000000003</v>
      </c>
      <c r="M179" s="34">
        <f t="shared" si="14"/>
        <v>55.95842098750155</v>
      </c>
    </row>
    <row r="180" spans="1:13" ht="15.75" customHeight="1" hidden="1">
      <c r="A180" s="84"/>
      <c r="B180" s="77"/>
      <c r="C180" s="21" t="s">
        <v>24</v>
      </c>
      <c r="D180" s="45" t="s">
        <v>25</v>
      </c>
      <c r="E180" s="34"/>
      <c r="F180" s="34"/>
      <c r="G180" s="34"/>
      <c r="H180" s="34"/>
      <c r="I180" s="34">
        <f t="shared" si="10"/>
        <v>0</v>
      </c>
      <c r="J180" s="34" t="e">
        <f t="shared" si="11"/>
        <v>#DIV/0!</v>
      </c>
      <c r="K180" s="34" t="e">
        <f t="shared" si="12"/>
        <v>#DIV/0!</v>
      </c>
      <c r="L180" s="34">
        <f t="shared" si="13"/>
        <v>0</v>
      </c>
      <c r="M180" s="34" t="e">
        <f t="shared" si="14"/>
        <v>#DIV/0!</v>
      </c>
    </row>
    <row r="181" spans="1:13" ht="15.75">
      <c r="A181" s="84"/>
      <c r="B181" s="77"/>
      <c r="C181" s="21" t="s">
        <v>26</v>
      </c>
      <c r="D181" s="45" t="s">
        <v>27</v>
      </c>
      <c r="E181" s="34">
        <v>237.4</v>
      </c>
      <c r="F181" s="34"/>
      <c r="G181" s="34"/>
      <c r="H181" s="34"/>
      <c r="I181" s="34">
        <f t="shared" si="10"/>
        <v>0</v>
      </c>
      <c r="J181" s="34"/>
      <c r="K181" s="34"/>
      <c r="L181" s="34">
        <f t="shared" si="13"/>
        <v>-237.4</v>
      </c>
      <c r="M181" s="34">
        <f t="shared" si="14"/>
        <v>0</v>
      </c>
    </row>
    <row r="182" spans="1:13" ht="15.75" customHeight="1" hidden="1">
      <c r="A182" s="84"/>
      <c r="B182" s="77"/>
      <c r="C182" s="21" t="s">
        <v>29</v>
      </c>
      <c r="D182" s="45" t="s">
        <v>30</v>
      </c>
      <c r="E182" s="34"/>
      <c r="F182" s="34"/>
      <c r="G182" s="34"/>
      <c r="H182" s="34"/>
      <c r="I182" s="34">
        <f t="shared" si="10"/>
        <v>0</v>
      </c>
      <c r="J182" s="34" t="e">
        <f t="shared" si="11"/>
        <v>#DIV/0!</v>
      </c>
      <c r="K182" s="34" t="e">
        <f t="shared" si="12"/>
        <v>#DIV/0!</v>
      </c>
      <c r="L182" s="34">
        <f t="shared" si="13"/>
        <v>0</v>
      </c>
      <c r="M182" s="34" t="e">
        <f t="shared" si="14"/>
        <v>#DIV/0!</v>
      </c>
    </row>
    <row r="183" spans="1:13" ht="15.75">
      <c r="A183" s="84"/>
      <c r="B183" s="77"/>
      <c r="C183" s="21" t="s">
        <v>31</v>
      </c>
      <c r="D183" s="45" t="s">
        <v>78</v>
      </c>
      <c r="E183" s="34">
        <v>3934.8</v>
      </c>
      <c r="F183" s="34">
        <v>5783.4</v>
      </c>
      <c r="G183" s="34">
        <v>3497</v>
      </c>
      <c r="H183" s="34">
        <v>4587.5</v>
      </c>
      <c r="I183" s="34">
        <f t="shared" si="10"/>
        <v>1090.5</v>
      </c>
      <c r="J183" s="34">
        <f t="shared" si="11"/>
        <v>131.1838718901916</v>
      </c>
      <c r="K183" s="34">
        <f t="shared" si="12"/>
        <v>79.3218521976692</v>
      </c>
      <c r="L183" s="34">
        <f t="shared" si="13"/>
        <v>652.6999999999998</v>
      </c>
      <c r="M183" s="34">
        <f t="shared" si="14"/>
        <v>116.5878824844973</v>
      </c>
    </row>
    <row r="184" spans="1:13" ht="15.75" customHeight="1" hidden="1">
      <c r="A184" s="84"/>
      <c r="B184" s="77"/>
      <c r="C184" s="21" t="s">
        <v>49</v>
      </c>
      <c r="D184" s="46" t="s">
        <v>50</v>
      </c>
      <c r="E184" s="34"/>
      <c r="F184" s="34"/>
      <c r="G184" s="34"/>
      <c r="H184" s="34"/>
      <c r="I184" s="34">
        <f t="shared" si="10"/>
        <v>0</v>
      </c>
      <c r="J184" s="34" t="e">
        <f t="shared" si="11"/>
        <v>#DIV/0!</v>
      </c>
      <c r="K184" s="34" t="e">
        <f t="shared" si="12"/>
        <v>#DIV/0!</v>
      </c>
      <c r="L184" s="34">
        <f t="shared" si="13"/>
        <v>0</v>
      </c>
      <c r="M184" s="34" t="e">
        <f t="shared" si="14"/>
        <v>#DIV/0!</v>
      </c>
    </row>
    <row r="185" spans="1:13" ht="15.75">
      <c r="A185" s="84"/>
      <c r="B185" s="77"/>
      <c r="C185" s="21" t="s">
        <v>33</v>
      </c>
      <c r="D185" s="45" t="s">
        <v>28</v>
      </c>
      <c r="E185" s="34">
        <v>-2047.2</v>
      </c>
      <c r="F185" s="34"/>
      <c r="G185" s="34"/>
      <c r="H185" s="34">
        <v>-4</v>
      </c>
      <c r="I185" s="34">
        <f t="shared" si="10"/>
        <v>-4</v>
      </c>
      <c r="J185" s="34"/>
      <c r="K185" s="34"/>
      <c r="L185" s="34">
        <f t="shared" si="13"/>
        <v>2043.2</v>
      </c>
      <c r="M185" s="34">
        <f t="shared" si="14"/>
        <v>0.19538882375928096</v>
      </c>
    </row>
    <row r="186" spans="1:13" s="5" customFormat="1" ht="31.5">
      <c r="A186" s="84"/>
      <c r="B186" s="77"/>
      <c r="C186" s="23"/>
      <c r="D186" s="3" t="s">
        <v>38</v>
      </c>
      <c r="E186" s="4">
        <f>E187-E185</f>
        <v>5060</v>
      </c>
      <c r="F186" s="4">
        <f>F187-F185</f>
        <v>5823</v>
      </c>
      <c r="G186" s="4">
        <f>G187-G185</f>
        <v>3513</v>
      </c>
      <c r="H186" s="4">
        <f>H187-H185</f>
        <v>5068.3</v>
      </c>
      <c r="I186" s="4">
        <f t="shared" si="10"/>
        <v>1555.3000000000002</v>
      </c>
      <c r="J186" s="4">
        <f t="shared" si="11"/>
        <v>144.27270139481925</v>
      </c>
      <c r="K186" s="4">
        <f t="shared" si="12"/>
        <v>87.03932680748756</v>
      </c>
      <c r="L186" s="4">
        <f t="shared" si="13"/>
        <v>8.300000000000182</v>
      </c>
      <c r="M186" s="4">
        <f t="shared" si="14"/>
        <v>100.16403162055336</v>
      </c>
    </row>
    <row r="187" spans="1:13" s="5" customFormat="1" ht="15.75">
      <c r="A187" s="83"/>
      <c r="B187" s="78"/>
      <c r="C187" s="29"/>
      <c r="D187" s="3" t="s">
        <v>57</v>
      </c>
      <c r="E187" s="6">
        <f>SUM(E176:E178,E180:E185)</f>
        <v>3012.8</v>
      </c>
      <c r="F187" s="6">
        <f>SUM(F176:F178,F180:F185)</f>
        <v>5823</v>
      </c>
      <c r="G187" s="6">
        <f>SUM(G176:G178,G180:G185)</f>
        <v>3513</v>
      </c>
      <c r="H187" s="6">
        <f>SUM(H176:H178,H180:H185)</f>
        <v>5064.3</v>
      </c>
      <c r="I187" s="6">
        <f t="shared" si="10"/>
        <v>1551.3000000000002</v>
      </c>
      <c r="J187" s="6">
        <f t="shared" si="11"/>
        <v>144.1588385994876</v>
      </c>
      <c r="K187" s="6">
        <f t="shared" si="12"/>
        <v>86.97063369397218</v>
      </c>
      <c r="L187" s="6">
        <f t="shared" si="13"/>
        <v>2051.5</v>
      </c>
      <c r="M187" s="6">
        <f t="shared" si="14"/>
        <v>168.09280403611257</v>
      </c>
    </row>
    <row r="188" spans="1:13" ht="31.5" customHeight="1">
      <c r="A188" s="82" t="s">
        <v>92</v>
      </c>
      <c r="B188" s="76" t="s">
        <v>93</v>
      </c>
      <c r="C188" s="21" t="s">
        <v>216</v>
      </c>
      <c r="D188" s="32" t="s">
        <v>217</v>
      </c>
      <c r="E188" s="34">
        <v>83.8</v>
      </c>
      <c r="F188" s="34"/>
      <c r="G188" s="34"/>
      <c r="H188" s="34">
        <v>7.9</v>
      </c>
      <c r="I188" s="34">
        <f t="shared" si="10"/>
        <v>7.9</v>
      </c>
      <c r="J188" s="34"/>
      <c r="K188" s="34"/>
      <c r="L188" s="34">
        <f t="shared" si="13"/>
        <v>-75.89999999999999</v>
      </c>
      <c r="M188" s="34">
        <f t="shared" si="14"/>
        <v>9.427207637231504</v>
      </c>
    </row>
    <row r="189" spans="1:13" ht="15.75" customHeight="1" hidden="1">
      <c r="A189" s="84"/>
      <c r="B189" s="77"/>
      <c r="C189" s="21" t="s">
        <v>88</v>
      </c>
      <c r="D189" s="45" t="s">
        <v>89</v>
      </c>
      <c r="E189" s="34"/>
      <c r="F189" s="34"/>
      <c r="G189" s="34"/>
      <c r="H189" s="34"/>
      <c r="I189" s="34">
        <f t="shared" si="10"/>
        <v>0</v>
      </c>
      <c r="J189" s="34" t="e">
        <f t="shared" si="11"/>
        <v>#DIV/0!</v>
      </c>
      <c r="K189" s="34" t="e">
        <f t="shared" si="12"/>
        <v>#DIV/0!</v>
      </c>
      <c r="L189" s="34">
        <f t="shared" si="13"/>
        <v>0</v>
      </c>
      <c r="M189" s="34" t="e">
        <f t="shared" si="14"/>
        <v>#DIV/0!</v>
      </c>
    </row>
    <row r="190" spans="1:13" ht="15.75">
      <c r="A190" s="84"/>
      <c r="B190" s="77"/>
      <c r="C190" s="21" t="s">
        <v>20</v>
      </c>
      <c r="D190" s="45" t="s">
        <v>21</v>
      </c>
      <c r="E190" s="34">
        <f>SUM(E191:E192)</f>
        <v>12.4</v>
      </c>
      <c r="F190" s="34">
        <f>SUM(F191:F192)</f>
        <v>35.7</v>
      </c>
      <c r="G190" s="34">
        <f>SUM(G191:G192)</f>
        <v>21.9</v>
      </c>
      <c r="H190" s="34">
        <f>SUM(H191:H192)</f>
        <v>26.3</v>
      </c>
      <c r="I190" s="34">
        <f t="shared" si="10"/>
        <v>4.400000000000002</v>
      </c>
      <c r="J190" s="34">
        <f t="shared" si="11"/>
        <v>120.09132420091326</v>
      </c>
      <c r="K190" s="34">
        <f t="shared" si="12"/>
        <v>73.66946778711484</v>
      </c>
      <c r="L190" s="34">
        <f t="shared" si="13"/>
        <v>13.9</v>
      </c>
      <c r="M190" s="34">
        <f t="shared" si="14"/>
        <v>212.0967741935484</v>
      </c>
    </row>
    <row r="191" spans="1:13" ht="47.25" customHeight="1" hidden="1">
      <c r="A191" s="84"/>
      <c r="B191" s="77"/>
      <c r="C191" s="20" t="s">
        <v>220</v>
      </c>
      <c r="D191" s="46" t="s">
        <v>221</v>
      </c>
      <c r="E191" s="34"/>
      <c r="F191" s="34"/>
      <c r="G191" s="34"/>
      <c r="H191" s="34"/>
      <c r="I191" s="34">
        <f t="shared" si="10"/>
        <v>0</v>
      </c>
      <c r="J191" s="34" t="e">
        <f t="shared" si="11"/>
        <v>#DIV/0!</v>
      </c>
      <c r="K191" s="34" t="e">
        <f t="shared" si="12"/>
        <v>#DIV/0!</v>
      </c>
      <c r="L191" s="34">
        <f t="shared" si="13"/>
        <v>0</v>
      </c>
      <c r="M191" s="34" t="e">
        <f t="shared" si="14"/>
        <v>#DIV/0!</v>
      </c>
    </row>
    <row r="192" spans="1:13" ht="47.25" customHeight="1" hidden="1">
      <c r="A192" s="84"/>
      <c r="B192" s="77"/>
      <c r="C192" s="20" t="s">
        <v>22</v>
      </c>
      <c r="D192" s="46" t="s">
        <v>23</v>
      </c>
      <c r="E192" s="34">
        <v>12.4</v>
      </c>
      <c r="F192" s="34">
        <v>35.7</v>
      </c>
      <c r="G192" s="34">
        <v>21.9</v>
      </c>
      <c r="H192" s="34">
        <v>26.3</v>
      </c>
      <c r="I192" s="34">
        <f t="shared" si="10"/>
        <v>4.400000000000002</v>
      </c>
      <c r="J192" s="34">
        <f t="shared" si="11"/>
        <v>120.09132420091326</v>
      </c>
      <c r="K192" s="34">
        <f t="shared" si="12"/>
        <v>73.66946778711484</v>
      </c>
      <c r="L192" s="34">
        <f t="shared" si="13"/>
        <v>13.9</v>
      </c>
      <c r="M192" s="34">
        <f t="shared" si="14"/>
        <v>212.0967741935484</v>
      </c>
    </row>
    <row r="193" spans="1:13" ht="15.75" customHeight="1" hidden="1">
      <c r="A193" s="84"/>
      <c r="B193" s="77"/>
      <c r="C193" s="21" t="s">
        <v>24</v>
      </c>
      <c r="D193" s="45" t="s">
        <v>25</v>
      </c>
      <c r="E193" s="34"/>
      <c r="F193" s="34"/>
      <c r="G193" s="34"/>
      <c r="H193" s="34"/>
      <c r="I193" s="34">
        <f t="shared" si="10"/>
        <v>0</v>
      </c>
      <c r="J193" s="34" t="e">
        <f t="shared" si="11"/>
        <v>#DIV/0!</v>
      </c>
      <c r="K193" s="34" t="e">
        <f t="shared" si="12"/>
        <v>#DIV/0!</v>
      </c>
      <c r="L193" s="34">
        <f t="shared" si="13"/>
        <v>0</v>
      </c>
      <c r="M193" s="34" t="e">
        <f t="shared" si="14"/>
        <v>#DIV/0!</v>
      </c>
    </row>
    <row r="194" spans="1:13" ht="15.75">
      <c r="A194" s="84"/>
      <c r="B194" s="77"/>
      <c r="C194" s="21" t="s">
        <v>26</v>
      </c>
      <c r="D194" s="45" t="s">
        <v>27</v>
      </c>
      <c r="E194" s="34">
        <v>34.2</v>
      </c>
      <c r="F194" s="34"/>
      <c r="G194" s="34"/>
      <c r="H194" s="34"/>
      <c r="I194" s="34">
        <f t="shared" si="10"/>
        <v>0</v>
      </c>
      <c r="J194" s="34"/>
      <c r="K194" s="34"/>
      <c r="L194" s="34">
        <f t="shared" si="13"/>
        <v>-34.2</v>
      </c>
      <c r="M194" s="34">
        <f t="shared" si="14"/>
        <v>0</v>
      </c>
    </row>
    <row r="195" spans="1:13" ht="15.75" customHeight="1" hidden="1">
      <c r="A195" s="84"/>
      <c r="B195" s="77"/>
      <c r="C195" s="21" t="s">
        <v>29</v>
      </c>
      <c r="D195" s="45" t="s">
        <v>30</v>
      </c>
      <c r="E195" s="34"/>
      <c r="F195" s="34"/>
      <c r="G195" s="34"/>
      <c r="H195" s="34"/>
      <c r="I195" s="34">
        <f t="shared" si="10"/>
        <v>0</v>
      </c>
      <c r="J195" s="34" t="e">
        <f t="shared" si="11"/>
        <v>#DIV/0!</v>
      </c>
      <c r="K195" s="34" t="e">
        <f t="shared" si="12"/>
        <v>#DIV/0!</v>
      </c>
      <c r="L195" s="34">
        <f t="shared" si="13"/>
        <v>0</v>
      </c>
      <c r="M195" s="34" t="e">
        <f t="shared" si="14"/>
        <v>#DIV/0!</v>
      </c>
    </row>
    <row r="196" spans="1:13" ht="15.75">
      <c r="A196" s="84"/>
      <c r="B196" s="77"/>
      <c r="C196" s="21" t="s">
        <v>31</v>
      </c>
      <c r="D196" s="45" t="s">
        <v>78</v>
      </c>
      <c r="E196" s="34">
        <v>3028.1</v>
      </c>
      <c r="F196" s="34">
        <v>4643.2</v>
      </c>
      <c r="G196" s="34">
        <v>2424.4</v>
      </c>
      <c r="H196" s="34">
        <v>3179.9</v>
      </c>
      <c r="I196" s="34">
        <f t="shared" si="10"/>
        <v>755.5</v>
      </c>
      <c r="J196" s="34">
        <f t="shared" si="11"/>
        <v>131.16234944728592</v>
      </c>
      <c r="K196" s="34">
        <f t="shared" si="12"/>
        <v>68.48509648518264</v>
      </c>
      <c r="L196" s="34">
        <f t="shared" si="13"/>
        <v>151.80000000000018</v>
      </c>
      <c r="M196" s="34">
        <f t="shared" si="14"/>
        <v>105.01304448333939</v>
      </c>
    </row>
    <row r="197" spans="1:13" ht="15.75" customHeight="1" hidden="1">
      <c r="A197" s="84"/>
      <c r="B197" s="77"/>
      <c r="C197" s="21" t="s">
        <v>49</v>
      </c>
      <c r="D197" s="46" t="s">
        <v>50</v>
      </c>
      <c r="E197" s="34"/>
      <c r="F197" s="34"/>
      <c r="G197" s="34"/>
      <c r="H197" s="34"/>
      <c r="I197" s="34">
        <f t="shared" si="10"/>
        <v>0</v>
      </c>
      <c r="J197" s="34" t="e">
        <f t="shared" si="11"/>
        <v>#DIV/0!</v>
      </c>
      <c r="K197" s="34" t="e">
        <f t="shared" si="12"/>
        <v>#DIV/0!</v>
      </c>
      <c r="L197" s="34">
        <f t="shared" si="13"/>
        <v>0</v>
      </c>
      <c r="M197" s="34" t="e">
        <f t="shared" si="14"/>
        <v>#DIV/0!</v>
      </c>
    </row>
    <row r="198" spans="1:13" ht="15.75">
      <c r="A198" s="84"/>
      <c r="B198" s="77"/>
      <c r="C198" s="21" t="s">
        <v>33</v>
      </c>
      <c r="D198" s="45" t="s">
        <v>28</v>
      </c>
      <c r="E198" s="34">
        <v>-293.1</v>
      </c>
      <c r="F198" s="34"/>
      <c r="G198" s="34"/>
      <c r="H198" s="34">
        <v>-52.1</v>
      </c>
      <c r="I198" s="34">
        <f t="shared" si="10"/>
        <v>-52.1</v>
      </c>
      <c r="J198" s="34"/>
      <c r="K198" s="34"/>
      <c r="L198" s="34">
        <f t="shared" si="13"/>
        <v>241.00000000000003</v>
      </c>
      <c r="M198" s="34">
        <f t="shared" si="14"/>
        <v>17.7755032412146</v>
      </c>
    </row>
    <row r="199" spans="1:13" s="5" customFormat="1" ht="31.5">
      <c r="A199" s="84"/>
      <c r="B199" s="77"/>
      <c r="C199" s="23"/>
      <c r="D199" s="3" t="s">
        <v>38</v>
      </c>
      <c r="E199" s="4">
        <f>E200-E198</f>
        <v>3158.5</v>
      </c>
      <c r="F199" s="4">
        <f>F200-F198</f>
        <v>4678.9</v>
      </c>
      <c r="G199" s="4">
        <f>G200-G198</f>
        <v>2446.3</v>
      </c>
      <c r="H199" s="4">
        <f>H200-H198</f>
        <v>3214.1</v>
      </c>
      <c r="I199" s="4">
        <f aca="true" t="shared" si="15" ref="I199:I262">H199-G199</f>
        <v>767.7999999999997</v>
      </c>
      <c r="J199" s="4">
        <f aca="true" t="shared" si="16" ref="J199:J262">H199/G199*100</f>
        <v>131.3861750398561</v>
      </c>
      <c r="K199" s="4">
        <f aca="true" t="shared" si="17" ref="K199:K262">H199/F199*100</f>
        <v>68.69349633460857</v>
      </c>
      <c r="L199" s="4">
        <f aca="true" t="shared" si="18" ref="L199:L262">H199-E199</f>
        <v>55.59999999999991</v>
      </c>
      <c r="M199" s="4">
        <f aca="true" t="shared" si="19" ref="M199:M262">H199/E199*100</f>
        <v>101.76032927022321</v>
      </c>
    </row>
    <row r="200" spans="1:13" s="5" customFormat="1" ht="15.75">
      <c r="A200" s="83"/>
      <c r="B200" s="78"/>
      <c r="C200" s="29"/>
      <c r="D200" s="3" t="s">
        <v>57</v>
      </c>
      <c r="E200" s="6">
        <f>SUM(E188:E190,E193:E198)</f>
        <v>2865.4</v>
      </c>
      <c r="F200" s="6">
        <f>SUM(F188:F190,F193:F198)</f>
        <v>4678.9</v>
      </c>
      <c r="G200" s="6">
        <f>SUM(G188:G190,G193:G198)</f>
        <v>2446.3</v>
      </c>
      <c r="H200" s="6">
        <f>SUM(H188:H190,H193:H198)</f>
        <v>3162</v>
      </c>
      <c r="I200" s="6">
        <f t="shared" si="15"/>
        <v>715.6999999999998</v>
      </c>
      <c r="J200" s="6">
        <f t="shared" si="16"/>
        <v>129.2564280750521</v>
      </c>
      <c r="K200" s="6">
        <f t="shared" si="17"/>
        <v>67.57998674902221</v>
      </c>
      <c r="L200" s="6">
        <f t="shared" si="18"/>
        <v>296.5999999999999</v>
      </c>
      <c r="M200" s="6">
        <f t="shared" si="19"/>
        <v>110.35108536330004</v>
      </c>
    </row>
    <row r="201" spans="1:13" s="5" customFormat="1" ht="15.75" customHeight="1">
      <c r="A201" s="82" t="s">
        <v>94</v>
      </c>
      <c r="B201" s="76" t="s">
        <v>95</v>
      </c>
      <c r="C201" s="21" t="s">
        <v>11</v>
      </c>
      <c r="D201" s="44" t="s">
        <v>12</v>
      </c>
      <c r="E201" s="6"/>
      <c r="F201" s="6"/>
      <c r="G201" s="6"/>
      <c r="H201" s="69">
        <v>138.6</v>
      </c>
      <c r="I201" s="69">
        <f t="shared" si="15"/>
        <v>138.6</v>
      </c>
      <c r="J201" s="69"/>
      <c r="K201" s="69"/>
      <c r="L201" s="69">
        <f t="shared" si="18"/>
        <v>138.6</v>
      </c>
      <c r="M201" s="69"/>
    </row>
    <row r="202" spans="1:13" ht="31.5" customHeight="1">
      <c r="A202" s="84"/>
      <c r="B202" s="77"/>
      <c r="C202" s="21" t="s">
        <v>216</v>
      </c>
      <c r="D202" s="32" t="s">
        <v>217</v>
      </c>
      <c r="E202" s="34">
        <v>187.5</v>
      </c>
      <c r="F202" s="34"/>
      <c r="G202" s="34"/>
      <c r="H202" s="34">
        <v>73.5</v>
      </c>
      <c r="I202" s="34">
        <f t="shared" si="15"/>
        <v>73.5</v>
      </c>
      <c r="J202" s="34"/>
      <c r="K202" s="34"/>
      <c r="L202" s="34">
        <f t="shared" si="18"/>
        <v>-114</v>
      </c>
      <c r="M202" s="34">
        <f t="shared" si="19"/>
        <v>39.2</v>
      </c>
    </row>
    <row r="203" spans="1:13" ht="15.75" customHeight="1" hidden="1">
      <c r="A203" s="84"/>
      <c r="B203" s="77"/>
      <c r="C203" s="21" t="s">
        <v>88</v>
      </c>
      <c r="D203" s="45" t="s">
        <v>89</v>
      </c>
      <c r="E203" s="34"/>
      <c r="F203" s="34"/>
      <c r="G203" s="34"/>
      <c r="H203" s="34"/>
      <c r="I203" s="34">
        <f t="shared" si="15"/>
        <v>0</v>
      </c>
      <c r="J203" s="34" t="e">
        <f t="shared" si="16"/>
        <v>#DIV/0!</v>
      </c>
      <c r="K203" s="34" t="e">
        <f t="shared" si="17"/>
        <v>#DIV/0!</v>
      </c>
      <c r="L203" s="34">
        <f t="shared" si="18"/>
        <v>0</v>
      </c>
      <c r="M203" s="34" t="e">
        <f t="shared" si="19"/>
        <v>#DIV/0!</v>
      </c>
    </row>
    <row r="204" spans="1:13" ht="15.75">
      <c r="A204" s="84"/>
      <c r="B204" s="77"/>
      <c r="C204" s="21" t="s">
        <v>20</v>
      </c>
      <c r="D204" s="45" t="s">
        <v>21</v>
      </c>
      <c r="E204" s="34">
        <f>E205</f>
        <v>0</v>
      </c>
      <c r="F204" s="34">
        <f>F205</f>
        <v>62</v>
      </c>
      <c r="G204" s="34">
        <f>G205</f>
        <v>33.5</v>
      </c>
      <c r="H204" s="34">
        <f>H205</f>
        <v>62.6</v>
      </c>
      <c r="I204" s="34">
        <f t="shared" si="15"/>
        <v>29.1</v>
      </c>
      <c r="J204" s="34">
        <f t="shared" si="16"/>
        <v>186.86567164179104</v>
      </c>
      <c r="K204" s="34">
        <f t="shared" si="17"/>
        <v>100.96774193548387</v>
      </c>
      <c r="L204" s="34">
        <f t="shared" si="18"/>
        <v>62.6</v>
      </c>
      <c r="M204" s="34"/>
    </row>
    <row r="205" spans="1:13" ht="47.25" customHeight="1" hidden="1">
      <c r="A205" s="84"/>
      <c r="B205" s="77"/>
      <c r="C205" s="20" t="s">
        <v>22</v>
      </c>
      <c r="D205" s="46" t="s">
        <v>23</v>
      </c>
      <c r="E205" s="34"/>
      <c r="F205" s="34">
        <v>62</v>
      </c>
      <c r="G205" s="34">
        <v>33.5</v>
      </c>
      <c r="H205" s="34">
        <v>62.6</v>
      </c>
      <c r="I205" s="34">
        <f t="shared" si="15"/>
        <v>29.1</v>
      </c>
      <c r="J205" s="34">
        <f t="shared" si="16"/>
        <v>186.86567164179104</v>
      </c>
      <c r="K205" s="34">
        <f t="shared" si="17"/>
        <v>100.96774193548387</v>
      </c>
      <c r="L205" s="34">
        <f t="shared" si="18"/>
        <v>62.6</v>
      </c>
      <c r="M205" s="34" t="e">
        <f t="shared" si="19"/>
        <v>#DIV/0!</v>
      </c>
    </row>
    <row r="206" spans="1:13" ht="15.75">
      <c r="A206" s="84"/>
      <c r="B206" s="77"/>
      <c r="C206" s="21" t="s">
        <v>24</v>
      </c>
      <c r="D206" s="45" t="s">
        <v>25</v>
      </c>
      <c r="E206" s="34">
        <v>5.3</v>
      </c>
      <c r="F206" s="34"/>
      <c r="G206" s="34"/>
      <c r="H206" s="34"/>
      <c r="I206" s="34">
        <f t="shared" si="15"/>
        <v>0</v>
      </c>
      <c r="J206" s="34"/>
      <c r="K206" s="34"/>
      <c r="L206" s="34">
        <f t="shared" si="18"/>
        <v>-5.3</v>
      </c>
      <c r="M206" s="34">
        <f t="shared" si="19"/>
        <v>0</v>
      </c>
    </row>
    <row r="207" spans="1:13" ht="15.75">
      <c r="A207" s="84"/>
      <c r="B207" s="77"/>
      <c r="C207" s="21" t="s">
        <v>26</v>
      </c>
      <c r="D207" s="45" t="s">
        <v>27</v>
      </c>
      <c r="E207" s="34">
        <v>84.2</v>
      </c>
      <c r="F207" s="34"/>
      <c r="G207" s="34"/>
      <c r="H207" s="34"/>
      <c r="I207" s="34">
        <f t="shared" si="15"/>
        <v>0</v>
      </c>
      <c r="J207" s="34"/>
      <c r="K207" s="34"/>
      <c r="L207" s="34">
        <f t="shared" si="18"/>
        <v>-84.2</v>
      </c>
      <c r="M207" s="34">
        <f t="shared" si="19"/>
        <v>0</v>
      </c>
    </row>
    <row r="208" spans="1:13" ht="15.75" customHeight="1" hidden="1">
      <c r="A208" s="84"/>
      <c r="B208" s="77"/>
      <c r="C208" s="21" t="s">
        <v>29</v>
      </c>
      <c r="D208" s="45" t="s">
        <v>30</v>
      </c>
      <c r="E208" s="34"/>
      <c r="F208" s="34"/>
      <c r="G208" s="34"/>
      <c r="H208" s="34"/>
      <c r="I208" s="34">
        <f t="shared" si="15"/>
        <v>0</v>
      </c>
      <c r="J208" s="34" t="e">
        <f t="shared" si="16"/>
        <v>#DIV/0!</v>
      </c>
      <c r="K208" s="34" t="e">
        <f t="shared" si="17"/>
        <v>#DIV/0!</v>
      </c>
      <c r="L208" s="34">
        <f t="shared" si="18"/>
        <v>0</v>
      </c>
      <c r="M208" s="34" t="e">
        <f t="shared" si="19"/>
        <v>#DIV/0!</v>
      </c>
    </row>
    <row r="209" spans="1:13" ht="15.75">
      <c r="A209" s="84"/>
      <c r="B209" s="77"/>
      <c r="C209" s="21" t="s">
        <v>31</v>
      </c>
      <c r="D209" s="45" t="s">
        <v>78</v>
      </c>
      <c r="E209" s="34">
        <v>3032.2</v>
      </c>
      <c r="F209" s="34">
        <v>4643.2</v>
      </c>
      <c r="G209" s="34">
        <v>2704.4</v>
      </c>
      <c r="H209" s="34">
        <v>3169.9</v>
      </c>
      <c r="I209" s="34">
        <f t="shared" si="15"/>
        <v>465.5</v>
      </c>
      <c r="J209" s="34">
        <f t="shared" si="16"/>
        <v>117.2126904304097</v>
      </c>
      <c r="K209" s="34">
        <f t="shared" si="17"/>
        <v>68.269727773949</v>
      </c>
      <c r="L209" s="34">
        <f t="shared" si="18"/>
        <v>137.70000000000027</v>
      </c>
      <c r="M209" s="34">
        <f t="shared" si="19"/>
        <v>104.54125717300971</v>
      </c>
    </row>
    <row r="210" spans="1:13" ht="15.75" customHeight="1" hidden="1">
      <c r="A210" s="84"/>
      <c r="B210" s="77"/>
      <c r="C210" s="21" t="s">
        <v>49</v>
      </c>
      <c r="D210" s="46" t="s">
        <v>50</v>
      </c>
      <c r="E210" s="34"/>
      <c r="F210" s="34"/>
      <c r="G210" s="34"/>
      <c r="H210" s="34"/>
      <c r="I210" s="34">
        <f t="shared" si="15"/>
        <v>0</v>
      </c>
      <c r="J210" s="34" t="e">
        <f t="shared" si="16"/>
        <v>#DIV/0!</v>
      </c>
      <c r="K210" s="34" t="e">
        <f t="shared" si="17"/>
        <v>#DIV/0!</v>
      </c>
      <c r="L210" s="34">
        <f t="shared" si="18"/>
        <v>0</v>
      </c>
      <c r="M210" s="34" t="e">
        <f t="shared" si="19"/>
        <v>#DIV/0!</v>
      </c>
    </row>
    <row r="211" spans="1:13" ht="15.75">
      <c r="A211" s="84"/>
      <c r="B211" s="77"/>
      <c r="C211" s="21" t="s">
        <v>33</v>
      </c>
      <c r="D211" s="45" t="s">
        <v>28</v>
      </c>
      <c r="E211" s="34">
        <v>-475.5</v>
      </c>
      <c r="F211" s="34"/>
      <c r="G211" s="34"/>
      <c r="H211" s="34"/>
      <c r="I211" s="34">
        <f t="shared" si="15"/>
        <v>0</v>
      </c>
      <c r="J211" s="34"/>
      <c r="K211" s="34"/>
      <c r="L211" s="34">
        <f t="shared" si="18"/>
        <v>475.5</v>
      </c>
      <c r="M211" s="34">
        <f t="shared" si="19"/>
        <v>0</v>
      </c>
    </row>
    <row r="212" spans="1:13" s="5" customFormat="1" ht="31.5">
      <c r="A212" s="84"/>
      <c r="B212" s="77"/>
      <c r="C212" s="23"/>
      <c r="D212" s="3" t="s">
        <v>38</v>
      </c>
      <c r="E212" s="4">
        <f>E213-E211</f>
        <v>3309.2</v>
      </c>
      <c r="F212" s="4">
        <f>F213-F211</f>
        <v>4705.2</v>
      </c>
      <c r="G212" s="4">
        <f>G213-G211</f>
        <v>2737.9</v>
      </c>
      <c r="H212" s="4">
        <f>H213-H211</f>
        <v>3444.6</v>
      </c>
      <c r="I212" s="4">
        <f t="shared" si="15"/>
        <v>706.6999999999998</v>
      </c>
      <c r="J212" s="4">
        <f t="shared" si="16"/>
        <v>125.81175353373023</v>
      </c>
      <c r="K212" s="4">
        <f t="shared" si="17"/>
        <v>73.20836521295588</v>
      </c>
      <c r="L212" s="4">
        <f t="shared" si="18"/>
        <v>135.4000000000001</v>
      </c>
      <c r="M212" s="4">
        <f t="shared" si="19"/>
        <v>104.09162335307627</v>
      </c>
    </row>
    <row r="213" spans="1:13" s="5" customFormat="1" ht="15.75">
      <c r="A213" s="83"/>
      <c r="B213" s="78"/>
      <c r="C213" s="29"/>
      <c r="D213" s="3" t="s">
        <v>57</v>
      </c>
      <c r="E213" s="6">
        <f>SUM(E202:E204,E206:E211)</f>
        <v>2833.7</v>
      </c>
      <c r="F213" s="6">
        <f>SUM(F201:F204,F206:F211)</f>
        <v>4705.2</v>
      </c>
      <c r="G213" s="6">
        <f>SUM(G201:G204,G206:G211)</f>
        <v>2737.9</v>
      </c>
      <c r="H213" s="6">
        <f>SUM(H201:H204,H206:H211)</f>
        <v>3444.6</v>
      </c>
      <c r="I213" s="6">
        <f t="shared" si="15"/>
        <v>706.6999999999998</v>
      </c>
      <c r="J213" s="6">
        <f t="shared" si="16"/>
        <v>125.81175353373023</v>
      </c>
      <c r="K213" s="6">
        <f t="shared" si="17"/>
        <v>73.20836521295588</v>
      </c>
      <c r="L213" s="6">
        <f t="shared" si="18"/>
        <v>610.9000000000001</v>
      </c>
      <c r="M213" s="6">
        <f t="shared" si="19"/>
        <v>121.55838656173907</v>
      </c>
    </row>
    <row r="214" spans="1:13" ht="31.5" customHeight="1">
      <c r="A214" s="76">
        <v>936</v>
      </c>
      <c r="B214" s="76" t="s">
        <v>96</v>
      </c>
      <c r="C214" s="21" t="s">
        <v>17</v>
      </c>
      <c r="D214" s="32" t="s">
        <v>18</v>
      </c>
      <c r="E214" s="35">
        <v>13.7</v>
      </c>
      <c r="F214" s="35"/>
      <c r="G214" s="35"/>
      <c r="H214" s="35"/>
      <c r="I214" s="35">
        <f t="shared" si="15"/>
        <v>0</v>
      </c>
      <c r="J214" s="35"/>
      <c r="K214" s="35"/>
      <c r="L214" s="35">
        <f t="shared" si="18"/>
        <v>-13.7</v>
      </c>
      <c r="M214" s="35">
        <f t="shared" si="19"/>
        <v>0</v>
      </c>
    </row>
    <row r="215" spans="1:13" s="5" customFormat="1" ht="15.75">
      <c r="A215" s="77"/>
      <c r="B215" s="77"/>
      <c r="C215" s="21" t="s">
        <v>20</v>
      </c>
      <c r="D215" s="45" t="s">
        <v>21</v>
      </c>
      <c r="E215" s="34">
        <f>E216</f>
        <v>56.7</v>
      </c>
      <c r="F215" s="34">
        <f>F216</f>
        <v>27.6</v>
      </c>
      <c r="G215" s="34">
        <f>G216</f>
        <v>17</v>
      </c>
      <c r="H215" s="34">
        <f>H216</f>
        <v>47.8</v>
      </c>
      <c r="I215" s="34">
        <f t="shared" si="15"/>
        <v>30.799999999999997</v>
      </c>
      <c r="J215" s="34">
        <f t="shared" si="16"/>
        <v>281.17647058823525</v>
      </c>
      <c r="K215" s="34">
        <f t="shared" si="17"/>
        <v>173.1884057971014</v>
      </c>
      <c r="L215" s="34">
        <f t="shared" si="18"/>
        <v>-8.900000000000006</v>
      </c>
      <c r="M215" s="34">
        <f t="shared" si="19"/>
        <v>84.30335097001763</v>
      </c>
    </row>
    <row r="216" spans="1:13" s="5" customFormat="1" ht="47.25" customHeight="1" hidden="1">
      <c r="A216" s="77"/>
      <c r="B216" s="77"/>
      <c r="C216" s="20" t="s">
        <v>22</v>
      </c>
      <c r="D216" s="46" t="s">
        <v>23</v>
      </c>
      <c r="E216" s="34">
        <v>56.7</v>
      </c>
      <c r="F216" s="34">
        <v>27.6</v>
      </c>
      <c r="G216" s="34">
        <v>17</v>
      </c>
      <c r="H216" s="34">
        <v>47.8</v>
      </c>
      <c r="I216" s="34">
        <f t="shared" si="15"/>
        <v>30.799999999999997</v>
      </c>
      <c r="J216" s="34">
        <f t="shared" si="16"/>
        <v>281.17647058823525</v>
      </c>
      <c r="K216" s="34">
        <f t="shared" si="17"/>
        <v>173.1884057971014</v>
      </c>
      <c r="L216" s="34">
        <f t="shared" si="18"/>
        <v>-8.900000000000006</v>
      </c>
      <c r="M216" s="34">
        <f t="shared" si="19"/>
        <v>84.30335097001763</v>
      </c>
    </row>
    <row r="217" spans="1:13" ht="15.75" customHeight="1" hidden="1">
      <c r="A217" s="77"/>
      <c r="B217" s="77"/>
      <c r="C217" s="21" t="s">
        <v>24</v>
      </c>
      <c r="D217" s="45" t="s">
        <v>25</v>
      </c>
      <c r="E217" s="34"/>
      <c r="F217" s="34"/>
      <c r="G217" s="34"/>
      <c r="H217" s="34"/>
      <c r="I217" s="34">
        <f t="shared" si="15"/>
        <v>0</v>
      </c>
      <c r="J217" s="34" t="e">
        <f t="shared" si="16"/>
        <v>#DIV/0!</v>
      </c>
      <c r="K217" s="34" t="e">
        <f t="shared" si="17"/>
        <v>#DIV/0!</v>
      </c>
      <c r="L217" s="34">
        <f t="shared" si="18"/>
        <v>0</v>
      </c>
      <c r="M217" s="34" t="e">
        <f t="shared" si="19"/>
        <v>#DIV/0!</v>
      </c>
    </row>
    <row r="218" spans="1:13" ht="15.75">
      <c r="A218" s="77"/>
      <c r="B218" s="77"/>
      <c r="C218" s="21" t="s">
        <v>26</v>
      </c>
      <c r="D218" s="45" t="s">
        <v>27</v>
      </c>
      <c r="E218" s="34">
        <v>91.8</v>
      </c>
      <c r="F218" s="34"/>
      <c r="G218" s="34"/>
      <c r="H218" s="34"/>
      <c r="I218" s="34">
        <f t="shared" si="15"/>
        <v>0</v>
      </c>
      <c r="J218" s="34"/>
      <c r="K218" s="34"/>
      <c r="L218" s="34">
        <f t="shared" si="18"/>
        <v>-91.8</v>
      </c>
      <c r="M218" s="34">
        <f t="shared" si="19"/>
        <v>0</v>
      </c>
    </row>
    <row r="219" spans="1:13" ht="15.75">
      <c r="A219" s="77"/>
      <c r="B219" s="77"/>
      <c r="C219" s="21" t="s">
        <v>29</v>
      </c>
      <c r="D219" s="45" t="s">
        <v>30</v>
      </c>
      <c r="E219" s="34">
        <v>600</v>
      </c>
      <c r="F219" s="34"/>
      <c r="G219" s="34"/>
      <c r="H219" s="34"/>
      <c r="I219" s="34">
        <f t="shared" si="15"/>
        <v>0</v>
      </c>
      <c r="J219" s="34"/>
      <c r="K219" s="34"/>
      <c r="L219" s="34">
        <f t="shared" si="18"/>
        <v>-600</v>
      </c>
      <c r="M219" s="34">
        <f t="shared" si="19"/>
        <v>0</v>
      </c>
    </row>
    <row r="220" spans="1:13" ht="15.75">
      <c r="A220" s="77"/>
      <c r="B220" s="77"/>
      <c r="C220" s="21" t="s">
        <v>31</v>
      </c>
      <c r="D220" s="45" t="s">
        <v>78</v>
      </c>
      <c r="E220" s="34">
        <v>2624.9</v>
      </c>
      <c r="F220" s="34">
        <v>4002.8</v>
      </c>
      <c r="G220" s="34">
        <v>2044.3</v>
      </c>
      <c r="H220" s="34">
        <v>2862.1</v>
      </c>
      <c r="I220" s="34">
        <f t="shared" si="15"/>
        <v>817.8</v>
      </c>
      <c r="J220" s="34">
        <f t="shared" si="16"/>
        <v>140.00391331996283</v>
      </c>
      <c r="K220" s="34">
        <f t="shared" si="17"/>
        <v>71.50244828619967</v>
      </c>
      <c r="L220" s="34">
        <f t="shared" si="18"/>
        <v>237.19999999999982</v>
      </c>
      <c r="M220" s="34">
        <f t="shared" si="19"/>
        <v>109.03653472513237</v>
      </c>
    </row>
    <row r="221" spans="1:13" ht="15.75" customHeight="1" hidden="1">
      <c r="A221" s="77"/>
      <c r="B221" s="77"/>
      <c r="C221" s="21" t="s">
        <v>49</v>
      </c>
      <c r="D221" s="46" t="s">
        <v>50</v>
      </c>
      <c r="E221" s="34"/>
      <c r="F221" s="34"/>
      <c r="G221" s="34"/>
      <c r="H221" s="34"/>
      <c r="I221" s="34">
        <f t="shared" si="15"/>
        <v>0</v>
      </c>
      <c r="J221" s="34" t="e">
        <f t="shared" si="16"/>
        <v>#DIV/0!</v>
      </c>
      <c r="K221" s="34" t="e">
        <f t="shared" si="17"/>
        <v>#DIV/0!</v>
      </c>
      <c r="L221" s="34">
        <f t="shared" si="18"/>
        <v>0</v>
      </c>
      <c r="M221" s="34" t="e">
        <f t="shared" si="19"/>
        <v>#DIV/0!</v>
      </c>
    </row>
    <row r="222" spans="1:13" ht="15.75">
      <c r="A222" s="77"/>
      <c r="B222" s="77"/>
      <c r="C222" s="21" t="s">
        <v>33</v>
      </c>
      <c r="D222" s="45" t="s">
        <v>28</v>
      </c>
      <c r="E222" s="34">
        <v>-273.8</v>
      </c>
      <c r="F222" s="34"/>
      <c r="G222" s="34"/>
      <c r="H222" s="34">
        <v>-3.3</v>
      </c>
      <c r="I222" s="34">
        <f t="shared" si="15"/>
        <v>-3.3</v>
      </c>
      <c r="J222" s="34"/>
      <c r="K222" s="34"/>
      <c r="L222" s="34">
        <f t="shared" si="18"/>
        <v>270.5</v>
      </c>
      <c r="M222" s="34">
        <f t="shared" si="19"/>
        <v>1.2052593133674214</v>
      </c>
    </row>
    <row r="223" spans="1:13" s="5" customFormat="1" ht="31.5">
      <c r="A223" s="77"/>
      <c r="B223" s="77"/>
      <c r="C223" s="23"/>
      <c r="D223" s="3" t="s">
        <v>38</v>
      </c>
      <c r="E223" s="4">
        <f>E224-E222</f>
        <v>3387.1000000000004</v>
      </c>
      <c r="F223" s="4">
        <f>F224-F222</f>
        <v>4030.4</v>
      </c>
      <c r="G223" s="4">
        <f>G224-G222</f>
        <v>2061.3</v>
      </c>
      <c r="H223" s="4">
        <f>H224-H222</f>
        <v>2909.9</v>
      </c>
      <c r="I223" s="4">
        <f t="shared" si="15"/>
        <v>848.5999999999999</v>
      </c>
      <c r="J223" s="4">
        <f t="shared" si="16"/>
        <v>141.16819482850627</v>
      </c>
      <c r="K223" s="4">
        <f t="shared" si="17"/>
        <v>72.19878920206432</v>
      </c>
      <c r="L223" s="4">
        <f t="shared" si="18"/>
        <v>-477.2000000000003</v>
      </c>
      <c r="M223" s="4">
        <f t="shared" si="19"/>
        <v>85.91125151309379</v>
      </c>
    </row>
    <row r="224" spans="1:13" s="5" customFormat="1" ht="15.75">
      <c r="A224" s="78"/>
      <c r="B224" s="78"/>
      <c r="C224" s="29"/>
      <c r="D224" s="3" t="s">
        <v>57</v>
      </c>
      <c r="E224" s="6">
        <f>SUM(E214,E215,E217:E222)</f>
        <v>3113.3</v>
      </c>
      <c r="F224" s="6">
        <f>SUM(F214,F215,F217:F222)</f>
        <v>4030.4</v>
      </c>
      <c r="G224" s="6">
        <f>SUM(G214,G215,G217:G222)</f>
        <v>2061.3</v>
      </c>
      <c r="H224" s="6">
        <f>SUM(H214,H215,H217:H222)</f>
        <v>2906.6</v>
      </c>
      <c r="I224" s="6">
        <f t="shared" si="15"/>
        <v>845.2999999999997</v>
      </c>
      <c r="J224" s="6">
        <f t="shared" si="16"/>
        <v>141.00810168340365</v>
      </c>
      <c r="K224" s="6">
        <f t="shared" si="17"/>
        <v>72.11691147280666</v>
      </c>
      <c r="L224" s="6">
        <f t="shared" si="18"/>
        <v>-206.70000000000027</v>
      </c>
      <c r="M224" s="6">
        <f t="shared" si="19"/>
        <v>93.36074262037066</v>
      </c>
    </row>
    <row r="225" spans="1:13" ht="15.75" customHeight="1">
      <c r="A225" s="82" t="s">
        <v>97</v>
      </c>
      <c r="B225" s="76" t="s">
        <v>98</v>
      </c>
      <c r="C225" s="21" t="s">
        <v>11</v>
      </c>
      <c r="D225" s="44" t="s">
        <v>12</v>
      </c>
      <c r="E225" s="34">
        <v>424.8</v>
      </c>
      <c r="F225" s="34"/>
      <c r="G225" s="34"/>
      <c r="H225" s="34">
        <v>15.3</v>
      </c>
      <c r="I225" s="34">
        <f t="shared" si="15"/>
        <v>15.3</v>
      </c>
      <c r="J225" s="34"/>
      <c r="K225" s="34"/>
      <c r="L225" s="34">
        <f t="shared" si="18"/>
        <v>-409.5</v>
      </c>
      <c r="M225" s="34">
        <f t="shared" si="19"/>
        <v>3.6016949152542375</v>
      </c>
    </row>
    <row r="226" spans="1:13" ht="31.5">
      <c r="A226" s="84"/>
      <c r="B226" s="77"/>
      <c r="C226" s="21" t="s">
        <v>216</v>
      </c>
      <c r="D226" s="32" t="s">
        <v>217</v>
      </c>
      <c r="E226" s="34">
        <v>42.3</v>
      </c>
      <c r="F226" s="34"/>
      <c r="G226" s="34"/>
      <c r="H226" s="34">
        <v>39</v>
      </c>
      <c r="I226" s="34">
        <f t="shared" si="15"/>
        <v>39</v>
      </c>
      <c r="J226" s="34"/>
      <c r="K226" s="34"/>
      <c r="L226" s="34">
        <f t="shared" si="18"/>
        <v>-3.299999999999997</v>
      </c>
      <c r="M226" s="34">
        <f t="shared" si="19"/>
        <v>92.1985815602837</v>
      </c>
    </row>
    <row r="227" spans="1:13" ht="15.75" customHeight="1" hidden="1">
      <c r="A227" s="84"/>
      <c r="B227" s="77"/>
      <c r="C227" s="21" t="s">
        <v>88</v>
      </c>
      <c r="D227" s="45" t="s">
        <v>89</v>
      </c>
      <c r="E227" s="34"/>
      <c r="F227" s="34"/>
      <c r="G227" s="34"/>
      <c r="H227" s="34"/>
      <c r="I227" s="34">
        <f t="shared" si="15"/>
        <v>0</v>
      </c>
      <c r="J227" s="34" t="e">
        <f t="shared" si="16"/>
        <v>#DIV/0!</v>
      </c>
      <c r="K227" s="34" t="e">
        <f t="shared" si="17"/>
        <v>#DIV/0!</v>
      </c>
      <c r="L227" s="34">
        <f t="shared" si="18"/>
        <v>0</v>
      </c>
      <c r="M227" s="34" t="e">
        <f t="shared" si="19"/>
        <v>#DIV/0!</v>
      </c>
    </row>
    <row r="228" spans="1:13" ht="15.75">
      <c r="A228" s="84"/>
      <c r="B228" s="77"/>
      <c r="C228" s="21" t="s">
        <v>20</v>
      </c>
      <c r="D228" s="45" t="s">
        <v>21</v>
      </c>
      <c r="E228" s="34">
        <f>E229</f>
        <v>15.2</v>
      </c>
      <c r="F228" s="34">
        <f>F229</f>
        <v>28.5</v>
      </c>
      <c r="G228" s="34">
        <f>G229</f>
        <v>3.5</v>
      </c>
      <c r="H228" s="34">
        <f>H229</f>
        <v>50.3</v>
      </c>
      <c r="I228" s="34">
        <f t="shared" si="15"/>
        <v>46.8</v>
      </c>
      <c r="J228" s="34">
        <f t="shared" si="16"/>
        <v>1437.142857142857</v>
      </c>
      <c r="K228" s="34">
        <f t="shared" si="17"/>
        <v>176.49122807017542</v>
      </c>
      <c r="L228" s="34">
        <f t="shared" si="18"/>
        <v>35.099999999999994</v>
      </c>
      <c r="M228" s="34">
        <f t="shared" si="19"/>
        <v>330.92105263157896</v>
      </c>
    </row>
    <row r="229" spans="1:13" ht="47.25" customHeight="1" hidden="1">
      <c r="A229" s="84"/>
      <c r="B229" s="77"/>
      <c r="C229" s="20" t="s">
        <v>22</v>
      </c>
      <c r="D229" s="46" t="s">
        <v>23</v>
      </c>
      <c r="E229" s="34">
        <v>15.2</v>
      </c>
      <c r="F229" s="34">
        <v>28.5</v>
      </c>
      <c r="G229" s="34">
        <v>3.5</v>
      </c>
      <c r="H229" s="34">
        <v>50.3</v>
      </c>
      <c r="I229" s="34">
        <f t="shared" si="15"/>
        <v>46.8</v>
      </c>
      <c r="J229" s="34">
        <f t="shared" si="16"/>
        <v>1437.142857142857</v>
      </c>
      <c r="K229" s="34">
        <f t="shared" si="17"/>
        <v>176.49122807017542</v>
      </c>
      <c r="L229" s="34">
        <f t="shared" si="18"/>
        <v>35.099999999999994</v>
      </c>
      <c r="M229" s="34">
        <f t="shared" si="19"/>
        <v>330.92105263157896</v>
      </c>
    </row>
    <row r="230" spans="1:13" ht="15.75">
      <c r="A230" s="84"/>
      <c r="B230" s="77"/>
      <c r="C230" s="21" t="s">
        <v>24</v>
      </c>
      <c r="D230" s="45" t="s">
        <v>25</v>
      </c>
      <c r="E230" s="34"/>
      <c r="F230" s="34"/>
      <c r="G230" s="34"/>
      <c r="H230" s="34">
        <v>0.2</v>
      </c>
      <c r="I230" s="34">
        <f t="shared" si="15"/>
        <v>0.2</v>
      </c>
      <c r="J230" s="34"/>
      <c r="K230" s="34"/>
      <c r="L230" s="34">
        <f t="shared" si="18"/>
        <v>0.2</v>
      </c>
      <c r="M230" s="34"/>
    </row>
    <row r="231" spans="1:13" ht="15.75">
      <c r="A231" s="84"/>
      <c r="B231" s="77"/>
      <c r="C231" s="21" t="s">
        <v>26</v>
      </c>
      <c r="D231" s="45" t="s">
        <v>27</v>
      </c>
      <c r="E231" s="34">
        <v>203.4</v>
      </c>
      <c r="F231" s="34"/>
      <c r="G231" s="34"/>
      <c r="H231" s="34"/>
      <c r="I231" s="34">
        <f t="shared" si="15"/>
        <v>0</v>
      </c>
      <c r="J231" s="34"/>
      <c r="K231" s="34"/>
      <c r="L231" s="34">
        <f t="shared" si="18"/>
        <v>-203.4</v>
      </c>
      <c r="M231" s="34">
        <f t="shared" si="19"/>
        <v>0</v>
      </c>
    </row>
    <row r="232" spans="1:13" ht="15.75" customHeight="1" hidden="1">
      <c r="A232" s="84"/>
      <c r="B232" s="77"/>
      <c r="C232" s="21" t="s">
        <v>29</v>
      </c>
      <c r="D232" s="45" t="s">
        <v>30</v>
      </c>
      <c r="E232" s="34"/>
      <c r="F232" s="34"/>
      <c r="G232" s="34"/>
      <c r="H232" s="34"/>
      <c r="I232" s="34">
        <f t="shared" si="15"/>
        <v>0</v>
      </c>
      <c r="J232" s="34" t="e">
        <f t="shared" si="16"/>
        <v>#DIV/0!</v>
      </c>
      <c r="K232" s="34" t="e">
        <f t="shared" si="17"/>
        <v>#DIV/0!</v>
      </c>
      <c r="L232" s="34">
        <f t="shared" si="18"/>
        <v>0</v>
      </c>
      <c r="M232" s="34" t="e">
        <f t="shared" si="19"/>
        <v>#DIV/0!</v>
      </c>
    </row>
    <row r="233" spans="1:13" ht="15.75">
      <c r="A233" s="84"/>
      <c r="B233" s="77"/>
      <c r="C233" s="21" t="s">
        <v>31</v>
      </c>
      <c r="D233" s="45" t="s">
        <v>78</v>
      </c>
      <c r="E233" s="34">
        <v>2933.3</v>
      </c>
      <c r="F233" s="34">
        <v>4102.8</v>
      </c>
      <c r="G233" s="34">
        <v>2487</v>
      </c>
      <c r="H233" s="34">
        <v>3104.1</v>
      </c>
      <c r="I233" s="34">
        <f t="shared" si="15"/>
        <v>617.0999999999999</v>
      </c>
      <c r="J233" s="34">
        <f t="shared" si="16"/>
        <v>124.81302774427022</v>
      </c>
      <c r="K233" s="34">
        <f t="shared" si="17"/>
        <v>75.6580871599883</v>
      </c>
      <c r="L233" s="34">
        <f t="shared" si="18"/>
        <v>170.79999999999973</v>
      </c>
      <c r="M233" s="34">
        <f t="shared" si="19"/>
        <v>105.82279344083454</v>
      </c>
    </row>
    <row r="234" spans="1:13" ht="15.75" customHeight="1" hidden="1">
      <c r="A234" s="84"/>
      <c r="B234" s="77"/>
      <c r="C234" s="21" t="s">
        <v>49</v>
      </c>
      <c r="D234" s="46" t="s">
        <v>50</v>
      </c>
      <c r="E234" s="34"/>
      <c r="F234" s="34"/>
      <c r="G234" s="34"/>
      <c r="H234" s="34"/>
      <c r="I234" s="34">
        <f t="shared" si="15"/>
        <v>0</v>
      </c>
      <c r="J234" s="34" t="e">
        <f t="shared" si="16"/>
        <v>#DIV/0!</v>
      </c>
      <c r="K234" s="34" t="e">
        <f t="shared" si="17"/>
        <v>#DIV/0!</v>
      </c>
      <c r="L234" s="34">
        <f t="shared" si="18"/>
        <v>0</v>
      </c>
      <c r="M234" s="34" t="e">
        <f t="shared" si="19"/>
        <v>#DIV/0!</v>
      </c>
    </row>
    <row r="235" spans="1:13" ht="15.75">
      <c r="A235" s="84"/>
      <c r="B235" s="77"/>
      <c r="C235" s="21" t="s">
        <v>33</v>
      </c>
      <c r="D235" s="45" t="s">
        <v>28</v>
      </c>
      <c r="E235" s="34">
        <v>-293.8</v>
      </c>
      <c r="F235" s="34"/>
      <c r="G235" s="34"/>
      <c r="H235" s="34">
        <v>-60.4</v>
      </c>
      <c r="I235" s="34">
        <f t="shared" si="15"/>
        <v>-60.4</v>
      </c>
      <c r="J235" s="34"/>
      <c r="K235" s="34"/>
      <c r="L235" s="34">
        <f t="shared" si="18"/>
        <v>233.4</v>
      </c>
      <c r="M235" s="34">
        <f t="shared" si="19"/>
        <v>20.558202859087814</v>
      </c>
    </row>
    <row r="236" spans="1:13" s="5" customFormat="1" ht="31.5">
      <c r="A236" s="84"/>
      <c r="B236" s="77"/>
      <c r="C236" s="23"/>
      <c r="D236" s="3" t="s">
        <v>38</v>
      </c>
      <c r="E236" s="4">
        <f>E237-E235</f>
        <v>3619</v>
      </c>
      <c r="F236" s="4">
        <f>F237-F235</f>
        <v>4131.3</v>
      </c>
      <c r="G236" s="4">
        <f>G237-G235</f>
        <v>2490.5</v>
      </c>
      <c r="H236" s="4">
        <f>H237-H235</f>
        <v>3208.9</v>
      </c>
      <c r="I236" s="4">
        <f t="shared" si="15"/>
        <v>718.4000000000001</v>
      </c>
      <c r="J236" s="4">
        <f t="shared" si="16"/>
        <v>128.8456133306565</v>
      </c>
      <c r="K236" s="4">
        <f t="shared" si="17"/>
        <v>77.67288746883547</v>
      </c>
      <c r="L236" s="4">
        <f t="shared" si="18"/>
        <v>-410.0999999999999</v>
      </c>
      <c r="M236" s="4">
        <f t="shared" si="19"/>
        <v>88.66814037026803</v>
      </c>
    </row>
    <row r="237" spans="1:13" s="5" customFormat="1" ht="15.75">
      <c r="A237" s="83"/>
      <c r="B237" s="78"/>
      <c r="C237" s="33"/>
      <c r="D237" s="3" t="s">
        <v>57</v>
      </c>
      <c r="E237" s="6">
        <f>SUM(E225:E228,E230:E235)</f>
        <v>3325.2</v>
      </c>
      <c r="F237" s="6">
        <f>SUM(F225:F228,F230:F235)</f>
        <v>4131.3</v>
      </c>
      <c r="G237" s="6">
        <f>SUM(G225:G228,G230:G235)</f>
        <v>2490.5</v>
      </c>
      <c r="H237" s="6">
        <f>SUM(H225:H228,H230:H235)</f>
        <v>3148.5</v>
      </c>
      <c r="I237" s="6">
        <f t="shared" si="15"/>
        <v>658</v>
      </c>
      <c r="J237" s="6">
        <f t="shared" si="16"/>
        <v>126.42039751054006</v>
      </c>
      <c r="K237" s="6">
        <f t="shared" si="17"/>
        <v>76.21087793188585</v>
      </c>
      <c r="L237" s="6">
        <f t="shared" si="18"/>
        <v>-176.69999999999982</v>
      </c>
      <c r="M237" s="6">
        <f t="shared" si="19"/>
        <v>94.68603392277157</v>
      </c>
    </row>
    <row r="238" spans="1:13" ht="31.5">
      <c r="A238" s="82" t="s">
        <v>99</v>
      </c>
      <c r="B238" s="76" t="s">
        <v>100</v>
      </c>
      <c r="C238" s="21" t="s">
        <v>216</v>
      </c>
      <c r="D238" s="32" t="s">
        <v>217</v>
      </c>
      <c r="E238" s="34">
        <v>12.1</v>
      </c>
      <c r="F238" s="34"/>
      <c r="G238" s="34"/>
      <c r="H238" s="34">
        <v>12.1</v>
      </c>
      <c r="I238" s="34">
        <f t="shared" si="15"/>
        <v>12.1</v>
      </c>
      <c r="J238" s="34"/>
      <c r="K238" s="34"/>
      <c r="L238" s="34">
        <f t="shared" si="18"/>
        <v>0</v>
      </c>
      <c r="M238" s="34">
        <f t="shared" si="19"/>
        <v>100</v>
      </c>
    </row>
    <row r="239" spans="1:13" ht="15.75" customHeight="1" hidden="1">
      <c r="A239" s="84"/>
      <c r="B239" s="77"/>
      <c r="C239" s="21" t="s">
        <v>88</v>
      </c>
      <c r="D239" s="45" t="s">
        <v>89</v>
      </c>
      <c r="E239" s="34"/>
      <c r="F239" s="34"/>
      <c r="G239" s="34"/>
      <c r="H239" s="34"/>
      <c r="I239" s="34">
        <f t="shared" si="15"/>
        <v>0</v>
      </c>
      <c r="J239" s="34"/>
      <c r="K239" s="34"/>
      <c r="L239" s="34">
        <f t="shared" si="18"/>
        <v>0</v>
      </c>
      <c r="M239" s="34" t="e">
        <f t="shared" si="19"/>
        <v>#DIV/0!</v>
      </c>
    </row>
    <row r="240" spans="1:13" ht="15.75" customHeight="1">
      <c r="A240" s="84"/>
      <c r="B240" s="77"/>
      <c r="C240" s="21" t="s">
        <v>20</v>
      </c>
      <c r="D240" s="45" t="s">
        <v>21</v>
      </c>
      <c r="E240" s="34">
        <f>E241</f>
        <v>0</v>
      </c>
      <c r="F240" s="34">
        <f>F241</f>
        <v>0</v>
      </c>
      <c r="G240" s="34">
        <f>G241</f>
        <v>0</v>
      </c>
      <c r="H240" s="34">
        <f>H241</f>
        <v>0</v>
      </c>
      <c r="I240" s="34">
        <f t="shared" si="15"/>
        <v>0</v>
      </c>
      <c r="J240" s="34"/>
      <c r="K240" s="34"/>
      <c r="L240" s="34">
        <f t="shared" si="18"/>
        <v>0</v>
      </c>
      <c r="M240" s="34"/>
    </row>
    <row r="241" spans="1:13" ht="47.25" customHeight="1" hidden="1">
      <c r="A241" s="84"/>
      <c r="B241" s="77"/>
      <c r="C241" s="20" t="s">
        <v>22</v>
      </c>
      <c r="D241" s="46" t="s">
        <v>23</v>
      </c>
      <c r="E241" s="34"/>
      <c r="F241" s="34"/>
      <c r="G241" s="34"/>
      <c r="H241" s="34"/>
      <c r="I241" s="34">
        <f t="shared" si="15"/>
        <v>0</v>
      </c>
      <c r="J241" s="34"/>
      <c r="K241" s="34"/>
      <c r="L241" s="34">
        <f t="shared" si="18"/>
        <v>0</v>
      </c>
      <c r="M241" s="34" t="e">
        <f t="shared" si="19"/>
        <v>#DIV/0!</v>
      </c>
    </row>
    <row r="242" spans="1:13" ht="15.75">
      <c r="A242" s="84"/>
      <c r="B242" s="77"/>
      <c r="C242" s="21" t="s">
        <v>24</v>
      </c>
      <c r="D242" s="45" t="s">
        <v>25</v>
      </c>
      <c r="E242" s="38">
        <v>-2.4</v>
      </c>
      <c r="F242" s="34"/>
      <c r="G242" s="34"/>
      <c r="H242" s="34">
        <v>-2.2</v>
      </c>
      <c r="I242" s="34">
        <f t="shared" si="15"/>
        <v>-2.2</v>
      </c>
      <c r="J242" s="34"/>
      <c r="K242" s="34"/>
      <c r="L242" s="34">
        <f t="shared" si="18"/>
        <v>0.19999999999999973</v>
      </c>
      <c r="M242" s="34">
        <f t="shared" si="19"/>
        <v>91.66666666666667</v>
      </c>
    </row>
    <row r="243" spans="1:13" ht="15.75">
      <c r="A243" s="84"/>
      <c r="B243" s="77"/>
      <c r="C243" s="21" t="s">
        <v>26</v>
      </c>
      <c r="D243" s="45" t="s">
        <v>27</v>
      </c>
      <c r="E243" s="34">
        <v>0.5</v>
      </c>
      <c r="F243" s="34"/>
      <c r="G243" s="34"/>
      <c r="H243" s="34"/>
      <c r="I243" s="34">
        <f t="shared" si="15"/>
        <v>0</v>
      </c>
      <c r="J243" s="34"/>
      <c r="K243" s="34"/>
      <c r="L243" s="34">
        <f t="shared" si="18"/>
        <v>-0.5</v>
      </c>
      <c r="M243" s="34">
        <f t="shared" si="19"/>
        <v>0</v>
      </c>
    </row>
    <row r="244" spans="1:13" ht="15.75" customHeight="1" hidden="1">
      <c r="A244" s="84"/>
      <c r="B244" s="77"/>
      <c r="C244" s="21" t="s">
        <v>29</v>
      </c>
      <c r="D244" s="45" t="s">
        <v>30</v>
      </c>
      <c r="E244" s="34"/>
      <c r="F244" s="34"/>
      <c r="G244" s="34"/>
      <c r="H244" s="34"/>
      <c r="I244" s="34">
        <f t="shared" si="15"/>
        <v>0</v>
      </c>
      <c r="J244" s="34" t="e">
        <f t="shared" si="16"/>
        <v>#DIV/0!</v>
      </c>
      <c r="K244" s="34" t="e">
        <f t="shared" si="17"/>
        <v>#DIV/0!</v>
      </c>
      <c r="L244" s="34">
        <f t="shared" si="18"/>
        <v>0</v>
      </c>
      <c r="M244" s="34" t="e">
        <f t="shared" si="19"/>
        <v>#DIV/0!</v>
      </c>
    </row>
    <row r="245" spans="1:13" ht="15.75">
      <c r="A245" s="84"/>
      <c r="B245" s="77"/>
      <c r="C245" s="21" t="s">
        <v>31</v>
      </c>
      <c r="D245" s="45" t="s">
        <v>78</v>
      </c>
      <c r="E245" s="34">
        <v>696.2</v>
      </c>
      <c r="F245" s="34">
        <v>850</v>
      </c>
      <c r="G245" s="34">
        <v>385</v>
      </c>
      <c r="H245" s="34">
        <v>633</v>
      </c>
      <c r="I245" s="34">
        <f t="shared" si="15"/>
        <v>248</v>
      </c>
      <c r="J245" s="34">
        <f t="shared" si="16"/>
        <v>164.41558441558442</v>
      </c>
      <c r="K245" s="34">
        <f t="shared" si="17"/>
        <v>74.47058823529412</v>
      </c>
      <c r="L245" s="34">
        <f t="shared" si="18"/>
        <v>-63.200000000000045</v>
      </c>
      <c r="M245" s="34">
        <f t="shared" si="19"/>
        <v>90.92214880781384</v>
      </c>
    </row>
    <row r="246" spans="1:13" ht="15.75" customHeight="1" hidden="1">
      <c r="A246" s="84"/>
      <c r="B246" s="77"/>
      <c r="C246" s="21" t="s">
        <v>49</v>
      </c>
      <c r="D246" s="46" t="s">
        <v>50</v>
      </c>
      <c r="E246" s="34"/>
      <c r="F246" s="34"/>
      <c r="G246" s="34"/>
      <c r="H246" s="34"/>
      <c r="I246" s="34">
        <f t="shared" si="15"/>
        <v>0</v>
      </c>
      <c r="J246" s="34" t="e">
        <f t="shared" si="16"/>
        <v>#DIV/0!</v>
      </c>
      <c r="K246" s="34" t="e">
        <f t="shared" si="17"/>
        <v>#DIV/0!</v>
      </c>
      <c r="L246" s="34">
        <f t="shared" si="18"/>
        <v>0</v>
      </c>
      <c r="M246" s="34" t="e">
        <f t="shared" si="19"/>
        <v>#DIV/0!</v>
      </c>
    </row>
    <row r="247" spans="1:13" ht="15.75">
      <c r="A247" s="84"/>
      <c r="B247" s="77"/>
      <c r="C247" s="21" t="s">
        <v>33</v>
      </c>
      <c r="D247" s="45" t="s">
        <v>28</v>
      </c>
      <c r="E247" s="34">
        <v>-0.8</v>
      </c>
      <c r="F247" s="34"/>
      <c r="G247" s="34"/>
      <c r="H247" s="34">
        <v>-6.5</v>
      </c>
      <c r="I247" s="34">
        <f t="shared" si="15"/>
        <v>-6.5</v>
      </c>
      <c r="J247" s="34"/>
      <c r="K247" s="34"/>
      <c r="L247" s="34">
        <f t="shared" si="18"/>
        <v>-5.7</v>
      </c>
      <c r="M247" s="34">
        <f t="shared" si="19"/>
        <v>812.5</v>
      </c>
    </row>
    <row r="248" spans="1:13" s="5" customFormat="1" ht="31.5">
      <c r="A248" s="84"/>
      <c r="B248" s="77"/>
      <c r="C248" s="23"/>
      <c r="D248" s="3" t="s">
        <v>38</v>
      </c>
      <c r="E248" s="4">
        <f>E249-E247</f>
        <v>706.4000000000001</v>
      </c>
      <c r="F248" s="4">
        <f>F249-F247</f>
        <v>850</v>
      </c>
      <c r="G248" s="4">
        <f>G249-G247</f>
        <v>385</v>
      </c>
      <c r="H248" s="4">
        <f>H249-H247</f>
        <v>642.9</v>
      </c>
      <c r="I248" s="4">
        <f t="shared" si="15"/>
        <v>257.9</v>
      </c>
      <c r="J248" s="4">
        <f t="shared" si="16"/>
        <v>166.98701298701297</v>
      </c>
      <c r="K248" s="4">
        <f t="shared" si="17"/>
        <v>75.63529411764705</v>
      </c>
      <c r="L248" s="4">
        <f t="shared" si="18"/>
        <v>-63.500000000000114</v>
      </c>
      <c r="M248" s="4">
        <f t="shared" si="19"/>
        <v>91.01075877689692</v>
      </c>
    </row>
    <row r="249" spans="1:13" s="5" customFormat="1" ht="15.75">
      <c r="A249" s="83"/>
      <c r="B249" s="78"/>
      <c r="C249" s="33"/>
      <c r="D249" s="3" t="s">
        <v>57</v>
      </c>
      <c r="E249" s="6">
        <f>SUM(E238:E240,E242:E247)</f>
        <v>705.6000000000001</v>
      </c>
      <c r="F249" s="6">
        <f>SUM(F238:F240,F242:F247)</f>
        <v>850</v>
      </c>
      <c r="G249" s="6">
        <f>SUM(G238:G240,G242:G247)</f>
        <v>385</v>
      </c>
      <c r="H249" s="6">
        <f>SUM(H238:H240,H242:H247)</f>
        <v>636.4</v>
      </c>
      <c r="I249" s="6">
        <f t="shared" si="15"/>
        <v>251.39999999999998</v>
      </c>
      <c r="J249" s="6">
        <f t="shared" si="16"/>
        <v>165.2987012987013</v>
      </c>
      <c r="K249" s="6">
        <f t="shared" si="17"/>
        <v>74.87058823529411</v>
      </c>
      <c r="L249" s="6">
        <f t="shared" si="18"/>
        <v>-69.20000000000016</v>
      </c>
      <c r="M249" s="6">
        <f t="shared" si="19"/>
        <v>90.1927437641723</v>
      </c>
    </row>
    <row r="250" spans="1:13" ht="78.75">
      <c r="A250" s="82" t="s">
        <v>101</v>
      </c>
      <c r="B250" s="76" t="s">
        <v>102</v>
      </c>
      <c r="C250" s="20" t="s">
        <v>15</v>
      </c>
      <c r="D250" s="46" t="s">
        <v>103</v>
      </c>
      <c r="E250" s="34">
        <v>875.5</v>
      </c>
      <c r="F250" s="34">
        <v>528.3</v>
      </c>
      <c r="G250" s="34">
        <v>278</v>
      </c>
      <c r="H250" s="34">
        <v>295.7</v>
      </c>
      <c r="I250" s="34">
        <f t="shared" si="15"/>
        <v>17.69999999999999</v>
      </c>
      <c r="J250" s="34">
        <f t="shared" si="16"/>
        <v>106.36690647482014</v>
      </c>
      <c r="K250" s="34">
        <f t="shared" si="17"/>
        <v>55.97198561423434</v>
      </c>
      <c r="L250" s="34">
        <f t="shared" si="18"/>
        <v>-579.8</v>
      </c>
      <c r="M250" s="34">
        <f t="shared" si="19"/>
        <v>33.77498572244432</v>
      </c>
    </row>
    <row r="251" spans="1:13" ht="31.5">
      <c r="A251" s="84"/>
      <c r="B251" s="77"/>
      <c r="C251" s="21" t="s">
        <v>222</v>
      </c>
      <c r="D251" s="32" t="s">
        <v>223</v>
      </c>
      <c r="E251" s="51">
        <v>4551.8</v>
      </c>
      <c r="F251" s="34"/>
      <c r="G251" s="34"/>
      <c r="H251" s="51">
        <v>24.1</v>
      </c>
      <c r="I251" s="51">
        <f t="shared" si="15"/>
        <v>24.1</v>
      </c>
      <c r="J251" s="51"/>
      <c r="K251" s="51"/>
      <c r="L251" s="51">
        <f t="shared" si="18"/>
        <v>-4527.7</v>
      </c>
      <c r="M251" s="51">
        <f t="shared" si="19"/>
        <v>0.52946087262182</v>
      </c>
    </row>
    <row r="252" spans="1:13" ht="31.5">
      <c r="A252" s="84"/>
      <c r="B252" s="77"/>
      <c r="C252" s="21" t="s">
        <v>216</v>
      </c>
      <c r="D252" s="32" t="s">
        <v>217</v>
      </c>
      <c r="E252" s="51"/>
      <c r="F252" s="34"/>
      <c r="G252" s="34"/>
      <c r="H252" s="51">
        <v>11270.6</v>
      </c>
      <c r="I252" s="51">
        <f t="shared" si="15"/>
        <v>11270.6</v>
      </c>
      <c r="J252" s="51"/>
      <c r="K252" s="51"/>
      <c r="L252" s="51">
        <f t="shared" si="18"/>
        <v>11270.6</v>
      </c>
      <c r="M252" s="51"/>
    </row>
    <row r="253" spans="1:13" ht="15.75">
      <c r="A253" s="84"/>
      <c r="B253" s="77"/>
      <c r="C253" s="21" t="s">
        <v>20</v>
      </c>
      <c r="D253" s="45" t="s">
        <v>21</v>
      </c>
      <c r="E253" s="34">
        <f>SUM(E254:E255)</f>
        <v>161.6</v>
      </c>
      <c r="F253" s="34">
        <f>SUM(F254:F255)</f>
        <v>0</v>
      </c>
      <c r="G253" s="34">
        <f>SUM(G254:G255)</f>
        <v>0</v>
      </c>
      <c r="H253" s="34">
        <f>SUM(H254:H255)</f>
        <v>0</v>
      </c>
      <c r="I253" s="34">
        <f t="shared" si="15"/>
        <v>0</v>
      </c>
      <c r="J253" s="34"/>
      <c r="K253" s="34"/>
      <c r="L253" s="34">
        <f t="shared" si="18"/>
        <v>-161.6</v>
      </c>
      <c r="M253" s="34">
        <f t="shared" si="19"/>
        <v>0</v>
      </c>
    </row>
    <row r="254" spans="1:13" ht="47.25" customHeight="1" hidden="1">
      <c r="A254" s="84"/>
      <c r="B254" s="77"/>
      <c r="C254" s="20" t="s">
        <v>220</v>
      </c>
      <c r="D254" s="46" t="s">
        <v>221</v>
      </c>
      <c r="E254" s="34"/>
      <c r="F254" s="34"/>
      <c r="G254" s="34"/>
      <c r="H254" s="34"/>
      <c r="I254" s="34">
        <f t="shared" si="15"/>
        <v>0</v>
      </c>
      <c r="J254" s="34"/>
      <c r="K254" s="34"/>
      <c r="L254" s="34">
        <f t="shared" si="18"/>
        <v>0</v>
      </c>
      <c r="M254" s="34" t="e">
        <f t="shared" si="19"/>
        <v>#DIV/0!</v>
      </c>
    </row>
    <row r="255" spans="1:13" ht="47.25" customHeight="1" hidden="1">
      <c r="A255" s="84"/>
      <c r="B255" s="77"/>
      <c r="C255" s="20" t="s">
        <v>22</v>
      </c>
      <c r="D255" s="46" t="s">
        <v>23</v>
      </c>
      <c r="E255" s="34">
        <v>161.6</v>
      </c>
      <c r="F255" s="34"/>
      <c r="G255" s="34"/>
      <c r="H255" s="34"/>
      <c r="I255" s="34">
        <f t="shared" si="15"/>
        <v>0</v>
      </c>
      <c r="J255" s="34"/>
      <c r="K255" s="34"/>
      <c r="L255" s="34">
        <f t="shared" si="18"/>
        <v>-161.6</v>
      </c>
      <c r="M255" s="34">
        <f t="shared" si="19"/>
        <v>0</v>
      </c>
    </row>
    <row r="256" spans="1:13" ht="15.75">
      <c r="A256" s="84"/>
      <c r="B256" s="77"/>
      <c r="C256" s="21" t="s">
        <v>24</v>
      </c>
      <c r="D256" s="45" t="s">
        <v>25</v>
      </c>
      <c r="E256" s="34"/>
      <c r="F256" s="34"/>
      <c r="G256" s="34"/>
      <c r="H256" s="34">
        <v>2.3</v>
      </c>
      <c r="I256" s="34">
        <f t="shared" si="15"/>
        <v>2.3</v>
      </c>
      <c r="J256" s="34"/>
      <c r="K256" s="34"/>
      <c r="L256" s="34">
        <f t="shared" si="18"/>
        <v>2.3</v>
      </c>
      <c r="M256" s="34"/>
    </row>
    <row r="257" spans="1:13" ht="15.75">
      <c r="A257" s="84"/>
      <c r="B257" s="77"/>
      <c r="C257" s="21" t="s">
        <v>26</v>
      </c>
      <c r="D257" s="45" t="s">
        <v>215</v>
      </c>
      <c r="E257" s="34"/>
      <c r="F257" s="34"/>
      <c r="G257" s="34"/>
      <c r="H257" s="34">
        <v>7872</v>
      </c>
      <c r="I257" s="34">
        <f t="shared" si="15"/>
        <v>7872</v>
      </c>
      <c r="J257" s="34"/>
      <c r="K257" s="34"/>
      <c r="L257" s="34">
        <f t="shared" si="18"/>
        <v>7872</v>
      </c>
      <c r="M257" s="34"/>
    </row>
    <row r="258" spans="1:13" ht="15.75">
      <c r="A258" s="84"/>
      <c r="B258" s="77"/>
      <c r="C258" s="21" t="s">
        <v>29</v>
      </c>
      <c r="D258" s="45" t="s">
        <v>30</v>
      </c>
      <c r="E258" s="34"/>
      <c r="F258" s="51">
        <v>214122.9</v>
      </c>
      <c r="G258" s="51">
        <v>198868.9</v>
      </c>
      <c r="H258" s="34">
        <v>198868.9</v>
      </c>
      <c r="I258" s="34">
        <f t="shared" si="15"/>
        <v>0</v>
      </c>
      <c r="J258" s="34">
        <f t="shared" si="16"/>
        <v>100</v>
      </c>
      <c r="K258" s="34">
        <f t="shared" si="17"/>
        <v>92.87605389241412</v>
      </c>
      <c r="L258" s="34">
        <f t="shared" si="18"/>
        <v>198868.9</v>
      </c>
      <c r="M258" s="34"/>
    </row>
    <row r="259" spans="1:13" ht="15.75" customHeight="1" hidden="1">
      <c r="A259" s="84"/>
      <c r="B259" s="77"/>
      <c r="C259" s="21" t="s">
        <v>31</v>
      </c>
      <c r="D259" s="45" t="s">
        <v>78</v>
      </c>
      <c r="E259" s="34"/>
      <c r="F259" s="51"/>
      <c r="G259" s="51"/>
      <c r="H259" s="34"/>
      <c r="I259" s="34">
        <f t="shared" si="15"/>
        <v>0</v>
      </c>
      <c r="J259" s="34" t="e">
        <f t="shared" si="16"/>
        <v>#DIV/0!</v>
      </c>
      <c r="K259" s="34" t="e">
        <f t="shared" si="17"/>
        <v>#DIV/0!</v>
      </c>
      <c r="L259" s="34">
        <f t="shared" si="18"/>
        <v>0</v>
      </c>
      <c r="M259" s="34" t="e">
        <f t="shared" si="19"/>
        <v>#DIV/0!</v>
      </c>
    </row>
    <row r="260" spans="1:13" ht="15.75" customHeight="1" hidden="1">
      <c r="A260" s="84"/>
      <c r="B260" s="77"/>
      <c r="C260" s="21" t="s">
        <v>58</v>
      </c>
      <c r="D260" s="45" t="s">
        <v>59</v>
      </c>
      <c r="E260" s="34"/>
      <c r="F260" s="51"/>
      <c r="G260" s="51"/>
      <c r="H260" s="34"/>
      <c r="I260" s="34">
        <f t="shared" si="15"/>
        <v>0</v>
      </c>
      <c r="J260" s="34" t="e">
        <f t="shared" si="16"/>
        <v>#DIV/0!</v>
      </c>
      <c r="K260" s="34" t="e">
        <f t="shared" si="17"/>
        <v>#DIV/0!</v>
      </c>
      <c r="L260" s="34">
        <f t="shared" si="18"/>
        <v>0</v>
      </c>
      <c r="M260" s="34" t="e">
        <f t="shared" si="19"/>
        <v>#DIV/0!</v>
      </c>
    </row>
    <row r="261" spans="1:13" ht="15.75">
      <c r="A261" s="84"/>
      <c r="B261" s="77"/>
      <c r="C261" s="21" t="s">
        <v>33</v>
      </c>
      <c r="D261" s="45" t="s">
        <v>28</v>
      </c>
      <c r="E261" s="34">
        <v>-7286</v>
      </c>
      <c r="F261" s="51"/>
      <c r="G261" s="51"/>
      <c r="H261" s="34"/>
      <c r="I261" s="34">
        <f t="shared" si="15"/>
        <v>0</v>
      </c>
      <c r="J261" s="34"/>
      <c r="K261" s="34"/>
      <c r="L261" s="34">
        <f t="shared" si="18"/>
        <v>7286</v>
      </c>
      <c r="M261" s="34">
        <f t="shared" si="19"/>
        <v>0</v>
      </c>
    </row>
    <row r="262" spans="1:13" s="5" customFormat="1" ht="15.75">
      <c r="A262" s="84"/>
      <c r="B262" s="77"/>
      <c r="C262" s="22"/>
      <c r="D262" s="3" t="s">
        <v>34</v>
      </c>
      <c r="E262" s="6">
        <f>SUM(E250:E253,E256:E261)</f>
        <v>-1697.0999999999995</v>
      </c>
      <c r="F262" s="6">
        <f>SUM(F250:F253,F256:F261)</f>
        <v>214651.19999999998</v>
      </c>
      <c r="G262" s="6">
        <f>SUM(G250:G253,G256:G261)</f>
        <v>199146.9</v>
      </c>
      <c r="H262" s="6">
        <f>SUM(H250:H253,H256:H261)</f>
        <v>218333.59999999998</v>
      </c>
      <c r="I262" s="6">
        <f t="shared" si="15"/>
        <v>19186.699999999983</v>
      </c>
      <c r="J262" s="6">
        <f t="shared" si="16"/>
        <v>109.63444572825385</v>
      </c>
      <c r="K262" s="6">
        <f t="shared" si="17"/>
        <v>101.71552732991942</v>
      </c>
      <c r="L262" s="6">
        <f t="shared" si="18"/>
        <v>220030.69999999998</v>
      </c>
      <c r="M262" s="6">
        <f t="shared" si="19"/>
        <v>-12865.099287019035</v>
      </c>
    </row>
    <row r="263" spans="1:13" ht="15.75">
      <c r="A263" s="84"/>
      <c r="B263" s="77"/>
      <c r="C263" s="21" t="s">
        <v>20</v>
      </c>
      <c r="D263" s="45" t="s">
        <v>21</v>
      </c>
      <c r="E263" s="34">
        <f>E264</f>
        <v>3794.6</v>
      </c>
      <c r="F263" s="34">
        <f>F264</f>
        <v>6990</v>
      </c>
      <c r="G263" s="34">
        <f>G264</f>
        <v>3544</v>
      </c>
      <c r="H263" s="34">
        <f>H264</f>
        <v>9651</v>
      </c>
      <c r="I263" s="34">
        <f aca="true" t="shared" si="20" ref="I263:I326">H263-G263</f>
        <v>6107</v>
      </c>
      <c r="J263" s="34">
        <f aca="true" t="shared" si="21" ref="J263:J325">H263/G263*100</f>
        <v>272.3194130925508</v>
      </c>
      <c r="K263" s="34">
        <f aca="true" t="shared" si="22" ref="K263:K325">H263/F263*100</f>
        <v>138.06866952789701</v>
      </c>
      <c r="L263" s="34">
        <f aca="true" t="shared" si="23" ref="L263:L326">H263-E263</f>
        <v>5856.4</v>
      </c>
      <c r="M263" s="34">
        <f aca="true" t="shared" si="24" ref="M263:M326">H263/E263*100</f>
        <v>254.33510778474675</v>
      </c>
    </row>
    <row r="264" spans="1:13" ht="47.25" customHeight="1" hidden="1">
      <c r="A264" s="84"/>
      <c r="B264" s="77"/>
      <c r="C264" s="20" t="s">
        <v>22</v>
      </c>
      <c r="D264" s="46" t="s">
        <v>23</v>
      </c>
      <c r="E264" s="34">
        <v>3794.6</v>
      </c>
      <c r="F264" s="34">
        <v>6990</v>
      </c>
      <c r="G264" s="34">
        <v>3544</v>
      </c>
      <c r="H264" s="34">
        <v>9651</v>
      </c>
      <c r="I264" s="34">
        <f t="shared" si="20"/>
        <v>6107</v>
      </c>
      <c r="J264" s="34">
        <f t="shared" si="21"/>
        <v>272.3194130925508</v>
      </c>
      <c r="K264" s="34">
        <f t="shared" si="22"/>
        <v>138.06866952789701</v>
      </c>
      <c r="L264" s="34">
        <f t="shared" si="23"/>
        <v>5856.4</v>
      </c>
      <c r="M264" s="34">
        <f t="shared" si="24"/>
        <v>254.33510778474675</v>
      </c>
    </row>
    <row r="265" spans="1:13" s="5" customFormat="1" ht="15.75">
      <c r="A265" s="84"/>
      <c r="B265" s="77"/>
      <c r="C265" s="22"/>
      <c r="D265" s="3" t="s">
        <v>37</v>
      </c>
      <c r="E265" s="6">
        <f>E263</f>
        <v>3794.6</v>
      </c>
      <c r="F265" s="6">
        <f>F263</f>
        <v>6990</v>
      </c>
      <c r="G265" s="6">
        <f>G263</f>
        <v>3544</v>
      </c>
      <c r="H265" s="6">
        <f>H263</f>
        <v>9651</v>
      </c>
      <c r="I265" s="6">
        <f t="shared" si="20"/>
        <v>6107</v>
      </c>
      <c r="J265" s="6">
        <f t="shared" si="21"/>
        <v>272.3194130925508</v>
      </c>
      <c r="K265" s="6">
        <f t="shared" si="22"/>
        <v>138.06866952789701</v>
      </c>
      <c r="L265" s="6">
        <f t="shared" si="23"/>
        <v>5856.4</v>
      </c>
      <c r="M265" s="6">
        <f t="shared" si="24"/>
        <v>254.33510778474675</v>
      </c>
    </row>
    <row r="266" spans="1:13" s="5" customFormat="1" ht="31.5">
      <c r="A266" s="84"/>
      <c r="B266" s="77"/>
      <c r="C266" s="22"/>
      <c r="D266" s="3" t="s">
        <v>38</v>
      </c>
      <c r="E266" s="6">
        <f>E267-E261</f>
        <v>9383.5</v>
      </c>
      <c r="F266" s="6">
        <f>F267-F261</f>
        <v>221641.19999999998</v>
      </c>
      <c r="G266" s="6">
        <f>G267-G261</f>
        <v>202690.9</v>
      </c>
      <c r="H266" s="6">
        <f>H267-H261</f>
        <v>227984.59999999998</v>
      </c>
      <c r="I266" s="6">
        <f t="shared" si="20"/>
        <v>25293.699999999983</v>
      </c>
      <c r="J266" s="6">
        <f t="shared" si="21"/>
        <v>112.47895194110835</v>
      </c>
      <c r="K266" s="6">
        <f t="shared" si="22"/>
        <v>102.8620130192401</v>
      </c>
      <c r="L266" s="6">
        <f t="shared" si="23"/>
        <v>218601.09999999998</v>
      </c>
      <c r="M266" s="6">
        <f t="shared" si="24"/>
        <v>2429.6328662013107</v>
      </c>
    </row>
    <row r="267" spans="1:13" s="5" customFormat="1" ht="15.75">
      <c r="A267" s="83"/>
      <c r="B267" s="78"/>
      <c r="C267" s="22"/>
      <c r="D267" s="3" t="s">
        <v>57</v>
      </c>
      <c r="E267" s="6">
        <f>E262+E265</f>
        <v>2097.5000000000005</v>
      </c>
      <c r="F267" s="6">
        <f>F262+F265</f>
        <v>221641.19999999998</v>
      </c>
      <c r="G267" s="6">
        <f>G262+G265</f>
        <v>202690.9</v>
      </c>
      <c r="H267" s="6">
        <f>H262+H265</f>
        <v>227984.59999999998</v>
      </c>
      <c r="I267" s="6">
        <f t="shared" si="20"/>
        <v>25293.699999999983</v>
      </c>
      <c r="J267" s="6">
        <f t="shared" si="21"/>
        <v>112.47895194110835</v>
      </c>
      <c r="K267" s="6">
        <f t="shared" si="22"/>
        <v>102.8620130192401</v>
      </c>
      <c r="L267" s="6">
        <f t="shared" si="23"/>
        <v>225887.09999999998</v>
      </c>
      <c r="M267" s="6">
        <f t="shared" si="24"/>
        <v>10869.349225268174</v>
      </c>
    </row>
    <row r="268" spans="1:13" s="5" customFormat="1" ht="31.5" customHeight="1">
      <c r="A268" s="76">
        <v>943</v>
      </c>
      <c r="B268" s="76" t="s">
        <v>104</v>
      </c>
      <c r="C268" s="21" t="s">
        <v>17</v>
      </c>
      <c r="D268" s="32" t="s">
        <v>18</v>
      </c>
      <c r="E268" s="51">
        <v>26</v>
      </c>
      <c r="F268" s="6"/>
      <c r="G268" s="6"/>
      <c r="H268" s="51"/>
      <c r="I268" s="51">
        <f t="shared" si="20"/>
        <v>0</v>
      </c>
      <c r="J268" s="51"/>
      <c r="K268" s="51"/>
      <c r="L268" s="51">
        <f t="shared" si="23"/>
        <v>-26</v>
      </c>
      <c r="M268" s="51">
        <f t="shared" si="24"/>
        <v>0</v>
      </c>
    </row>
    <row r="269" spans="1:13" s="5" customFormat="1" ht="94.5" customHeight="1" hidden="1">
      <c r="A269" s="77"/>
      <c r="B269" s="77"/>
      <c r="C269" s="65" t="s">
        <v>214</v>
      </c>
      <c r="D269" s="67" t="s">
        <v>234</v>
      </c>
      <c r="E269" s="51"/>
      <c r="F269" s="6"/>
      <c r="G269" s="6"/>
      <c r="H269" s="51"/>
      <c r="I269" s="51">
        <f t="shared" si="20"/>
        <v>0</v>
      </c>
      <c r="J269" s="51"/>
      <c r="K269" s="51"/>
      <c r="L269" s="51">
        <f t="shared" si="23"/>
        <v>0</v>
      </c>
      <c r="M269" s="51" t="e">
        <f t="shared" si="24"/>
        <v>#DIV/0!</v>
      </c>
    </row>
    <row r="270" spans="1:13" s="5" customFormat="1" ht="15.75">
      <c r="A270" s="77"/>
      <c r="B270" s="77"/>
      <c r="C270" s="21" t="s">
        <v>20</v>
      </c>
      <c r="D270" s="45" t="s">
        <v>21</v>
      </c>
      <c r="E270" s="34">
        <f>SUM(E271:E272)</f>
        <v>3608.5</v>
      </c>
      <c r="F270" s="34">
        <f>SUM(F271:F272)</f>
        <v>0</v>
      </c>
      <c r="G270" s="34">
        <f>SUM(G271:G272)</f>
        <v>0</v>
      </c>
      <c r="H270" s="34">
        <f>SUM(H271:H272)</f>
        <v>4418.4</v>
      </c>
      <c r="I270" s="34">
        <f t="shared" si="20"/>
        <v>4418.4</v>
      </c>
      <c r="J270" s="34"/>
      <c r="K270" s="34"/>
      <c r="L270" s="34">
        <f t="shared" si="23"/>
        <v>809.8999999999996</v>
      </c>
      <c r="M270" s="34">
        <f t="shared" si="24"/>
        <v>122.44422890397671</v>
      </c>
    </row>
    <row r="271" spans="1:13" s="5" customFormat="1" ht="47.25" customHeight="1" hidden="1">
      <c r="A271" s="77"/>
      <c r="B271" s="77"/>
      <c r="C271" s="20" t="s">
        <v>220</v>
      </c>
      <c r="D271" s="46" t="s">
        <v>221</v>
      </c>
      <c r="E271" s="34"/>
      <c r="F271" s="34"/>
      <c r="G271" s="34"/>
      <c r="H271" s="34"/>
      <c r="I271" s="34">
        <f t="shared" si="20"/>
        <v>0</v>
      </c>
      <c r="J271" s="34"/>
      <c r="K271" s="34"/>
      <c r="L271" s="34">
        <f t="shared" si="23"/>
        <v>0</v>
      </c>
      <c r="M271" s="34" t="e">
        <f t="shared" si="24"/>
        <v>#DIV/0!</v>
      </c>
    </row>
    <row r="272" spans="1:13" s="5" customFormat="1" ht="47.25" customHeight="1" hidden="1">
      <c r="A272" s="77"/>
      <c r="B272" s="77"/>
      <c r="C272" s="20" t="s">
        <v>22</v>
      </c>
      <c r="D272" s="46" t="s">
        <v>23</v>
      </c>
      <c r="E272" s="34">
        <v>3608.5</v>
      </c>
      <c r="F272" s="34"/>
      <c r="G272" s="34"/>
      <c r="H272" s="34">
        <v>4418.4</v>
      </c>
      <c r="I272" s="34">
        <f t="shared" si="20"/>
        <v>4418.4</v>
      </c>
      <c r="J272" s="34"/>
      <c r="K272" s="34"/>
      <c r="L272" s="34">
        <f t="shared" si="23"/>
        <v>809.8999999999996</v>
      </c>
      <c r="M272" s="34">
        <f t="shared" si="24"/>
        <v>122.44422890397671</v>
      </c>
    </row>
    <row r="273" spans="1:13" s="5" customFormat="1" ht="15.75">
      <c r="A273" s="77"/>
      <c r="B273" s="77"/>
      <c r="C273" s="21" t="s">
        <v>24</v>
      </c>
      <c r="D273" s="45" t="s">
        <v>25</v>
      </c>
      <c r="E273" s="51"/>
      <c r="F273" s="6"/>
      <c r="G273" s="6"/>
      <c r="H273" s="51">
        <v>-315.2</v>
      </c>
      <c r="I273" s="51">
        <f t="shared" si="20"/>
        <v>-315.2</v>
      </c>
      <c r="J273" s="51"/>
      <c r="K273" s="51"/>
      <c r="L273" s="51">
        <f t="shared" si="23"/>
        <v>-315.2</v>
      </c>
      <c r="M273" s="51"/>
    </row>
    <row r="274" spans="1:13" s="5" customFormat="1" ht="15.75">
      <c r="A274" s="77"/>
      <c r="B274" s="77"/>
      <c r="C274" s="21" t="s">
        <v>26</v>
      </c>
      <c r="D274" s="45" t="s">
        <v>27</v>
      </c>
      <c r="E274" s="51"/>
      <c r="F274" s="6"/>
      <c r="G274" s="6"/>
      <c r="H274" s="51">
        <v>7005</v>
      </c>
      <c r="I274" s="51">
        <f t="shared" si="20"/>
        <v>7005</v>
      </c>
      <c r="J274" s="51"/>
      <c r="K274" s="51"/>
      <c r="L274" s="51">
        <f t="shared" si="23"/>
        <v>7005</v>
      </c>
      <c r="M274" s="51"/>
    </row>
    <row r="275" spans="1:13" s="5" customFormat="1" ht="15.75">
      <c r="A275" s="77"/>
      <c r="B275" s="77"/>
      <c r="C275" s="21" t="s">
        <v>29</v>
      </c>
      <c r="D275" s="45" t="s">
        <v>30</v>
      </c>
      <c r="E275" s="51"/>
      <c r="F275" s="51">
        <v>207987.3</v>
      </c>
      <c r="G275" s="51"/>
      <c r="H275" s="51"/>
      <c r="I275" s="51">
        <f t="shared" si="20"/>
        <v>0</v>
      </c>
      <c r="J275" s="51"/>
      <c r="K275" s="51">
        <f t="shared" si="22"/>
        <v>0</v>
      </c>
      <c r="L275" s="51">
        <f t="shared" si="23"/>
        <v>0</v>
      </c>
      <c r="M275" s="51"/>
    </row>
    <row r="276" spans="1:13" s="5" customFormat="1" ht="15.75" customHeight="1" hidden="1">
      <c r="A276" s="77"/>
      <c r="B276" s="77"/>
      <c r="C276" s="21" t="s">
        <v>31</v>
      </c>
      <c r="D276" s="45" t="s">
        <v>78</v>
      </c>
      <c r="E276" s="51"/>
      <c r="F276" s="51"/>
      <c r="G276" s="51"/>
      <c r="H276" s="51"/>
      <c r="I276" s="51">
        <f t="shared" si="20"/>
        <v>0</v>
      </c>
      <c r="J276" s="51" t="e">
        <f t="shared" si="21"/>
        <v>#DIV/0!</v>
      </c>
      <c r="K276" s="51" t="e">
        <f t="shared" si="22"/>
        <v>#DIV/0!</v>
      </c>
      <c r="L276" s="51">
        <f t="shared" si="23"/>
        <v>0</v>
      </c>
      <c r="M276" s="51" t="e">
        <f t="shared" si="24"/>
        <v>#DIV/0!</v>
      </c>
    </row>
    <row r="277" spans="1:13" s="5" customFormat="1" ht="15.75" customHeight="1" hidden="1">
      <c r="A277" s="77"/>
      <c r="B277" s="77"/>
      <c r="C277" s="21" t="s">
        <v>49</v>
      </c>
      <c r="D277" s="46" t="s">
        <v>50</v>
      </c>
      <c r="E277" s="51"/>
      <c r="F277" s="51"/>
      <c r="G277" s="51"/>
      <c r="H277" s="51"/>
      <c r="I277" s="51">
        <f t="shared" si="20"/>
        <v>0</v>
      </c>
      <c r="J277" s="51" t="e">
        <f t="shared" si="21"/>
        <v>#DIV/0!</v>
      </c>
      <c r="K277" s="51" t="e">
        <f t="shared" si="22"/>
        <v>#DIV/0!</v>
      </c>
      <c r="L277" s="51">
        <f t="shared" si="23"/>
        <v>0</v>
      </c>
      <c r="M277" s="51" t="e">
        <f t="shared" si="24"/>
        <v>#DIV/0!</v>
      </c>
    </row>
    <row r="278" spans="1:13" s="5" customFormat="1" ht="15.75">
      <c r="A278" s="77"/>
      <c r="B278" s="77"/>
      <c r="C278" s="21" t="s">
        <v>33</v>
      </c>
      <c r="D278" s="45" t="s">
        <v>28</v>
      </c>
      <c r="E278" s="51">
        <v>-235.9</v>
      </c>
      <c r="F278" s="51"/>
      <c r="G278" s="51"/>
      <c r="H278" s="51"/>
      <c r="I278" s="51">
        <f t="shared" si="20"/>
        <v>0</v>
      </c>
      <c r="J278" s="51"/>
      <c r="K278" s="51"/>
      <c r="L278" s="51">
        <f t="shared" si="23"/>
        <v>235.9</v>
      </c>
      <c r="M278" s="51">
        <f t="shared" si="24"/>
        <v>0</v>
      </c>
    </row>
    <row r="279" spans="1:13" s="5" customFormat="1" ht="31.5">
      <c r="A279" s="77"/>
      <c r="B279" s="77"/>
      <c r="C279" s="23"/>
      <c r="D279" s="3" t="s">
        <v>38</v>
      </c>
      <c r="E279" s="6">
        <f>E280-E278</f>
        <v>3634.5</v>
      </c>
      <c r="F279" s="6">
        <f>F280-F278</f>
        <v>207987.3</v>
      </c>
      <c r="G279" s="6">
        <f>G280-G278</f>
        <v>0</v>
      </c>
      <c r="H279" s="6">
        <f>H280-H278</f>
        <v>11108.2</v>
      </c>
      <c r="I279" s="6">
        <f t="shared" si="20"/>
        <v>11108.2</v>
      </c>
      <c r="J279" s="6"/>
      <c r="K279" s="6">
        <f t="shared" si="22"/>
        <v>5.340806866573104</v>
      </c>
      <c r="L279" s="6">
        <f t="shared" si="23"/>
        <v>7473.700000000001</v>
      </c>
      <c r="M279" s="6">
        <f t="shared" si="24"/>
        <v>305.63213646994086</v>
      </c>
    </row>
    <row r="280" spans="1:13" s="5" customFormat="1" ht="15.75">
      <c r="A280" s="78"/>
      <c r="B280" s="78"/>
      <c r="C280" s="22"/>
      <c r="D280" s="3" t="s">
        <v>57</v>
      </c>
      <c r="E280" s="6">
        <f>SUM(E268:E270,E273:E278)</f>
        <v>3398.6</v>
      </c>
      <c r="F280" s="6">
        <f>SUM(F268:F270,F273:F278)</f>
        <v>207987.3</v>
      </c>
      <c r="G280" s="6">
        <f>SUM(G268:G270,G273:G278)</f>
        <v>0</v>
      </c>
      <c r="H280" s="6">
        <f>SUM(H268:H270,H273:H278)</f>
        <v>11108.2</v>
      </c>
      <c r="I280" s="6">
        <f t="shared" si="20"/>
        <v>11108.2</v>
      </c>
      <c r="J280" s="6"/>
      <c r="K280" s="6">
        <f t="shared" si="22"/>
        <v>5.340806866573104</v>
      </c>
      <c r="L280" s="6">
        <f t="shared" si="23"/>
        <v>7709.6</v>
      </c>
      <c r="M280" s="6">
        <f t="shared" si="24"/>
        <v>326.8463484964397</v>
      </c>
    </row>
    <row r="281" spans="1:13" ht="31.5" customHeight="1">
      <c r="A281" s="82" t="s">
        <v>105</v>
      </c>
      <c r="B281" s="76" t="s">
        <v>106</v>
      </c>
      <c r="C281" s="21" t="s">
        <v>216</v>
      </c>
      <c r="D281" s="32" t="s">
        <v>217</v>
      </c>
      <c r="E281" s="34">
        <v>453.2</v>
      </c>
      <c r="F281" s="34"/>
      <c r="G281" s="34"/>
      <c r="H281" s="34">
        <v>30.7</v>
      </c>
      <c r="I281" s="34">
        <f t="shared" si="20"/>
        <v>30.7</v>
      </c>
      <c r="J281" s="34"/>
      <c r="K281" s="34"/>
      <c r="L281" s="34">
        <f t="shared" si="23"/>
        <v>-422.5</v>
      </c>
      <c r="M281" s="34">
        <f t="shared" si="24"/>
        <v>6.77405119152692</v>
      </c>
    </row>
    <row r="282" spans="1:13" ht="94.5">
      <c r="A282" s="84"/>
      <c r="B282" s="77"/>
      <c r="C282" s="65" t="s">
        <v>230</v>
      </c>
      <c r="D282" s="71" t="s">
        <v>233</v>
      </c>
      <c r="E282" s="34"/>
      <c r="F282" s="34"/>
      <c r="G282" s="34"/>
      <c r="H282" s="34">
        <v>120</v>
      </c>
      <c r="I282" s="34">
        <f t="shared" si="20"/>
        <v>120</v>
      </c>
      <c r="J282" s="34"/>
      <c r="K282" s="34"/>
      <c r="L282" s="34">
        <f t="shared" si="23"/>
        <v>120</v>
      </c>
      <c r="M282" s="34"/>
    </row>
    <row r="283" spans="1:13" ht="15.75">
      <c r="A283" s="84"/>
      <c r="B283" s="77"/>
      <c r="C283" s="21" t="s">
        <v>20</v>
      </c>
      <c r="D283" s="45" t="s">
        <v>21</v>
      </c>
      <c r="E283" s="34">
        <f>SUM(E284:E285)</f>
        <v>0</v>
      </c>
      <c r="F283" s="34">
        <f>SUM(F284:F285)</f>
        <v>0</v>
      </c>
      <c r="G283" s="34">
        <f>SUM(G284:G285)</f>
        <v>0</v>
      </c>
      <c r="H283" s="34">
        <f>SUM(H284:H285)</f>
        <v>295.2</v>
      </c>
      <c r="I283" s="34">
        <f t="shared" si="20"/>
        <v>295.2</v>
      </c>
      <c r="J283" s="34"/>
      <c r="K283" s="34"/>
      <c r="L283" s="34">
        <f t="shared" si="23"/>
        <v>295.2</v>
      </c>
      <c r="M283" s="34"/>
    </row>
    <row r="284" spans="1:13" ht="31.5" customHeight="1" hidden="1">
      <c r="A284" s="84"/>
      <c r="B284" s="77"/>
      <c r="C284" s="20" t="s">
        <v>42</v>
      </c>
      <c r="D284" s="46" t="s">
        <v>43</v>
      </c>
      <c r="E284" s="34"/>
      <c r="F284" s="34"/>
      <c r="G284" s="34"/>
      <c r="H284" s="34"/>
      <c r="I284" s="34">
        <f t="shared" si="20"/>
        <v>0</v>
      </c>
      <c r="J284" s="34"/>
      <c r="K284" s="34"/>
      <c r="L284" s="34">
        <f t="shared" si="23"/>
        <v>0</v>
      </c>
      <c r="M284" s="34" t="e">
        <f t="shared" si="24"/>
        <v>#DIV/0!</v>
      </c>
    </row>
    <row r="285" spans="1:13" ht="47.25" customHeight="1" hidden="1">
      <c r="A285" s="84"/>
      <c r="B285" s="77"/>
      <c r="C285" s="20" t="s">
        <v>22</v>
      </c>
      <c r="D285" s="46" t="s">
        <v>23</v>
      </c>
      <c r="E285" s="34"/>
      <c r="F285" s="34"/>
      <c r="G285" s="34"/>
      <c r="H285" s="34">
        <v>295.2</v>
      </c>
      <c r="I285" s="34">
        <f t="shared" si="20"/>
        <v>295.2</v>
      </c>
      <c r="J285" s="34"/>
      <c r="K285" s="34"/>
      <c r="L285" s="34">
        <f t="shared" si="23"/>
        <v>295.2</v>
      </c>
      <c r="M285" s="34" t="e">
        <f t="shared" si="24"/>
        <v>#DIV/0!</v>
      </c>
    </row>
    <row r="286" spans="1:13" ht="15.75" customHeight="1" hidden="1">
      <c r="A286" s="84"/>
      <c r="B286" s="77"/>
      <c r="C286" s="21" t="s">
        <v>24</v>
      </c>
      <c r="D286" s="45" t="s">
        <v>25</v>
      </c>
      <c r="E286" s="34"/>
      <c r="F286" s="34"/>
      <c r="G286" s="34"/>
      <c r="H286" s="34"/>
      <c r="I286" s="34">
        <f t="shared" si="20"/>
        <v>0</v>
      </c>
      <c r="J286" s="34"/>
      <c r="K286" s="34"/>
      <c r="L286" s="34">
        <f t="shared" si="23"/>
        <v>0</v>
      </c>
      <c r="M286" s="34" t="e">
        <f t="shared" si="24"/>
        <v>#DIV/0!</v>
      </c>
    </row>
    <row r="287" spans="1:13" ht="15.75">
      <c r="A287" s="84"/>
      <c r="B287" s="77"/>
      <c r="C287" s="21" t="s">
        <v>26</v>
      </c>
      <c r="D287" s="45" t="s">
        <v>27</v>
      </c>
      <c r="E287" s="34">
        <v>11.4</v>
      </c>
      <c r="F287" s="34"/>
      <c r="G287" s="34"/>
      <c r="H287" s="34"/>
      <c r="I287" s="34">
        <f t="shared" si="20"/>
        <v>0</v>
      </c>
      <c r="J287" s="34"/>
      <c r="K287" s="34"/>
      <c r="L287" s="34">
        <f t="shared" si="23"/>
        <v>-11.4</v>
      </c>
      <c r="M287" s="34">
        <f t="shared" si="24"/>
        <v>0</v>
      </c>
    </row>
    <row r="288" spans="1:13" ht="15.75">
      <c r="A288" s="84"/>
      <c r="B288" s="77"/>
      <c r="C288" s="21" t="s">
        <v>29</v>
      </c>
      <c r="D288" s="45" t="s">
        <v>107</v>
      </c>
      <c r="E288" s="34"/>
      <c r="F288" s="34">
        <v>615861.1</v>
      </c>
      <c r="G288" s="34">
        <v>11201.7</v>
      </c>
      <c r="H288" s="34"/>
      <c r="I288" s="34">
        <f t="shared" si="20"/>
        <v>-11201.7</v>
      </c>
      <c r="J288" s="34">
        <f t="shared" si="21"/>
        <v>0</v>
      </c>
      <c r="K288" s="34">
        <f t="shared" si="22"/>
        <v>0</v>
      </c>
      <c r="L288" s="34">
        <f t="shared" si="23"/>
        <v>0</v>
      </c>
      <c r="M288" s="34"/>
    </row>
    <row r="289" spans="1:13" ht="15.75" customHeight="1" hidden="1">
      <c r="A289" s="84"/>
      <c r="B289" s="77"/>
      <c r="C289" s="21" t="s">
        <v>31</v>
      </c>
      <c r="D289" s="45" t="s">
        <v>78</v>
      </c>
      <c r="E289" s="34"/>
      <c r="F289" s="34"/>
      <c r="G289" s="34"/>
      <c r="H289" s="34"/>
      <c r="I289" s="34">
        <f t="shared" si="20"/>
        <v>0</v>
      </c>
      <c r="J289" s="34" t="e">
        <f t="shared" si="21"/>
        <v>#DIV/0!</v>
      </c>
      <c r="K289" s="34" t="e">
        <f t="shared" si="22"/>
        <v>#DIV/0!</v>
      </c>
      <c r="L289" s="34">
        <f t="shared" si="23"/>
        <v>0</v>
      </c>
      <c r="M289" s="34"/>
    </row>
    <row r="290" spans="1:13" ht="15.75">
      <c r="A290" s="84"/>
      <c r="B290" s="77"/>
      <c r="C290" s="21" t="s">
        <v>49</v>
      </c>
      <c r="D290" s="46" t="s">
        <v>50</v>
      </c>
      <c r="E290" s="34"/>
      <c r="F290" s="34">
        <v>308945.9</v>
      </c>
      <c r="G290" s="34">
        <v>47000</v>
      </c>
      <c r="H290" s="34">
        <v>11477.4</v>
      </c>
      <c r="I290" s="34">
        <f t="shared" si="20"/>
        <v>-35522.6</v>
      </c>
      <c r="J290" s="34">
        <f t="shared" si="21"/>
        <v>24.42</v>
      </c>
      <c r="K290" s="34">
        <f t="shared" si="22"/>
        <v>3.715019360994918</v>
      </c>
      <c r="L290" s="34">
        <f t="shared" si="23"/>
        <v>11477.4</v>
      </c>
      <c r="M290" s="34"/>
    </row>
    <row r="291" spans="1:13" ht="15.75">
      <c r="A291" s="84"/>
      <c r="B291" s="77"/>
      <c r="C291" s="21" t="s">
        <v>33</v>
      </c>
      <c r="D291" s="45" t="s">
        <v>28</v>
      </c>
      <c r="E291" s="34">
        <v>-6304.2</v>
      </c>
      <c r="F291" s="34"/>
      <c r="G291" s="34"/>
      <c r="H291" s="34"/>
      <c r="I291" s="34">
        <f t="shared" si="20"/>
        <v>0</v>
      </c>
      <c r="J291" s="34"/>
      <c r="K291" s="34"/>
      <c r="L291" s="34">
        <f t="shared" si="23"/>
        <v>6304.2</v>
      </c>
      <c r="M291" s="34">
        <f t="shared" si="24"/>
        <v>0</v>
      </c>
    </row>
    <row r="292" spans="1:13" s="5" customFormat="1" ht="31.5">
      <c r="A292" s="84"/>
      <c r="B292" s="77"/>
      <c r="C292" s="23"/>
      <c r="D292" s="3" t="s">
        <v>38</v>
      </c>
      <c r="E292" s="4">
        <f>E293-E291</f>
        <v>464.60000000000036</v>
      </c>
      <c r="F292" s="4">
        <f>F293-F291</f>
        <v>924807</v>
      </c>
      <c r="G292" s="4">
        <f>G293-G291</f>
        <v>58201.7</v>
      </c>
      <c r="H292" s="4">
        <f>H293-H291</f>
        <v>11923.3</v>
      </c>
      <c r="I292" s="4">
        <f t="shared" si="20"/>
        <v>-46278.399999999994</v>
      </c>
      <c r="J292" s="4">
        <f t="shared" si="21"/>
        <v>20.48617136612848</v>
      </c>
      <c r="K292" s="4">
        <f t="shared" si="22"/>
        <v>1.2892744107689496</v>
      </c>
      <c r="L292" s="4">
        <f t="shared" si="23"/>
        <v>11458.699999999999</v>
      </c>
      <c r="M292" s="4">
        <f t="shared" si="24"/>
        <v>2566.3581575548837</v>
      </c>
    </row>
    <row r="293" spans="1:13" s="5" customFormat="1" ht="15.75">
      <c r="A293" s="83"/>
      <c r="B293" s="78"/>
      <c r="C293" s="23"/>
      <c r="D293" s="3" t="s">
        <v>57</v>
      </c>
      <c r="E293" s="4">
        <f>SUM(E281:E283,E286:E291)</f>
        <v>-5839.599999999999</v>
      </c>
      <c r="F293" s="4">
        <f>SUM(F281:F283,F286:F291)</f>
        <v>924807</v>
      </c>
      <c r="G293" s="4">
        <f>SUM(G281:G283,G286:G291)</f>
        <v>58201.7</v>
      </c>
      <c r="H293" s="4">
        <f>SUM(H281:H283,H286:H291)</f>
        <v>11923.3</v>
      </c>
      <c r="I293" s="4">
        <f t="shared" si="20"/>
        <v>-46278.399999999994</v>
      </c>
      <c r="J293" s="4">
        <f t="shared" si="21"/>
        <v>20.48617136612848</v>
      </c>
      <c r="K293" s="4">
        <f t="shared" si="22"/>
        <v>1.2892744107689496</v>
      </c>
      <c r="L293" s="4">
        <f t="shared" si="23"/>
        <v>17762.899999999998</v>
      </c>
      <c r="M293" s="4">
        <f t="shared" si="24"/>
        <v>-204.18008082745396</v>
      </c>
    </row>
    <row r="294" spans="1:13" s="5" customFormat="1" ht="31.5" customHeight="1">
      <c r="A294" s="82" t="s">
        <v>108</v>
      </c>
      <c r="B294" s="76" t="s">
        <v>109</v>
      </c>
      <c r="C294" s="21" t="s">
        <v>216</v>
      </c>
      <c r="D294" s="32" t="s">
        <v>217</v>
      </c>
      <c r="E294" s="34">
        <v>494.4</v>
      </c>
      <c r="F294" s="34"/>
      <c r="G294" s="34"/>
      <c r="H294" s="34">
        <v>27.3</v>
      </c>
      <c r="I294" s="34">
        <f t="shared" si="20"/>
        <v>27.3</v>
      </c>
      <c r="J294" s="34"/>
      <c r="K294" s="34"/>
      <c r="L294" s="34">
        <f t="shared" si="23"/>
        <v>-467.09999999999997</v>
      </c>
      <c r="M294" s="34">
        <f t="shared" si="24"/>
        <v>5.521844660194175</v>
      </c>
    </row>
    <row r="295" spans="1:13" s="5" customFormat="1" ht="31.5" customHeight="1">
      <c r="A295" s="84"/>
      <c r="B295" s="77"/>
      <c r="C295" s="21" t="s">
        <v>20</v>
      </c>
      <c r="D295" s="45" t="s">
        <v>21</v>
      </c>
      <c r="E295" s="34">
        <f>SUM(E296)</f>
        <v>0</v>
      </c>
      <c r="F295" s="34">
        <f>SUM(F296)</f>
        <v>0</v>
      </c>
      <c r="G295" s="34">
        <f>SUM(G296)</f>
        <v>0</v>
      </c>
      <c r="H295" s="34">
        <f>SUM(H296)</f>
        <v>505.8</v>
      </c>
      <c r="I295" s="34">
        <f t="shared" si="20"/>
        <v>505.8</v>
      </c>
      <c r="J295" s="34"/>
      <c r="K295" s="34"/>
      <c r="L295" s="34">
        <f t="shared" si="23"/>
        <v>505.8</v>
      </c>
      <c r="M295" s="34"/>
    </row>
    <row r="296" spans="1:13" s="5" customFormat="1" ht="31.5" customHeight="1" hidden="1">
      <c r="A296" s="84"/>
      <c r="B296" s="77"/>
      <c r="C296" s="20" t="s">
        <v>22</v>
      </c>
      <c r="D296" s="46" t="s">
        <v>23</v>
      </c>
      <c r="E296" s="34"/>
      <c r="F296" s="34"/>
      <c r="G296" s="34"/>
      <c r="H296" s="34">
        <v>505.8</v>
      </c>
      <c r="I296" s="34">
        <f t="shared" si="20"/>
        <v>505.8</v>
      </c>
      <c r="J296" s="34"/>
      <c r="K296" s="34"/>
      <c r="L296" s="34">
        <f t="shared" si="23"/>
        <v>505.8</v>
      </c>
      <c r="M296" s="34" t="e">
        <f t="shared" si="24"/>
        <v>#DIV/0!</v>
      </c>
    </row>
    <row r="297" spans="1:13" s="5" customFormat="1" ht="15.75">
      <c r="A297" s="84"/>
      <c r="B297" s="77"/>
      <c r="C297" s="21" t="s">
        <v>24</v>
      </c>
      <c r="D297" s="45" t="s">
        <v>25</v>
      </c>
      <c r="E297" s="34">
        <v>-408.8</v>
      </c>
      <c r="F297" s="34"/>
      <c r="G297" s="34"/>
      <c r="H297" s="34"/>
      <c r="I297" s="34">
        <f t="shared" si="20"/>
        <v>0</v>
      </c>
      <c r="J297" s="34"/>
      <c r="K297" s="34"/>
      <c r="L297" s="34">
        <f t="shared" si="23"/>
        <v>408.8</v>
      </c>
      <c r="M297" s="34">
        <f t="shared" si="24"/>
        <v>0</v>
      </c>
    </row>
    <row r="298" spans="1:13" s="5" customFormat="1" ht="78.75" customHeight="1">
      <c r="A298" s="84"/>
      <c r="B298" s="77"/>
      <c r="C298" s="21" t="s">
        <v>26</v>
      </c>
      <c r="D298" s="45" t="s">
        <v>110</v>
      </c>
      <c r="E298" s="34">
        <v>15883.2</v>
      </c>
      <c r="F298" s="34"/>
      <c r="G298" s="34"/>
      <c r="H298" s="34"/>
      <c r="I298" s="34">
        <f t="shared" si="20"/>
        <v>0</v>
      </c>
      <c r="J298" s="34"/>
      <c r="K298" s="34"/>
      <c r="L298" s="34">
        <f t="shared" si="23"/>
        <v>-15883.2</v>
      </c>
      <c r="M298" s="34">
        <f t="shared" si="24"/>
        <v>0</v>
      </c>
    </row>
    <row r="299" spans="1:13" s="5" customFormat="1" ht="15.75">
      <c r="A299" s="84"/>
      <c r="B299" s="77"/>
      <c r="C299" s="21" t="s">
        <v>31</v>
      </c>
      <c r="D299" s="45" t="s">
        <v>78</v>
      </c>
      <c r="E299" s="34">
        <v>25.7</v>
      </c>
      <c r="F299" s="34">
        <v>28.6</v>
      </c>
      <c r="G299" s="34">
        <v>28.6</v>
      </c>
      <c r="H299" s="34">
        <v>28.6</v>
      </c>
      <c r="I299" s="34">
        <f t="shared" si="20"/>
        <v>0</v>
      </c>
      <c r="J299" s="34">
        <f t="shared" si="21"/>
        <v>100</v>
      </c>
      <c r="K299" s="34">
        <f t="shared" si="22"/>
        <v>100</v>
      </c>
      <c r="L299" s="34">
        <f t="shared" si="23"/>
        <v>2.900000000000002</v>
      </c>
      <c r="M299" s="34">
        <f t="shared" si="24"/>
        <v>111.284046692607</v>
      </c>
    </row>
    <row r="300" spans="1:13" s="5" customFormat="1" ht="15.75">
      <c r="A300" s="84"/>
      <c r="B300" s="77"/>
      <c r="C300" s="21" t="s">
        <v>49</v>
      </c>
      <c r="D300" s="46" t="s">
        <v>50</v>
      </c>
      <c r="E300" s="34"/>
      <c r="F300" s="34">
        <v>11297.6</v>
      </c>
      <c r="G300" s="34">
        <v>11297.6</v>
      </c>
      <c r="H300" s="34">
        <v>11297.6</v>
      </c>
      <c r="I300" s="34">
        <f t="shared" si="20"/>
        <v>0</v>
      </c>
      <c r="J300" s="34">
        <f t="shared" si="21"/>
        <v>100</v>
      </c>
      <c r="K300" s="34">
        <f t="shared" si="22"/>
        <v>100</v>
      </c>
      <c r="L300" s="34">
        <f t="shared" si="23"/>
        <v>11297.6</v>
      </c>
      <c r="M300" s="34"/>
    </row>
    <row r="301" spans="1:13" s="5" customFormat="1" ht="15.75">
      <c r="A301" s="84"/>
      <c r="B301" s="77"/>
      <c r="C301" s="21" t="s">
        <v>33</v>
      </c>
      <c r="D301" s="45" t="s">
        <v>28</v>
      </c>
      <c r="E301" s="34">
        <v>-14824.4</v>
      </c>
      <c r="F301" s="34"/>
      <c r="G301" s="34"/>
      <c r="H301" s="34"/>
      <c r="I301" s="34">
        <f t="shared" si="20"/>
        <v>0</v>
      </c>
      <c r="J301" s="34"/>
      <c r="K301" s="34"/>
      <c r="L301" s="34">
        <f t="shared" si="23"/>
        <v>14824.4</v>
      </c>
      <c r="M301" s="34">
        <f t="shared" si="24"/>
        <v>0</v>
      </c>
    </row>
    <row r="302" spans="1:13" s="5" customFormat="1" ht="15.75">
      <c r="A302" s="84"/>
      <c r="B302" s="77"/>
      <c r="C302" s="23"/>
      <c r="D302" s="3" t="s">
        <v>34</v>
      </c>
      <c r="E302" s="4">
        <f>SUM(E294:E301)-E295</f>
        <v>1170.1000000000022</v>
      </c>
      <c r="F302" s="4">
        <f>SUM(F294:F301)-F295</f>
        <v>11326.2</v>
      </c>
      <c r="G302" s="4">
        <f>SUM(G294:G301)-G295</f>
        <v>11326.2</v>
      </c>
      <c r="H302" s="4">
        <f>SUM(H294:H301)-H295</f>
        <v>11859.300000000001</v>
      </c>
      <c r="I302" s="4">
        <f t="shared" si="20"/>
        <v>533.1000000000004</v>
      </c>
      <c r="J302" s="4">
        <f t="shared" si="21"/>
        <v>104.70678603591672</v>
      </c>
      <c r="K302" s="4">
        <f t="shared" si="22"/>
        <v>104.70678603591672</v>
      </c>
      <c r="L302" s="4">
        <f t="shared" si="23"/>
        <v>10689.199999999999</v>
      </c>
      <c r="M302" s="4">
        <f t="shared" si="24"/>
        <v>1013.528758225791</v>
      </c>
    </row>
    <row r="303" spans="1:13" ht="15.75">
      <c r="A303" s="84"/>
      <c r="B303" s="77"/>
      <c r="C303" s="21" t="s">
        <v>111</v>
      </c>
      <c r="D303" s="49" t="s">
        <v>112</v>
      </c>
      <c r="E303" s="34">
        <v>150697.9</v>
      </c>
      <c r="F303" s="34">
        <v>891854.4</v>
      </c>
      <c r="G303" s="34">
        <v>197903.7</v>
      </c>
      <c r="H303" s="34">
        <v>214561.3</v>
      </c>
      <c r="I303" s="34">
        <f t="shared" si="20"/>
        <v>16657.599999999977</v>
      </c>
      <c r="J303" s="34">
        <f t="shared" si="21"/>
        <v>108.41702302685599</v>
      </c>
      <c r="K303" s="34">
        <f t="shared" si="22"/>
        <v>24.05788433627731</v>
      </c>
      <c r="L303" s="34">
        <f t="shared" si="23"/>
        <v>63863.399999999994</v>
      </c>
      <c r="M303" s="34">
        <f t="shared" si="24"/>
        <v>142.3784273038974</v>
      </c>
    </row>
    <row r="304" spans="1:13" ht="15.75" customHeight="1" hidden="1">
      <c r="A304" s="84"/>
      <c r="B304" s="77"/>
      <c r="C304" s="21" t="s">
        <v>113</v>
      </c>
      <c r="D304" s="45" t="s">
        <v>114</v>
      </c>
      <c r="E304" s="34"/>
      <c r="F304" s="34"/>
      <c r="G304" s="34"/>
      <c r="H304" s="34"/>
      <c r="I304" s="34">
        <f t="shared" si="20"/>
        <v>0</v>
      </c>
      <c r="J304" s="34" t="e">
        <f t="shared" si="21"/>
        <v>#DIV/0!</v>
      </c>
      <c r="K304" s="34" t="e">
        <f t="shared" si="22"/>
        <v>#DIV/0!</v>
      </c>
      <c r="L304" s="34">
        <f t="shared" si="23"/>
        <v>0</v>
      </c>
      <c r="M304" s="34" t="e">
        <f t="shared" si="24"/>
        <v>#DIV/0!</v>
      </c>
    </row>
    <row r="305" spans="1:13" ht="15.75">
      <c r="A305" s="84"/>
      <c r="B305" s="77"/>
      <c r="C305" s="21" t="s">
        <v>20</v>
      </c>
      <c r="D305" s="45" t="s">
        <v>21</v>
      </c>
      <c r="E305" s="34">
        <f>E306+E307</f>
        <v>153.4</v>
      </c>
      <c r="F305" s="34">
        <f>F306+F307</f>
        <v>64</v>
      </c>
      <c r="G305" s="34">
        <f>G306+G307</f>
        <v>37</v>
      </c>
      <c r="H305" s="34">
        <f>H306+H307</f>
        <v>667.6</v>
      </c>
      <c r="I305" s="34">
        <f t="shared" si="20"/>
        <v>630.6</v>
      </c>
      <c r="J305" s="34">
        <f t="shared" si="21"/>
        <v>1804.3243243243244</v>
      </c>
      <c r="K305" s="34">
        <f t="shared" si="22"/>
        <v>1043.125</v>
      </c>
      <c r="L305" s="34">
        <f t="shared" si="23"/>
        <v>514.2</v>
      </c>
      <c r="M305" s="34">
        <f t="shared" si="24"/>
        <v>435.2020860495437</v>
      </c>
    </row>
    <row r="306" spans="1:13" s="5" customFormat="1" ht="31.5" customHeight="1" hidden="1">
      <c r="A306" s="84"/>
      <c r="B306" s="77"/>
      <c r="C306" s="20" t="s">
        <v>115</v>
      </c>
      <c r="D306" s="46" t="s">
        <v>116</v>
      </c>
      <c r="E306" s="34"/>
      <c r="F306" s="34"/>
      <c r="G306" s="34"/>
      <c r="H306" s="34">
        <v>495.8</v>
      </c>
      <c r="I306" s="34">
        <f t="shared" si="20"/>
        <v>495.8</v>
      </c>
      <c r="J306" s="34" t="e">
        <f t="shared" si="21"/>
        <v>#DIV/0!</v>
      </c>
      <c r="K306" s="34" t="e">
        <f t="shared" si="22"/>
        <v>#DIV/0!</v>
      </c>
      <c r="L306" s="34">
        <f t="shared" si="23"/>
        <v>495.8</v>
      </c>
      <c r="M306" s="34" t="e">
        <f t="shared" si="24"/>
        <v>#DIV/0!</v>
      </c>
    </row>
    <row r="307" spans="1:13" s="5" customFormat="1" ht="47.25" customHeight="1" hidden="1">
      <c r="A307" s="84"/>
      <c r="B307" s="77"/>
      <c r="C307" s="20" t="s">
        <v>22</v>
      </c>
      <c r="D307" s="46" t="s">
        <v>23</v>
      </c>
      <c r="E307" s="34">
        <v>153.4</v>
      </c>
      <c r="F307" s="34">
        <v>64</v>
      </c>
      <c r="G307" s="34">
        <v>37</v>
      </c>
      <c r="H307" s="34">
        <v>171.8</v>
      </c>
      <c r="I307" s="34">
        <f t="shared" si="20"/>
        <v>134.8</v>
      </c>
      <c r="J307" s="34">
        <f t="shared" si="21"/>
        <v>464.3243243243243</v>
      </c>
      <c r="K307" s="34">
        <f t="shared" si="22"/>
        <v>268.4375</v>
      </c>
      <c r="L307" s="34">
        <f t="shared" si="23"/>
        <v>18.400000000000006</v>
      </c>
      <c r="M307" s="34">
        <f t="shared" si="24"/>
        <v>111.99478487614081</v>
      </c>
    </row>
    <row r="308" spans="1:13" s="5" customFormat="1" ht="15.75">
      <c r="A308" s="84"/>
      <c r="B308" s="77"/>
      <c r="C308" s="23"/>
      <c r="D308" s="3" t="s">
        <v>37</v>
      </c>
      <c r="E308" s="4">
        <f>SUM(E303:E305)</f>
        <v>150851.3</v>
      </c>
      <c r="F308" s="4">
        <f>SUM(F303:F305)</f>
        <v>891918.4</v>
      </c>
      <c r="G308" s="4">
        <f>SUM(G303:G305)</f>
        <v>197940.7</v>
      </c>
      <c r="H308" s="4">
        <f>SUM(H303:H305)</f>
        <v>215228.9</v>
      </c>
      <c r="I308" s="4">
        <f t="shared" si="20"/>
        <v>17288.199999999983</v>
      </c>
      <c r="J308" s="4">
        <f t="shared" si="21"/>
        <v>108.73402993926969</v>
      </c>
      <c r="K308" s="4">
        <f t="shared" si="22"/>
        <v>24.131007948709208</v>
      </c>
      <c r="L308" s="4">
        <f t="shared" si="23"/>
        <v>64377.600000000006</v>
      </c>
      <c r="M308" s="4">
        <f t="shared" si="24"/>
        <v>142.67619834897016</v>
      </c>
    </row>
    <row r="309" spans="1:13" s="5" customFormat="1" ht="31.5">
      <c r="A309" s="84"/>
      <c r="B309" s="77"/>
      <c r="C309" s="23"/>
      <c r="D309" s="3" t="s">
        <v>38</v>
      </c>
      <c r="E309" s="4">
        <f>E310-E301</f>
        <v>166845.8</v>
      </c>
      <c r="F309" s="4">
        <f>F310-F301</f>
        <v>903244.6</v>
      </c>
      <c r="G309" s="4">
        <f>G310-G301</f>
        <v>209266.90000000002</v>
      </c>
      <c r="H309" s="4">
        <f>H310-H301</f>
        <v>227088.19999999998</v>
      </c>
      <c r="I309" s="4">
        <f t="shared" si="20"/>
        <v>17821.29999999996</v>
      </c>
      <c r="J309" s="4">
        <f t="shared" si="21"/>
        <v>108.516062502001</v>
      </c>
      <c r="K309" s="4">
        <f t="shared" si="22"/>
        <v>25.141384736759008</v>
      </c>
      <c r="L309" s="4">
        <f t="shared" si="23"/>
        <v>60242.399999999994</v>
      </c>
      <c r="M309" s="4">
        <f t="shared" si="24"/>
        <v>136.1066325912909</v>
      </c>
    </row>
    <row r="310" spans="1:13" s="5" customFormat="1" ht="15.75">
      <c r="A310" s="83"/>
      <c r="B310" s="78"/>
      <c r="C310" s="23"/>
      <c r="D310" s="3" t="s">
        <v>57</v>
      </c>
      <c r="E310" s="4">
        <f>E302+E308</f>
        <v>152021.4</v>
      </c>
      <c r="F310" s="4">
        <f>F302+F308</f>
        <v>903244.6</v>
      </c>
      <c r="G310" s="4">
        <f>G302+G308</f>
        <v>209266.90000000002</v>
      </c>
      <c r="H310" s="4">
        <f>H302+H308</f>
        <v>227088.19999999998</v>
      </c>
      <c r="I310" s="4">
        <f t="shared" si="20"/>
        <v>17821.29999999996</v>
      </c>
      <c r="J310" s="4">
        <f t="shared" si="21"/>
        <v>108.516062502001</v>
      </c>
      <c r="K310" s="4">
        <f t="shared" si="22"/>
        <v>25.141384736759008</v>
      </c>
      <c r="L310" s="4">
        <f t="shared" si="23"/>
        <v>75066.79999999999</v>
      </c>
      <c r="M310" s="4">
        <f t="shared" si="24"/>
        <v>149.37910057399813</v>
      </c>
    </row>
    <row r="311" spans="1:13" s="5" customFormat="1" ht="31.5" customHeight="1" hidden="1">
      <c r="A311" s="82" t="s">
        <v>117</v>
      </c>
      <c r="B311" s="76" t="s">
        <v>118</v>
      </c>
      <c r="C311" s="21" t="s">
        <v>17</v>
      </c>
      <c r="D311" s="32" t="s">
        <v>18</v>
      </c>
      <c r="E311" s="34"/>
      <c r="F311" s="4"/>
      <c r="G311" s="4"/>
      <c r="H311" s="34"/>
      <c r="I311" s="34">
        <f t="shared" si="20"/>
        <v>0</v>
      </c>
      <c r="J311" s="34" t="e">
        <f t="shared" si="21"/>
        <v>#DIV/0!</v>
      </c>
      <c r="K311" s="34" t="e">
        <f t="shared" si="22"/>
        <v>#DIV/0!</v>
      </c>
      <c r="L311" s="34">
        <f t="shared" si="23"/>
        <v>0</v>
      </c>
      <c r="M311" s="34" t="e">
        <f t="shared" si="24"/>
        <v>#DIV/0!</v>
      </c>
    </row>
    <row r="312" spans="1:13" s="5" customFormat="1" ht="15.75" customHeight="1" hidden="1">
      <c r="A312" s="84"/>
      <c r="B312" s="77"/>
      <c r="C312" s="21" t="s">
        <v>24</v>
      </c>
      <c r="D312" s="45" t="s">
        <v>25</v>
      </c>
      <c r="E312" s="34"/>
      <c r="F312" s="4"/>
      <c r="G312" s="4"/>
      <c r="H312" s="34"/>
      <c r="I312" s="34">
        <f t="shared" si="20"/>
        <v>0</v>
      </c>
      <c r="J312" s="34" t="e">
        <f t="shared" si="21"/>
        <v>#DIV/0!</v>
      </c>
      <c r="K312" s="34" t="e">
        <f t="shared" si="22"/>
        <v>#DIV/0!</v>
      </c>
      <c r="L312" s="34">
        <f t="shared" si="23"/>
        <v>0</v>
      </c>
      <c r="M312" s="34" t="e">
        <f t="shared" si="24"/>
        <v>#DIV/0!</v>
      </c>
    </row>
    <row r="313" spans="1:13" s="5" customFormat="1" ht="15.75" customHeight="1" hidden="1">
      <c r="A313" s="84"/>
      <c r="B313" s="77"/>
      <c r="C313" s="21" t="s">
        <v>49</v>
      </c>
      <c r="D313" s="46" t="s">
        <v>50</v>
      </c>
      <c r="E313" s="34"/>
      <c r="F313" s="34"/>
      <c r="G313" s="34"/>
      <c r="H313" s="34"/>
      <c r="I313" s="34">
        <f t="shared" si="20"/>
        <v>0</v>
      </c>
      <c r="J313" s="34" t="e">
        <f t="shared" si="21"/>
        <v>#DIV/0!</v>
      </c>
      <c r="K313" s="34" t="e">
        <f t="shared" si="22"/>
        <v>#DIV/0!</v>
      </c>
      <c r="L313" s="34">
        <f t="shared" si="23"/>
        <v>0</v>
      </c>
      <c r="M313" s="34" t="e">
        <f t="shared" si="24"/>
        <v>#DIV/0!</v>
      </c>
    </row>
    <row r="314" spans="1:13" s="5" customFormat="1" ht="15.75">
      <c r="A314" s="84"/>
      <c r="B314" s="77"/>
      <c r="C314" s="21" t="s">
        <v>33</v>
      </c>
      <c r="D314" s="45" t="s">
        <v>28</v>
      </c>
      <c r="E314" s="34">
        <v>-216.6</v>
      </c>
      <c r="F314" s="34"/>
      <c r="G314" s="34"/>
      <c r="H314" s="34">
        <v>-13.2</v>
      </c>
      <c r="I314" s="34">
        <f t="shared" si="20"/>
        <v>-13.2</v>
      </c>
      <c r="J314" s="34"/>
      <c r="K314" s="34"/>
      <c r="L314" s="34">
        <f t="shared" si="23"/>
        <v>203.4</v>
      </c>
      <c r="M314" s="34">
        <f t="shared" si="24"/>
        <v>6.094182825484765</v>
      </c>
    </row>
    <row r="315" spans="1:13" s="5" customFormat="1" ht="15.75">
      <c r="A315" s="84"/>
      <c r="B315" s="77"/>
      <c r="C315" s="23"/>
      <c r="D315" s="3" t="s">
        <v>34</v>
      </c>
      <c r="E315" s="4">
        <f>SUM(E311:E314)</f>
        <v>-216.6</v>
      </c>
      <c r="F315" s="4">
        <f>SUM(F311:F314)</f>
        <v>0</v>
      </c>
      <c r="G315" s="4">
        <f>SUM(G311:G314)</f>
        <v>0</v>
      </c>
      <c r="H315" s="4">
        <f>SUM(H311:H314)</f>
        <v>-13.2</v>
      </c>
      <c r="I315" s="4">
        <f t="shared" si="20"/>
        <v>-13.2</v>
      </c>
      <c r="J315" s="4"/>
      <c r="K315" s="4"/>
      <c r="L315" s="4">
        <f t="shared" si="23"/>
        <v>203.4</v>
      </c>
      <c r="M315" s="4">
        <f t="shared" si="24"/>
        <v>6.094182825484765</v>
      </c>
    </row>
    <row r="316" spans="1:13" ht="15.75">
      <c r="A316" s="84"/>
      <c r="B316" s="77"/>
      <c r="C316" s="21" t="s">
        <v>119</v>
      </c>
      <c r="D316" s="45" t="s">
        <v>120</v>
      </c>
      <c r="E316" s="34">
        <v>3510544.2</v>
      </c>
      <c r="F316" s="54">
        <v>6857429.3</v>
      </c>
      <c r="G316" s="34">
        <v>3820073.7</v>
      </c>
      <c r="H316" s="34">
        <v>3947850.4</v>
      </c>
      <c r="I316" s="34">
        <f t="shared" si="20"/>
        <v>127776.69999999972</v>
      </c>
      <c r="J316" s="34">
        <f t="shared" si="21"/>
        <v>103.3448752572496</v>
      </c>
      <c r="K316" s="34">
        <f t="shared" si="22"/>
        <v>57.570413449249855</v>
      </c>
      <c r="L316" s="34">
        <f t="shared" si="23"/>
        <v>437306.1999999997</v>
      </c>
      <c r="M316" s="34">
        <f t="shared" si="24"/>
        <v>112.45693473963381</v>
      </c>
    </row>
    <row r="317" spans="1:13" ht="15.75">
      <c r="A317" s="84"/>
      <c r="B317" s="77"/>
      <c r="C317" s="21" t="s">
        <v>195</v>
      </c>
      <c r="D317" s="45" t="s">
        <v>194</v>
      </c>
      <c r="E317" s="34">
        <v>334795.4</v>
      </c>
      <c r="F317" s="34">
        <v>507042</v>
      </c>
      <c r="G317" s="34">
        <v>355687.8</v>
      </c>
      <c r="H317" s="34">
        <v>403284.7</v>
      </c>
      <c r="I317" s="34">
        <f t="shared" si="20"/>
        <v>47596.90000000002</v>
      </c>
      <c r="J317" s="34">
        <f t="shared" si="21"/>
        <v>113.38165098718595</v>
      </c>
      <c r="K317" s="34">
        <f t="shared" si="22"/>
        <v>79.53674449059447</v>
      </c>
      <c r="L317" s="34">
        <f t="shared" si="23"/>
        <v>68489.29999999999</v>
      </c>
      <c r="M317" s="34">
        <f t="shared" si="24"/>
        <v>120.45706123799789</v>
      </c>
    </row>
    <row r="318" spans="1:13" ht="15.75">
      <c r="A318" s="84"/>
      <c r="B318" s="77"/>
      <c r="C318" s="21" t="s">
        <v>20</v>
      </c>
      <c r="D318" s="45" t="s">
        <v>21</v>
      </c>
      <c r="E318" s="34">
        <f>E319+E320+E322+E321</f>
        <v>4862</v>
      </c>
      <c r="F318" s="34">
        <f>F319+F320+F322+F321</f>
        <v>4857.6</v>
      </c>
      <c r="G318" s="34">
        <f>G319+G320+G322+G321</f>
        <v>2959.8</v>
      </c>
      <c r="H318" s="34">
        <f>H319+H320+H322+H321</f>
        <v>8453.3</v>
      </c>
      <c r="I318" s="34">
        <f t="shared" si="20"/>
        <v>5493.499999999999</v>
      </c>
      <c r="J318" s="34">
        <f t="shared" si="21"/>
        <v>285.6037570106088</v>
      </c>
      <c r="K318" s="34">
        <f t="shared" si="22"/>
        <v>174.02215085638997</v>
      </c>
      <c r="L318" s="34">
        <f t="shared" si="23"/>
        <v>3591.2999999999993</v>
      </c>
      <c r="M318" s="34">
        <f t="shared" si="24"/>
        <v>173.86466474701768</v>
      </c>
    </row>
    <row r="319" spans="1:13" ht="78.75" customHeight="1" hidden="1">
      <c r="A319" s="84"/>
      <c r="B319" s="77"/>
      <c r="C319" s="20" t="s">
        <v>121</v>
      </c>
      <c r="D319" s="46" t="s">
        <v>122</v>
      </c>
      <c r="E319" s="34">
        <v>2402.6</v>
      </c>
      <c r="F319" s="34">
        <v>2200</v>
      </c>
      <c r="G319" s="34">
        <v>1315</v>
      </c>
      <c r="H319" s="34">
        <v>4936.2</v>
      </c>
      <c r="I319" s="34">
        <f t="shared" si="20"/>
        <v>3621.2</v>
      </c>
      <c r="J319" s="34">
        <f t="shared" si="21"/>
        <v>375.3764258555133</v>
      </c>
      <c r="K319" s="34">
        <f t="shared" si="22"/>
        <v>224.37272727272725</v>
      </c>
      <c r="L319" s="34">
        <f t="shared" si="23"/>
        <v>2533.6</v>
      </c>
      <c r="M319" s="34">
        <f t="shared" si="24"/>
        <v>205.45242653791726</v>
      </c>
    </row>
    <row r="320" spans="1:13" ht="63" customHeight="1" hidden="1">
      <c r="A320" s="84"/>
      <c r="B320" s="77"/>
      <c r="C320" s="20" t="s">
        <v>123</v>
      </c>
      <c r="D320" s="46" t="s">
        <v>124</v>
      </c>
      <c r="E320" s="34">
        <v>863.9</v>
      </c>
      <c r="F320" s="34">
        <v>1223.8</v>
      </c>
      <c r="G320" s="34">
        <v>842.8</v>
      </c>
      <c r="H320" s="34">
        <v>766.4</v>
      </c>
      <c r="I320" s="34">
        <f t="shared" si="20"/>
        <v>-76.39999999999998</v>
      </c>
      <c r="J320" s="34">
        <f t="shared" si="21"/>
        <v>90.93497864261984</v>
      </c>
      <c r="K320" s="34">
        <f t="shared" si="22"/>
        <v>62.62461186468378</v>
      </c>
      <c r="L320" s="34">
        <f t="shared" si="23"/>
        <v>-97.5</v>
      </c>
      <c r="M320" s="34">
        <f t="shared" si="24"/>
        <v>88.713971524482</v>
      </c>
    </row>
    <row r="321" spans="1:13" ht="78.75" customHeight="1" hidden="1">
      <c r="A321" s="84"/>
      <c r="B321" s="77"/>
      <c r="C321" s="20" t="s">
        <v>211</v>
      </c>
      <c r="D321" s="46" t="s">
        <v>212</v>
      </c>
      <c r="E321" s="34"/>
      <c r="F321" s="34"/>
      <c r="G321" s="34"/>
      <c r="H321" s="34">
        <v>6.8</v>
      </c>
      <c r="I321" s="34">
        <f t="shared" si="20"/>
        <v>6.8</v>
      </c>
      <c r="J321" s="34" t="e">
        <f t="shared" si="21"/>
        <v>#DIV/0!</v>
      </c>
      <c r="K321" s="34" t="e">
        <f t="shared" si="22"/>
        <v>#DIV/0!</v>
      </c>
      <c r="L321" s="34">
        <f t="shared" si="23"/>
        <v>6.8</v>
      </c>
      <c r="M321" s="34" t="e">
        <f t="shared" si="24"/>
        <v>#DIV/0!</v>
      </c>
    </row>
    <row r="322" spans="1:13" ht="47.25" customHeight="1" hidden="1">
      <c r="A322" s="84"/>
      <c r="B322" s="77"/>
      <c r="C322" s="20" t="s">
        <v>22</v>
      </c>
      <c r="D322" s="46" t="s">
        <v>23</v>
      </c>
      <c r="E322" s="34">
        <v>1595.5</v>
      </c>
      <c r="F322" s="34">
        <v>1433.8</v>
      </c>
      <c r="G322" s="34">
        <v>802</v>
      </c>
      <c r="H322" s="34">
        <v>2743.9</v>
      </c>
      <c r="I322" s="34">
        <f t="shared" si="20"/>
        <v>1941.9</v>
      </c>
      <c r="J322" s="34">
        <f t="shared" si="21"/>
        <v>342.1321695760599</v>
      </c>
      <c r="K322" s="34">
        <f t="shared" si="22"/>
        <v>191.37257637048404</v>
      </c>
      <c r="L322" s="34">
        <f t="shared" si="23"/>
        <v>1148.4</v>
      </c>
      <c r="M322" s="34">
        <f t="shared" si="24"/>
        <v>171.9774365402695</v>
      </c>
    </row>
    <row r="323" spans="1:13" s="5" customFormat="1" ht="15.75">
      <c r="A323" s="84"/>
      <c r="B323" s="77"/>
      <c r="C323" s="25"/>
      <c r="D323" s="3" t="s">
        <v>37</v>
      </c>
      <c r="E323" s="4">
        <f>SUM(E316:E318)</f>
        <v>3850201.6</v>
      </c>
      <c r="F323" s="4">
        <f>SUM(F316:F318)</f>
        <v>7369328.899999999</v>
      </c>
      <c r="G323" s="4">
        <f>SUM(G316:G318)</f>
        <v>4178721.3</v>
      </c>
      <c r="H323" s="4">
        <f>SUM(H316:H318)</f>
        <v>4359588.399999999</v>
      </c>
      <c r="I323" s="4">
        <f t="shared" si="20"/>
        <v>180867.09999999963</v>
      </c>
      <c r="J323" s="4">
        <f t="shared" si="21"/>
        <v>104.3282881775341</v>
      </c>
      <c r="K323" s="4">
        <f t="shared" si="22"/>
        <v>59.15855377278655</v>
      </c>
      <c r="L323" s="4">
        <f t="shared" si="23"/>
        <v>509386.79999999935</v>
      </c>
      <c r="M323" s="4">
        <f t="shared" si="24"/>
        <v>113.23013319614223</v>
      </c>
    </row>
    <row r="324" spans="1:13" s="5" customFormat="1" ht="31.5">
      <c r="A324" s="84"/>
      <c r="B324" s="77"/>
      <c r="C324" s="25"/>
      <c r="D324" s="3" t="s">
        <v>38</v>
      </c>
      <c r="E324" s="4">
        <f>E325-E314</f>
        <v>3850201.6</v>
      </c>
      <c r="F324" s="4">
        <f>F325-F314</f>
        <v>7369328.899999999</v>
      </c>
      <c r="G324" s="4">
        <f>G325-G314</f>
        <v>4178721.3</v>
      </c>
      <c r="H324" s="4">
        <f>H325-H314</f>
        <v>4359588.399999999</v>
      </c>
      <c r="I324" s="4">
        <f t="shared" si="20"/>
        <v>180867.09999999963</v>
      </c>
      <c r="J324" s="4">
        <f t="shared" si="21"/>
        <v>104.3282881775341</v>
      </c>
      <c r="K324" s="4">
        <f t="shared" si="22"/>
        <v>59.15855377278655</v>
      </c>
      <c r="L324" s="4">
        <f t="shared" si="23"/>
        <v>509386.79999999935</v>
      </c>
      <c r="M324" s="4">
        <f t="shared" si="24"/>
        <v>113.23013319614223</v>
      </c>
    </row>
    <row r="325" spans="1:13" s="5" customFormat="1" ht="15.75">
      <c r="A325" s="83"/>
      <c r="B325" s="78"/>
      <c r="C325" s="23"/>
      <c r="D325" s="3" t="s">
        <v>57</v>
      </c>
      <c r="E325" s="4">
        <f>E315+E323</f>
        <v>3849985</v>
      </c>
      <c r="F325" s="4">
        <f>F315+F323</f>
        <v>7369328.899999999</v>
      </c>
      <c r="G325" s="4">
        <f>G315+G323</f>
        <v>4178721.3</v>
      </c>
      <c r="H325" s="4">
        <f>H315+H323</f>
        <v>4359575.199999999</v>
      </c>
      <c r="I325" s="4">
        <f t="shared" si="20"/>
        <v>180853.89999999944</v>
      </c>
      <c r="J325" s="4">
        <f t="shared" si="21"/>
        <v>104.32797229142798</v>
      </c>
      <c r="K325" s="4">
        <f t="shared" si="22"/>
        <v>59.15837465199849</v>
      </c>
      <c r="L325" s="4">
        <f t="shared" si="23"/>
        <v>509590.19999999925</v>
      </c>
      <c r="M325" s="4">
        <f t="shared" si="24"/>
        <v>113.2361606603662</v>
      </c>
    </row>
    <row r="326" spans="1:13" s="5" customFormat="1" ht="31.5" customHeight="1">
      <c r="A326" s="76">
        <v>955</v>
      </c>
      <c r="B326" s="76" t="s">
        <v>125</v>
      </c>
      <c r="C326" s="21" t="s">
        <v>216</v>
      </c>
      <c r="D326" s="32" t="s">
        <v>217</v>
      </c>
      <c r="E326" s="34">
        <v>894.5</v>
      </c>
      <c r="F326" s="4"/>
      <c r="G326" s="4"/>
      <c r="H326" s="70">
        <v>498.3</v>
      </c>
      <c r="I326" s="70">
        <f t="shared" si="20"/>
        <v>498.3</v>
      </c>
      <c r="J326" s="70"/>
      <c r="K326" s="70"/>
      <c r="L326" s="70">
        <f t="shared" si="23"/>
        <v>-396.2</v>
      </c>
      <c r="M326" s="70">
        <f t="shared" si="24"/>
        <v>55.70709893795417</v>
      </c>
    </row>
    <row r="327" spans="1:13" s="5" customFormat="1" ht="15.75">
      <c r="A327" s="77"/>
      <c r="B327" s="77"/>
      <c r="C327" s="21" t="s">
        <v>24</v>
      </c>
      <c r="D327" s="45" t="s">
        <v>25</v>
      </c>
      <c r="E327" s="34">
        <v>13.8</v>
      </c>
      <c r="F327" s="4"/>
      <c r="G327" s="4"/>
      <c r="H327" s="34">
        <v>-81.4</v>
      </c>
      <c r="I327" s="34">
        <f aca="true" t="shared" si="25" ref="I327:I390">H327-G327</f>
        <v>-81.4</v>
      </c>
      <c r="J327" s="34"/>
      <c r="K327" s="34"/>
      <c r="L327" s="34">
        <f aca="true" t="shared" si="26" ref="L327:L390">H327-E327</f>
        <v>-95.2</v>
      </c>
      <c r="M327" s="34">
        <f aca="true" t="shared" si="27" ref="M327:M390">H327/E327*100</f>
        <v>-589.8550724637681</v>
      </c>
    </row>
    <row r="328" spans="1:13" s="5" customFormat="1" ht="15.75">
      <c r="A328" s="77"/>
      <c r="B328" s="77"/>
      <c r="C328" s="21" t="s">
        <v>26</v>
      </c>
      <c r="D328" s="45" t="s">
        <v>27</v>
      </c>
      <c r="E328" s="34"/>
      <c r="F328" s="34">
        <v>138.6</v>
      </c>
      <c r="G328" s="34">
        <v>138.6</v>
      </c>
      <c r="H328" s="34"/>
      <c r="I328" s="34">
        <f t="shared" si="25"/>
        <v>-138.6</v>
      </c>
      <c r="J328" s="34">
        <f aca="true" t="shared" si="28" ref="J328:J390">H328/G328*100</f>
        <v>0</v>
      </c>
      <c r="K328" s="34">
        <f aca="true" t="shared" si="29" ref="K328:K390">H328/F328*100</f>
        <v>0</v>
      </c>
      <c r="L328" s="34">
        <f t="shared" si="26"/>
        <v>0</v>
      </c>
      <c r="M328" s="34"/>
    </row>
    <row r="329" spans="1:13" ht="15.75" customHeight="1" hidden="1">
      <c r="A329" s="77"/>
      <c r="B329" s="77"/>
      <c r="C329" s="21" t="s">
        <v>29</v>
      </c>
      <c r="D329" s="45" t="s">
        <v>107</v>
      </c>
      <c r="E329" s="51"/>
      <c r="F329" s="51"/>
      <c r="G329" s="51"/>
      <c r="H329" s="51"/>
      <c r="I329" s="51">
        <f t="shared" si="25"/>
        <v>0</v>
      </c>
      <c r="J329" s="51" t="e">
        <f t="shared" si="28"/>
        <v>#DIV/0!</v>
      </c>
      <c r="K329" s="51" t="e">
        <f t="shared" si="29"/>
        <v>#DIV/0!</v>
      </c>
      <c r="L329" s="51">
        <f t="shared" si="26"/>
        <v>0</v>
      </c>
      <c r="M329" s="51" t="e">
        <f t="shared" si="27"/>
        <v>#DIV/0!</v>
      </c>
    </row>
    <row r="330" spans="1:13" ht="15.75">
      <c r="A330" s="77"/>
      <c r="B330" s="77"/>
      <c r="C330" s="21" t="s">
        <v>31</v>
      </c>
      <c r="D330" s="45" t="s">
        <v>78</v>
      </c>
      <c r="E330" s="34">
        <v>97397.6</v>
      </c>
      <c r="F330" s="51">
        <v>94234</v>
      </c>
      <c r="G330" s="51">
        <v>81669.5</v>
      </c>
      <c r="H330" s="51">
        <v>94234</v>
      </c>
      <c r="I330" s="51">
        <f t="shared" si="25"/>
        <v>12564.5</v>
      </c>
      <c r="J330" s="51">
        <f t="shared" si="28"/>
        <v>115.38456829048789</v>
      </c>
      <c r="K330" s="51">
        <f t="shared" si="29"/>
        <v>100</v>
      </c>
      <c r="L330" s="51">
        <f t="shared" si="26"/>
        <v>-3163.600000000006</v>
      </c>
      <c r="M330" s="51">
        <f t="shared" si="27"/>
        <v>96.75187068264515</v>
      </c>
    </row>
    <row r="331" spans="1:13" ht="15.75" customHeight="1" hidden="1">
      <c r="A331" s="77"/>
      <c r="B331" s="77"/>
      <c r="C331" s="21" t="s">
        <v>49</v>
      </c>
      <c r="D331" s="46" t="s">
        <v>50</v>
      </c>
      <c r="E331" s="51"/>
      <c r="F331" s="51"/>
      <c r="G331" s="51"/>
      <c r="H331" s="51"/>
      <c r="I331" s="51">
        <f t="shared" si="25"/>
        <v>0</v>
      </c>
      <c r="J331" s="51" t="e">
        <f t="shared" si="28"/>
        <v>#DIV/0!</v>
      </c>
      <c r="K331" s="51" t="e">
        <f t="shared" si="29"/>
        <v>#DIV/0!</v>
      </c>
      <c r="L331" s="51">
        <f t="shared" si="26"/>
        <v>0</v>
      </c>
      <c r="M331" s="51" t="e">
        <f t="shared" si="27"/>
        <v>#DIV/0!</v>
      </c>
    </row>
    <row r="332" spans="1:13" ht="15.75">
      <c r="A332" s="77"/>
      <c r="B332" s="77"/>
      <c r="C332" s="21" t="s">
        <v>33</v>
      </c>
      <c r="D332" s="45" t="s">
        <v>28</v>
      </c>
      <c r="E332" s="51">
        <v>-3871.2</v>
      </c>
      <c r="F332" s="51"/>
      <c r="G332" s="51"/>
      <c r="H332" s="51">
        <v>-1835.9</v>
      </c>
      <c r="I332" s="51">
        <f t="shared" si="25"/>
        <v>-1835.9</v>
      </c>
      <c r="J332" s="51"/>
      <c r="K332" s="51"/>
      <c r="L332" s="51">
        <f t="shared" si="26"/>
        <v>2035.2999999999997</v>
      </c>
      <c r="M332" s="51">
        <f t="shared" si="27"/>
        <v>47.42457119239513</v>
      </c>
    </row>
    <row r="333" spans="1:13" s="5" customFormat="1" ht="31.5">
      <c r="A333" s="77"/>
      <c r="B333" s="77"/>
      <c r="C333" s="23"/>
      <c r="D333" s="3" t="s">
        <v>38</v>
      </c>
      <c r="E333" s="6">
        <f>E334-E332</f>
        <v>98305.90000000001</v>
      </c>
      <c r="F333" s="6">
        <f>F334-F332</f>
        <v>94372.6</v>
      </c>
      <c r="G333" s="6">
        <f>G334-G332</f>
        <v>81808.1</v>
      </c>
      <c r="H333" s="6">
        <f>H334-H332</f>
        <v>94650.9</v>
      </c>
      <c r="I333" s="6">
        <f t="shared" si="25"/>
        <v>12842.799999999988</v>
      </c>
      <c r="J333" s="6">
        <f t="shared" si="28"/>
        <v>115.69868998302123</v>
      </c>
      <c r="K333" s="6">
        <f t="shared" si="29"/>
        <v>100.29489491653297</v>
      </c>
      <c r="L333" s="6">
        <f t="shared" si="26"/>
        <v>-3655.0000000000146</v>
      </c>
      <c r="M333" s="6">
        <f t="shared" si="27"/>
        <v>96.28201359226657</v>
      </c>
    </row>
    <row r="334" spans="1:13" s="5" customFormat="1" ht="15.75">
      <c r="A334" s="78"/>
      <c r="B334" s="78"/>
      <c r="C334" s="22"/>
      <c r="D334" s="3" t="s">
        <v>57</v>
      </c>
      <c r="E334" s="6">
        <f>SUM(E326:E332)</f>
        <v>94434.70000000001</v>
      </c>
      <c r="F334" s="6">
        <f>SUM(F326:F332)</f>
        <v>94372.6</v>
      </c>
      <c r="G334" s="6">
        <f>SUM(G326:G332)</f>
        <v>81808.1</v>
      </c>
      <c r="H334" s="6">
        <f>SUM(H326:H332)</f>
        <v>92815</v>
      </c>
      <c r="I334" s="6">
        <f t="shared" si="25"/>
        <v>11006.899999999994</v>
      </c>
      <c r="J334" s="6">
        <f t="shared" si="28"/>
        <v>113.45453567556267</v>
      </c>
      <c r="K334" s="6">
        <f t="shared" si="29"/>
        <v>98.3495209414597</v>
      </c>
      <c r="L334" s="6">
        <f t="shared" si="26"/>
        <v>-1619.7000000000116</v>
      </c>
      <c r="M334" s="6">
        <f t="shared" si="27"/>
        <v>98.2848465659339</v>
      </c>
    </row>
    <row r="335" spans="1:13" s="5" customFormat="1" ht="31.5" customHeight="1">
      <c r="A335" s="82" t="s">
        <v>126</v>
      </c>
      <c r="B335" s="76" t="s">
        <v>127</v>
      </c>
      <c r="C335" s="21" t="s">
        <v>222</v>
      </c>
      <c r="D335" s="32" t="s">
        <v>223</v>
      </c>
      <c r="E335" s="51">
        <v>75.2</v>
      </c>
      <c r="F335" s="51">
        <v>1380</v>
      </c>
      <c r="G335" s="51">
        <v>570</v>
      </c>
      <c r="H335" s="51">
        <v>309.5</v>
      </c>
      <c r="I335" s="51">
        <f t="shared" si="25"/>
        <v>-260.5</v>
      </c>
      <c r="J335" s="51">
        <f t="shared" si="28"/>
        <v>54.29824561403509</v>
      </c>
      <c r="K335" s="51">
        <f t="shared" si="29"/>
        <v>22.42753623188406</v>
      </c>
      <c r="L335" s="51">
        <f t="shared" si="26"/>
        <v>234.3</v>
      </c>
      <c r="M335" s="51">
        <f t="shared" si="27"/>
        <v>411.5691489361702</v>
      </c>
    </row>
    <row r="336" spans="1:13" s="5" customFormat="1" ht="94.5">
      <c r="A336" s="84"/>
      <c r="B336" s="77"/>
      <c r="C336" s="20" t="s">
        <v>214</v>
      </c>
      <c r="D336" s="67" t="s">
        <v>234</v>
      </c>
      <c r="E336" s="51">
        <v>120.3</v>
      </c>
      <c r="F336" s="6"/>
      <c r="G336" s="6"/>
      <c r="H336" s="51"/>
      <c r="I336" s="51">
        <f t="shared" si="25"/>
        <v>0</v>
      </c>
      <c r="J336" s="51"/>
      <c r="K336" s="51"/>
      <c r="L336" s="51">
        <f t="shared" si="26"/>
        <v>-120.3</v>
      </c>
      <c r="M336" s="51">
        <f t="shared" si="27"/>
        <v>0</v>
      </c>
    </row>
    <row r="337" spans="1:13" ht="15.75">
      <c r="A337" s="84"/>
      <c r="B337" s="77"/>
      <c r="C337" s="21" t="s">
        <v>20</v>
      </c>
      <c r="D337" s="45" t="s">
        <v>21</v>
      </c>
      <c r="E337" s="34">
        <f>E338</f>
        <v>50</v>
      </c>
      <c r="F337" s="34">
        <f>F338</f>
        <v>0</v>
      </c>
      <c r="G337" s="34">
        <f>G338</f>
        <v>0</v>
      </c>
      <c r="H337" s="34">
        <f>H338</f>
        <v>0</v>
      </c>
      <c r="I337" s="34">
        <f t="shared" si="25"/>
        <v>0</v>
      </c>
      <c r="J337" s="34"/>
      <c r="K337" s="34"/>
      <c r="L337" s="34">
        <f t="shared" si="26"/>
        <v>-50</v>
      </c>
      <c r="M337" s="34">
        <f t="shared" si="27"/>
        <v>0</v>
      </c>
    </row>
    <row r="338" spans="1:13" ht="47.25" customHeight="1" hidden="1">
      <c r="A338" s="84"/>
      <c r="B338" s="77"/>
      <c r="C338" s="20" t="s">
        <v>22</v>
      </c>
      <c r="D338" s="46" t="s">
        <v>23</v>
      </c>
      <c r="E338" s="34">
        <v>50</v>
      </c>
      <c r="F338" s="34"/>
      <c r="G338" s="34"/>
      <c r="H338" s="34"/>
      <c r="I338" s="34">
        <f t="shared" si="25"/>
        <v>0</v>
      </c>
      <c r="J338" s="34"/>
      <c r="K338" s="34"/>
      <c r="L338" s="34">
        <f t="shared" si="26"/>
        <v>-50</v>
      </c>
      <c r="M338" s="34">
        <f t="shared" si="27"/>
        <v>0</v>
      </c>
    </row>
    <row r="339" spans="1:13" ht="15.75" customHeight="1" hidden="1">
      <c r="A339" s="84"/>
      <c r="B339" s="77"/>
      <c r="C339" s="21" t="s">
        <v>24</v>
      </c>
      <c r="D339" s="45" t="s">
        <v>25</v>
      </c>
      <c r="E339" s="34"/>
      <c r="F339" s="34"/>
      <c r="G339" s="34"/>
      <c r="H339" s="34"/>
      <c r="I339" s="34">
        <f t="shared" si="25"/>
        <v>0</v>
      </c>
      <c r="J339" s="34"/>
      <c r="K339" s="34"/>
      <c r="L339" s="34">
        <f t="shared" si="26"/>
        <v>0</v>
      </c>
      <c r="M339" s="34" t="e">
        <f t="shared" si="27"/>
        <v>#DIV/0!</v>
      </c>
    </row>
    <row r="340" spans="1:13" ht="15.75">
      <c r="A340" s="84"/>
      <c r="B340" s="77"/>
      <c r="C340" s="21" t="s">
        <v>26</v>
      </c>
      <c r="D340" s="45" t="s">
        <v>27</v>
      </c>
      <c r="E340" s="34"/>
      <c r="F340" s="34"/>
      <c r="G340" s="34"/>
      <c r="H340" s="34">
        <v>240.8</v>
      </c>
      <c r="I340" s="34">
        <f t="shared" si="25"/>
        <v>240.8</v>
      </c>
      <c r="J340" s="34"/>
      <c r="K340" s="34"/>
      <c r="L340" s="34">
        <f t="shared" si="26"/>
        <v>240.8</v>
      </c>
      <c r="M340" s="34"/>
    </row>
    <row r="341" spans="1:13" ht="15.75">
      <c r="A341" s="84"/>
      <c r="B341" s="77"/>
      <c r="C341" s="21" t="s">
        <v>31</v>
      </c>
      <c r="D341" s="45" t="s">
        <v>78</v>
      </c>
      <c r="E341" s="34">
        <v>1396.5</v>
      </c>
      <c r="F341" s="34">
        <v>602.4</v>
      </c>
      <c r="G341" s="34">
        <v>602.4</v>
      </c>
      <c r="H341" s="34">
        <v>180.3</v>
      </c>
      <c r="I341" s="34">
        <f t="shared" si="25"/>
        <v>-422.09999999999997</v>
      </c>
      <c r="J341" s="34">
        <f t="shared" si="28"/>
        <v>29.93027888446215</v>
      </c>
      <c r="K341" s="34">
        <f t="shared" si="29"/>
        <v>29.93027888446215</v>
      </c>
      <c r="L341" s="34">
        <f t="shared" si="26"/>
        <v>-1216.2</v>
      </c>
      <c r="M341" s="34">
        <f t="shared" si="27"/>
        <v>12.910848549946294</v>
      </c>
    </row>
    <row r="342" spans="1:13" ht="15.75">
      <c r="A342" s="84"/>
      <c r="B342" s="77"/>
      <c r="C342" s="21" t="s">
        <v>49</v>
      </c>
      <c r="D342" s="46" t="s">
        <v>50</v>
      </c>
      <c r="E342" s="34">
        <v>80143.7</v>
      </c>
      <c r="F342" s="34"/>
      <c r="G342" s="34"/>
      <c r="H342" s="34"/>
      <c r="I342" s="34">
        <f t="shared" si="25"/>
        <v>0</v>
      </c>
      <c r="J342" s="34"/>
      <c r="K342" s="34"/>
      <c r="L342" s="34">
        <f t="shared" si="26"/>
        <v>-80143.7</v>
      </c>
      <c r="M342" s="34">
        <f t="shared" si="27"/>
        <v>0</v>
      </c>
    </row>
    <row r="343" spans="1:13" ht="15.75">
      <c r="A343" s="84"/>
      <c r="B343" s="77"/>
      <c r="C343" s="21" t="s">
        <v>33</v>
      </c>
      <c r="D343" s="45" t="s">
        <v>28</v>
      </c>
      <c r="E343" s="34">
        <v>-861.7</v>
      </c>
      <c r="F343" s="34"/>
      <c r="G343" s="34"/>
      <c r="H343" s="34"/>
      <c r="I343" s="34">
        <f t="shared" si="25"/>
        <v>0</v>
      </c>
      <c r="J343" s="34"/>
      <c r="K343" s="34"/>
      <c r="L343" s="34">
        <f t="shared" si="26"/>
        <v>861.7</v>
      </c>
      <c r="M343" s="34">
        <f t="shared" si="27"/>
        <v>0</v>
      </c>
    </row>
    <row r="344" spans="1:13" s="5" customFormat="1" ht="15.75">
      <c r="A344" s="84"/>
      <c r="B344" s="77"/>
      <c r="C344" s="17"/>
      <c r="D344" s="3" t="s">
        <v>34</v>
      </c>
      <c r="E344" s="6">
        <f>SUM(E335:E337,E339:E343)</f>
        <v>80924</v>
      </c>
      <c r="F344" s="6">
        <f>SUM(F335:F337,F339:F343)</f>
        <v>1982.4</v>
      </c>
      <c r="G344" s="6">
        <f>SUM(G335:G337,G339:G343)</f>
        <v>1172.4</v>
      </c>
      <c r="H344" s="6">
        <f>SUM(H335:H337,H339:H343)</f>
        <v>730.5999999999999</v>
      </c>
      <c r="I344" s="6">
        <f t="shared" si="25"/>
        <v>-441.8000000000002</v>
      </c>
      <c r="J344" s="6">
        <f t="shared" si="28"/>
        <v>62.316615489593985</v>
      </c>
      <c r="K344" s="6">
        <f t="shared" si="29"/>
        <v>36.85431799838579</v>
      </c>
      <c r="L344" s="6">
        <f t="shared" si="26"/>
        <v>-80193.4</v>
      </c>
      <c r="M344" s="6">
        <f t="shared" si="27"/>
        <v>0.9028224012653846</v>
      </c>
    </row>
    <row r="345" spans="1:13" ht="15.75">
      <c r="A345" s="84"/>
      <c r="B345" s="77"/>
      <c r="C345" s="21" t="s">
        <v>128</v>
      </c>
      <c r="D345" s="45" t="s">
        <v>129</v>
      </c>
      <c r="E345" s="34">
        <v>68384.5</v>
      </c>
      <c r="F345" s="34">
        <v>140974.3</v>
      </c>
      <c r="G345" s="34">
        <v>78045.3</v>
      </c>
      <c r="H345" s="34">
        <v>59212</v>
      </c>
      <c r="I345" s="34">
        <f t="shared" si="25"/>
        <v>-18833.300000000003</v>
      </c>
      <c r="J345" s="34">
        <f t="shared" si="28"/>
        <v>75.86875827243921</v>
      </c>
      <c r="K345" s="34">
        <f t="shared" si="29"/>
        <v>42.001981921527545</v>
      </c>
      <c r="L345" s="34">
        <f t="shared" si="26"/>
        <v>-9172.5</v>
      </c>
      <c r="M345" s="34">
        <f t="shared" si="27"/>
        <v>86.58687275625324</v>
      </c>
    </row>
    <row r="346" spans="1:13" ht="31.5" customHeight="1" hidden="1">
      <c r="A346" s="84"/>
      <c r="B346" s="77"/>
      <c r="C346" s="21" t="s">
        <v>17</v>
      </c>
      <c r="D346" s="32" t="s">
        <v>18</v>
      </c>
      <c r="E346" s="34"/>
      <c r="F346" s="34"/>
      <c r="G346" s="34"/>
      <c r="H346" s="34"/>
      <c r="I346" s="34">
        <f t="shared" si="25"/>
        <v>0</v>
      </c>
      <c r="J346" s="34" t="e">
        <f t="shared" si="28"/>
        <v>#DIV/0!</v>
      </c>
      <c r="K346" s="34" t="e">
        <f t="shared" si="29"/>
        <v>#DIV/0!</v>
      </c>
      <c r="L346" s="34">
        <f t="shared" si="26"/>
        <v>0</v>
      </c>
      <c r="M346" s="34" t="e">
        <f t="shared" si="27"/>
        <v>#DIV/0!</v>
      </c>
    </row>
    <row r="347" spans="1:13" ht="15.75">
      <c r="A347" s="84"/>
      <c r="B347" s="77"/>
      <c r="C347" s="21" t="s">
        <v>20</v>
      </c>
      <c r="D347" s="45" t="s">
        <v>21</v>
      </c>
      <c r="E347" s="34">
        <f>SUM(E348:E352)</f>
        <v>19253</v>
      </c>
      <c r="F347" s="34">
        <f>SUM(F348:F352)</f>
        <v>29255.3</v>
      </c>
      <c r="G347" s="34">
        <f>SUM(G348:G352)</f>
        <v>16596</v>
      </c>
      <c r="H347" s="34">
        <f>SUM(H348:H352)</f>
        <v>20608.6</v>
      </c>
      <c r="I347" s="34">
        <f t="shared" si="25"/>
        <v>4012.5999999999985</v>
      </c>
      <c r="J347" s="34">
        <f t="shared" si="28"/>
        <v>124.17811520848396</v>
      </c>
      <c r="K347" s="34">
        <f t="shared" si="29"/>
        <v>70.44398792697392</v>
      </c>
      <c r="L347" s="34">
        <f t="shared" si="26"/>
        <v>1355.5999999999985</v>
      </c>
      <c r="M347" s="34">
        <f t="shared" si="27"/>
        <v>107.04098062639589</v>
      </c>
    </row>
    <row r="348" spans="1:13" s="5" customFormat="1" ht="63" customHeight="1" hidden="1">
      <c r="A348" s="84"/>
      <c r="B348" s="77"/>
      <c r="C348" s="20" t="s">
        <v>130</v>
      </c>
      <c r="D348" s="46" t="s">
        <v>131</v>
      </c>
      <c r="E348" s="34">
        <v>162.9</v>
      </c>
      <c r="F348" s="34">
        <v>450</v>
      </c>
      <c r="G348" s="34">
        <v>215</v>
      </c>
      <c r="H348" s="34">
        <v>162.4</v>
      </c>
      <c r="I348" s="34">
        <f t="shared" si="25"/>
        <v>-52.599999999999994</v>
      </c>
      <c r="J348" s="34">
        <f t="shared" si="28"/>
        <v>75.53488372093024</v>
      </c>
      <c r="K348" s="34">
        <f t="shared" si="29"/>
        <v>36.088888888888896</v>
      </c>
      <c r="L348" s="34">
        <f t="shared" si="26"/>
        <v>-0.5</v>
      </c>
      <c r="M348" s="34">
        <f t="shared" si="27"/>
        <v>99.69306322897484</v>
      </c>
    </row>
    <row r="349" spans="1:13" s="5" customFormat="1" ht="63" customHeight="1" hidden="1">
      <c r="A349" s="84"/>
      <c r="B349" s="77"/>
      <c r="C349" s="20" t="s">
        <v>132</v>
      </c>
      <c r="D349" s="46" t="s">
        <v>133</v>
      </c>
      <c r="E349" s="34">
        <v>539.4</v>
      </c>
      <c r="F349" s="34">
        <v>900.5</v>
      </c>
      <c r="G349" s="34">
        <v>545</v>
      </c>
      <c r="H349" s="34">
        <v>388.1</v>
      </c>
      <c r="I349" s="34">
        <f t="shared" si="25"/>
        <v>-156.89999999999998</v>
      </c>
      <c r="J349" s="34">
        <f t="shared" si="28"/>
        <v>71.21100917431194</v>
      </c>
      <c r="K349" s="34">
        <f t="shared" si="29"/>
        <v>43.09827873403665</v>
      </c>
      <c r="L349" s="34">
        <f t="shared" si="26"/>
        <v>-151.29999999999995</v>
      </c>
      <c r="M349" s="34">
        <f t="shared" si="27"/>
        <v>71.95031516499816</v>
      </c>
    </row>
    <row r="350" spans="1:13" s="5" customFormat="1" ht="63" customHeight="1" hidden="1">
      <c r="A350" s="84"/>
      <c r="B350" s="77"/>
      <c r="C350" s="20" t="s">
        <v>134</v>
      </c>
      <c r="D350" s="46" t="s">
        <v>135</v>
      </c>
      <c r="E350" s="34">
        <v>3.5</v>
      </c>
      <c r="F350" s="34"/>
      <c r="G350" s="34"/>
      <c r="H350" s="34">
        <v>0.6</v>
      </c>
      <c r="I350" s="34">
        <f t="shared" si="25"/>
        <v>0.6</v>
      </c>
      <c r="J350" s="34" t="e">
        <f t="shared" si="28"/>
        <v>#DIV/0!</v>
      </c>
      <c r="K350" s="34" t="e">
        <f t="shared" si="29"/>
        <v>#DIV/0!</v>
      </c>
      <c r="L350" s="34">
        <f t="shared" si="26"/>
        <v>-2.9</v>
      </c>
      <c r="M350" s="34">
        <f t="shared" si="27"/>
        <v>17.142857142857142</v>
      </c>
    </row>
    <row r="351" spans="1:13" s="5" customFormat="1" ht="78.75" customHeight="1" hidden="1">
      <c r="A351" s="84"/>
      <c r="B351" s="77"/>
      <c r="C351" s="20" t="s">
        <v>211</v>
      </c>
      <c r="D351" s="46" t="s">
        <v>212</v>
      </c>
      <c r="E351" s="34"/>
      <c r="F351" s="34"/>
      <c r="G351" s="34"/>
      <c r="H351" s="34">
        <v>245.5</v>
      </c>
      <c r="I351" s="34">
        <f t="shared" si="25"/>
        <v>245.5</v>
      </c>
      <c r="J351" s="34" t="e">
        <f t="shared" si="28"/>
        <v>#DIV/0!</v>
      </c>
      <c r="K351" s="34" t="e">
        <f t="shared" si="29"/>
        <v>#DIV/0!</v>
      </c>
      <c r="L351" s="34">
        <f t="shared" si="26"/>
        <v>245.5</v>
      </c>
      <c r="M351" s="34" t="e">
        <f t="shared" si="27"/>
        <v>#DIV/0!</v>
      </c>
    </row>
    <row r="352" spans="1:13" s="5" customFormat="1" ht="47.25" customHeight="1" hidden="1">
      <c r="A352" s="84"/>
      <c r="B352" s="77"/>
      <c r="C352" s="20" t="s">
        <v>22</v>
      </c>
      <c r="D352" s="46" t="s">
        <v>23</v>
      </c>
      <c r="E352" s="34">
        <v>18547.2</v>
      </c>
      <c r="F352" s="34">
        <v>27904.8</v>
      </c>
      <c r="G352" s="34">
        <v>15836</v>
      </c>
      <c r="H352" s="34">
        <v>19812</v>
      </c>
      <c r="I352" s="34">
        <f t="shared" si="25"/>
        <v>3976</v>
      </c>
      <c r="J352" s="34">
        <f t="shared" si="28"/>
        <v>125.10735034099521</v>
      </c>
      <c r="K352" s="34">
        <f t="shared" si="29"/>
        <v>70.9985378859551</v>
      </c>
      <c r="L352" s="34">
        <f t="shared" si="26"/>
        <v>1264.7999999999993</v>
      </c>
      <c r="M352" s="34">
        <f t="shared" si="27"/>
        <v>106.81935817805383</v>
      </c>
    </row>
    <row r="353" spans="1:13" s="5" customFormat="1" ht="15.75">
      <c r="A353" s="84"/>
      <c r="B353" s="77"/>
      <c r="C353" s="23"/>
      <c r="D353" s="3" t="s">
        <v>37</v>
      </c>
      <c r="E353" s="6">
        <f>SUM(E345:E347)</f>
        <v>87637.5</v>
      </c>
      <c r="F353" s="6">
        <f>SUM(F345:F347)</f>
        <v>170229.59999999998</v>
      </c>
      <c r="G353" s="6">
        <f>SUM(G345:G347)</f>
        <v>94641.3</v>
      </c>
      <c r="H353" s="6">
        <f>SUM(H345:H347)</f>
        <v>79820.6</v>
      </c>
      <c r="I353" s="6">
        <f t="shared" si="25"/>
        <v>-14820.699999999997</v>
      </c>
      <c r="J353" s="6">
        <f t="shared" si="28"/>
        <v>84.34013480372734</v>
      </c>
      <c r="K353" s="6">
        <f t="shared" si="29"/>
        <v>46.88996508245336</v>
      </c>
      <c r="L353" s="6">
        <f t="shared" si="26"/>
        <v>-7816.899999999994</v>
      </c>
      <c r="M353" s="6">
        <f t="shared" si="27"/>
        <v>91.08041648837542</v>
      </c>
    </row>
    <row r="354" spans="1:13" s="5" customFormat="1" ht="31.5">
      <c r="A354" s="84"/>
      <c r="B354" s="77"/>
      <c r="C354" s="23"/>
      <c r="D354" s="3" t="s">
        <v>38</v>
      </c>
      <c r="E354" s="6">
        <f>E355-E343</f>
        <v>169423.2</v>
      </c>
      <c r="F354" s="6">
        <f>F355-F343</f>
        <v>172211.99999999997</v>
      </c>
      <c r="G354" s="6">
        <f>G355-G343</f>
        <v>95813.7</v>
      </c>
      <c r="H354" s="6">
        <f>H355-H343</f>
        <v>80551.20000000001</v>
      </c>
      <c r="I354" s="6">
        <f t="shared" si="25"/>
        <v>-15262.499999999985</v>
      </c>
      <c r="J354" s="6">
        <f t="shared" si="28"/>
        <v>84.07064960438854</v>
      </c>
      <c r="K354" s="6">
        <f t="shared" si="29"/>
        <v>46.77444080551879</v>
      </c>
      <c r="L354" s="6">
        <f t="shared" si="26"/>
        <v>-88872</v>
      </c>
      <c r="M354" s="6">
        <f t="shared" si="27"/>
        <v>47.54437408808239</v>
      </c>
    </row>
    <row r="355" spans="1:13" s="5" customFormat="1" ht="15.75">
      <c r="A355" s="83"/>
      <c r="B355" s="78"/>
      <c r="C355" s="23"/>
      <c r="D355" s="3" t="s">
        <v>57</v>
      </c>
      <c r="E355" s="6">
        <f>E344+E353</f>
        <v>168561.5</v>
      </c>
      <c r="F355" s="6">
        <f>F344+F353</f>
        <v>172211.99999999997</v>
      </c>
      <c r="G355" s="6">
        <f>G344+G353</f>
        <v>95813.7</v>
      </c>
      <c r="H355" s="6">
        <f>H344+H353</f>
        <v>80551.20000000001</v>
      </c>
      <c r="I355" s="6">
        <f t="shared" si="25"/>
        <v>-15262.499999999985</v>
      </c>
      <c r="J355" s="6">
        <f t="shared" si="28"/>
        <v>84.07064960438854</v>
      </c>
      <c r="K355" s="6">
        <f t="shared" si="29"/>
        <v>46.77444080551879</v>
      </c>
      <c r="L355" s="6">
        <f t="shared" si="26"/>
        <v>-88010.29999999999</v>
      </c>
      <c r="M355" s="6">
        <f t="shared" si="27"/>
        <v>47.78742476781473</v>
      </c>
    </row>
    <row r="356" spans="1:13" ht="31.5" customHeight="1">
      <c r="A356" s="76" t="s">
        <v>136</v>
      </c>
      <c r="B356" s="76" t="s">
        <v>137</v>
      </c>
      <c r="C356" s="21" t="s">
        <v>138</v>
      </c>
      <c r="D356" s="45" t="s">
        <v>139</v>
      </c>
      <c r="E356" s="34">
        <v>162.1</v>
      </c>
      <c r="F356" s="34">
        <v>126</v>
      </c>
      <c r="G356" s="34">
        <v>63</v>
      </c>
      <c r="H356" s="34">
        <v>795</v>
      </c>
      <c r="I356" s="34">
        <f t="shared" si="25"/>
        <v>732</v>
      </c>
      <c r="J356" s="34">
        <f t="shared" si="28"/>
        <v>1261.904761904762</v>
      </c>
      <c r="K356" s="34">
        <f t="shared" si="29"/>
        <v>630.952380952381</v>
      </c>
      <c r="L356" s="34">
        <f t="shared" si="26"/>
        <v>632.9</v>
      </c>
      <c r="M356" s="34">
        <f t="shared" si="27"/>
        <v>490.4380012338063</v>
      </c>
    </row>
    <row r="357" spans="1:13" ht="15.75" customHeight="1" hidden="1">
      <c r="A357" s="77"/>
      <c r="B357" s="77"/>
      <c r="C357" s="21" t="s">
        <v>11</v>
      </c>
      <c r="D357" s="44" t="s">
        <v>140</v>
      </c>
      <c r="E357" s="34"/>
      <c r="F357" s="34"/>
      <c r="G357" s="34"/>
      <c r="H357" s="34"/>
      <c r="I357" s="34">
        <f t="shared" si="25"/>
        <v>0</v>
      </c>
      <c r="J357" s="34" t="e">
        <f t="shared" si="28"/>
        <v>#DIV/0!</v>
      </c>
      <c r="K357" s="34" t="e">
        <f t="shared" si="29"/>
        <v>#DIV/0!</v>
      </c>
      <c r="L357" s="34">
        <f t="shared" si="26"/>
        <v>0</v>
      </c>
      <c r="M357" s="34" t="e">
        <f t="shared" si="27"/>
        <v>#DIV/0!</v>
      </c>
    </row>
    <row r="358" spans="1:13" ht="47.25">
      <c r="A358" s="77"/>
      <c r="B358" s="77"/>
      <c r="C358" s="20" t="s">
        <v>15</v>
      </c>
      <c r="D358" s="46" t="s">
        <v>141</v>
      </c>
      <c r="E358" s="34">
        <v>45494.9</v>
      </c>
      <c r="F358" s="34">
        <v>85071.4</v>
      </c>
      <c r="G358" s="34">
        <v>46500</v>
      </c>
      <c r="H358" s="34">
        <v>70390.5</v>
      </c>
      <c r="I358" s="34">
        <f t="shared" si="25"/>
        <v>23890.5</v>
      </c>
      <c r="J358" s="34">
        <f t="shared" si="28"/>
        <v>151.3774193548387</v>
      </c>
      <c r="K358" s="34">
        <f t="shared" si="29"/>
        <v>82.74284894806011</v>
      </c>
      <c r="L358" s="34">
        <f t="shared" si="26"/>
        <v>24895.6</v>
      </c>
      <c r="M358" s="34">
        <f t="shared" si="27"/>
        <v>154.72173804096724</v>
      </c>
    </row>
    <row r="359" spans="1:13" ht="31.5">
      <c r="A359" s="77"/>
      <c r="B359" s="77"/>
      <c r="C359" s="21" t="s">
        <v>17</v>
      </c>
      <c r="D359" s="32" t="s">
        <v>18</v>
      </c>
      <c r="E359" s="34">
        <v>5314</v>
      </c>
      <c r="F359" s="34"/>
      <c r="G359" s="34"/>
      <c r="H359" s="34"/>
      <c r="I359" s="34">
        <f t="shared" si="25"/>
        <v>0</v>
      </c>
      <c r="J359" s="34"/>
      <c r="K359" s="34"/>
      <c r="L359" s="34">
        <f t="shared" si="26"/>
        <v>-5314</v>
      </c>
      <c r="M359" s="34">
        <f t="shared" si="27"/>
        <v>0</v>
      </c>
    </row>
    <row r="360" spans="1:13" ht="94.5">
      <c r="A360" s="77"/>
      <c r="B360" s="77"/>
      <c r="C360" s="20" t="s">
        <v>214</v>
      </c>
      <c r="D360" s="67" t="s">
        <v>234</v>
      </c>
      <c r="E360" s="34"/>
      <c r="F360" s="34"/>
      <c r="G360" s="34"/>
      <c r="H360" s="34">
        <v>5473.1</v>
      </c>
      <c r="I360" s="34">
        <f t="shared" si="25"/>
        <v>5473.1</v>
      </c>
      <c r="J360" s="34"/>
      <c r="K360" s="34"/>
      <c r="L360" s="34">
        <f t="shared" si="26"/>
        <v>5473.1</v>
      </c>
      <c r="M360" s="34"/>
    </row>
    <row r="361" spans="1:13" ht="15.75">
      <c r="A361" s="77"/>
      <c r="B361" s="77"/>
      <c r="C361" s="21" t="s">
        <v>20</v>
      </c>
      <c r="D361" s="45" t="s">
        <v>21</v>
      </c>
      <c r="E361" s="34">
        <f>E362</f>
        <v>5</v>
      </c>
      <c r="F361" s="34">
        <f>F362</f>
        <v>0</v>
      </c>
      <c r="G361" s="34">
        <f>G362</f>
        <v>0</v>
      </c>
      <c r="H361" s="34">
        <f>H362</f>
        <v>262.9</v>
      </c>
      <c r="I361" s="34">
        <f t="shared" si="25"/>
        <v>262.9</v>
      </c>
      <c r="J361" s="34"/>
      <c r="K361" s="34"/>
      <c r="L361" s="34">
        <f t="shared" si="26"/>
        <v>257.9</v>
      </c>
      <c r="M361" s="34">
        <f t="shared" si="27"/>
        <v>5258</v>
      </c>
    </row>
    <row r="362" spans="1:13" ht="47.25" customHeight="1" hidden="1">
      <c r="A362" s="77"/>
      <c r="B362" s="77"/>
      <c r="C362" s="20" t="s">
        <v>22</v>
      </c>
      <c r="D362" s="46" t="s">
        <v>23</v>
      </c>
      <c r="E362" s="34">
        <v>5</v>
      </c>
      <c r="F362" s="34"/>
      <c r="G362" s="34"/>
      <c r="H362" s="34">
        <v>262.9</v>
      </c>
      <c r="I362" s="34">
        <f t="shared" si="25"/>
        <v>262.9</v>
      </c>
      <c r="J362" s="34"/>
      <c r="K362" s="34"/>
      <c r="L362" s="34">
        <f t="shared" si="26"/>
        <v>257.9</v>
      </c>
      <c r="M362" s="34">
        <f t="shared" si="27"/>
        <v>5258</v>
      </c>
    </row>
    <row r="363" spans="1:13" ht="15.75">
      <c r="A363" s="77"/>
      <c r="B363" s="77"/>
      <c r="C363" s="21" t="s">
        <v>24</v>
      </c>
      <c r="D363" s="45" t="s">
        <v>25</v>
      </c>
      <c r="E363" s="34">
        <v>-6</v>
      </c>
      <c r="F363" s="34"/>
      <c r="G363" s="34"/>
      <c r="H363" s="34"/>
      <c r="I363" s="34">
        <f t="shared" si="25"/>
        <v>0</v>
      </c>
      <c r="J363" s="34"/>
      <c r="K363" s="34"/>
      <c r="L363" s="34">
        <f t="shared" si="26"/>
        <v>6</v>
      </c>
      <c r="M363" s="34">
        <f t="shared" si="27"/>
        <v>0</v>
      </c>
    </row>
    <row r="364" spans="1:13" ht="15.75">
      <c r="A364" s="77"/>
      <c r="B364" s="77"/>
      <c r="C364" s="21" t="s">
        <v>26</v>
      </c>
      <c r="D364" s="45" t="s">
        <v>27</v>
      </c>
      <c r="E364" s="34"/>
      <c r="F364" s="34">
        <v>3093.1</v>
      </c>
      <c r="G364" s="34">
        <v>2800</v>
      </c>
      <c r="H364" s="34">
        <v>5879.9</v>
      </c>
      <c r="I364" s="34">
        <f t="shared" si="25"/>
        <v>3079.8999999999996</v>
      </c>
      <c r="J364" s="34">
        <f t="shared" si="28"/>
        <v>209.99642857142854</v>
      </c>
      <c r="K364" s="34">
        <f t="shared" si="29"/>
        <v>190.0973133749313</v>
      </c>
      <c r="L364" s="34">
        <f t="shared" si="26"/>
        <v>5879.9</v>
      </c>
      <c r="M364" s="34"/>
    </row>
    <row r="365" spans="1:13" ht="15.75" customHeight="1" hidden="1">
      <c r="A365" s="77"/>
      <c r="B365" s="77"/>
      <c r="C365" s="21" t="s">
        <v>31</v>
      </c>
      <c r="D365" s="45" t="s">
        <v>32</v>
      </c>
      <c r="E365" s="34"/>
      <c r="F365" s="34"/>
      <c r="G365" s="34"/>
      <c r="H365" s="34"/>
      <c r="I365" s="34">
        <f t="shared" si="25"/>
        <v>0</v>
      </c>
      <c r="J365" s="34" t="e">
        <f t="shared" si="28"/>
        <v>#DIV/0!</v>
      </c>
      <c r="K365" s="34" t="e">
        <f t="shared" si="29"/>
        <v>#DIV/0!</v>
      </c>
      <c r="L365" s="34">
        <f t="shared" si="26"/>
        <v>0</v>
      </c>
      <c r="M365" s="34" t="e">
        <f t="shared" si="27"/>
        <v>#DIV/0!</v>
      </c>
    </row>
    <row r="366" spans="1:13" ht="15.75" customHeight="1" hidden="1">
      <c r="A366" s="77"/>
      <c r="B366" s="77"/>
      <c r="C366" s="21" t="s">
        <v>33</v>
      </c>
      <c r="D366" s="45" t="s">
        <v>28</v>
      </c>
      <c r="E366" s="34"/>
      <c r="F366" s="34"/>
      <c r="G366" s="34"/>
      <c r="H366" s="34"/>
      <c r="I366" s="34">
        <f t="shared" si="25"/>
        <v>0</v>
      </c>
      <c r="J366" s="34" t="e">
        <f t="shared" si="28"/>
        <v>#DIV/0!</v>
      </c>
      <c r="K366" s="34" t="e">
        <f t="shared" si="29"/>
        <v>#DIV/0!</v>
      </c>
      <c r="L366" s="34">
        <f t="shared" si="26"/>
        <v>0</v>
      </c>
      <c r="M366" s="34" t="e">
        <f t="shared" si="27"/>
        <v>#DIV/0!</v>
      </c>
    </row>
    <row r="367" spans="1:13" s="5" customFormat="1" ht="15.75">
      <c r="A367" s="77"/>
      <c r="B367" s="77"/>
      <c r="C367" s="22"/>
      <c r="D367" s="3" t="s">
        <v>34</v>
      </c>
      <c r="E367" s="6">
        <f>SUM(E356:E361,E363:E366)</f>
        <v>50970</v>
      </c>
      <c r="F367" s="6">
        <f>SUM(F356:F361,F363:F366)</f>
        <v>88290.5</v>
      </c>
      <c r="G367" s="6">
        <f>SUM(G356:G361,G363:G366)</f>
        <v>49363</v>
      </c>
      <c r="H367" s="6">
        <f>SUM(H356:H361,H363:H366)</f>
        <v>82801.4</v>
      </c>
      <c r="I367" s="6">
        <f t="shared" si="25"/>
        <v>33438.399999999994</v>
      </c>
      <c r="J367" s="6">
        <f t="shared" si="28"/>
        <v>167.73980511719301</v>
      </c>
      <c r="K367" s="6">
        <f t="shared" si="29"/>
        <v>93.78290982608547</v>
      </c>
      <c r="L367" s="6">
        <f t="shared" si="26"/>
        <v>31831.399999999994</v>
      </c>
      <c r="M367" s="6">
        <f t="shared" si="27"/>
        <v>162.4512458308809</v>
      </c>
    </row>
    <row r="368" spans="1:13" ht="15.75">
      <c r="A368" s="77"/>
      <c r="B368" s="77"/>
      <c r="C368" s="21" t="s">
        <v>196</v>
      </c>
      <c r="D368" s="45" t="s">
        <v>142</v>
      </c>
      <c r="E368" s="34">
        <v>772</v>
      </c>
      <c r="F368" s="34">
        <v>780</v>
      </c>
      <c r="G368" s="34">
        <v>745</v>
      </c>
      <c r="H368" s="34">
        <v>1960.5</v>
      </c>
      <c r="I368" s="34">
        <f t="shared" si="25"/>
        <v>1215.5</v>
      </c>
      <c r="J368" s="34">
        <f t="shared" si="28"/>
        <v>263.15436241610735</v>
      </c>
      <c r="K368" s="34">
        <f t="shared" si="29"/>
        <v>251.34615384615384</v>
      </c>
      <c r="L368" s="34">
        <f t="shared" si="26"/>
        <v>1188.5</v>
      </c>
      <c r="M368" s="34">
        <f t="shared" si="27"/>
        <v>253.95077720207254</v>
      </c>
    </row>
    <row r="369" spans="1:13" ht="15.75">
      <c r="A369" s="77"/>
      <c r="B369" s="77"/>
      <c r="C369" s="21" t="s">
        <v>20</v>
      </c>
      <c r="D369" s="45" t="s">
        <v>21</v>
      </c>
      <c r="E369" s="34">
        <f>SUM(E370:E371)</f>
        <v>7992.900000000001</v>
      </c>
      <c r="F369" s="34">
        <f>SUM(F370:F371)</f>
        <v>15796.8</v>
      </c>
      <c r="G369" s="34">
        <f>SUM(G370:G371)</f>
        <v>8600.4</v>
      </c>
      <c r="H369" s="34">
        <f>SUM(H370:H371)</f>
        <v>10070</v>
      </c>
      <c r="I369" s="34">
        <f t="shared" si="25"/>
        <v>1469.6000000000004</v>
      </c>
      <c r="J369" s="34">
        <f t="shared" si="28"/>
        <v>117.08757732198502</v>
      </c>
      <c r="K369" s="34">
        <f t="shared" si="29"/>
        <v>63.7470880178264</v>
      </c>
      <c r="L369" s="34">
        <f t="shared" si="26"/>
        <v>2077.0999999999995</v>
      </c>
      <c r="M369" s="34">
        <f t="shared" si="27"/>
        <v>125.9868132968009</v>
      </c>
    </row>
    <row r="370" spans="1:13" s="5" customFormat="1" ht="63" customHeight="1" hidden="1">
      <c r="A370" s="77"/>
      <c r="B370" s="77"/>
      <c r="C370" s="20" t="s">
        <v>143</v>
      </c>
      <c r="D370" s="46" t="s">
        <v>144</v>
      </c>
      <c r="E370" s="34">
        <v>6681.1</v>
      </c>
      <c r="F370" s="34">
        <v>13596.8</v>
      </c>
      <c r="G370" s="34">
        <v>7450.4</v>
      </c>
      <c r="H370" s="34">
        <v>8905.1</v>
      </c>
      <c r="I370" s="34">
        <f t="shared" si="25"/>
        <v>1454.7000000000007</v>
      </c>
      <c r="J370" s="34">
        <f t="shared" si="28"/>
        <v>119.52512616772255</v>
      </c>
      <c r="K370" s="34">
        <f t="shared" si="29"/>
        <v>65.49408684396329</v>
      </c>
      <c r="L370" s="34">
        <f t="shared" si="26"/>
        <v>2224</v>
      </c>
      <c r="M370" s="34">
        <f t="shared" si="27"/>
        <v>133.28793162802532</v>
      </c>
    </row>
    <row r="371" spans="1:13" s="5" customFormat="1" ht="47.25" customHeight="1" hidden="1">
      <c r="A371" s="77"/>
      <c r="B371" s="77"/>
      <c r="C371" s="20" t="s">
        <v>22</v>
      </c>
      <c r="D371" s="46" t="s">
        <v>23</v>
      </c>
      <c r="E371" s="34">
        <v>1311.8</v>
      </c>
      <c r="F371" s="34">
        <v>2200</v>
      </c>
      <c r="G371" s="34">
        <v>1150</v>
      </c>
      <c r="H371" s="34">
        <v>1164.9</v>
      </c>
      <c r="I371" s="34">
        <f t="shared" si="25"/>
        <v>14.900000000000091</v>
      </c>
      <c r="J371" s="34">
        <f t="shared" si="28"/>
        <v>101.29565217391306</v>
      </c>
      <c r="K371" s="34">
        <f t="shared" si="29"/>
        <v>52.95000000000001</v>
      </c>
      <c r="L371" s="34">
        <f t="shared" si="26"/>
        <v>-146.89999999999986</v>
      </c>
      <c r="M371" s="34">
        <f t="shared" si="27"/>
        <v>88.80164659246837</v>
      </c>
    </row>
    <row r="372" spans="1:13" s="5" customFormat="1" ht="15.75">
      <c r="A372" s="77"/>
      <c r="B372" s="77"/>
      <c r="C372" s="23"/>
      <c r="D372" s="3" t="s">
        <v>37</v>
      </c>
      <c r="E372" s="6">
        <f>SUM(E368:E369)</f>
        <v>8764.900000000001</v>
      </c>
      <c r="F372" s="6">
        <f>SUM(F368:F369)</f>
        <v>16576.8</v>
      </c>
      <c r="G372" s="6">
        <f>SUM(G368:G369)</f>
        <v>9345.4</v>
      </c>
      <c r="H372" s="6">
        <f>SUM(H368:H369)</f>
        <v>12030.5</v>
      </c>
      <c r="I372" s="6">
        <f t="shared" si="25"/>
        <v>2685.1000000000004</v>
      </c>
      <c r="J372" s="6">
        <f t="shared" si="28"/>
        <v>128.7317824812207</v>
      </c>
      <c r="K372" s="6">
        <f t="shared" si="29"/>
        <v>72.57432073741616</v>
      </c>
      <c r="L372" s="6">
        <f t="shared" si="26"/>
        <v>3265.5999999999985</v>
      </c>
      <c r="M372" s="6">
        <f t="shared" si="27"/>
        <v>137.2576983194332</v>
      </c>
    </row>
    <row r="373" spans="1:13" s="5" customFormat="1" ht="31.5" hidden="1">
      <c r="A373" s="77"/>
      <c r="B373" s="77"/>
      <c r="C373" s="23"/>
      <c r="D373" s="3" t="s">
        <v>38</v>
      </c>
      <c r="E373" s="6">
        <f>E374-E366</f>
        <v>59734.9</v>
      </c>
      <c r="F373" s="6">
        <f>F374-F366</f>
        <v>104867.3</v>
      </c>
      <c r="G373" s="6">
        <f>G374-G366</f>
        <v>58708.4</v>
      </c>
      <c r="H373" s="6">
        <f>H374-H366</f>
        <v>94831.9</v>
      </c>
      <c r="I373" s="6">
        <f t="shared" si="25"/>
        <v>36123.49999999999</v>
      </c>
      <c r="J373" s="6">
        <f t="shared" si="28"/>
        <v>161.53037725436224</v>
      </c>
      <c r="K373" s="6">
        <f t="shared" si="29"/>
        <v>90.43038201612895</v>
      </c>
      <c r="L373" s="6">
        <f t="shared" si="26"/>
        <v>35096.99999999999</v>
      </c>
      <c r="M373" s="6">
        <f t="shared" si="27"/>
        <v>158.754597396162</v>
      </c>
    </row>
    <row r="374" spans="1:13" s="5" customFormat="1" ht="15.75">
      <c r="A374" s="78"/>
      <c r="B374" s="78"/>
      <c r="C374" s="22"/>
      <c r="D374" s="3" t="s">
        <v>57</v>
      </c>
      <c r="E374" s="6">
        <f>E367+E372</f>
        <v>59734.9</v>
      </c>
      <c r="F374" s="6">
        <f>F367+F372</f>
        <v>104867.3</v>
      </c>
      <c r="G374" s="6">
        <f>G367+G372</f>
        <v>58708.4</v>
      </c>
      <c r="H374" s="6">
        <f>H367+H372</f>
        <v>94831.9</v>
      </c>
      <c r="I374" s="6">
        <f t="shared" si="25"/>
        <v>36123.49999999999</v>
      </c>
      <c r="J374" s="6">
        <f t="shared" si="28"/>
        <v>161.53037725436224</v>
      </c>
      <c r="K374" s="6">
        <f t="shared" si="29"/>
        <v>90.43038201612895</v>
      </c>
      <c r="L374" s="6">
        <f t="shared" si="26"/>
        <v>35096.99999999999</v>
      </c>
      <c r="M374" s="6">
        <f t="shared" si="27"/>
        <v>158.754597396162</v>
      </c>
    </row>
    <row r="375" spans="1:13" ht="47.25">
      <c r="A375" s="82" t="s">
        <v>145</v>
      </c>
      <c r="B375" s="76" t="s">
        <v>146</v>
      </c>
      <c r="C375" s="66" t="s">
        <v>228</v>
      </c>
      <c r="D375" s="67" t="s">
        <v>229</v>
      </c>
      <c r="E375" s="34">
        <v>75034.9</v>
      </c>
      <c r="F375" s="34"/>
      <c r="G375" s="34"/>
      <c r="H375" s="34">
        <v>204.1</v>
      </c>
      <c r="I375" s="34">
        <f t="shared" si="25"/>
        <v>204.1</v>
      </c>
      <c r="J375" s="34"/>
      <c r="K375" s="34"/>
      <c r="L375" s="34">
        <f t="shared" si="26"/>
        <v>-74830.79999999999</v>
      </c>
      <c r="M375" s="34">
        <f t="shared" si="27"/>
        <v>0.2720067595212361</v>
      </c>
    </row>
    <row r="376" spans="1:13" ht="31.5">
      <c r="A376" s="84"/>
      <c r="B376" s="77"/>
      <c r="C376" s="21" t="s">
        <v>216</v>
      </c>
      <c r="D376" s="32" t="s">
        <v>217</v>
      </c>
      <c r="E376" s="34"/>
      <c r="F376" s="34"/>
      <c r="G376" s="34"/>
      <c r="H376" s="34">
        <v>141.1</v>
      </c>
      <c r="I376" s="34">
        <f t="shared" si="25"/>
        <v>141.1</v>
      </c>
      <c r="J376" s="34"/>
      <c r="K376" s="34"/>
      <c r="L376" s="34">
        <f t="shared" si="26"/>
        <v>141.1</v>
      </c>
      <c r="M376" s="34"/>
    </row>
    <row r="377" spans="1:13" ht="94.5" customHeight="1" hidden="1">
      <c r="A377" s="84"/>
      <c r="B377" s="77"/>
      <c r="C377" s="65" t="s">
        <v>214</v>
      </c>
      <c r="D377" s="67" t="s">
        <v>234</v>
      </c>
      <c r="E377" s="34"/>
      <c r="F377" s="34"/>
      <c r="G377" s="34"/>
      <c r="H377" s="34"/>
      <c r="I377" s="34">
        <f t="shared" si="25"/>
        <v>0</v>
      </c>
      <c r="J377" s="34"/>
      <c r="K377" s="34"/>
      <c r="L377" s="34">
        <f t="shared" si="26"/>
        <v>0</v>
      </c>
      <c r="M377" s="34"/>
    </row>
    <row r="378" spans="1:13" ht="15.75">
      <c r="A378" s="84"/>
      <c r="B378" s="77"/>
      <c r="C378" s="21" t="s">
        <v>20</v>
      </c>
      <c r="D378" s="45" t="s">
        <v>21</v>
      </c>
      <c r="E378" s="34">
        <f>E379</f>
        <v>0</v>
      </c>
      <c r="F378" s="34">
        <f>F379</f>
        <v>0</v>
      </c>
      <c r="G378" s="34">
        <f>G379</f>
        <v>0</v>
      </c>
      <c r="H378" s="34">
        <f>H379</f>
        <v>339.6</v>
      </c>
      <c r="I378" s="34">
        <f t="shared" si="25"/>
        <v>339.6</v>
      </c>
      <c r="J378" s="34"/>
      <c r="K378" s="34"/>
      <c r="L378" s="34">
        <f t="shared" si="26"/>
        <v>339.6</v>
      </c>
      <c r="M378" s="34"/>
    </row>
    <row r="379" spans="1:13" ht="47.25" customHeight="1" hidden="1">
      <c r="A379" s="84"/>
      <c r="B379" s="77"/>
      <c r="C379" s="20" t="s">
        <v>22</v>
      </c>
      <c r="D379" s="46" t="s">
        <v>23</v>
      </c>
      <c r="E379" s="34"/>
      <c r="F379" s="34"/>
      <c r="G379" s="34"/>
      <c r="H379" s="34">
        <v>339.6</v>
      </c>
      <c r="I379" s="34">
        <f t="shared" si="25"/>
        <v>339.6</v>
      </c>
      <c r="J379" s="34"/>
      <c r="K379" s="34"/>
      <c r="L379" s="34">
        <f t="shared" si="26"/>
        <v>339.6</v>
      </c>
      <c r="M379" s="34" t="e">
        <f t="shared" si="27"/>
        <v>#DIV/0!</v>
      </c>
    </row>
    <row r="380" spans="1:13" ht="15.75">
      <c r="A380" s="84"/>
      <c r="B380" s="77"/>
      <c r="C380" s="21" t="s">
        <v>24</v>
      </c>
      <c r="D380" s="45" t="s">
        <v>25</v>
      </c>
      <c r="E380" s="34">
        <v>104.5</v>
      </c>
      <c r="F380" s="34"/>
      <c r="G380" s="34"/>
      <c r="H380" s="34"/>
      <c r="I380" s="34">
        <f t="shared" si="25"/>
        <v>0</v>
      </c>
      <c r="J380" s="34"/>
      <c r="K380" s="34"/>
      <c r="L380" s="34">
        <f t="shared" si="26"/>
        <v>-104.5</v>
      </c>
      <c r="M380" s="34">
        <f t="shared" si="27"/>
        <v>0</v>
      </c>
    </row>
    <row r="381" spans="1:13" ht="15.75">
      <c r="A381" s="84"/>
      <c r="B381" s="77"/>
      <c r="C381" s="21" t="s">
        <v>31</v>
      </c>
      <c r="D381" s="45" t="s">
        <v>32</v>
      </c>
      <c r="E381" s="34">
        <v>1229.5</v>
      </c>
      <c r="F381" s="34">
        <v>2526.6</v>
      </c>
      <c r="G381" s="34">
        <v>1925.8</v>
      </c>
      <c r="H381" s="34">
        <v>2128.5</v>
      </c>
      <c r="I381" s="34">
        <f t="shared" si="25"/>
        <v>202.70000000000005</v>
      </c>
      <c r="J381" s="34">
        <f t="shared" si="28"/>
        <v>110.52549589780871</v>
      </c>
      <c r="K381" s="34">
        <f t="shared" si="29"/>
        <v>84.24364758964616</v>
      </c>
      <c r="L381" s="34">
        <f t="shared" si="26"/>
        <v>899</v>
      </c>
      <c r="M381" s="34">
        <f t="shared" si="27"/>
        <v>173.11915412769417</v>
      </c>
    </row>
    <row r="382" spans="1:13" ht="15.75" customHeight="1" hidden="1">
      <c r="A382" s="84"/>
      <c r="B382" s="77"/>
      <c r="C382" s="21" t="s">
        <v>49</v>
      </c>
      <c r="D382" s="46" t="s">
        <v>50</v>
      </c>
      <c r="E382" s="34"/>
      <c r="F382" s="34"/>
      <c r="G382" s="34"/>
      <c r="H382" s="34"/>
      <c r="I382" s="34">
        <f t="shared" si="25"/>
        <v>0</v>
      </c>
      <c r="J382" s="34" t="e">
        <f t="shared" si="28"/>
        <v>#DIV/0!</v>
      </c>
      <c r="K382" s="34" t="e">
        <f t="shared" si="29"/>
        <v>#DIV/0!</v>
      </c>
      <c r="L382" s="34">
        <f t="shared" si="26"/>
        <v>0</v>
      </c>
      <c r="M382" s="34" t="e">
        <f t="shared" si="27"/>
        <v>#DIV/0!</v>
      </c>
    </row>
    <row r="383" spans="1:13" ht="15.75">
      <c r="A383" s="84"/>
      <c r="B383" s="77"/>
      <c r="C383" s="21" t="s">
        <v>33</v>
      </c>
      <c r="D383" s="45" t="s">
        <v>28</v>
      </c>
      <c r="E383" s="34">
        <v>-0.3</v>
      </c>
      <c r="F383" s="34"/>
      <c r="G383" s="34"/>
      <c r="H383" s="34">
        <v>-391</v>
      </c>
      <c r="I383" s="34">
        <f t="shared" si="25"/>
        <v>-391</v>
      </c>
      <c r="J383" s="34"/>
      <c r="K383" s="34"/>
      <c r="L383" s="34">
        <f t="shared" si="26"/>
        <v>-390.7</v>
      </c>
      <c r="M383" s="34">
        <f t="shared" si="27"/>
        <v>130333.33333333334</v>
      </c>
    </row>
    <row r="384" spans="1:13" s="5" customFormat="1" ht="31.5">
      <c r="A384" s="84"/>
      <c r="B384" s="77"/>
      <c r="C384" s="23"/>
      <c r="D384" s="3" t="s">
        <v>38</v>
      </c>
      <c r="E384" s="4">
        <f>E385-E383</f>
        <v>76368.9</v>
      </c>
      <c r="F384" s="4">
        <f>F385-F383</f>
        <v>2526.6</v>
      </c>
      <c r="G384" s="4">
        <f>G385-G383</f>
        <v>1925.8</v>
      </c>
      <c r="H384" s="4">
        <f>H385-H383</f>
        <v>2813.3</v>
      </c>
      <c r="I384" s="4">
        <f t="shared" si="25"/>
        <v>887.5000000000002</v>
      </c>
      <c r="J384" s="4">
        <f t="shared" si="28"/>
        <v>146.08474400249247</v>
      </c>
      <c r="K384" s="4">
        <f t="shared" si="29"/>
        <v>111.347265099343</v>
      </c>
      <c r="L384" s="4">
        <f t="shared" si="26"/>
        <v>-73555.59999999999</v>
      </c>
      <c r="M384" s="4">
        <f t="shared" si="27"/>
        <v>3.683829412234562</v>
      </c>
    </row>
    <row r="385" spans="1:13" s="5" customFormat="1" ht="15.75">
      <c r="A385" s="83"/>
      <c r="B385" s="78"/>
      <c r="C385" s="17"/>
      <c r="D385" s="3" t="s">
        <v>57</v>
      </c>
      <c r="E385" s="6">
        <f>SUM(E375:E378,E380:E383)</f>
        <v>76368.59999999999</v>
      </c>
      <c r="F385" s="6">
        <f>SUM(F375:F378,F380:F383)</f>
        <v>2526.6</v>
      </c>
      <c r="G385" s="6">
        <f>SUM(G375:G378,G380:G383)</f>
        <v>1925.8</v>
      </c>
      <c r="H385" s="6">
        <f>SUM(H375:H378,H380:H383)</f>
        <v>2422.3</v>
      </c>
      <c r="I385" s="6">
        <f t="shared" si="25"/>
        <v>496.5000000000002</v>
      </c>
      <c r="J385" s="6">
        <f t="shared" si="28"/>
        <v>125.78149340533807</v>
      </c>
      <c r="K385" s="6">
        <f t="shared" si="29"/>
        <v>95.87192274202486</v>
      </c>
      <c r="L385" s="6">
        <f t="shared" si="26"/>
        <v>-73946.29999999999</v>
      </c>
      <c r="M385" s="6">
        <f t="shared" si="27"/>
        <v>3.171853353341557</v>
      </c>
    </row>
    <row r="386" spans="1:13" s="5" customFormat="1" ht="15.75" customHeight="1">
      <c r="A386" s="82" t="s">
        <v>147</v>
      </c>
      <c r="B386" s="76" t="s">
        <v>148</v>
      </c>
      <c r="C386" s="21" t="s">
        <v>11</v>
      </c>
      <c r="D386" s="44" t="s">
        <v>140</v>
      </c>
      <c r="E386" s="51">
        <v>206.4</v>
      </c>
      <c r="F386" s="6"/>
      <c r="G386" s="6"/>
      <c r="H386" s="51"/>
      <c r="I386" s="51">
        <f t="shared" si="25"/>
        <v>0</v>
      </c>
      <c r="J386" s="51"/>
      <c r="K386" s="51"/>
      <c r="L386" s="51">
        <f t="shared" si="26"/>
        <v>-206.4</v>
      </c>
      <c r="M386" s="51">
        <f t="shared" si="27"/>
        <v>0</v>
      </c>
    </row>
    <row r="387" spans="1:13" s="5" customFormat="1" ht="31.5">
      <c r="A387" s="84"/>
      <c r="B387" s="77"/>
      <c r="C387" s="21" t="s">
        <v>216</v>
      </c>
      <c r="D387" s="32" t="s">
        <v>217</v>
      </c>
      <c r="E387" s="51">
        <v>1090.4</v>
      </c>
      <c r="F387" s="69">
        <v>6681.2</v>
      </c>
      <c r="G387" s="69">
        <v>6681.2</v>
      </c>
      <c r="H387" s="51">
        <v>6698.2</v>
      </c>
      <c r="I387" s="51">
        <f t="shared" si="25"/>
        <v>17</v>
      </c>
      <c r="J387" s="51">
        <f t="shared" si="28"/>
        <v>100.25444530922589</v>
      </c>
      <c r="K387" s="51">
        <f t="shared" si="29"/>
        <v>100.25444530922589</v>
      </c>
      <c r="L387" s="51">
        <f t="shared" si="26"/>
        <v>5607.799999999999</v>
      </c>
      <c r="M387" s="51">
        <f t="shared" si="27"/>
        <v>614.2883345561261</v>
      </c>
    </row>
    <row r="388" spans="1:13" s="5" customFormat="1" ht="94.5" customHeight="1" hidden="1">
      <c r="A388" s="84"/>
      <c r="B388" s="77"/>
      <c r="C388" s="65" t="s">
        <v>214</v>
      </c>
      <c r="D388" s="67" t="s">
        <v>234</v>
      </c>
      <c r="E388" s="51"/>
      <c r="F388" s="6"/>
      <c r="G388" s="6"/>
      <c r="H388" s="51"/>
      <c r="I388" s="51">
        <f t="shared" si="25"/>
        <v>0</v>
      </c>
      <c r="J388" s="51" t="e">
        <f t="shared" si="28"/>
        <v>#DIV/0!</v>
      </c>
      <c r="K388" s="51" t="e">
        <f t="shared" si="29"/>
        <v>#DIV/0!</v>
      </c>
      <c r="L388" s="51">
        <f t="shared" si="26"/>
        <v>0</v>
      </c>
      <c r="M388" s="51" t="e">
        <f t="shared" si="27"/>
        <v>#DIV/0!</v>
      </c>
    </row>
    <row r="389" spans="1:13" s="5" customFormat="1" ht="15.75" customHeight="1" hidden="1">
      <c r="A389" s="84"/>
      <c r="B389" s="77"/>
      <c r="C389" s="21" t="s">
        <v>20</v>
      </c>
      <c r="D389" s="45" t="s">
        <v>21</v>
      </c>
      <c r="E389" s="51">
        <f>E390</f>
        <v>0</v>
      </c>
      <c r="F389" s="51">
        <f>F390</f>
        <v>0</v>
      </c>
      <c r="G389" s="51">
        <f>G390</f>
        <v>0</v>
      </c>
      <c r="H389" s="51">
        <f>H390</f>
        <v>0</v>
      </c>
      <c r="I389" s="51">
        <f t="shared" si="25"/>
        <v>0</v>
      </c>
      <c r="J389" s="51" t="e">
        <f t="shared" si="28"/>
        <v>#DIV/0!</v>
      </c>
      <c r="K389" s="51" t="e">
        <f t="shared" si="29"/>
        <v>#DIV/0!</v>
      </c>
      <c r="L389" s="51">
        <f t="shared" si="26"/>
        <v>0</v>
      </c>
      <c r="M389" s="51" t="e">
        <f t="shared" si="27"/>
        <v>#DIV/0!</v>
      </c>
    </row>
    <row r="390" spans="1:13" s="5" customFormat="1" ht="47.25" customHeight="1" hidden="1">
      <c r="A390" s="84"/>
      <c r="B390" s="77"/>
      <c r="C390" s="20" t="s">
        <v>22</v>
      </c>
      <c r="D390" s="46" t="s">
        <v>23</v>
      </c>
      <c r="E390" s="34"/>
      <c r="F390" s="34"/>
      <c r="G390" s="34"/>
      <c r="H390" s="34"/>
      <c r="I390" s="34">
        <f t="shared" si="25"/>
        <v>0</v>
      </c>
      <c r="J390" s="34" t="e">
        <f t="shared" si="28"/>
        <v>#DIV/0!</v>
      </c>
      <c r="K390" s="34" t="e">
        <f t="shared" si="29"/>
        <v>#DIV/0!</v>
      </c>
      <c r="L390" s="34">
        <f t="shared" si="26"/>
        <v>0</v>
      </c>
      <c r="M390" s="34" t="e">
        <f t="shared" si="27"/>
        <v>#DIV/0!</v>
      </c>
    </row>
    <row r="391" spans="1:13" s="5" customFormat="1" ht="15.75">
      <c r="A391" s="84"/>
      <c r="B391" s="77"/>
      <c r="C391" s="21" t="s">
        <v>24</v>
      </c>
      <c r="D391" s="45" t="s">
        <v>25</v>
      </c>
      <c r="E391" s="51">
        <v>201.2</v>
      </c>
      <c r="F391" s="6"/>
      <c r="G391" s="6"/>
      <c r="H391" s="51">
        <v>-95.3</v>
      </c>
      <c r="I391" s="51">
        <f aca="true" t="shared" si="30" ref="I391:I454">H391-G391</f>
        <v>-95.3</v>
      </c>
      <c r="J391" s="51"/>
      <c r="K391" s="51"/>
      <c r="L391" s="51">
        <f aca="true" t="shared" si="31" ref="L391:L454">H391-E391</f>
        <v>-296.5</v>
      </c>
      <c r="M391" s="51">
        <f aca="true" t="shared" si="32" ref="M391:M454">H391/E391*100</f>
        <v>-47.365805168986086</v>
      </c>
    </row>
    <row r="392" spans="1:13" s="5" customFormat="1" ht="15.75" customHeight="1" hidden="1">
      <c r="A392" s="84"/>
      <c r="B392" s="77"/>
      <c r="C392" s="21" t="s">
        <v>26</v>
      </c>
      <c r="D392" s="45" t="s">
        <v>27</v>
      </c>
      <c r="E392" s="51"/>
      <c r="F392" s="6"/>
      <c r="G392" s="6"/>
      <c r="H392" s="51"/>
      <c r="I392" s="51">
        <f t="shared" si="30"/>
        <v>0</v>
      </c>
      <c r="J392" s="51" t="e">
        <f aca="true" t="shared" si="33" ref="J392:J454">H392/G392*100</f>
        <v>#DIV/0!</v>
      </c>
      <c r="K392" s="51" t="e">
        <f aca="true" t="shared" si="34" ref="K392:K454">H392/F392*100</f>
        <v>#DIV/0!</v>
      </c>
      <c r="L392" s="51">
        <f t="shared" si="31"/>
        <v>0</v>
      </c>
      <c r="M392" s="51" t="e">
        <f t="shared" si="32"/>
        <v>#DIV/0!</v>
      </c>
    </row>
    <row r="393" spans="1:13" ht="15.75">
      <c r="A393" s="84"/>
      <c r="B393" s="77"/>
      <c r="C393" s="21" t="s">
        <v>29</v>
      </c>
      <c r="D393" s="45" t="s">
        <v>107</v>
      </c>
      <c r="E393" s="51">
        <v>1641.6</v>
      </c>
      <c r="F393" s="51">
        <v>82716</v>
      </c>
      <c r="G393" s="51">
        <v>3466.5</v>
      </c>
      <c r="H393" s="51">
        <v>403.8</v>
      </c>
      <c r="I393" s="51">
        <f t="shared" si="30"/>
        <v>-3062.7</v>
      </c>
      <c r="J393" s="51">
        <f t="shared" si="33"/>
        <v>11.648636953699699</v>
      </c>
      <c r="K393" s="51">
        <f t="shared" si="34"/>
        <v>0.4881764108515886</v>
      </c>
      <c r="L393" s="51">
        <f t="shared" si="31"/>
        <v>-1237.8</v>
      </c>
      <c r="M393" s="51">
        <f t="shared" si="32"/>
        <v>24.597953216374272</v>
      </c>
    </row>
    <row r="394" spans="1:13" ht="15.75" customHeight="1" hidden="1">
      <c r="A394" s="84"/>
      <c r="B394" s="77"/>
      <c r="C394" s="21" t="s">
        <v>31</v>
      </c>
      <c r="D394" s="45" t="s">
        <v>32</v>
      </c>
      <c r="E394" s="51"/>
      <c r="F394" s="51"/>
      <c r="G394" s="51"/>
      <c r="H394" s="51"/>
      <c r="I394" s="51">
        <f t="shared" si="30"/>
        <v>0</v>
      </c>
      <c r="J394" s="51" t="e">
        <f t="shared" si="33"/>
        <v>#DIV/0!</v>
      </c>
      <c r="K394" s="51" t="e">
        <f t="shared" si="34"/>
        <v>#DIV/0!</v>
      </c>
      <c r="L394" s="51">
        <f t="shared" si="31"/>
        <v>0</v>
      </c>
      <c r="M394" s="51" t="e">
        <f t="shared" si="32"/>
        <v>#DIV/0!</v>
      </c>
    </row>
    <row r="395" spans="1:13" ht="15.75" customHeight="1">
      <c r="A395" s="84"/>
      <c r="B395" s="77"/>
      <c r="C395" s="21" t="s">
        <v>49</v>
      </c>
      <c r="D395" s="46" t="s">
        <v>50</v>
      </c>
      <c r="E395" s="51"/>
      <c r="F395" s="51">
        <v>780</v>
      </c>
      <c r="G395" s="51">
        <v>780</v>
      </c>
      <c r="H395" s="51"/>
      <c r="I395" s="51">
        <f t="shared" si="30"/>
        <v>-780</v>
      </c>
      <c r="J395" s="51">
        <f t="shared" si="33"/>
        <v>0</v>
      </c>
      <c r="K395" s="51">
        <f t="shared" si="34"/>
        <v>0</v>
      </c>
      <c r="L395" s="51">
        <f t="shared" si="31"/>
        <v>0</v>
      </c>
      <c r="M395" s="51"/>
    </row>
    <row r="396" spans="1:13" ht="37.5" customHeight="1">
      <c r="A396" s="84"/>
      <c r="B396" s="77"/>
      <c r="C396" s="21" t="s">
        <v>208</v>
      </c>
      <c r="D396" s="44" t="s">
        <v>209</v>
      </c>
      <c r="E396" s="51"/>
      <c r="F396" s="51"/>
      <c r="G396" s="51"/>
      <c r="H396" s="51">
        <v>79.9</v>
      </c>
      <c r="I396" s="51">
        <f t="shared" si="30"/>
        <v>79.9</v>
      </c>
      <c r="J396" s="51"/>
      <c r="K396" s="51"/>
      <c r="L396" s="51">
        <f t="shared" si="31"/>
        <v>79.9</v>
      </c>
      <c r="M396" s="51"/>
    </row>
    <row r="397" spans="1:13" ht="31.5">
      <c r="A397" s="84"/>
      <c r="B397" s="77"/>
      <c r="C397" s="21" t="s">
        <v>207</v>
      </c>
      <c r="D397" s="44" t="s">
        <v>210</v>
      </c>
      <c r="E397" s="51"/>
      <c r="F397" s="51"/>
      <c r="G397" s="51"/>
      <c r="H397" s="51">
        <v>3171.7</v>
      </c>
      <c r="I397" s="51">
        <f t="shared" si="30"/>
        <v>3171.7</v>
      </c>
      <c r="J397" s="51"/>
      <c r="K397" s="51"/>
      <c r="L397" s="51">
        <f t="shared" si="31"/>
        <v>3171.7</v>
      </c>
      <c r="M397" s="51"/>
    </row>
    <row r="398" spans="1:13" ht="15.75">
      <c r="A398" s="84"/>
      <c r="B398" s="77"/>
      <c r="C398" s="21" t="s">
        <v>33</v>
      </c>
      <c r="D398" s="45" t="s">
        <v>28</v>
      </c>
      <c r="E398" s="51">
        <v>-2.6</v>
      </c>
      <c r="F398" s="51"/>
      <c r="G398" s="51"/>
      <c r="H398" s="51">
        <v>-7.3</v>
      </c>
      <c r="I398" s="51">
        <f t="shared" si="30"/>
        <v>-7.3</v>
      </c>
      <c r="J398" s="51"/>
      <c r="K398" s="51"/>
      <c r="L398" s="51">
        <f t="shared" si="31"/>
        <v>-4.699999999999999</v>
      </c>
      <c r="M398" s="51">
        <f t="shared" si="32"/>
        <v>280.7692307692308</v>
      </c>
    </row>
    <row r="399" spans="1:13" s="5" customFormat="1" ht="31.5">
      <c r="A399" s="84"/>
      <c r="B399" s="77"/>
      <c r="C399" s="23"/>
      <c r="D399" s="3" t="s">
        <v>38</v>
      </c>
      <c r="E399" s="6">
        <f>E400-E398</f>
        <v>3139.6000000000004</v>
      </c>
      <c r="F399" s="6">
        <f>F400-F398</f>
        <v>90177.2</v>
      </c>
      <c r="G399" s="6">
        <f>G400-G398</f>
        <v>10927.7</v>
      </c>
      <c r="H399" s="6">
        <f>H400-H398</f>
        <v>10258.3</v>
      </c>
      <c r="I399" s="6">
        <f t="shared" si="30"/>
        <v>-669.4000000000015</v>
      </c>
      <c r="J399" s="6">
        <f t="shared" si="33"/>
        <v>93.87428278594763</v>
      </c>
      <c r="K399" s="6">
        <f t="shared" si="34"/>
        <v>11.375713595010712</v>
      </c>
      <c r="L399" s="6">
        <f t="shared" si="31"/>
        <v>7118.699999999999</v>
      </c>
      <c r="M399" s="6">
        <f t="shared" si="32"/>
        <v>326.73907504140647</v>
      </c>
    </row>
    <row r="400" spans="1:13" s="5" customFormat="1" ht="15.75">
      <c r="A400" s="83"/>
      <c r="B400" s="78"/>
      <c r="C400" s="17"/>
      <c r="D400" s="3" t="s">
        <v>57</v>
      </c>
      <c r="E400" s="6">
        <f>SUM(E386:E389,E391:E398)</f>
        <v>3137.0000000000005</v>
      </c>
      <c r="F400" s="6">
        <f>SUM(F386:F389,F391:F398)</f>
        <v>90177.2</v>
      </c>
      <c r="G400" s="6">
        <f>SUM(G386:G389,G391:G398)</f>
        <v>10927.7</v>
      </c>
      <c r="H400" s="6">
        <f>SUM(H386:H389,H391:H398)</f>
        <v>10251</v>
      </c>
      <c r="I400" s="6">
        <f t="shared" si="30"/>
        <v>-676.7000000000007</v>
      </c>
      <c r="J400" s="6">
        <f t="shared" si="33"/>
        <v>93.8074800735745</v>
      </c>
      <c r="K400" s="6">
        <f t="shared" si="34"/>
        <v>11.367618422395017</v>
      </c>
      <c r="L400" s="6">
        <f t="shared" si="31"/>
        <v>7114</v>
      </c>
      <c r="M400" s="6">
        <f t="shared" si="32"/>
        <v>326.77717564552114</v>
      </c>
    </row>
    <row r="401" spans="1:13" s="5" customFormat="1" ht="31.5" customHeight="1" hidden="1">
      <c r="A401" s="76">
        <v>977</v>
      </c>
      <c r="B401" s="76" t="s">
        <v>149</v>
      </c>
      <c r="C401" s="21" t="s">
        <v>17</v>
      </c>
      <c r="D401" s="32" t="s">
        <v>18</v>
      </c>
      <c r="E401" s="51"/>
      <c r="F401" s="51"/>
      <c r="G401" s="51"/>
      <c r="H401" s="51"/>
      <c r="I401" s="51">
        <f t="shared" si="30"/>
        <v>0</v>
      </c>
      <c r="J401" s="51" t="e">
        <f t="shared" si="33"/>
        <v>#DIV/0!</v>
      </c>
      <c r="K401" s="51" t="e">
        <f t="shared" si="34"/>
        <v>#DIV/0!</v>
      </c>
      <c r="L401" s="51">
        <f t="shared" si="31"/>
        <v>0</v>
      </c>
      <c r="M401" s="51" t="e">
        <f t="shared" si="32"/>
        <v>#DIV/0!</v>
      </c>
    </row>
    <row r="402" spans="1:13" s="5" customFormat="1" ht="15.75">
      <c r="A402" s="77"/>
      <c r="B402" s="77"/>
      <c r="C402" s="21" t="s">
        <v>20</v>
      </c>
      <c r="D402" s="45" t="s">
        <v>21</v>
      </c>
      <c r="E402" s="51">
        <f>E403+E404</f>
        <v>182.5</v>
      </c>
      <c r="F402" s="51">
        <f>F403+F404</f>
        <v>0</v>
      </c>
      <c r="G402" s="51">
        <f>G403+G404</f>
        <v>0</v>
      </c>
      <c r="H402" s="51">
        <f>H403+H404</f>
        <v>219.8</v>
      </c>
      <c r="I402" s="51">
        <f t="shared" si="30"/>
        <v>219.8</v>
      </c>
      <c r="J402" s="51"/>
      <c r="K402" s="51"/>
      <c r="L402" s="51">
        <f t="shared" si="31"/>
        <v>37.30000000000001</v>
      </c>
      <c r="M402" s="51">
        <f t="shared" si="32"/>
        <v>120.43835616438356</v>
      </c>
    </row>
    <row r="403" spans="1:13" s="5" customFormat="1" ht="47.25" customHeight="1" hidden="1">
      <c r="A403" s="77"/>
      <c r="B403" s="77"/>
      <c r="C403" s="20" t="s">
        <v>44</v>
      </c>
      <c r="D403" s="52" t="s">
        <v>45</v>
      </c>
      <c r="E403" s="51">
        <v>169.2</v>
      </c>
      <c r="F403" s="51"/>
      <c r="G403" s="51"/>
      <c r="H403" s="51">
        <v>219.8</v>
      </c>
      <c r="I403" s="51">
        <f t="shared" si="30"/>
        <v>219.8</v>
      </c>
      <c r="J403" s="51"/>
      <c r="K403" s="51"/>
      <c r="L403" s="51">
        <f t="shared" si="31"/>
        <v>50.60000000000002</v>
      </c>
      <c r="M403" s="51">
        <f t="shared" si="32"/>
        <v>129.90543735224588</v>
      </c>
    </row>
    <row r="404" spans="1:13" s="5" customFormat="1" ht="47.25" customHeight="1" hidden="1">
      <c r="A404" s="77"/>
      <c r="B404" s="77"/>
      <c r="C404" s="20" t="s">
        <v>22</v>
      </c>
      <c r="D404" s="46" t="s">
        <v>23</v>
      </c>
      <c r="E404" s="51">
        <v>13.3</v>
      </c>
      <c r="F404" s="51"/>
      <c r="G404" s="51"/>
      <c r="H404" s="51"/>
      <c r="I404" s="51">
        <f t="shared" si="30"/>
        <v>0</v>
      </c>
      <c r="J404" s="51"/>
      <c r="K404" s="51"/>
      <c r="L404" s="51">
        <f t="shared" si="31"/>
        <v>-13.3</v>
      </c>
      <c r="M404" s="51">
        <f t="shared" si="32"/>
        <v>0</v>
      </c>
    </row>
    <row r="405" spans="1:13" s="5" customFormat="1" ht="15.75">
      <c r="A405" s="77"/>
      <c r="B405" s="77"/>
      <c r="C405" s="21" t="s">
        <v>24</v>
      </c>
      <c r="D405" s="45" t="s">
        <v>25</v>
      </c>
      <c r="E405" s="51">
        <v>46.1</v>
      </c>
      <c r="F405" s="51"/>
      <c r="G405" s="51"/>
      <c r="H405" s="51"/>
      <c r="I405" s="51">
        <f t="shared" si="30"/>
        <v>0</v>
      </c>
      <c r="J405" s="51"/>
      <c r="K405" s="51"/>
      <c r="L405" s="51">
        <f t="shared" si="31"/>
        <v>-46.1</v>
      </c>
      <c r="M405" s="51">
        <f t="shared" si="32"/>
        <v>0</v>
      </c>
    </row>
    <row r="406" spans="1:13" s="5" customFormat="1" ht="15.75">
      <c r="A406" s="78"/>
      <c r="B406" s="78"/>
      <c r="C406" s="22"/>
      <c r="D406" s="3" t="s">
        <v>57</v>
      </c>
      <c r="E406" s="6">
        <f>E402+E401+E405</f>
        <v>228.6</v>
      </c>
      <c r="F406" s="6">
        <f>F402+F401+F405</f>
        <v>0</v>
      </c>
      <c r="G406" s="6">
        <f>G402+G401+G405</f>
        <v>0</v>
      </c>
      <c r="H406" s="6">
        <f>H402+H401+H405</f>
        <v>219.8</v>
      </c>
      <c r="I406" s="6">
        <f t="shared" si="30"/>
        <v>219.8</v>
      </c>
      <c r="J406" s="6"/>
      <c r="K406" s="6"/>
      <c r="L406" s="6">
        <f t="shared" si="31"/>
        <v>-8.799999999999983</v>
      </c>
      <c r="M406" s="6">
        <f t="shared" si="32"/>
        <v>96.15048118985128</v>
      </c>
    </row>
    <row r="407" spans="1:13" s="5" customFormat="1" ht="31.5">
      <c r="A407" s="76">
        <v>985</v>
      </c>
      <c r="B407" s="76" t="s">
        <v>151</v>
      </c>
      <c r="C407" s="21" t="s">
        <v>216</v>
      </c>
      <c r="D407" s="32" t="s">
        <v>217</v>
      </c>
      <c r="E407" s="51">
        <v>286.8</v>
      </c>
      <c r="F407" s="51"/>
      <c r="G407" s="51"/>
      <c r="H407" s="51">
        <v>26.8</v>
      </c>
      <c r="I407" s="51">
        <f t="shared" si="30"/>
        <v>26.8</v>
      </c>
      <c r="J407" s="51"/>
      <c r="K407" s="51"/>
      <c r="L407" s="51">
        <f t="shared" si="31"/>
        <v>-260</v>
      </c>
      <c r="M407" s="51">
        <f t="shared" si="32"/>
        <v>9.344490934449093</v>
      </c>
    </row>
    <row r="408" spans="1:13" s="5" customFormat="1" ht="15.75" customHeight="1" hidden="1">
      <c r="A408" s="77"/>
      <c r="B408" s="77"/>
      <c r="C408" s="21" t="s">
        <v>24</v>
      </c>
      <c r="D408" s="45" t="s">
        <v>25</v>
      </c>
      <c r="E408" s="51"/>
      <c r="F408" s="51"/>
      <c r="G408" s="51"/>
      <c r="H408" s="51"/>
      <c r="I408" s="51">
        <f t="shared" si="30"/>
        <v>0</v>
      </c>
      <c r="J408" s="51"/>
      <c r="K408" s="51"/>
      <c r="L408" s="51">
        <f t="shared" si="31"/>
        <v>0</v>
      </c>
      <c r="M408" s="51" t="e">
        <f t="shared" si="32"/>
        <v>#DIV/0!</v>
      </c>
    </row>
    <row r="409" spans="1:13" s="5" customFormat="1" ht="15.75" customHeight="1" hidden="1">
      <c r="A409" s="77"/>
      <c r="B409" s="77"/>
      <c r="C409" s="21" t="s">
        <v>31</v>
      </c>
      <c r="D409" s="45" t="s">
        <v>32</v>
      </c>
      <c r="E409" s="51"/>
      <c r="F409" s="51"/>
      <c r="G409" s="51"/>
      <c r="H409" s="51"/>
      <c r="I409" s="51">
        <f t="shared" si="30"/>
        <v>0</v>
      </c>
      <c r="J409" s="51"/>
      <c r="K409" s="51"/>
      <c r="L409" s="51">
        <f t="shared" si="31"/>
        <v>0</v>
      </c>
      <c r="M409" s="51" t="e">
        <f t="shared" si="32"/>
        <v>#DIV/0!</v>
      </c>
    </row>
    <row r="410" spans="1:13" s="5" customFormat="1" ht="15.75">
      <c r="A410" s="78"/>
      <c r="B410" s="78"/>
      <c r="C410" s="22"/>
      <c r="D410" s="3" t="s">
        <v>57</v>
      </c>
      <c r="E410" s="6">
        <f>E407+E408+E409</f>
        <v>286.8</v>
      </c>
      <c r="F410" s="6">
        <f>F407+F408+F409</f>
        <v>0</v>
      </c>
      <c r="G410" s="6">
        <f>G407+G408+G409</f>
        <v>0</v>
      </c>
      <c r="H410" s="6">
        <f>H407+H408+H409</f>
        <v>26.8</v>
      </c>
      <c r="I410" s="6">
        <f t="shared" si="30"/>
        <v>26.8</v>
      </c>
      <c r="J410" s="6"/>
      <c r="K410" s="6"/>
      <c r="L410" s="6">
        <f t="shared" si="31"/>
        <v>-260</v>
      </c>
      <c r="M410" s="6">
        <f t="shared" si="32"/>
        <v>9.344490934449093</v>
      </c>
    </row>
    <row r="411" spans="1:13" s="5" customFormat="1" ht="78.75">
      <c r="A411" s="82" t="s">
        <v>152</v>
      </c>
      <c r="B411" s="76" t="s">
        <v>153</v>
      </c>
      <c r="C411" s="20" t="s">
        <v>15</v>
      </c>
      <c r="D411" s="46" t="s">
        <v>103</v>
      </c>
      <c r="E411" s="51">
        <v>24132.6</v>
      </c>
      <c r="F411" s="51">
        <v>40512.9</v>
      </c>
      <c r="G411" s="51">
        <v>23092.2</v>
      </c>
      <c r="H411" s="51">
        <v>24024.1</v>
      </c>
      <c r="I411" s="51">
        <f t="shared" si="30"/>
        <v>931.8999999999978</v>
      </c>
      <c r="J411" s="51">
        <f t="shared" si="33"/>
        <v>104.03556179142738</v>
      </c>
      <c r="K411" s="51">
        <f t="shared" si="34"/>
        <v>59.2998773230255</v>
      </c>
      <c r="L411" s="51">
        <f t="shared" si="31"/>
        <v>-108.5</v>
      </c>
      <c r="M411" s="51">
        <f t="shared" si="32"/>
        <v>99.55040070278378</v>
      </c>
    </row>
    <row r="412" spans="1:13" s="5" customFormat="1" ht="31.5">
      <c r="A412" s="84"/>
      <c r="B412" s="77"/>
      <c r="C412" s="21" t="s">
        <v>216</v>
      </c>
      <c r="D412" s="32" t="s">
        <v>217</v>
      </c>
      <c r="E412" s="51">
        <v>2243.2</v>
      </c>
      <c r="F412" s="51"/>
      <c r="G412" s="51"/>
      <c r="H412" s="51">
        <v>274</v>
      </c>
      <c r="I412" s="51">
        <f t="shared" si="30"/>
        <v>274</v>
      </c>
      <c r="J412" s="51"/>
      <c r="K412" s="51"/>
      <c r="L412" s="51">
        <f t="shared" si="31"/>
        <v>-1969.1999999999998</v>
      </c>
      <c r="M412" s="51">
        <f t="shared" si="32"/>
        <v>12.21469329529244</v>
      </c>
    </row>
    <row r="413" spans="1:13" s="5" customFormat="1" ht="15.75">
      <c r="A413" s="84"/>
      <c r="B413" s="77"/>
      <c r="C413" s="21" t="s">
        <v>88</v>
      </c>
      <c r="D413" s="45" t="s">
        <v>89</v>
      </c>
      <c r="E413" s="51">
        <v>401.3</v>
      </c>
      <c r="F413" s="51">
        <v>389.3</v>
      </c>
      <c r="G413" s="51"/>
      <c r="H413" s="51"/>
      <c r="I413" s="51">
        <f t="shared" si="30"/>
        <v>0</v>
      </c>
      <c r="J413" s="51"/>
      <c r="K413" s="51">
        <f t="shared" si="34"/>
        <v>0</v>
      </c>
      <c r="L413" s="51">
        <f t="shared" si="31"/>
        <v>-401.3</v>
      </c>
      <c r="M413" s="51">
        <f t="shared" si="32"/>
        <v>0</v>
      </c>
    </row>
    <row r="414" spans="1:13" s="5" customFormat="1" ht="15.75">
      <c r="A414" s="84"/>
      <c r="B414" s="77"/>
      <c r="C414" s="21" t="s">
        <v>20</v>
      </c>
      <c r="D414" s="45" t="s">
        <v>21</v>
      </c>
      <c r="E414" s="51">
        <f>E416</f>
        <v>0</v>
      </c>
      <c r="F414" s="51">
        <f>F416</f>
        <v>0</v>
      </c>
      <c r="G414" s="51">
        <f>G416</f>
        <v>0</v>
      </c>
      <c r="H414" s="51">
        <f>SUM(H415:H416)</f>
        <v>400.8</v>
      </c>
      <c r="I414" s="51">
        <f t="shared" si="30"/>
        <v>400.8</v>
      </c>
      <c r="J414" s="51"/>
      <c r="K414" s="51"/>
      <c r="L414" s="51">
        <f t="shared" si="31"/>
        <v>400.8</v>
      </c>
      <c r="M414" s="51"/>
    </row>
    <row r="415" spans="1:13" s="5" customFormat="1" ht="47.25" customHeight="1" hidden="1">
      <c r="A415" s="84"/>
      <c r="B415" s="77"/>
      <c r="C415" s="21" t="s">
        <v>220</v>
      </c>
      <c r="D415" s="45" t="s">
        <v>221</v>
      </c>
      <c r="E415" s="51"/>
      <c r="F415" s="51"/>
      <c r="G415" s="51"/>
      <c r="H415" s="51"/>
      <c r="I415" s="51">
        <f t="shared" si="30"/>
        <v>0</v>
      </c>
      <c r="J415" s="51" t="e">
        <f t="shared" si="33"/>
        <v>#DIV/0!</v>
      </c>
      <c r="K415" s="51"/>
      <c r="L415" s="51">
        <f t="shared" si="31"/>
        <v>0</v>
      </c>
      <c r="M415" s="51" t="e">
        <f t="shared" si="32"/>
        <v>#DIV/0!</v>
      </c>
    </row>
    <row r="416" spans="1:13" s="5" customFormat="1" ht="47.25" customHeight="1" hidden="1">
      <c r="A416" s="84"/>
      <c r="B416" s="77"/>
      <c r="C416" s="20" t="s">
        <v>22</v>
      </c>
      <c r="D416" s="46" t="s">
        <v>23</v>
      </c>
      <c r="E416" s="51"/>
      <c r="F416" s="51"/>
      <c r="G416" s="51"/>
      <c r="H416" s="51">
        <v>400.8</v>
      </c>
      <c r="I416" s="51">
        <f t="shared" si="30"/>
        <v>400.8</v>
      </c>
      <c r="J416" s="51" t="e">
        <f t="shared" si="33"/>
        <v>#DIV/0!</v>
      </c>
      <c r="K416" s="51"/>
      <c r="L416" s="51">
        <f t="shared" si="31"/>
        <v>400.8</v>
      </c>
      <c r="M416" s="51" t="e">
        <f t="shared" si="32"/>
        <v>#DIV/0!</v>
      </c>
    </row>
    <row r="417" spans="1:13" s="5" customFormat="1" ht="15.75" customHeight="1" hidden="1">
      <c r="A417" s="84"/>
      <c r="B417" s="77"/>
      <c r="C417" s="21" t="s">
        <v>24</v>
      </c>
      <c r="D417" s="45" t="s">
        <v>25</v>
      </c>
      <c r="E417" s="51"/>
      <c r="F417" s="51"/>
      <c r="G417" s="51"/>
      <c r="H417" s="51"/>
      <c r="I417" s="51">
        <f t="shared" si="30"/>
        <v>0</v>
      </c>
      <c r="J417" s="51" t="e">
        <f t="shared" si="33"/>
        <v>#DIV/0!</v>
      </c>
      <c r="K417" s="51"/>
      <c r="L417" s="51">
        <f t="shared" si="31"/>
        <v>0</v>
      </c>
      <c r="M417" s="51" t="e">
        <f t="shared" si="32"/>
        <v>#DIV/0!</v>
      </c>
    </row>
    <row r="418" spans="1:13" s="5" customFormat="1" ht="47.25">
      <c r="A418" s="84"/>
      <c r="B418" s="77"/>
      <c r="C418" s="21" t="s">
        <v>26</v>
      </c>
      <c r="D418" s="45" t="s">
        <v>200</v>
      </c>
      <c r="E418" s="51">
        <v>15921.5</v>
      </c>
      <c r="F418" s="51"/>
      <c r="G418" s="51"/>
      <c r="H418" s="51">
        <v>4723.8</v>
      </c>
      <c r="I418" s="51">
        <f t="shared" si="30"/>
        <v>4723.8</v>
      </c>
      <c r="J418" s="51"/>
      <c r="K418" s="51"/>
      <c r="L418" s="51">
        <f t="shared" si="31"/>
        <v>-11197.7</v>
      </c>
      <c r="M418" s="51">
        <f t="shared" si="32"/>
        <v>29.669315077097007</v>
      </c>
    </row>
    <row r="419" spans="1:13" s="5" customFormat="1" ht="15.75">
      <c r="A419" s="84"/>
      <c r="B419" s="77"/>
      <c r="C419" s="21" t="s">
        <v>29</v>
      </c>
      <c r="D419" s="45" t="s">
        <v>30</v>
      </c>
      <c r="E419" s="34">
        <v>59141.8</v>
      </c>
      <c r="F419" s="34">
        <f>132007.3+24626</f>
        <v>156633.3</v>
      </c>
      <c r="G419" s="34">
        <f>81841.1+8208.7</f>
        <v>90049.8</v>
      </c>
      <c r="H419" s="34">
        <v>81841.1</v>
      </c>
      <c r="I419" s="34">
        <f t="shared" si="30"/>
        <v>-8208.699999999997</v>
      </c>
      <c r="J419" s="34">
        <f t="shared" si="33"/>
        <v>90.8842662615575</v>
      </c>
      <c r="K419" s="34">
        <f t="shared" si="34"/>
        <v>52.250128165594425</v>
      </c>
      <c r="L419" s="34">
        <f t="shared" si="31"/>
        <v>22699.300000000003</v>
      </c>
      <c r="M419" s="34">
        <f t="shared" si="32"/>
        <v>138.3811449769875</v>
      </c>
    </row>
    <row r="420" spans="1:13" s="5" customFormat="1" ht="15.75">
      <c r="A420" s="84"/>
      <c r="B420" s="77"/>
      <c r="C420" s="21" t="s">
        <v>31</v>
      </c>
      <c r="D420" s="45" t="s">
        <v>32</v>
      </c>
      <c r="E420" s="51">
        <v>58186.1</v>
      </c>
      <c r="F420" s="69">
        <v>504961.7</v>
      </c>
      <c r="G420" s="51">
        <v>442725.4</v>
      </c>
      <c r="H420" s="51">
        <v>54461</v>
      </c>
      <c r="I420" s="51">
        <f t="shared" si="30"/>
        <v>-388264.4</v>
      </c>
      <c r="J420" s="51">
        <f t="shared" si="33"/>
        <v>12.30130460100098</v>
      </c>
      <c r="K420" s="51">
        <f t="shared" si="34"/>
        <v>10.785174400355512</v>
      </c>
      <c r="L420" s="51">
        <f t="shared" si="31"/>
        <v>-3725.0999999999985</v>
      </c>
      <c r="M420" s="51">
        <f t="shared" si="32"/>
        <v>93.59795552546055</v>
      </c>
    </row>
    <row r="421" spans="1:13" s="5" customFormat="1" ht="15.75">
      <c r="A421" s="84"/>
      <c r="B421" s="77"/>
      <c r="C421" s="21" t="s">
        <v>49</v>
      </c>
      <c r="D421" s="46" t="s">
        <v>50</v>
      </c>
      <c r="E421" s="51">
        <v>9072.9</v>
      </c>
      <c r="F421" s="69">
        <f>27110+112945.8</f>
        <v>140055.8</v>
      </c>
      <c r="G421" s="69">
        <f>27110+37648.6</f>
        <v>64758.6</v>
      </c>
      <c r="H421" s="51">
        <v>140055.8</v>
      </c>
      <c r="I421" s="51">
        <f t="shared" si="30"/>
        <v>75297.19999999998</v>
      </c>
      <c r="J421" s="51">
        <f t="shared" si="33"/>
        <v>216.27366867103365</v>
      </c>
      <c r="K421" s="51">
        <f t="shared" si="34"/>
        <v>100</v>
      </c>
      <c r="L421" s="51">
        <f t="shared" si="31"/>
        <v>130982.9</v>
      </c>
      <c r="M421" s="51">
        <f t="shared" si="32"/>
        <v>1543.671813863263</v>
      </c>
    </row>
    <row r="422" spans="1:13" s="5" customFormat="1" ht="15.75">
      <c r="A422" s="84"/>
      <c r="B422" s="77"/>
      <c r="C422" s="21" t="s">
        <v>33</v>
      </c>
      <c r="D422" s="45" t="s">
        <v>28</v>
      </c>
      <c r="E422" s="51">
        <v>-39572.2</v>
      </c>
      <c r="F422" s="51"/>
      <c r="G422" s="51"/>
      <c r="H422" s="51">
        <v>-31755.9</v>
      </c>
      <c r="I422" s="51">
        <f t="shared" si="30"/>
        <v>-31755.9</v>
      </c>
      <c r="J422" s="51"/>
      <c r="K422" s="51"/>
      <c r="L422" s="51">
        <f t="shared" si="31"/>
        <v>7816.299999999996</v>
      </c>
      <c r="M422" s="51">
        <f t="shared" si="32"/>
        <v>80.24800238551308</v>
      </c>
    </row>
    <row r="423" spans="1:13" s="5" customFormat="1" ht="31.5">
      <c r="A423" s="84"/>
      <c r="B423" s="77"/>
      <c r="C423" s="23"/>
      <c r="D423" s="3" t="s">
        <v>38</v>
      </c>
      <c r="E423" s="6">
        <f>E424-E422</f>
        <v>169099.4</v>
      </c>
      <c r="F423" s="6">
        <f>F424-F422</f>
        <v>842553</v>
      </c>
      <c r="G423" s="6">
        <f>G424-G422</f>
        <v>620626</v>
      </c>
      <c r="H423" s="6">
        <f>H424-H422</f>
        <v>305780.6</v>
      </c>
      <c r="I423" s="6">
        <f t="shared" si="30"/>
        <v>-314845.4</v>
      </c>
      <c r="J423" s="6">
        <f t="shared" si="33"/>
        <v>49.269705104201236</v>
      </c>
      <c r="K423" s="6">
        <f t="shared" si="34"/>
        <v>36.29215016740787</v>
      </c>
      <c r="L423" s="6">
        <f t="shared" si="31"/>
        <v>136681.19999999998</v>
      </c>
      <c r="M423" s="6">
        <f t="shared" si="32"/>
        <v>180.82890891392873</v>
      </c>
    </row>
    <row r="424" spans="1:13" s="5" customFormat="1" ht="15.75">
      <c r="A424" s="83"/>
      <c r="B424" s="78"/>
      <c r="C424" s="17"/>
      <c r="D424" s="3" t="s">
        <v>57</v>
      </c>
      <c r="E424" s="6">
        <f>SUM(E411:E414,E417:E422)</f>
        <v>129527.2</v>
      </c>
      <c r="F424" s="6">
        <f>SUM(F411:F414,F417:F422)</f>
        <v>842553</v>
      </c>
      <c r="G424" s="6">
        <f>SUM(G411:G414,G417:G422)</f>
        <v>620626</v>
      </c>
      <c r="H424" s="6">
        <f>SUM(H411:H414,H417:H422)</f>
        <v>274024.69999999995</v>
      </c>
      <c r="I424" s="6">
        <f t="shared" si="30"/>
        <v>-346601.30000000005</v>
      </c>
      <c r="J424" s="6">
        <f t="shared" si="33"/>
        <v>44.15295201941265</v>
      </c>
      <c r="K424" s="6">
        <f t="shared" si="34"/>
        <v>32.52314097748153</v>
      </c>
      <c r="L424" s="6">
        <f t="shared" si="31"/>
        <v>144497.49999999994</v>
      </c>
      <c r="M424" s="6">
        <f t="shared" si="32"/>
        <v>211.55764966740574</v>
      </c>
    </row>
    <row r="425" spans="1:13" ht="63">
      <c r="A425" s="82" t="s">
        <v>154</v>
      </c>
      <c r="B425" s="76" t="s">
        <v>155</v>
      </c>
      <c r="C425" s="65" t="s">
        <v>227</v>
      </c>
      <c r="D425" s="43" t="s">
        <v>10</v>
      </c>
      <c r="E425" s="34">
        <v>244859.7</v>
      </c>
      <c r="F425" s="34">
        <v>430490.2</v>
      </c>
      <c r="G425" s="34">
        <v>243095</v>
      </c>
      <c r="H425" s="34">
        <v>291108.9</v>
      </c>
      <c r="I425" s="34">
        <f t="shared" si="30"/>
        <v>48013.90000000002</v>
      </c>
      <c r="J425" s="34">
        <f t="shared" si="33"/>
        <v>119.75108496678256</v>
      </c>
      <c r="K425" s="34">
        <f t="shared" si="34"/>
        <v>67.62265436007603</v>
      </c>
      <c r="L425" s="34">
        <f t="shared" si="31"/>
        <v>46249.20000000001</v>
      </c>
      <c r="M425" s="34">
        <f t="shared" si="32"/>
        <v>118.8880407841715</v>
      </c>
    </row>
    <row r="426" spans="1:13" ht="31.5">
      <c r="A426" s="84"/>
      <c r="B426" s="77"/>
      <c r="C426" s="21" t="s">
        <v>156</v>
      </c>
      <c r="D426" s="45" t="s">
        <v>157</v>
      </c>
      <c r="E426" s="34">
        <v>15668.6</v>
      </c>
      <c r="F426" s="34">
        <v>52514.3</v>
      </c>
      <c r="G426" s="34">
        <v>21391.6</v>
      </c>
      <c r="H426" s="34">
        <v>23220.1</v>
      </c>
      <c r="I426" s="34">
        <f t="shared" si="30"/>
        <v>1828.5</v>
      </c>
      <c r="J426" s="34">
        <f t="shared" si="33"/>
        <v>108.54774771405597</v>
      </c>
      <c r="K426" s="34">
        <f t="shared" si="34"/>
        <v>44.21671811297113</v>
      </c>
      <c r="L426" s="34">
        <f t="shared" si="31"/>
        <v>7551.499999999998</v>
      </c>
      <c r="M426" s="34">
        <f t="shared" si="32"/>
        <v>148.19511634734434</v>
      </c>
    </row>
    <row r="427" spans="1:13" ht="31.5">
      <c r="A427" s="84"/>
      <c r="B427" s="77"/>
      <c r="C427" s="21" t="s">
        <v>17</v>
      </c>
      <c r="D427" s="32" t="s">
        <v>18</v>
      </c>
      <c r="E427" s="55">
        <v>36.9</v>
      </c>
      <c r="F427" s="34"/>
      <c r="G427" s="34"/>
      <c r="H427" s="34"/>
      <c r="I427" s="34">
        <f t="shared" si="30"/>
        <v>0</v>
      </c>
      <c r="J427" s="34"/>
      <c r="K427" s="34"/>
      <c r="L427" s="34">
        <f t="shared" si="31"/>
        <v>-36.9</v>
      </c>
      <c r="M427" s="34">
        <f t="shared" si="32"/>
        <v>0</v>
      </c>
    </row>
    <row r="428" spans="1:13" ht="47.25">
      <c r="A428" s="84"/>
      <c r="B428" s="77"/>
      <c r="C428" s="65" t="s">
        <v>231</v>
      </c>
      <c r="D428" s="46" t="s">
        <v>19</v>
      </c>
      <c r="E428" s="34">
        <v>36659.9</v>
      </c>
      <c r="F428" s="34">
        <v>227314.4</v>
      </c>
      <c r="G428" s="34">
        <v>61786.8</v>
      </c>
      <c r="H428" s="34">
        <v>195026.9</v>
      </c>
      <c r="I428" s="34">
        <f t="shared" si="30"/>
        <v>133240.09999999998</v>
      </c>
      <c r="J428" s="34">
        <f t="shared" si="33"/>
        <v>315.6449273954955</v>
      </c>
      <c r="K428" s="34">
        <f t="shared" si="34"/>
        <v>85.7961044262924</v>
      </c>
      <c r="L428" s="34">
        <f t="shared" si="31"/>
        <v>158367</v>
      </c>
      <c r="M428" s="34">
        <f t="shared" si="32"/>
        <v>531.9897217395574</v>
      </c>
    </row>
    <row r="429" spans="1:13" ht="63">
      <c r="A429" s="84"/>
      <c r="B429" s="77"/>
      <c r="C429" s="20" t="s">
        <v>224</v>
      </c>
      <c r="D429" s="46" t="s">
        <v>225</v>
      </c>
      <c r="E429" s="34"/>
      <c r="F429" s="34"/>
      <c r="G429" s="34"/>
      <c r="H429" s="34">
        <v>770.3</v>
      </c>
      <c r="I429" s="34">
        <f t="shared" si="30"/>
        <v>770.3</v>
      </c>
      <c r="J429" s="34"/>
      <c r="K429" s="34"/>
      <c r="L429" s="34">
        <f t="shared" si="31"/>
        <v>770.3</v>
      </c>
      <c r="M429" s="34"/>
    </row>
    <row r="430" spans="1:13" ht="15.75">
      <c r="A430" s="84"/>
      <c r="B430" s="77"/>
      <c r="C430" s="21" t="s">
        <v>20</v>
      </c>
      <c r="D430" s="45" t="s">
        <v>21</v>
      </c>
      <c r="E430" s="34">
        <f>SUM(E431)</f>
        <v>0</v>
      </c>
      <c r="F430" s="34">
        <f>SUM(F431)</f>
        <v>0</v>
      </c>
      <c r="G430" s="34">
        <f>SUM(G431)</f>
        <v>0</v>
      </c>
      <c r="H430" s="34">
        <f>SUM(H431)</f>
        <v>15</v>
      </c>
      <c r="I430" s="34">
        <f t="shared" si="30"/>
        <v>15</v>
      </c>
      <c r="J430" s="34"/>
      <c r="K430" s="34"/>
      <c r="L430" s="34">
        <f t="shared" si="31"/>
        <v>15</v>
      </c>
      <c r="M430" s="34"/>
    </row>
    <row r="431" spans="1:13" ht="47.25" customHeight="1" hidden="1">
      <c r="A431" s="84"/>
      <c r="B431" s="77"/>
      <c r="C431" s="20" t="s">
        <v>22</v>
      </c>
      <c r="D431" s="46" t="s">
        <v>23</v>
      </c>
      <c r="E431" s="34"/>
      <c r="F431" s="34"/>
      <c r="G431" s="34"/>
      <c r="H431" s="34">
        <v>15</v>
      </c>
      <c r="I431" s="34">
        <f t="shared" si="30"/>
        <v>15</v>
      </c>
      <c r="J431" s="34"/>
      <c r="K431" s="34"/>
      <c r="L431" s="34">
        <f t="shared" si="31"/>
        <v>15</v>
      </c>
      <c r="M431" s="34" t="e">
        <f t="shared" si="32"/>
        <v>#DIV/0!</v>
      </c>
    </row>
    <row r="432" spans="1:13" ht="15.75">
      <c r="A432" s="84"/>
      <c r="B432" s="77"/>
      <c r="C432" s="21" t="s">
        <v>24</v>
      </c>
      <c r="D432" s="45" t="s">
        <v>25</v>
      </c>
      <c r="E432" s="34">
        <v>-24.3</v>
      </c>
      <c r="F432" s="34"/>
      <c r="G432" s="34"/>
      <c r="H432" s="34">
        <v>251.4</v>
      </c>
      <c r="I432" s="34">
        <f t="shared" si="30"/>
        <v>251.4</v>
      </c>
      <c r="J432" s="34"/>
      <c r="K432" s="34"/>
      <c r="L432" s="34">
        <f t="shared" si="31"/>
        <v>275.7</v>
      </c>
      <c r="M432" s="34">
        <f t="shared" si="32"/>
        <v>-1034.567901234568</v>
      </c>
    </row>
    <row r="433" spans="1:13" ht="15.75">
      <c r="A433" s="84"/>
      <c r="B433" s="77"/>
      <c r="C433" s="21" t="s">
        <v>26</v>
      </c>
      <c r="D433" s="45" t="s">
        <v>150</v>
      </c>
      <c r="E433" s="34">
        <v>2.4</v>
      </c>
      <c r="F433" s="34"/>
      <c r="G433" s="34"/>
      <c r="H433" s="34"/>
      <c r="I433" s="34">
        <f t="shared" si="30"/>
        <v>0</v>
      </c>
      <c r="J433" s="34"/>
      <c r="K433" s="34"/>
      <c r="L433" s="34">
        <f t="shared" si="31"/>
        <v>-2.4</v>
      </c>
      <c r="M433" s="34">
        <f t="shared" si="32"/>
        <v>0</v>
      </c>
    </row>
    <row r="434" spans="1:13" ht="15.75" customHeight="1" hidden="1">
      <c r="A434" s="84"/>
      <c r="B434" s="77"/>
      <c r="C434" s="21" t="s">
        <v>31</v>
      </c>
      <c r="D434" s="45" t="s">
        <v>32</v>
      </c>
      <c r="E434" s="34"/>
      <c r="F434" s="34"/>
      <c r="G434" s="34"/>
      <c r="H434" s="34"/>
      <c r="I434" s="34">
        <f t="shared" si="30"/>
        <v>0</v>
      </c>
      <c r="J434" s="34" t="e">
        <f t="shared" si="33"/>
        <v>#DIV/0!</v>
      </c>
      <c r="K434" s="34" t="e">
        <f t="shared" si="34"/>
        <v>#DIV/0!</v>
      </c>
      <c r="L434" s="34">
        <f t="shared" si="31"/>
        <v>0</v>
      </c>
      <c r="M434" s="34" t="e">
        <f t="shared" si="32"/>
        <v>#DIV/0!</v>
      </c>
    </row>
    <row r="435" spans="1:13" s="5" customFormat="1" ht="15.75">
      <c r="A435" s="84"/>
      <c r="B435" s="77"/>
      <c r="C435" s="22"/>
      <c r="D435" s="3" t="s">
        <v>34</v>
      </c>
      <c r="E435" s="6">
        <f>SUM(E425:E434)-E430</f>
        <v>297203.20000000007</v>
      </c>
      <c r="F435" s="6">
        <f>SUM(F425:F434)-F430</f>
        <v>710318.9</v>
      </c>
      <c r="G435" s="6">
        <f>SUM(G425:G434)-G430</f>
        <v>326273.39999999997</v>
      </c>
      <c r="H435" s="6">
        <f>SUM(H425:H434)-H430</f>
        <v>510392.60000000003</v>
      </c>
      <c r="I435" s="6">
        <f t="shared" si="30"/>
        <v>184119.20000000007</v>
      </c>
      <c r="J435" s="6">
        <f t="shared" si="33"/>
        <v>156.4309563697194</v>
      </c>
      <c r="K435" s="6">
        <f t="shared" si="34"/>
        <v>71.85400810818916</v>
      </c>
      <c r="L435" s="6">
        <f t="shared" si="31"/>
        <v>213189.39999999997</v>
      </c>
      <c r="M435" s="6">
        <f t="shared" si="32"/>
        <v>171.73186560575388</v>
      </c>
    </row>
    <row r="436" spans="1:13" ht="15.75">
      <c r="A436" s="84"/>
      <c r="B436" s="77"/>
      <c r="C436" s="21" t="s">
        <v>158</v>
      </c>
      <c r="D436" s="45" t="s">
        <v>159</v>
      </c>
      <c r="E436" s="34">
        <v>41876.3</v>
      </c>
      <c r="F436" s="34">
        <v>204534.2</v>
      </c>
      <c r="G436" s="34">
        <v>19021.6</v>
      </c>
      <c r="H436" s="34">
        <v>22275.2</v>
      </c>
      <c r="I436" s="34">
        <f t="shared" si="30"/>
        <v>3253.600000000002</v>
      </c>
      <c r="J436" s="34">
        <f t="shared" si="33"/>
        <v>117.1047651091391</v>
      </c>
      <c r="K436" s="34">
        <f t="shared" si="34"/>
        <v>10.890697008128713</v>
      </c>
      <c r="L436" s="34">
        <f t="shared" si="31"/>
        <v>-19601.100000000002</v>
      </c>
      <c r="M436" s="34">
        <f t="shared" si="32"/>
        <v>53.19285610237772</v>
      </c>
    </row>
    <row r="437" spans="1:13" ht="15.75">
      <c r="A437" s="84"/>
      <c r="B437" s="77"/>
      <c r="C437" s="21" t="s">
        <v>160</v>
      </c>
      <c r="D437" s="45" t="s">
        <v>161</v>
      </c>
      <c r="E437" s="34">
        <v>1991835.4</v>
      </c>
      <c r="F437" s="34">
        <v>3218580.1</v>
      </c>
      <c r="G437" s="34">
        <v>2025935.5</v>
      </c>
      <c r="H437" s="34">
        <v>2202387</v>
      </c>
      <c r="I437" s="34">
        <f t="shared" si="30"/>
        <v>176451.5</v>
      </c>
      <c r="J437" s="34">
        <f t="shared" si="33"/>
        <v>108.70963068666302</v>
      </c>
      <c r="K437" s="34">
        <f t="shared" si="34"/>
        <v>68.42728568414375</v>
      </c>
      <c r="L437" s="34">
        <f t="shared" si="31"/>
        <v>210551.6000000001</v>
      </c>
      <c r="M437" s="34">
        <f t="shared" si="32"/>
        <v>110.57073290292962</v>
      </c>
    </row>
    <row r="438" spans="1:13" ht="15.75">
      <c r="A438" s="84"/>
      <c r="B438" s="77"/>
      <c r="C438" s="21" t="s">
        <v>53</v>
      </c>
      <c r="D438" s="49" t="s">
        <v>54</v>
      </c>
      <c r="E438" s="51">
        <v>288.6</v>
      </c>
      <c r="F438" s="34"/>
      <c r="G438" s="34"/>
      <c r="H438" s="34">
        <v>-108.9</v>
      </c>
      <c r="I438" s="34">
        <f t="shared" si="30"/>
        <v>-108.9</v>
      </c>
      <c r="J438" s="34"/>
      <c r="K438" s="34"/>
      <c r="L438" s="34">
        <f t="shared" si="31"/>
        <v>-397.5</v>
      </c>
      <c r="M438" s="34">
        <f t="shared" si="32"/>
        <v>-37.733887733887734</v>
      </c>
    </row>
    <row r="439" spans="1:13" ht="63" customHeight="1" hidden="1">
      <c r="A439" s="84"/>
      <c r="B439" s="77"/>
      <c r="C439" s="65" t="s">
        <v>227</v>
      </c>
      <c r="D439" s="43" t="s">
        <v>10</v>
      </c>
      <c r="E439" s="51"/>
      <c r="F439" s="34"/>
      <c r="G439" s="34"/>
      <c r="H439" s="34"/>
      <c r="I439" s="34">
        <f t="shared" si="30"/>
        <v>0</v>
      </c>
      <c r="J439" s="34" t="e">
        <f t="shared" si="33"/>
        <v>#DIV/0!</v>
      </c>
      <c r="K439" s="34" t="e">
        <f t="shared" si="34"/>
        <v>#DIV/0!</v>
      </c>
      <c r="L439" s="34">
        <f t="shared" si="31"/>
        <v>0</v>
      </c>
      <c r="M439" s="34" t="e">
        <f t="shared" si="32"/>
        <v>#DIV/0!</v>
      </c>
    </row>
    <row r="440" spans="1:13" ht="15.75">
      <c r="A440" s="84"/>
      <c r="B440" s="77"/>
      <c r="C440" s="21" t="s">
        <v>20</v>
      </c>
      <c r="D440" s="45" t="s">
        <v>21</v>
      </c>
      <c r="E440" s="34">
        <f>E441</f>
        <v>394.2</v>
      </c>
      <c r="F440" s="34">
        <f>F441</f>
        <v>660</v>
      </c>
      <c r="G440" s="34">
        <f>G441</f>
        <v>370.9</v>
      </c>
      <c r="H440" s="34">
        <f>H441</f>
        <v>537.5</v>
      </c>
      <c r="I440" s="34">
        <f t="shared" si="30"/>
        <v>166.60000000000002</v>
      </c>
      <c r="J440" s="34">
        <f t="shared" si="33"/>
        <v>144.91776759234295</v>
      </c>
      <c r="K440" s="34">
        <f t="shared" si="34"/>
        <v>81.43939393939394</v>
      </c>
      <c r="L440" s="34">
        <f t="shared" si="31"/>
        <v>143.3</v>
      </c>
      <c r="M440" s="34">
        <f t="shared" si="32"/>
        <v>136.3521055301877</v>
      </c>
    </row>
    <row r="441" spans="1:13" ht="31.5" customHeight="1" hidden="1">
      <c r="A441" s="84"/>
      <c r="B441" s="77"/>
      <c r="C441" s="20" t="s">
        <v>162</v>
      </c>
      <c r="D441" s="46" t="s">
        <v>163</v>
      </c>
      <c r="E441" s="34">
        <v>394.2</v>
      </c>
      <c r="F441" s="34">
        <v>660</v>
      </c>
      <c r="G441" s="34">
        <v>370.9</v>
      </c>
      <c r="H441" s="34">
        <v>537.5</v>
      </c>
      <c r="I441" s="34">
        <f t="shared" si="30"/>
        <v>166.60000000000002</v>
      </c>
      <c r="J441" s="34">
        <f t="shared" si="33"/>
        <v>144.91776759234295</v>
      </c>
      <c r="K441" s="34">
        <f t="shared" si="34"/>
        <v>81.43939393939394</v>
      </c>
      <c r="L441" s="34">
        <f t="shared" si="31"/>
        <v>143.3</v>
      </c>
      <c r="M441" s="34">
        <f t="shared" si="32"/>
        <v>136.3521055301877</v>
      </c>
    </row>
    <row r="442" spans="1:13" s="5" customFormat="1" ht="15.75">
      <c r="A442" s="84"/>
      <c r="B442" s="77"/>
      <c r="C442" s="22"/>
      <c r="D442" s="3" t="s">
        <v>37</v>
      </c>
      <c r="E442" s="6">
        <f>SUM(E436:E440)</f>
        <v>2034394.5</v>
      </c>
      <c r="F442" s="6">
        <f>SUM(F436:F440)</f>
        <v>3423774.3000000003</v>
      </c>
      <c r="G442" s="6">
        <f>SUM(G436:G440)</f>
        <v>2045328</v>
      </c>
      <c r="H442" s="6">
        <f>SUM(H436:H440)</f>
        <v>2225090.8000000003</v>
      </c>
      <c r="I442" s="6">
        <f t="shared" si="30"/>
        <v>179762.80000000028</v>
      </c>
      <c r="J442" s="6">
        <f t="shared" si="33"/>
        <v>108.78894729842843</v>
      </c>
      <c r="K442" s="6">
        <f t="shared" si="34"/>
        <v>64.98941241541534</v>
      </c>
      <c r="L442" s="6">
        <f t="shared" si="31"/>
        <v>190696.30000000028</v>
      </c>
      <c r="M442" s="6">
        <f t="shared" si="32"/>
        <v>109.37361460621331</v>
      </c>
    </row>
    <row r="443" spans="1:13" s="5" customFormat="1" ht="18" customHeight="1">
      <c r="A443" s="83"/>
      <c r="B443" s="78"/>
      <c r="C443" s="22"/>
      <c r="D443" s="3" t="s">
        <v>57</v>
      </c>
      <c r="E443" s="6">
        <f>E435+E442</f>
        <v>2331597.7</v>
      </c>
      <c r="F443" s="6">
        <f>F435+F442</f>
        <v>4134093.2</v>
      </c>
      <c r="G443" s="6">
        <f>G435+G442</f>
        <v>2371601.4</v>
      </c>
      <c r="H443" s="6">
        <f>H435+H442</f>
        <v>2735483.4000000004</v>
      </c>
      <c r="I443" s="6">
        <f t="shared" si="30"/>
        <v>363882.00000000047</v>
      </c>
      <c r="J443" s="6">
        <f t="shared" si="33"/>
        <v>115.34330347418418</v>
      </c>
      <c r="K443" s="6">
        <f t="shared" si="34"/>
        <v>66.16888559745098</v>
      </c>
      <c r="L443" s="6">
        <f t="shared" si="31"/>
        <v>403885.7000000002</v>
      </c>
      <c r="M443" s="6">
        <f t="shared" si="32"/>
        <v>117.32227219129614</v>
      </c>
    </row>
    <row r="444" spans="1:13" s="5" customFormat="1" ht="15.75" customHeight="1" hidden="1">
      <c r="A444" s="76"/>
      <c r="B444" s="76" t="s">
        <v>164</v>
      </c>
      <c r="C444" s="21" t="s">
        <v>53</v>
      </c>
      <c r="D444" s="49" t="s">
        <v>54</v>
      </c>
      <c r="E444" s="51"/>
      <c r="F444" s="6"/>
      <c r="G444" s="6"/>
      <c r="H444" s="51"/>
      <c r="I444" s="51">
        <f t="shared" si="30"/>
        <v>0</v>
      </c>
      <c r="J444" s="51" t="e">
        <f t="shared" si="33"/>
        <v>#DIV/0!</v>
      </c>
      <c r="K444" s="51" t="e">
        <f t="shared" si="34"/>
        <v>#DIV/0!</v>
      </c>
      <c r="L444" s="51">
        <f t="shared" si="31"/>
        <v>0</v>
      </c>
      <c r="M444" s="51" t="e">
        <f t="shared" si="32"/>
        <v>#DIV/0!</v>
      </c>
    </row>
    <row r="445" spans="1:13" s="5" customFormat="1" ht="94.5" customHeight="1" hidden="1">
      <c r="A445" s="77"/>
      <c r="B445" s="77"/>
      <c r="C445" s="24" t="s">
        <v>165</v>
      </c>
      <c r="D445" s="50" t="s">
        <v>166</v>
      </c>
      <c r="E445" s="34"/>
      <c r="F445" s="34"/>
      <c r="G445" s="34"/>
      <c r="H445" s="34"/>
      <c r="I445" s="34">
        <f t="shared" si="30"/>
        <v>0</v>
      </c>
      <c r="J445" s="34" t="e">
        <f t="shared" si="33"/>
        <v>#DIV/0!</v>
      </c>
      <c r="K445" s="34" t="e">
        <f t="shared" si="34"/>
        <v>#DIV/0!</v>
      </c>
      <c r="L445" s="34">
        <f t="shared" si="31"/>
        <v>0</v>
      </c>
      <c r="M445" s="34" t="e">
        <f t="shared" si="32"/>
        <v>#DIV/0!</v>
      </c>
    </row>
    <row r="446" spans="1:13" s="5" customFormat="1" ht="78.75" customHeight="1" hidden="1">
      <c r="A446" s="77"/>
      <c r="B446" s="77"/>
      <c r="C446" s="26" t="s">
        <v>167</v>
      </c>
      <c r="D446" s="50" t="s">
        <v>168</v>
      </c>
      <c r="E446" s="34"/>
      <c r="F446" s="34"/>
      <c r="G446" s="34"/>
      <c r="H446" s="34"/>
      <c r="I446" s="34">
        <f t="shared" si="30"/>
        <v>0</v>
      </c>
      <c r="J446" s="34" t="e">
        <f t="shared" si="33"/>
        <v>#DIV/0!</v>
      </c>
      <c r="K446" s="34" t="e">
        <f t="shared" si="34"/>
        <v>#DIV/0!</v>
      </c>
      <c r="L446" s="34">
        <f t="shared" si="31"/>
        <v>0</v>
      </c>
      <c r="M446" s="34" t="e">
        <f t="shared" si="32"/>
        <v>#DIV/0!</v>
      </c>
    </row>
    <row r="447" spans="1:13" ht="15.75" customHeight="1" hidden="1">
      <c r="A447" s="77"/>
      <c r="B447" s="77"/>
      <c r="C447" s="21" t="s">
        <v>20</v>
      </c>
      <c r="D447" s="45" t="s">
        <v>21</v>
      </c>
      <c r="E447" s="34">
        <f>SUM(E448:E448)</f>
        <v>0</v>
      </c>
      <c r="F447" s="34">
        <f>SUM(F448:F448)</f>
        <v>0</v>
      </c>
      <c r="G447" s="34">
        <f>SUM(G448:G448)</f>
        <v>0</v>
      </c>
      <c r="H447" s="34">
        <f>SUM(H448:H448)</f>
        <v>0</v>
      </c>
      <c r="I447" s="34">
        <f t="shared" si="30"/>
        <v>0</v>
      </c>
      <c r="J447" s="34" t="e">
        <f t="shared" si="33"/>
        <v>#DIV/0!</v>
      </c>
      <c r="K447" s="34" t="e">
        <f t="shared" si="34"/>
        <v>#DIV/0!</v>
      </c>
      <c r="L447" s="34">
        <f t="shared" si="31"/>
        <v>0</v>
      </c>
      <c r="M447" s="34" t="e">
        <f t="shared" si="32"/>
        <v>#DIV/0!</v>
      </c>
    </row>
    <row r="448" spans="1:13" ht="63" customHeight="1" hidden="1">
      <c r="A448" s="77"/>
      <c r="B448" s="77"/>
      <c r="C448" s="21" t="s">
        <v>55</v>
      </c>
      <c r="D448" s="48" t="s">
        <v>56</v>
      </c>
      <c r="E448" s="34"/>
      <c r="F448" s="34"/>
      <c r="G448" s="34"/>
      <c r="H448" s="34"/>
      <c r="I448" s="34">
        <f t="shared" si="30"/>
        <v>0</v>
      </c>
      <c r="J448" s="34" t="e">
        <f t="shared" si="33"/>
        <v>#DIV/0!</v>
      </c>
      <c r="K448" s="34" t="e">
        <f t="shared" si="34"/>
        <v>#DIV/0!</v>
      </c>
      <c r="L448" s="34">
        <f t="shared" si="31"/>
        <v>0</v>
      </c>
      <c r="M448" s="34" t="e">
        <f t="shared" si="32"/>
        <v>#DIV/0!</v>
      </c>
    </row>
    <row r="449" spans="1:13" ht="15.75" customHeight="1" hidden="1">
      <c r="A449" s="77"/>
      <c r="B449" s="77"/>
      <c r="C449" s="21" t="s">
        <v>29</v>
      </c>
      <c r="D449" s="45" t="s">
        <v>30</v>
      </c>
      <c r="E449" s="34"/>
      <c r="F449" s="34"/>
      <c r="G449" s="34"/>
      <c r="H449" s="34"/>
      <c r="I449" s="34">
        <f t="shared" si="30"/>
        <v>0</v>
      </c>
      <c r="J449" s="34" t="e">
        <f t="shared" si="33"/>
        <v>#DIV/0!</v>
      </c>
      <c r="K449" s="34" t="e">
        <f t="shared" si="34"/>
        <v>#DIV/0!</v>
      </c>
      <c r="L449" s="34">
        <f t="shared" si="31"/>
        <v>0</v>
      </c>
      <c r="M449" s="34" t="e">
        <f t="shared" si="32"/>
        <v>#DIV/0!</v>
      </c>
    </row>
    <row r="450" spans="1:13" ht="15.75" customHeight="1" hidden="1">
      <c r="A450" s="77"/>
      <c r="B450" s="77"/>
      <c r="C450" s="21" t="s">
        <v>31</v>
      </c>
      <c r="D450" s="45" t="s">
        <v>32</v>
      </c>
      <c r="E450" s="34"/>
      <c r="F450" s="34"/>
      <c r="G450" s="34"/>
      <c r="H450" s="34"/>
      <c r="I450" s="34">
        <f t="shared" si="30"/>
        <v>0</v>
      </c>
      <c r="J450" s="34" t="e">
        <f t="shared" si="33"/>
        <v>#DIV/0!</v>
      </c>
      <c r="K450" s="34" t="e">
        <f t="shared" si="34"/>
        <v>#DIV/0!</v>
      </c>
      <c r="L450" s="34">
        <f t="shared" si="31"/>
        <v>0</v>
      </c>
      <c r="M450" s="34" t="e">
        <f t="shared" si="32"/>
        <v>#DIV/0!</v>
      </c>
    </row>
    <row r="451" spans="1:13" ht="15.75" customHeight="1" hidden="1">
      <c r="A451" s="77"/>
      <c r="B451" s="77"/>
      <c r="C451" s="21" t="s">
        <v>49</v>
      </c>
      <c r="D451" s="46" t="s">
        <v>50</v>
      </c>
      <c r="E451" s="34"/>
      <c r="F451" s="34"/>
      <c r="G451" s="34"/>
      <c r="H451" s="34"/>
      <c r="I451" s="34">
        <f t="shared" si="30"/>
        <v>0</v>
      </c>
      <c r="J451" s="34" t="e">
        <f t="shared" si="33"/>
        <v>#DIV/0!</v>
      </c>
      <c r="K451" s="34" t="e">
        <f t="shared" si="34"/>
        <v>#DIV/0!</v>
      </c>
      <c r="L451" s="34">
        <f t="shared" si="31"/>
        <v>0</v>
      </c>
      <c r="M451" s="34" t="e">
        <f t="shared" si="32"/>
        <v>#DIV/0!</v>
      </c>
    </row>
    <row r="452" spans="1:13" s="5" customFormat="1" ht="15.75" customHeight="1" hidden="1">
      <c r="A452" s="78"/>
      <c r="B452" s="78"/>
      <c r="C452" s="22"/>
      <c r="D452" s="3" t="s">
        <v>169</v>
      </c>
      <c r="E452" s="6">
        <f>SUM(E444:E447,E449:E451)</f>
        <v>0</v>
      </c>
      <c r="F452" s="6">
        <f>SUM(F444:F447,F449:F451)</f>
        <v>0</v>
      </c>
      <c r="G452" s="6">
        <f>SUM(G444:G447,G449:G451)</f>
        <v>0</v>
      </c>
      <c r="H452" s="6">
        <f>SUM(H444:H447,H449:H451)</f>
        <v>0</v>
      </c>
      <c r="I452" s="6">
        <f t="shared" si="30"/>
        <v>0</v>
      </c>
      <c r="J452" s="6" t="e">
        <f t="shared" si="33"/>
        <v>#DIV/0!</v>
      </c>
      <c r="K452" s="6" t="e">
        <f t="shared" si="34"/>
        <v>#DIV/0!</v>
      </c>
      <c r="L452" s="6">
        <f t="shared" si="31"/>
        <v>0</v>
      </c>
      <c r="M452" s="6" t="e">
        <f t="shared" si="32"/>
        <v>#DIV/0!</v>
      </c>
    </row>
    <row r="453" spans="1:13" s="5" customFormat="1" ht="10.5" customHeight="1">
      <c r="A453" s="79"/>
      <c r="B453" s="79"/>
      <c r="C453" s="99"/>
      <c r="D453" s="3"/>
      <c r="E453" s="6"/>
      <c r="F453" s="6"/>
      <c r="G453" s="6"/>
      <c r="H453" s="6"/>
      <c r="I453" s="6">
        <f t="shared" si="30"/>
        <v>0</v>
      </c>
      <c r="J453" s="6"/>
      <c r="K453" s="6"/>
      <c r="L453" s="6">
        <f t="shared" si="31"/>
        <v>0</v>
      </c>
      <c r="M453" s="6"/>
    </row>
    <row r="454" spans="1:13" s="5" customFormat="1" ht="21" customHeight="1">
      <c r="A454" s="80"/>
      <c r="B454" s="80"/>
      <c r="C454" s="100"/>
      <c r="D454" s="3" t="s">
        <v>170</v>
      </c>
      <c r="E454" s="6">
        <f>E469+E484</f>
        <v>7311682.1</v>
      </c>
      <c r="F454" s="6">
        <f>F469+F484</f>
        <v>14295768.9</v>
      </c>
      <c r="G454" s="6">
        <f>G469+G484</f>
        <v>7718027.6</v>
      </c>
      <c r="H454" s="6">
        <f>H469+H484</f>
        <v>8272348.2</v>
      </c>
      <c r="I454" s="6">
        <f t="shared" si="30"/>
        <v>554320.6000000006</v>
      </c>
      <c r="J454" s="6">
        <f t="shared" si="33"/>
        <v>107.18215363728423</v>
      </c>
      <c r="K454" s="6">
        <f t="shared" si="34"/>
        <v>57.86571018226239</v>
      </c>
      <c r="L454" s="6">
        <f t="shared" si="31"/>
        <v>960666.1000000006</v>
      </c>
      <c r="M454" s="6">
        <f t="shared" si="32"/>
        <v>113.13878375538238</v>
      </c>
    </row>
    <row r="455" spans="1:13" s="5" customFormat="1" ht="7.5" customHeight="1">
      <c r="A455" s="80"/>
      <c r="B455" s="80"/>
      <c r="C455" s="100"/>
      <c r="D455" s="8"/>
      <c r="E455" s="6"/>
      <c r="F455" s="6"/>
      <c r="G455" s="6"/>
      <c r="H455" s="6"/>
      <c r="I455" s="6">
        <f aca="true" t="shared" si="35" ref="I455:I461">H455-G455</f>
        <v>0</v>
      </c>
      <c r="J455" s="6"/>
      <c r="K455" s="6"/>
      <c r="L455" s="6">
        <f>H455-E455</f>
        <v>0</v>
      </c>
      <c r="M455" s="6"/>
    </row>
    <row r="456" spans="1:13" s="5" customFormat="1" ht="31.5">
      <c r="A456" s="80"/>
      <c r="B456" s="80"/>
      <c r="C456" s="100"/>
      <c r="D456" s="8" t="s">
        <v>171</v>
      </c>
      <c r="E456" s="6">
        <f>E458-E539</f>
        <v>9524761.8</v>
      </c>
      <c r="F456" s="6">
        <f>F458-F539</f>
        <v>22077289.299999997</v>
      </c>
      <c r="G456" s="6">
        <f>G458-G539</f>
        <v>11696445.7</v>
      </c>
      <c r="H456" s="6">
        <f>H458-H539</f>
        <v>12370973.600000001</v>
      </c>
      <c r="I456" s="6">
        <f t="shared" si="35"/>
        <v>674527.9000000022</v>
      </c>
      <c r="J456" s="6">
        <f>H456/G456*100</f>
        <v>105.76694764632646</v>
      </c>
      <c r="K456" s="6">
        <f>H456/F456*100</f>
        <v>56.03483938582987</v>
      </c>
      <c r="L456" s="6">
        <f>H456-E456</f>
        <v>2846211.8000000007</v>
      </c>
      <c r="M456" s="6">
        <f>H456/E456*100</f>
        <v>129.8822360051041</v>
      </c>
    </row>
    <row r="457" spans="1:13" s="5" customFormat="1" ht="7.5" customHeight="1">
      <c r="A457" s="80"/>
      <c r="B457" s="80"/>
      <c r="C457" s="100"/>
      <c r="D457" s="8"/>
      <c r="E457" s="6"/>
      <c r="F457" s="6"/>
      <c r="G457" s="6"/>
      <c r="H457" s="6"/>
      <c r="I457" s="6"/>
      <c r="J457" s="6"/>
      <c r="K457" s="6"/>
      <c r="L457" s="6"/>
      <c r="M457" s="6"/>
    </row>
    <row r="458" spans="1:13" s="5" customFormat="1" ht="21" customHeight="1">
      <c r="A458" s="81"/>
      <c r="B458" s="81"/>
      <c r="C458" s="101"/>
      <c r="D458" s="8" t="s">
        <v>192</v>
      </c>
      <c r="E458" s="9">
        <f>E30+E55+E71+E92+E110+E129+E135+E150+E162+E175+E187+E200+E213+E224+E237+E249+E267+E280+E293+E310+E325+E334+E355+E374+E385+E400+E406+E410+E424+E443+E452</f>
        <v>9427531.5</v>
      </c>
      <c r="F458" s="9">
        <f>F30+F55+F71+F92+F110+F129+F135+F150+F162+F175+F187+F200+F213+F224+F237+F249+F267+F280+F293+F310+F325+F334+F355+F374+F385+F400+F406+F410+F424+F443+F452</f>
        <v>22077289.299999997</v>
      </c>
      <c r="G458" s="9">
        <f>G30+G55+G71+G92+G110+G129+G135+G150+G162+G175+G187+G200+G213+G224+G237+G249+G267+G280+G293+G310+G325+G334+G355+G374+G385+G400+G406+G410+G424+G443+G452</f>
        <v>11696445.7</v>
      </c>
      <c r="H458" s="9">
        <f>H30+H55+H71+H92+H110+H129+H135+H150+H162+H175+H187+H200+H213+H224+H237+H249+H267+H280+H293+H310+H325+H334+H355+H374+H385+H400+H406+H410+H424+H443+H452</f>
        <v>12234701.3</v>
      </c>
      <c r="I458" s="9">
        <f t="shared" si="35"/>
        <v>538255.6000000015</v>
      </c>
      <c r="J458" s="9">
        <f>H458/G458*100</f>
        <v>104.60187319982172</v>
      </c>
      <c r="K458" s="9">
        <f>H458/F458*100</f>
        <v>55.41758833590138</v>
      </c>
      <c r="L458" s="9">
        <f>H458-E458</f>
        <v>2807169.8000000007</v>
      </c>
      <c r="M458" s="9">
        <f>H458/E458*100</f>
        <v>129.77629722053965</v>
      </c>
    </row>
    <row r="459" spans="1:13" s="5" customFormat="1" ht="33.75" customHeight="1">
      <c r="A459" s="30"/>
      <c r="B459" s="30"/>
      <c r="C459" s="23"/>
      <c r="D459" s="3" t="s">
        <v>172</v>
      </c>
      <c r="E459" s="9">
        <f>E461</f>
        <v>0</v>
      </c>
      <c r="F459" s="9">
        <f>F461</f>
        <v>38123.7</v>
      </c>
      <c r="G459" s="9">
        <f>G461</f>
        <v>0</v>
      </c>
      <c r="H459" s="9">
        <f>H461</f>
        <v>13000</v>
      </c>
      <c r="I459" s="9">
        <f t="shared" si="35"/>
        <v>13000</v>
      </c>
      <c r="J459" s="9"/>
      <c r="K459" s="9">
        <f>H459/F459*100</f>
        <v>34.09952339358457</v>
      </c>
      <c r="L459" s="9">
        <f>H459-E459</f>
        <v>13000</v>
      </c>
      <c r="M459" s="9"/>
    </row>
    <row r="460" spans="1:13" ht="31.5" customHeight="1">
      <c r="A460" s="82" t="s">
        <v>5</v>
      </c>
      <c r="B460" s="76" t="s">
        <v>6</v>
      </c>
      <c r="C460" s="20" t="s">
        <v>173</v>
      </c>
      <c r="D460" s="46" t="s">
        <v>174</v>
      </c>
      <c r="E460" s="54"/>
      <c r="F460" s="54">
        <v>38123.7</v>
      </c>
      <c r="G460" s="54"/>
      <c r="H460" s="54">
        <v>13000</v>
      </c>
      <c r="I460" s="54">
        <f t="shared" si="35"/>
        <v>13000</v>
      </c>
      <c r="J460" s="9"/>
      <c r="K460" s="54">
        <f>H460/F460*100</f>
        <v>34.09952339358457</v>
      </c>
      <c r="L460" s="54">
        <f>H460-E460</f>
        <v>13000</v>
      </c>
      <c r="M460" s="9"/>
    </row>
    <row r="461" spans="1:13" s="5" customFormat="1" ht="18" customHeight="1">
      <c r="A461" s="83"/>
      <c r="B461" s="78"/>
      <c r="C461" s="23"/>
      <c r="D461" s="3" t="s">
        <v>169</v>
      </c>
      <c r="E461" s="9">
        <f>SUM(E460:E460)</f>
        <v>0</v>
      </c>
      <c r="F461" s="9">
        <f>SUM(F460:F460)</f>
        <v>38123.7</v>
      </c>
      <c r="G461" s="9">
        <f>SUM(G460:G460)</f>
        <v>0</v>
      </c>
      <c r="H461" s="9">
        <f>SUM(H460:H460)</f>
        <v>13000</v>
      </c>
      <c r="I461" s="9">
        <f t="shared" si="35"/>
        <v>13000</v>
      </c>
      <c r="J461" s="9"/>
      <c r="K461" s="9">
        <f>H461/F461*100</f>
        <v>34.09952339358457</v>
      </c>
      <c r="L461" s="9">
        <f>H461-E461</f>
        <v>13000</v>
      </c>
      <c r="M461" s="9"/>
    </row>
    <row r="462" spans="1:11" ht="13.5" customHeight="1">
      <c r="A462" s="10"/>
      <c r="B462" s="10"/>
      <c r="C462" s="27"/>
      <c r="D462" s="2"/>
      <c r="E462" s="56"/>
      <c r="F462" s="56"/>
      <c r="G462" s="56"/>
      <c r="H462" s="56"/>
      <c r="I462" s="57"/>
      <c r="J462" s="57"/>
      <c r="K462" s="57"/>
    </row>
    <row r="463" spans="1:11" ht="13.5" customHeight="1">
      <c r="A463" s="10"/>
      <c r="B463" s="10"/>
      <c r="C463" s="27"/>
      <c r="D463" s="2" t="s">
        <v>175</v>
      </c>
      <c r="E463" s="97"/>
      <c r="F463" s="98"/>
      <c r="G463" s="98"/>
      <c r="H463" s="98"/>
      <c r="I463" s="102"/>
      <c r="J463" s="103"/>
      <c r="K463" s="103"/>
    </row>
    <row r="464" spans="1:11" ht="15.75">
      <c r="A464" s="10"/>
      <c r="B464" s="10"/>
      <c r="C464" s="27"/>
      <c r="D464" s="2"/>
      <c r="E464" s="97"/>
      <c r="F464" s="98"/>
      <c r="G464" s="98"/>
      <c r="H464" s="98"/>
      <c r="I464" s="102"/>
      <c r="J464" s="103"/>
      <c r="K464" s="103"/>
    </row>
    <row r="465" spans="1:11" ht="15.75" customHeight="1" hidden="1">
      <c r="A465" s="104" t="s">
        <v>237</v>
      </c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 spans="2:13" ht="15.75" hidden="1">
      <c r="B466" s="1"/>
      <c r="C466" s="1"/>
      <c r="D466" s="1"/>
      <c r="E466" s="11"/>
      <c r="F466" s="11"/>
      <c r="G466" s="11"/>
      <c r="H466" s="11"/>
      <c r="K466" s="39"/>
      <c r="M466" s="39" t="s">
        <v>0</v>
      </c>
    </row>
    <row r="467" spans="1:13" ht="62.25" customHeight="1">
      <c r="A467" s="105" t="s">
        <v>1</v>
      </c>
      <c r="B467" s="90" t="s">
        <v>2</v>
      </c>
      <c r="C467" s="105" t="s">
        <v>3</v>
      </c>
      <c r="D467" s="90" t="s">
        <v>4</v>
      </c>
      <c r="E467" s="95" t="s">
        <v>243</v>
      </c>
      <c r="F467" s="92" t="s">
        <v>201</v>
      </c>
      <c r="G467" s="92" t="s">
        <v>236</v>
      </c>
      <c r="H467" s="92" t="s">
        <v>242</v>
      </c>
      <c r="I467" s="88" t="s">
        <v>238</v>
      </c>
      <c r="J467" s="90" t="s">
        <v>239</v>
      </c>
      <c r="K467" s="90" t="s">
        <v>240</v>
      </c>
      <c r="L467" s="88" t="s">
        <v>202</v>
      </c>
      <c r="M467" s="90" t="s">
        <v>241</v>
      </c>
    </row>
    <row r="468" spans="1:13" ht="30.75" customHeight="1">
      <c r="A468" s="106"/>
      <c r="B468" s="91"/>
      <c r="C468" s="106"/>
      <c r="D468" s="91"/>
      <c r="E468" s="96"/>
      <c r="F468" s="93"/>
      <c r="G468" s="93"/>
      <c r="H468" s="93"/>
      <c r="I468" s="89"/>
      <c r="J468" s="91"/>
      <c r="K468" s="91"/>
      <c r="L468" s="89"/>
      <c r="M468" s="91"/>
    </row>
    <row r="469" spans="1:13" s="5" customFormat="1" ht="21.75" customHeight="1">
      <c r="A469" s="76"/>
      <c r="B469" s="76"/>
      <c r="C469" s="22"/>
      <c r="D469" s="73" t="s">
        <v>176</v>
      </c>
      <c r="E469" s="74">
        <f>SUM(E483,E470:E477)</f>
        <v>6100109.6</v>
      </c>
      <c r="F469" s="74">
        <f>SUM(F483,F470:F477)</f>
        <v>11822185.3</v>
      </c>
      <c r="G469" s="74">
        <f>SUM(G483,G470:G477)</f>
        <v>6497974.5</v>
      </c>
      <c r="H469" s="74">
        <f>SUM(H483,H470:H477)</f>
        <v>6852858.2</v>
      </c>
      <c r="I469" s="74">
        <f>H469-G469</f>
        <v>354883.7000000002</v>
      </c>
      <c r="J469" s="74">
        <f>H469/G469*100</f>
        <v>105.46145110295524</v>
      </c>
      <c r="K469" s="74">
        <f>H469/F469*100</f>
        <v>57.966086862130304</v>
      </c>
      <c r="L469" s="74">
        <f>H469-E469</f>
        <v>752748.6000000006</v>
      </c>
      <c r="M469" s="74">
        <f>H469/E469*100</f>
        <v>112.33991926964724</v>
      </c>
    </row>
    <row r="470" spans="1:13" ht="16.5" customHeight="1">
      <c r="A470" s="77"/>
      <c r="B470" s="77"/>
      <c r="C470" s="21" t="s">
        <v>119</v>
      </c>
      <c r="D470" s="45" t="s">
        <v>120</v>
      </c>
      <c r="E470" s="51">
        <f aca="true" t="shared" si="36" ref="E470:H476">SUMIF($C$6:$C$460,$C470,E$6:E$460)</f>
        <v>3510544.2</v>
      </c>
      <c r="F470" s="51">
        <f t="shared" si="36"/>
        <v>6857429.3</v>
      </c>
      <c r="G470" s="51">
        <f t="shared" si="36"/>
        <v>3820073.7</v>
      </c>
      <c r="H470" s="51">
        <f t="shared" si="36"/>
        <v>3947850.4</v>
      </c>
      <c r="I470" s="51">
        <f>H470-G470</f>
        <v>127776.69999999972</v>
      </c>
      <c r="J470" s="51">
        <f>H470/G470*100</f>
        <v>103.3448752572496</v>
      </c>
      <c r="K470" s="51">
        <f>H470/F470*100</f>
        <v>57.570413449249855</v>
      </c>
      <c r="L470" s="51">
        <f>H470-E470</f>
        <v>437306.1999999997</v>
      </c>
      <c r="M470" s="51">
        <f>H470/E470*100</f>
        <v>112.45693473963381</v>
      </c>
    </row>
    <row r="471" spans="1:13" ht="16.5" customHeight="1">
      <c r="A471" s="77"/>
      <c r="B471" s="77"/>
      <c r="C471" s="21" t="s">
        <v>195</v>
      </c>
      <c r="D471" s="45" t="s">
        <v>194</v>
      </c>
      <c r="E471" s="51">
        <f t="shared" si="36"/>
        <v>334795.4</v>
      </c>
      <c r="F471" s="51">
        <f t="shared" si="36"/>
        <v>507042</v>
      </c>
      <c r="G471" s="51">
        <f t="shared" si="36"/>
        <v>355687.8</v>
      </c>
      <c r="H471" s="51">
        <f t="shared" si="36"/>
        <v>403284.7</v>
      </c>
      <c r="I471" s="51">
        <f aca="true" t="shared" si="37" ref="I471:I534">H471-G471</f>
        <v>47596.90000000002</v>
      </c>
      <c r="J471" s="51">
        <f aca="true" t="shared" si="38" ref="J471:J534">H471/G471*100</f>
        <v>113.38165098718595</v>
      </c>
      <c r="K471" s="51">
        <f aca="true" t="shared" si="39" ref="K471:K534">H471/F471*100</f>
        <v>79.53674449059447</v>
      </c>
      <c r="L471" s="51">
        <f aca="true" t="shared" si="40" ref="L471:L534">H471-E471</f>
        <v>68489.29999999999</v>
      </c>
      <c r="M471" s="51">
        <f aca="true" t="shared" si="41" ref="M471:M534">H471/E471*100</f>
        <v>120.45706123799789</v>
      </c>
    </row>
    <row r="472" spans="1:13" ht="16.5" customHeight="1">
      <c r="A472" s="77"/>
      <c r="B472" s="77"/>
      <c r="C472" s="21" t="s">
        <v>196</v>
      </c>
      <c r="D472" s="45" t="s">
        <v>142</v>
      </c>
      <c r="E472" s="51">
        <f t="shared" si="36"/>
        <v>772</v>
      </c>
      <c r="F472" s="51">
        <f t="shared" si="36"/>
        <v>780</v>
      </c>
      <c r="G472" s="51">
        <f t="shared" si="36"/>
        <v>745</v>
      </c>
      <c r="H472" s="51">
        <f t="shared" si="36"/>
        <v>1960.5</v>
      </c>
      <c r="I472" s="51">
        <f t="shared" si="37"/>
        <v>1215.5</v>
      </c>
      <c r="J472" s="51">
        <f t="shared" si="38"/>
        <v>263.15436241610735</v>
      </c>
      <c r="K472" s="51">
        <f t="shared" si="39"/>
        <v>251.34615384615384</v>
      </c>
      <c r="L472" s="51">
        <f t="shared" si="40"/>
        <v>1188.5</v>
      </c>
      <c r="M472" s="51">
        <f t="shared" si="41"/>
        <v>253.95077720207254</v>
      </c>
    </row>
    <row r="473" spans="1:13" ht="16.5" customHeight="1">
      <c r="A473" s="77"/>
      <c r="B473" s="77"/>
      <c r="C473" s="21" t="s">
        <v>158</v>
      </c>
      <c r="D473" s="45" t="s">
        <v>159</v>
      </c>
      <c r="E473" s="51">
        <f t="shared" si="36"/>
        <v>41876.3</v>
      </c>
      <c r="F473" s="51">
        <f t="shared" si="36"/>
        <v>204534.2</v>
      </c>
      <c r="G473" s="51">
        <f t="shared" si="36"/>
        <v>19021.6</v>
      </c>
      <c r="H473" s="51">
        <f t="shared" si="36"/>
        <v>22275.2</v>
      </c>
      <c r="I473" s="51">
        <f t="shared" si="37"/>
        <v>3253.600000000002</v>
      </c>
      <c r="J473" s="51">
        <f t="shared" si="38"/>
        <v>117.1047651091391</v>
      </c>
      <c r="K473" s="51">
        <f t="shared" si="39"/>
        <v>10.890697008128713</v>
      </c>
      <c r="L473" s="51">
        <f t="shared" si="40"/>
        <v>-19601.100000000002</v>
      </c>
      <c r="M473" s="51">
        <f t="shared" si="41"/>
        <v>53.19285610237772</v>
      </c>
    </row>
    <row r="474" spans="1:13" ht="16.5" customHeight="1" hidden="1">
      <c r="A474" s="77"/>
      <c r="B474" s="77"/>
      <c r="C474" s="21" t="s">
        <v>35</v>
      </c>
      <c r="D474" s="49" t="s">
        <v>36</v>
      </c>
      <c r="E474" s="51">
        <f t="shared" si="36"/>
        <v>0</v>
      </c>
      <c r="F474" s="51">
        <f t="shared" si="36"/>
        <v>0</v>
      </c>
      <c r="G474" s="51">
        <f t="shared" si="36"/>
        <v>0</v>
      </c>
      <c r="H474" s="51">
        <f t="shared" si="36"/>
        <v>0</v>
      </c>
      <c r="I474" s="51">
        <f t="shared" si="37"/>
        <v>0</v>
      </c>
      <c r="J474" s="51" t="e">
        <f t="shared" si="38"/>
        <v>#DIV/0!</v>
      </c>
      <c r="K474" s="51" t="e">
        <f t="shared" si="39"/>
        <v>#DIV/0!</v>
      </c>
      <c r="L474" s="51">
        <f t="shared" si="40"/>
        <v>0</v>
      </c>
      <c r="M474" s="51" t="e">
        <f t="shared" si="41"/>
        <v>#DIV/0!</v>
      </c>
    </row>
    <row r="475" spans="1:13" ht="16.5" customHeight="1">
      <c r="A475" s="77"/>
      <c r="B475" s="77"/>
      <c r="C475" s="21" t="s">
        <v>111</v>
      </c>
      <c r="D475" s="49" t="s">
        <v>112</v>
      </c>
      <c r="E475" s="51">
        <f t="shared" si="36"/>
        <v>150697.9</v>
      </c>
      <c r="F475" s="51">
        <f t="shared" si="36"/>
        <v>891854.4</v>
      </c>
      <c r="G475" s="51">
        <f t="shared" si="36"/>
        <v>197903.7</v>
      </c>
      <c r="H475" s="51">
        <f t="shared" si="36"/>
        <v>214561.3</v>
      </c>
      <c r="I475" s="51">
        <f t="shared" si="37"/>
        <v>16657.599999999977</v>
      </c>
      <c r="J475" s="51">
        <f t="shared" si="38"/>
        <v>108.41702302685599</v>
      </c>
      <c r="K475" s="51">
        <f t="shared" si="39"/>
        <v>24.05788433627731</v>
      </c>
      <c r="L475" s="51">
        <f t="shared" si="40"/>
        <v>63863.399999999994</v>
      </c>
      <c r="M475" s="51">
        <f t="shared" si="41"/>
        <v>142.3784273038974</v>
      </c>
    </row>
    <row r="476" spans="1:13" ht="16.5" customHeight="1">
      <c r="A476" s="77"/>
      <c r="B476" s="77"/>
      <c r="C476" s="21" t="s">
        <v>160</v>
      </c>
      <c r="D476" s="45" t="s">
        <v>161</v>
      </c>
      <c r="E476" s="51">
        <f t="shared" si="36"/>
        <v>1991835.4</v>
      </c>
      <c r="F476" s="51">
        <f t="shared" si="36"/>
        <v>3218580.1</v>
      </c>
      <c r="G476" s="51">
        <f t="shared" si="36"/>
        <v>2025935.5</v>
      </c>
      <c r="H476" s="51">
        <f t="shared" si="36"/>
        <v>2202387</v>
      </c>
      <c r="I476" s="51">
        <f t="shared" si="37"/>
        <v>176451.5</v>
      </c>
      <c r="J476" s="51">
        <f t="shared" si="38"/>
        <v>108.70963068666302</v>
      </c>
      <c r="K476" s="51">
        <f t="shared" si="39"/>
        <v>68.42728568414375</v>
      </c>
      <c r="L476" s="51">
        <f t="shared" si="40"/>
        <v>210551.6000000001</v>
      </c>
      <c r="M476" s="51">
        <f t="shared" si="41"/>
        <v>110.57073290292962</v>
      </c>
    </row>
    <row r="477" spans="1:13" ht="16.5" customHeight="1">
      <c r="A477" s="77"/>
      <c r="B477" s="77"/>
      <c r="C477" s="26" t="s">
        <v>177</v>
      </c>
      <c r="D477" s="45" t="s">
        <v>178</v>
      </c>
      <c r="E477" s="51">
        <f>SUM(E478:E482)</f>
        <v>69133.90000000001</v>
      </c>
      <c r="F477" s="51">
        <f>SUM(F478:F482)</f>
        <v>141965.3</v>
      </c>
      <c r="G477" s="51">
        <f>SUM(G478:G482)</f>
        <v>78607.2</v>
      </c>
      <c r="H477" s="51">
        <f>SUM(H478:H482)</f>
        <v>60645.7</v>
      </c>
      <c r="I477" s="51">
        <f t="shared" si="37"/>
        <v>-17961.5</v>
      </c>
      <c r="J477" s="51">
        <f t="shared" si="38"/>
        <v>77.15031193071373</v>
      </c>
      <c r="K477" s="51">
        <f t="shared" si="39"/>
        <v>42.71867843761821</v>
      </c>
      <c r="L477" s="51">
        <f t="shared" si="40"/>
        <v>-8488.200000000012</v>
      </c>
      <c r="M477" s="51">
        <f t="shared" si="41"/>
        <v>87.72208713814784</v>
      </c>
    </row>
    <row r="478" spans="1:13" ht="47.25" customHeight="1" hidden="1">
      <c r="A478" s="77"/>
      <c r="B478" s="77"/>
      <c r="C478" s="21" t="s">
        <v>197</v>
      </c>
      <c r="D478" s="50" t="s">
        <v>198</v>
      </c>
      <c r="E478" s="51">
        <f aca="true" t="shared" si="42" ref="E478:H483">SUMIF($C$6:$C$460,$C478,E$6:E$460)</f>
        <v>2.8</v>
      </c>
      <c r="F478" s="51">
        <f t="shared" si="42"/>
        <v>0</v>
      </c>
      <c r="G478" s="51">
        <f t="shared" si="42"/>
        <v>0</v>
      </c>
      <c r="H478" s="51">
        <f t="shared" si="42"/>
        <v>0.6</v>
      </c>
      <c r="I478" s="51">
        <f t="shared" si="37"/>
        <v>0.6</v>
      </c>
      <c r="J478" s="51" t="e">
        <f t="shared" si="38"/>
        <v>#DIV/0!</v>
      </c>
      <c r="K478" s="51" t="e">
        <f t="shared" si="39"/>
        <v>#DIV/0!</v>
      </c>
      <c r="L478" s="51">
        <f t="shared" si="40"/>
        <v>-2.1999999999999997</v>
      </c>
      <c r="M478" s="51">
        <f t="shared" si="41"/>
        <v>21.42857142857143</v>
      </c>
    </row>
    <row r="479" spans="1:13" ht="15.75" customHeight="1" hidden="1">
      <c r="A479" s="77"/>
      <c r="B479" s="77"/>
      <c r="C479" s="21" t="s">
        <v>128</v>
      </c>
      <c r="D479" s="45" t="s">
        <v>129</v>
      </c>
      <c r="E479" s="51">
        <f t="shared" si="42"/>
        <v>68384.5</v>
      </c>
      <c r="F479" s="51">
        <f t="shared" si="42"/>
        <v>140974.3</v>
      </c>
      <c r="G479" s="51">
        <f t="shared" si="42"/>
        <v>78045.3</v>
      </c>
      <c r="H479" s="51">
        <f t="shared" si="42"/>
        <v>59212</v>
      </c>
      <c r="I479" s="51">
        <f t="shared" si="37"/>
        <v>-18833.300000000003</v>
      </c>
      <c r="J479" s="51">
        <f t="shared" si="38"/>
        <v>75.86875827243921</v>
      </c>
      <c r="K479" s="51">
        <f t="shared" si="39"/>
        <v>42.001981921527545</v>
      </c>
      <c r="L479" s="51">
        <f t="shared" si="40"/>
        <v>-9172.5</v>
      </c>
      <c r="M479" s="51">
        <f t="shared" si="41"/>
        <v>86.58687275625324</v>
      </c>
    </row>
    <row r="480" spans="1:13" ht="110.25" customHeight="1" hidden="1">
      <c r="A480" s="77"/>
      <c r="B480" s="77"/>
      <c r="C480" s="24" t="s">
        <v>51</v>
      </c>
      <c r="D480" s="50" t="s">
        <v>52</v>
      </c>
      <c r="E480" s="51">
        <f t="shared" si="42"/>
        <v>584.5</v>
      </c>
      <c r="F480" s="51">
        <f t="shared" si="42"/>
        <v>865</v>
      </c>
      <c r="G480" s="51">
        <f t="shared" si="42"/>
        <v>498.9</v>
      </c>
      <c r="H480" s="51">
        <f t="shared" si="42"/>
        <v>638.1</v>
      </c>
      <c r="I480" s="51">
        <f t="shared" si="37"/>
        <v>139.20000000000005</v>
      </c>
      <c r="J480" s="51">
        <f t="shared" si="38"/>
        <v>127.90138304269394</v>
      </c>
      <c r="K480" s="51">
        <f t="shared" si="39"/>
        <v>73.76878612716763</v>
      </c>
      <c r="L480" s="51">
        <f t="shared" si="40"/>
        <v>53.60000000000002</v>
      </c>
      <c r="M480" s="51">
        <f t="shared" si="41"/>
        <v>109.17023096663816</v>
      </c>
    </row>
    <row r="481" spans="1:13" ht="15.75" customHeight="1" hidden="1">
      <c r="A481" s="77"/>
      <c r="B481" s="77"/>
      <c r="C481" s="21" t="s">
        <v>113</v>
      </c>
      <c r="D481" s="45" t="s">
        <v>114</v>
      </c>
      <c r="E481" s="51">
        <f t="shared" si="42"/>
        <v>0</v>
      </c>
      <c r="F481" s="51">
        <f t="shared" si="42"/>
        <v>0</v>
      </c>
      <c r="G481" s="51">
        <f t="shared" si="42"/>
        <v>0</v>
      </c>
      <c r="H481" s="51">
        <f t="shared" si="42"/>
        <v>0</v>
      </c>
      <c r="I481" s="51">
        <f t="shared" si="37"/>
        <v>0</v>
      </c>
      <c r="J481" s="51" t="e">
        <f t="shared" si="38"/>
        <v>#DIV/0!</v>
      </c>
      <c r="K481" s="51" t="e">
        <f t="shared" si="39"/>
        <v>#DIV/0!</v>
      </c>
      <c r="L481" s="51">
        <f t="shared" si="40"/>
        <v>0</v>
      </c>
      <c r="M481" s="51" t="e">
        <f t="shared" si="41"/>
        <v>#DIV/0!</v>
      </c>
    </row>
    <row r="482" spans="1:13" ht="31.5" customHeight="1" hidden="1">
      <c r="A482" s="77"/>
      <c r="B482" s="77"/>
      <c r="C482" s="21" t="s">
        <v>138</v>
      </c>
      <c r="D482" s="45" t="s">
        <v>139</v>
      </c>
      <c r="E482" s="51">
        <f t="shared" si="42"/>
        <v>162.1</v>
      </c>
      <c r="F482" s="51">
        <f t="shared" si="42"/>
        <v>126</v>
      </c>
      <c r="G482" s="51">
        <f t="shared" si="42"/>
        <v>63</v>
      </c>
      <c r="H482" s="51">
        <f t="shared" si="42"/>
        <v>795</v>
      </c>
      <c r="I482" s="51">
        <f t="shared" si="37"/>
        <v>732</v>
      </c>
      <c r="J482" s="51">
        <f t="shared" si="38"/>
        <v>1261.904761904762</v>
      </c>
      <c r="K482" s="51">
        <f t="shared" si="39"/>
        <v>630.952380952381</v>
      </c>
      <c r="L482" s="51">
        <f t="shared" si="40"/>
        <v>632.9</v>
      </c>
      <c r="M482" s="51">
        <f t="shared" si="41"/>
        <v>490.4380012338063</v>
      </c>
    </row>
    <row r="483" spans="1:13" ht="16.5" customHeight="1">
      <c r="A483" s="77"/>
      <c r="B483" s="77"/>
      <c r="C483" s="21" t="s">
        <v>53</v>
      </c>
      <c r="D483" s="45" t="s">
        <v>54</v>
      </c>
      <c r="E483" s="51">
        <f t="shared" si="42"/>
        <v>454.5</v>
      </c>
      <c r="F483" s="51">
        <f t="shared" si="42"/>
        <v>0</v>
      </c>
      <c r="G483" s="51">
        <f t="shared" si="42"/>
        <v>0</v>
      </c>
      <c r="H483" s="51">
        <f t="shared" si="42"/>
        <v>-106.60000000000001</v>
      </c>
      <c r="I483" s="51">
        <f t="shared" si="37"/>
        <v>-106.60000000000001</v>
      </c>
      <c r="J483" s="51"/>
      <c r="K483" s="51"/>
      <c r="L483" s="51">
        <f t="shared" si="40"/>
        <v>-561.1</v>
      </c>
      <c r="M483" s="51">
        <f t="shared" si="41"/>
        <v>-23.454345434543455</v>
      </c>
    </row>
    <row r="484" spans="1:13" s="5" customFormat="1" ht="21.75" customHeight="1">
      <c r="A484" s="77"/>
      <c r="B484" s="77"/>
      <c r="C484" s="22"/>
      <c r="D484" s="73" t="s">
        <v>179</v>
      </c>
      <c r="E484" s="74">
        <f>SUM(E485:E503,E526:E527)</f>
        <v>1211572.4999999998</v>
      </c>
      <c r="F484" s="74">
        <f>SUM(F485:F503,F526:F527)</f>
        <v>2473583.6</v>
      </c>
      <c r="G484" s="74">
        <f>SUM(G485:G503,G526:G527)</f>
        <v>1220053.0999999999</v>
      </c>
      <c r="H484" s="74">
        <f>SUM(H485:H503,H526:H527)</f>
        <v>1419490</v>
      </c>
      <c r="I484" s="74">
        <f t="shared" si="37"/>
        <v>199436.90000000014</v>
      </c>
      <c r="J484" s="74">
        <f t="shared" si="38"/>
        <v>116.34657540725073</v>
      </c>
      <c r="K484" s="74">
        <f t="shared" si="39"/>
        <v>57.385972319674174</v>
      </c>
      <c r="L484" s="74">
        <f t="shared" si="40"/>
        <v>207917.50000000023</v>
      </c>
      <c r="M484" s="74">
        <f t="shared" si="41"/>
        <v>117.1609623031226</v>
      </c>
    </row>
    <row r="485" spans="1:13" ht="16.5" customHeight="1">
      <c r="A485" s="77"/>
      <c r="B485" s="77"/>
      <c r="C485" s="21" t="s">
        <v>7</v>
      </c>
      <c r="D485" s="45" t="s">
        <v>8</v>
      </c>
      <c r="E485" s="51">
        <f aca="true" t="shared" si="43" ref="E485:H504">SUMIF($C$6:$C$460,$C485,E$6:E$460)</f>
        <v>842.7</v>
      </c>
      <c r="F485" s="51">
        <f t="shared" si="43"/>
        <v>611.6</v>
      </c>
      <c r="G485" s="51">
        <f t="shared" si="43"/>
        <v>611.6</v>
      </c>
      <c r="H485" s="51">
        <f t="shared" si="43"/>
        <v>0</v>
      </c>
      <c r="I485" s="51">
        <f t="shared" si="37"/>
        <v>-611.6</v>
      </c>
      <c r="J485" s="51">
        <f t="shared" si="38"/>
        <v>0</v>
      </c>
      <c r="K485" s="51">
        <f t="shared" si="39"/>
        <v>0</v>
      </c>
      <c r="L485" s="51">
        <f t="shared" si="40"/>
        <v>-842.7</v>
      </c>
      <c r="M485" s="51">
        <f t="shared" si="41"/>
        <v>0</v>
      </c>
    </row>
    <row r="486" spans="1:13" ht="80.25" customHeight="1">
      <c r="A486" s="77"/>
      <c r="B486" s="77"/>
      <c r="C486" s="65" t="s">
        <v>227</v>
      </c>
      <c r="D486" s="43" t="s">
        <v>180</v>
      </c>
      <c r="E486" s="51">
        <f t="shared" si="43"/>
        <v>278650.7</v>
      </c>
      <c r="F486" s="51">
        <f t="shared" si="43"/>
        <v>435823</v>
      </c>
      <c r="G486" s="69">
        <f t="shared" si="43"/>
        <v>243095</v>
      </c>
      <c r="H486" s="51">
        <f t="shared" si="43"/>
        <v>294169.9</v>
      </c>
      <c r="I486" s="51">
        <f t="shared" si="37"/>
        <v>51074.90000000002</v>
      </c>
      <c r="J486" s="51">
        <f t="shared" si="38"/>
        <v>121.01026347724142</v>
      </c>
      <c r="K486" s="51">
        <f t="shared" si="39"/>
        <v>67.49756208368994</v>
      </c>
      <c r="L486" s="51">
        <f t="shared" si="40"/>
        <v>15519.200000000012</v>
      </c>
      <c r="M486" s="51">
        <f t="shared" si="41"/>
        <v>105.5694100176314</v>
      </c>
    </row>
    <row r="487" spans="1:13" ht="31.5">
      <c r="A487" s="77"/>
      <c r="B487" s="77"/>
      <c r="C487" s="21" t="s">
        <v>156</v>
      </c>
      <c r="D487" s="45" t="s">
        <v>157</v>
      </c>
      <c r="E487" s="51">
        <f t="shared" si="43"/>
        <v>15668.6</v>
      </c>
      <c r="F487" s="51">
        <f t="shared" si="43"/>
        <v>52514.3</v>
      </c>
      <c r="G487" s="51">
        <f t="shared" si="43"/>
        <v>21391.6</v>
      </c>
      <c r="H487" s="51">
        <f t="shared" si="43"/>
        <v>23220.1</v>
      </c>
      <c r="I487" s="51">
        <f t="shared" si="37"/>
        <v>1828.5</v>
      </c>
      <c r="J487" s="51">
        <f t="shared" si="38"/>
        <v>108.54774771405597</v>
      </c>
      <c r="K487" s="51">
        <f t="shared" si="39"/>
        <v>44.21671811297113</v>
      </c>
      <c r="L487" s="51">
        <f t="shared" si="40"/>
        <v>7551.499999999998</v>
      </c>
      <c r="M487" s="51">
        <f t="shared" si="41"/>
        <v>148.19511634734434</v>
      </c>
    </row>
    <row r="488" spans="1:13" ht="16.5" customHeight="1">
      <c r="A488" s="77"/>
      <c r="B488" s="77"/>
      <c r="C488" s="21" t="s">
        <v>11</v>
      </c>
      <c r="D488" s="44" t="s">
        <v>140</v>
      </c>
      <c r="E488" s="51">
        <f t="shared" si="43"/>
        <v>187197.9</v>
      </c>
      <c r="F488" s="51">
        <f t="shared" si="43"/>
        <v>245286.6</v>
      </c>
      <c r="G488" s="51">
        <f t="shared" si="43"/>
        <v>150462.8</v>
      </c>
      <c r="H488" s="51">
        <f t="shared" si="43"/>
        <v>131264.2</v>
      </c>
      <c r="I488" s="51">
        <f t="shared" si="37"/>
        <v>-19198.599999999977</v>
      </c>
      <c r="J488" s="51">
        <f t="shared" si="38"/>
        <v>87.24030125718784</v>
      </c>
      <c r="K488" s="51">
        <f t="shared" si="39"/>
        <v>53.51462330188441</v>
      </c>
      <c r="L488" s="51">
        <f t="shared" si="40"/>
        <v>-55933.69999999998</v>
      </c>
      <c r="M488" s="51">
        <f t="shared" si="41"/>
        <v>70.1205515660165</v>
      </c>
    </row>
    <row r="489" spans="1:13" ht="31.5">
      <c r="A489" s="77"/>
      <c r="B489" s="77"/>
      <c r="C489" s="21" t="s">
        <v>13</v>
      </c>
      <c r="D489" s="45" t="s">
        <v>14</v>
      </c>
      <c r="E489" s="51">
        <f t="shared" si="43"/>
        <v>3362.2</v>
      </c>
      <c r="F489" s="51">
        <f t="shared" si="43"/>
        <v>2615.7</v>
      </c>
      <c r="G489" s="51">
        <f t="shared" si="43"/>
        <v>2615.7</v>
      </c>
      <c r="H489" s="51">
        <f t="shared" si="43"/>
        <v>10932.8</v>
      </c>
      <c r="I489" s="51">
        <f t="shared" si="37"/>
        <v>8317.099999999999</v>
      </c>
      <c r="J489" s="51">
        <f t="shared" si="38"/>
        <v>417.96842145505985</v>
      </c>
      <c r="K489" s="51">
        <f t="shared" si="39"/>
        <v>417.96842145505985</v>
      </c>
      <c r="L489" s="51">
        <f t="shared" si="40"/>
        <v>7570.599999999999</v>
      </c>
      <c r="M489" s="51">
        <f t="shared" si="41"/>
        <v>325.16804473261556</v>
      </c>
    </row>
    <row r="490" spans="1:13" ht="78.75">
      <c r="A490" s="77"/>
      <c r="B490" s="77"/>
      <c r="C490" s="20" t="s">
        <v>15</v>
      </c>
      <c r="D490" s="46" t="s">
        <v>181</v>
      </c>
      <c r="E490" s="51">
        <f t="shared" si="43"/>
        <v>72089.7</v>
      </c>
      <c r="F490" s="51">
        <f t="shared" si="43"/>
        <v>126622.6</v>
      </c>
      <c r="G490" s="51">
        <f t="shared" si="43"/>
        <v>70167.7</v>
      </c>
      <c r="H490" s="69">
        <f t="shared" si="43"/>
        <v>95162.6</v>
      </c>
      <c r="I490" s="69">
        <f t="shared" si="37"/>
        <v>24994.90000000001</v>
      </c>
      <c r="J490" s="69">
        <f t="shared" si="38"/>
        <v>135.62166067863134</v>
      </c>
      <c r="K490" s="69">
        <f t="shared" si="39"/>
        <v>75.15451428102092</v>
      </c>
      <c r="L490" s="69">
        <f t="shared" si="40"/>
        <v>23072.90000000001</v>
      </c>
      <c r="M490" s="69">
        <f t="shared" si="41"/>
        <v>132.00582052637202</v>
      </c>
    </row>
    <row r="491" spans="1:13" ht="16.5" customHeight="1">
      <c r="A491" s="77"/>
      <c r="B491" s="77"/>
      <c r="C491" s="21" t="s">
        <v>62</v>
      </c>
      <c r="D491" s="45" t="s">
        <v>63</v>
      </c>
      <c r="E491" s="51">
        <f t="shared" si="43"/>
        <v>9688.8</v>
      </c>
      <c r="F491" s="51">
        <f t="shared" si="43"/>
        <v>17935.9</v>
      </c>
      <c r="G491" s="51">
        <f t="shared" si="43"/>
        <v>11479</v>
      </c>
      <c r="H491" s="51">
        <f t="shared" si="43"/>
        <v>10732.6</v>
      </c>
      <c r="I491" s="51">
        <f t="shared" si="37"/>
        <v>-746.3999999999996</v>
      </c>
      <c r="J491" s="51">
        <f t="shared" si="38"/>
        <v>93.49769143653629</v>
      </c>
      <c r="K491" s="51">
        <f t="shared" si="39"/>
        <v>59.83864762849927</v>
      </c>
      <c r="L491" s="51">
        <f t="shared" si="40"/>
        <v>1043.800000000001</v>
      </c>
      <c r="M491" s="51">
        <f t="shared" si="41"/>
        <v>110.77326397489887</v>
      </c>
    </row>
    <row r="492" spans="1:13" ht="31.5">
      <c r="A492" s="77"/>
      <c r="B492" s="77"/>
      <c r="C492" s="21" t="s">
        <v>222</v>
      </c>
      <c r="D492" s="32" t="s">
        <v>223</v>
      </c>
      <c r="E492" s="51">
        <f t="shared" si="43"/>
        <v>4627</v>
      </c>
      <c r="F492" s="51">
        <f t="shared" si="43"/>
        <v>1510</v>
      </c>
      <c r="G492" s="51">
        <f t="shared" si="43"/>
        <v>633</v>
      </c>
      <c r="H492" s="51">
        <f t="shared" si="43"/>
        <v>430.4</v>
      </c>
      <c r="I492" s="51">
        <f t="shared" si="37"/>
        <v>-202.60000000000002</v>
      </c>
      <c r="J492" s="51">
        <f t="shared" si="38"/>
        <v>67.99368088467614</v>
      </c>
      <c r="K492" s="51">
        <f t="shared" si="39"/>
        <v>28.503311258278146</v>
      </c>
      <c r="L492" s="51">
        <f t="shared" si="40"/>
        <v>-4196.6</v>
      </c>
      <c r="M492" s="51">
        <f t="shared" si="41"/>
        <v>9.301923492543764</v>
      </c>
    </row>
    <row r="493" spans="1:13" ht="47.25">
      <c r="A493" s="77"/>
      <c r="B493" s="77"/>
      <c r="C493" s="66" t="s">
        <v>228</v>
      </c>
      <c r="D493" s="67" t="s">
        <v>229</v>
      </c>
      <c r="E493" s="51">
        <f t="shared" si="43"/>
        <v>75034.9</v>
      </c>
      <c r="F493" s="51">
        <f t="shared" si="43"/>
        <v>0</v>
      </c>
      <c r="G493" s="51">
        <f t="shared" si="43"/>
        <v>0</v>
      </c>
      <c r="H493" s="69">
        <f t="shared" si="43"/>
        <v>562.8</v>
      </c>
      <c r="I493" s="69">
        <f t="shared" si="37"/>
        <v>562.8</v>
      </c>
      <c r="J493" s="69"/>
      <c r="K493" s="69"/>
      <c r="L493" s="69">
        <f t="shared" si="40"/>
        <v>-74472.09999999999</v>
      </c>
      <c r="M493" s="69">
        <f t="shared" si="41"/>
        <v>0.7500509762790382</v>
      </c>
    </row>
    <row r="494" spans="1:13" ht="31.5">
      <c r="A494" s="77"/>
      <c r="B494" s="77"/>
      <c r="C494" s="21" t="s">
        <v>216</v>
      </c>
      <c r="D494" s="32" t="s">
        <v>217</v>
      </c>
      <c r="E494" s="51">
        <f t="shared" si="43"/>
        <v>14921</v>
      </c>
      <c r="F494" s="51">
        <f t="shared" si="43"/>
        <v>15113</v>
      </c>
      <c r="G494" s="51">
        <f t="shared" si="43"/>
        <v>9973</v>
      </c>
      <c r="H494" s="69">
        <f t="shared" si="43"/>
        <v>26776</v>
      </c>
      <c r="I494" s="69">
        <f t="shared" si="37"/>
        <v>16803</v>
      </c>
      <c r="J494" s="69">
        <f t="shared" si="38"/>
        <v>268.4849092549885</v>
      </c>
      <c r="K494" s="69">
        <f t="shared" si="39"/>
        <v>177.17197115066497</v>
      </c>
      <c r="L494" s="69">
        <f t="shared" si="40"/>
        <v>11855</v>
      </c>
      <c r="M494" s="69">
        <f t="shared" si="41"/>
        <v>179.45177937135583</v>
      </c>
    </row>
    <row r="495" spans="1:13" ht="31.5">
      <c r="A495" s="77"/>
      <c r="B495" s="77"/>
      <c r="C495" s="21" t="s">
        <v>17</v>
      </c>
      <c r="D495" s="32" t="s">
        <v>18</v>
      </c>
      <c r="E495" s="51">
        <f t="shared" si="43"/>
        <v>5390.599999999999</v>
      </c>
      <c r="F495" s="51">
        <f t="shared" si="43"/>
        <v>0</v>
      </c>
      <c r="G495" s="51">
        <f t="shared" si="43"/>
        <v>0</v>
      </c>
      <c r="H495" s="51">
        <f t="shared" si="43"/>
        <v>0</v>
      </c>
      <c r="I495" s="51">
        <f t="shared" si="37"/>
        <v>0</v>
      </c>
      <c r="J495" s="51"/>
      <c r="K495" s="51"/>
      <c r="L495" s="51">
        <f t="shared" si="40"/>
        <v>-5390.599999999999</v>
      </c>
      <c r="M495" s="51">
        <f t="shared" si="41"/>
        <v>0</v>
      </c>
    </row>
    <row r="496" spans="1:13" ht="16.5" customHeight="1">
      <c r="A496" s="77"/>
      <c r="B496" s="77"/>
      <c r="C496" s="21" t="s">
        <v>88</v>
      </c>
      <c r="D496" s="45" t="s">
        <v>89</v>
      </c>
      <c r="E496" s="51">
        <f t="shared" si="43"/>
        <v>401.3</v>
      </c>
      <c r="F496" s="51">
        <f t="shared" si="43"/>
        <v>389.3</v>
      </c>
      <c r="G496" s="51">
        <f t="shared" si="43"/>
        <v>0</v>
      </c>
      <c r="H496" s="51">
        <f t="shared" si="43"/>
        <v>0</v>
      </c>
      <c r="I496" s="51">
        <f t="shared" si="37"/>
        <v>0</v>
      </c>
      <c r="J496" s="51"/>
      <c r="K496" s="51">
        <f t="shared" si="39"/>
        <v>0</v>
      </c>
      <c r="L496" s="51">
        <f t="shared" si="40"/>
        <v>-401.3</v>
      </c>
      <c r="M496" s="51">
        <f t="shared" si="41"/>
        <v>0</v>
      </c>
    </row>
    <row r="497" spans="1:13" ht="91.5" customHeight="1">
      <c r="A497" s="77"/>
      <c r="B497" s="77"/>
      <c r="C497" s="65" t="s">
        <v>230</v>
      </c>
      <c r="D497" s="71" t="s">
        <v>235</v>
      </c>
      <c r="E497" s="51">
        <f t="shared" si="43"/>
        <v>0</v>
      </c>
      <c r="F497" s="51">
        <f t="shared" si="43"/>
        <v>0</v>
      </c>
      <c r="G497" s="51">
        <f t="shared" si="43"/>
        <v>0</v>
      </c>
      <c r="H497" s="51">
        <f t="shared" si="43"/>
        <v>120</v>
      </c>
      <c r="I497" s="51">
        <f t="shared" si="37"/>
        <v>120</v>
      </c>
      <c r="J497" s="51"/>
      <c r="K497" s="51"/>
      <c r="L497" s="51">
        <f t="shared" si="40"/>
        <v>120</v>
      </c>
      <c r="M497" s="51"/>
    </row>
    <row r="498" spans="1:13" ht="94.5">
      <c r="A498" s="77"/>
      <c r="B498" s="77"/>
      <c r="C498" s="20" t="s">
        <v>214</v>
      </c>
      <c r="D498" s="67" t="s">
        <v>234</v>
      </c>
      <c r="E498" s="51">
        <f t="shared" si="43"/>
        <v>169.8</v>
      </c>
      <c r="F498" s="51">
        <f t="shared" si="43"/>
        <v>0</v>
      </c>
      <c r="G498" s="51">
        <f t="shared" si="43"/>
        <v>0</v>
      </c>
      <c r="H498" s="51">
        <f t="shared" si="43"/>
        <v>5594.700000000001</v>
      </c>
      <c r="I498" s="51">
        <f t="shared" si="37"/>
        <v>5594.700000000001</v>
      </c>
      <c r="J498" s="51"/>
      <c r="K498" s="51"/>
      <c r="L498" s="51">
        <f t="shared" si="40"/>
        <v>5424.900000000001</v>
      </c>
      <c r="M498" s="51">
        <f t="shared" si="41"/>
        <v>3294.8763250883394</v>
      </c>
    </row>
    <row r="499" spans="1:13" ht="94.5">
      <c r="A499" s="77"/>
      <c r="B499" s="77"/>
      <c r="C499" s="20" t="s">
        <v>205</v>
      </c>
      <c r="D499" s="47" t="s">
        <v>206</v>
      </c>
      <c r="E499" s="51">
        <f t="shared" si="43"/>
        <v>424318.2</v>
      </c>
      <c r="F499" s="51">
        <f t="shared" si="43"/>
        <v>1275043.2</v>
      </c>
      <c r="G499" s="51">
        <f t="shared" si="43"/>
        <v>606077.5</v>
      </c>
      <c r="H499" s="51">
        <f t="shared" si="43"/>
        <v>522885</v>
      </c>
      <c r="I499" s="51">
        <f t="shared" si="37"/>
        <v>-83192.5</v>
      </c>
      <c r="J499" s="51">
        <f t="shared" si="38"/>
        <v>86.27362012283908</v>
      </c>
      <c r="K499" s="51">
        <f t="shared" si="39"/>
        <v>41.00919874714833</v>
      </c>
      <c r="L499" s="51">
        <f t="shared" si="40"/>
        <v>98566.79999999999</v>
      </c>
      <c r="M499" s="51">
        <f t="shared" si="41"/>
        <v>123.22945374485468</v>
      </c>
    </row>
    <row r="500" spans="1:13" ht="94.5">
      <c r="A500" s="77"/>
      <c r="B500" s="77"/>
      <c r="C500" s="65" t="s">
        <v>232</v>
      </c>
      <c r="D500" s="72" t="s">
        <v>213</v>
      </c>
      <c r="E500" s="51">
        <f t="shared" si="43"/>
        <v>0</v>
      </c>
      <c r="F500" s="51">
        <f t="shared" si="43"/>
        <v>0</v>
      </c>
      <c r="G500" s="51">
        <f t="shared" si="43"/>
        <v>0</v>
      </c>
      <c r="H500" s="51">
        <f t="shared" si="43"/>
        <v>155.2</v>
      </c>
      <c r="I500" s="51">
        <f t="shared" si="37"/>
        <v>155.2</v>
      </c>
      <c r="J500" s="51"/>
      <c r="K500" s="51"/>
      <c r="L500" s="51">
        <f t="shared" si="40"/>
        <v>155.2</v>
      </c>
      <c r="M500" s="51"/>
    </row>
    <row r="501" spans="1:13" ht="47.25">
      <c r="A501" s="77"/>
      <c r="B501" s="77"/>
      <c r="C501" s="65" t="s">
        <v>231</v>
      </c>
      <c r="D501" s="46" t="s">
        <v>19</v>
      </c>
      <c r="E501" s="51">
        <f t="shared" si="43"/>
        <v>36659.9</v>
      </c>
      <c r="F501" s="51">
        <f t="shared" si="43"/>
        <v>227314.4</v>
      </c>
      <c r="G501" s="51">
        <f t="shared" si="43"/>
        <v>61786.8</v>
      </c>
      <c r="H501" s="51">
        <f t="shared" si="43"/>
        <v>195026.9</v>
      </c>
      <c r="I501" s="51">
        <f t="shared" si="37"/>
        <v>133240.09999999998</v>
      </c>
      <c r="J501" s="51">
        <f t="shared" si="38"/>
        <v>315.6449273954955</v>
      </c>
      <c r="K501" s="51">
        <f t="shared" si="39"/>
        <v>85.7961044262924</v>
      </c>
      <c r="L501" s="51">
        <f t="shared" si="40"/>
        <v>158367</v>
      </c>
      <c r="M501" s="51">
        <f t="shared" si="41"/>
        <v>531.9897217395574</v>
      </c>
    </row>
    <row r="502" spans="1:13" ht="63">
      <c r="A502" s="77"/>
      <c r="B502" s="77"/>
      <c r="C502" s="20" t="s">
        <v>224</v>
      </c>
      <c r="D502" s="46" t="s">
        <v>225</v>
      </c>
      <c r="E502" s="51">
        <f t="shared" si="43"/>
        <v>0</v>
      </c>
      <c r="F502" s="51">
        <f t="shared" si="43"/>
        <v>0</v>
      </c>
      <c r="G502" s="51">
        <f t="shared" si="43"/>
        <v>0</v>
      </c>
      <c r="H502" s="51">
        <f t="shared" si="43"/>
        <v>770.3</v>
      </c>
      <c r="I502" s="51">
        <f t="shared" si="37"/>
        <v>770.3</v>
      </c>
      <c r="J502" s="51"/>
      <c r="K502" s="51"/>
      <c r="L502" s="51">
        <f t="shared" si="40"/>
        <v>770.3</v>
      </c>
      <c r="M502" s="51"/>
    </row>
    <row r="503" spans="1:13" ht="16.5" customHeight="1">
      <c r="A503" s="77"/>
      <c r="B503" s="77"/>
      <c r="C503" s="21" t="s">
        <v>20</v>
      </c>
      <c r="D503" s="45" t="s">
        <v>21</v>
      </c>
      <c r="E503" s="51">
        <f t="shared" si="43"/>
        <v>52628.9</v>
      </c>
      <c r="F503" s="51">
        <f t="shared" si="43"/>
        <v>68588.5</v>
      </c>
      <c r="G503" s="51">
        <f t="shared" si="43"/>
        <v>37837</v>
      </c>
      <c r="H503" s="69">
        <f t="shared" si="43"/>
        <v>74985.70000000001</v>
      </c>
      <c r="I503" s="69">
        <f t="shared" si="37"/>
        <v>37148.70000000001</v>
      </c>
      <c r="J503" s="69">
        <f t="shared" si="38"/>
        <v>198.1808811480826</v>
      </c>
      <c r="K503" s="69">
        <f t="shared" si="39"/>
        <v>109.3269279835541</v>
      </c>
      <c r="L503" s="69">
        <f t="shared" si="40"/>
        <v>22356.80000000001</v>
      </c>
      <c r="M503" s="69">
        <f t="shared" si="41"/>
        <v>142.48008223618584</v>
      </c>
    </row>
    <row r="504" spans="1:13" ht="78.75" customHeight="1" hidden="1">
      <c r="A504" s="77"/>
      <c r="B504" s="77"/>
      <c r="C504" s="20" t="s">
        <v>121</v>
      </c>
      <c r="D504" s="46" t="s">
        <v>122</v>
      </c>
      <c r="E504" s="51">
        <f t="shared" si="43"/>
        <v>2402.6</v>
      </c>
      <c r="F504" s="51">
        <f t="shared" si="43"/>
        <v>2200</v>
      </c>
      <c r="G504" s="51">
        <f t="shared" si="43"/>
        <v>1315</v>
      </c>
      <c r="H504" s="51">
        <f t="shared" si="43"/>
        <v>4936.2</v>
      </c>
      <c r="I504" s="51">
        <f t="shared" si="37"/>
        <v>3621.2</v>
      </c>
      <c r="J504" s="51">
        <f t="shared" si="38"/>
        <v>375.3764258555133</v>
      </c>
      <c r="K504" s="51">
        <f t="shared" si="39"/>
        <v>224.37272727272725</v>
      </c>
      <c r="L504" s="51">
        <f t="shared" si="40"/>
        <v>2533.6</v>
      </c>
      <c r="M504" s="51">
        <f t="shared" si="41"/>
        <v>205.45242653791726</v>
      </c>
    </row>
    <row r="505" spans="1:13" ht="63" customHeight="1" hidden="1">
      <c r="A505" s="77"/>
      <c r="B505" s="77"/>
      <c r="C505" s="20" t="s">
        <v>130</v>
      </c>
      <c r="D505" s="46" t="s">
        <v>131</v>
      </c>
      <c r="E505" s="51">
        <f aca="true" t="shared" si="44" ref="E505:H527">SUMIF($C$6:$C$460,$C505,E$6:E$460)</f>
        <v>162.9</v>
      </c>
      <c r="F505" s="51">
        <f t="shared" si="44"/>
        <v>450</v>
      </c>
      <c r="G505" s="51">
        <f t="shared" si="44"/>
        <v>215</v>
      </c>
      <c r="H505" s="51">
        <f t="shared" si="44"/>
        <v>162.4</v>
      </c>
      <c r="I505" s="51">
        <f t="shared" si="37"/>
        <v>-52.599999999999994</v>
      </c>
      <c r="J505" s="51">
        <f t="shared" si="38"/>
        <v>75.53488372093024</v>
      </c>
      <c r="K505" s="51">
        <f t="shared" si="39"/>
        <v>36.088888888888896</v>
      </c>
      <c r="L505" s="51">
        <f t="shared" si="40"/>
        <v>-0.5</v>
      </c>
      <c r="M505" s="51">
        <f t="shared" si="41"/>
        <v>99.69306322897484</v>
      </c>
    </row>
    <row r="506" spans="1:13" ht="63" customHeight="1" hidden="1">
      <c r="A506" s="77"/>
      <c r="B506" s="77"/>
      <c r="C506" s="20" t="s">
        <v>123</v>
      </c>
      <c r="D506" s="46" t="s">
        <v>124</v>
      </c>
      <c r="E506" s="51">
        <f t="shared" si="44"/>
        <v>863.9</v>
      </c>
      <c r="F506" s="51">
        <f t="shared" si="44"/>
        <v>1223.8</v>
      </c>
      <c r="G506" s="51">
        <f t="shared" si="44"/>
        <v>842.8</v>
      </c>
      <c r="H506" s="51">
        <f t="shared" si="44"/>
        <v>766.4</v>
      </c>
      <c r="I506" s="51">
        <f t="shared" si="37"/>
        <v>-76.39999999999998</v>
      </c>
      <c r="J506" s="51">
        <f t="shared" si="38"/>
        <v>90.93497864261984</v>
      </c>
      <c r="K506" s="51">
        <f t="shared" si="39"/>
        <v>62.62461186468378</v>
      </c>
      <c r="L506" s="51">
        <f t="shared" si="40"/>
        <v>-97.5</v>
      </c>
      <c r="M506" s="51">
        <f t="shared" si="41"/>
        <v>88.713971524482</v>
      </c>
    </row>
    <row r="507" spans="1:13" ht="63" customHeight="1" hidden="1">
      <c r="A507" s="77"/>
      <c r="B507" s="77"/>
      <c r="C507" s="20" t="s">
        <v>132</v>
      </c>
      <c r="D507" s="46" t="s">
        <v>133</v>
      </c>
      <c r="E507" s="51">
        <f t="shared" si="44"/>
        <v>539.4</v>
      </c>
      <c r="F507" s="51">
        <f t="shared" si="44"/>
        <v>900.5</v>
      </c>
      <c r="G507" s="51">
        <f t="shared" si="44"/>
        <v>545</v>
      </c>
      <c r="H507" s="51">
        <f t="shared" si="44"/>
        <v>388.1</v>
      </c>
      <c r="I507" s="51">
        <f t="shared" si="37"/>
        <v>-156.89999999999998</v>
      </c>
      <c r="J507" s="51">
        <f t="shared" si="38"/>
        <v>71.21100917431194</v>
      </c>
      <c r="K507" s="51">
        <f t="shared" si="39"/>
        <v>43.09827873403665</v>
      </c>
      <c r="L507" s="51">
        <f t="shared" si="40"/>
        <v>-151.29999999999995</v>
      </c>
      <c r="M507" s="51">
        <f t="shared" si="41"/>
        <v>71.95031516499816</v>
      </c>
    </row>
    <row r="508" spans="1:13" ht="31.5" customHeight="1" hidden="1">
      <c r="A508" s="77"/>
      <c r="B508" s="77"/>
      <c r="C508" s="20" t="s">
        <v>42</v>
      </c>
      <c r="D508" s="46" t="s">
        <v>43</v>
      </c>
      <c r="E508" s="51">
        <f t="shared" si="44"/>
        <v>0</v>
      </c>
      <c r="F508" s="51">
        <f t="shared" si="44"/>
        <v>0</v>
      </c>
      <c r="G508" s="51">
        <f t="shared" si="44"/>
        <v>0</v>
      </c>
      <c r="H508" s="51">
        <f t="shared" si="44"/>
        <v>0</v>
      </c>
      <c r="I508" s="51">
        <f t="shared" si="37"/>
        <v>0</v>
      </c>
      <c r="J508" s="51" t="e">
        <f t="shared" si="38"/>
        <v>#DIV/0!</v>
      </c>
      <c r="K508" s="51" t="e">
        <f t="shared" si="39"/>
        <v>#DIV/0!</v>
      </c>
      <c r="L508" s="51">
        <f t="shared" si="40"/>
        <v>0</v>
      </c>
      <c r="M508" s="51" t="e">
        <f t="shared" si="41"/>
        <v>#DIV/0!</v>
      </c>
    </row>
    <row r="509" spans="1:13" ht="63" customHeight="1" hidden="1">
      <c r="A509" s="77"/>
      <c r="B509" s="77"/>
      <c r="C509" s="20" t="s">
        <v>134</v>
      </c>
      <c r="D509" s="46" t="s">
        <v>135</v>
      </c>
      <c r="E509" s="51">
        <f t="shared" si="44"/>
        <v>3.5</v>
      </c>
      <c r="F509" s="51">
        <f t="shared" si="44"/>
        <v>0</v>
      </c>
      <c r="G509" s="51">
        <f t="shared" si="44"/>
        <v>0</v>
      </c>
      <c r="H509" s="51">
        <f t="shared" si="44"/>
        <v>0.6</v>
      </c>
      <c r="I509" s="51">
        <f t="shared" si="37"/>
        <v>0.6</v>
      </c>
      <c r="J509" s="51" t="e">
        <f t="shared" si="38"/>
        <v>#DIV/0!</v>
      </c>
      <c r="K509" s="51" t="e">
        <f t="shared" si="39"/>
        <v>#DIV/0!</v>
      </c>
      <c r="L509" s="51">
        <f t="shared" si="40"/>
        <v>-2.9</v>
      </c>
      <c r="M509" s="51">
        <f t="shared" si="41"/>
        <v>17.142857142857142</v>
      </c>
    </row>
    <row r="510" spans="1:13" ht="47.25" customHeight="1" hidden="1">
      <c r="A510" s="77"/>
      <c r="B510" s="77"/>
      <c r="C510" s="21" t="s">
        <v>220</v>
      </c>
      <c r="D510" s="45" t="s">
        <v>221</v>
      </c>
      <c r="E510" s="51">
        <f t="shared" si="44"/>
        <v>599.3</v>
      </c>
      <c r="F510" s="51">
        <f t="shared" si="44"/>
        <v>0</v>
      </c>
      <c r="G510" s="51">
        <f t="shared" si="44"/>
        <v>0</v>
      </c>
      <c r="H510" s="51">
        <f t="shared" si="44"/>
        <v>11.4</v>
      </c>
      <c r="I510" s="51">
        <f t="shared" si="37"/>
        <v>11.4</v>
      </c>
      <c r="J510" s="51" t="e">
        <f t="shared" si="38"/>
        <v>#DIV/0!</v>
      </c>
      <c r="K510" s="51" t="e">
        <f t="shared" si="39"/>
        <v>#DIV/0!</v>
      </c>
      <c r="L510" s="51">
        <f t="shared" si="40"/>
        <v>-587.9</v>
      </c>
      <c r="M510" s="51">
        <f t="shared" si="41"/>
        <v>1.9022192557984319</v>
      </c>
    </row>
    <row r="511" spans="1:13" ht="31.5" customHeight="1" hidden="1">
      <c r="A511" s="77"/>
      <c r="B511" s="77"/>
      <c r="C511" s="20" t="s">
        <v>64</v>
      </c>
      <c r="D511" s="46" t="s">
        <v>65</v>
      </c>
      <c r="E511" s="51">
        <f t="shared" si="44"/>
        <v>751.4</v>
      </c>
      <c r="F511" s="51">
        <f t="shared" si="44"/>
        <v>1200</v>
      </c>
      <c r="G511" s="51">
        <f t="shared" si="44"/>
        <v>480</v>
      </c>
      <c r="H511" s="69">
        <f t="shared" si="44"/>
        <v>2580.8</v>
      </c>
      <c r="I511" s="69">
        <f t="shared" si="37"/>
        <v>2100.8</v>
      </c>
      <c r="J511" s="69">
        <f t="shared" si="38"/>
        <v>537.6666666666667</v>
      </c>
      <c r="K511" s="69">
        <f t="shared" si="39"/>
        <v>215.0666666666667</v>
      </c>
      <c r="L511" s="69">
        <f t="shared" si="40"/>
        <v>1829.4</v>
      </c>
      <c r="M511" s="69">
        <f t="shared" si="41"/>
        <v>343.46553100878367</v>
      </c>
    </row>
    <row r="512" spans="1:13" ht="47.25" customHeight="1" hidden="1">
      <c r="A512" s="77"/>
      <c r="B512" s="77"/>
      <c r="C512" s="20" t="s">
        <v>182</v>
      </c>
      <c r="D512" s="46" t="s">
        <v>183</v>
      </c>
      <c r="E512" s="51">
        <f t="shared" si="44"/>
        <v>0</v>
      </c>
      <c r="F512" s="51">
        <f t="shared" si="44"/>
        <v>0</v>
      </c>
      <c r="G512" s="51">
        <f t="shared" si="44"/>
        <v>0</v>
      </c>
      <c r="H512" s="51">
        <f t="shared" si="44"/>
        <v>0</v>
      </c>
      <c r="I512" s="51">
        <f t="shared" si="37"/>
        <v>0</v>
      </c>
      <c r="J512" s="51" t="e">
        <f t="shared" si="38"/>
        <v>#DIV/0!</v>
      </c>
      <c r="K512" s="51" t="e">
        <f t="shared" si="39"/>
        <v>#DIV/0!</v>
      </c>
      <c r="L512" s="51">
        <f t="shared" si="40"/>
        <v>0</v>
      </c>
      <c r="M512" s="51" t="e">
        <f t="shared" si="41"/>
        <v>#DIV/0!</v>
      </c>
    </row>
    <row r="513" spans="1:13" ht="47.25" customHeight="1" hidden="1">
      <c r="A513" s="77"/>
      <c r="B513" s="77"/>
      <c r="C513" s="20" t="s">
        <v>66</v>
      </c>
      <c r="D513" s="46" t="s">
        <v>67</v>
      </c>
      <c r="E513" s="51">
        <f t="shared" si="44"/>
        <v>505.6</v>
      </c>
      <c r="F513" s="51">
        <f t="shared" si="44"/>
        <v>740.4</v>
      </c>
      <c r="G513" s="51">
        <f t="shared" si="44"/>
        <v>415.1</v>
      </c>
      <c r="H513" s="51">
        <f t="shared" si="44"/>
        <v>200.8</v>
      </c>
      <c r="I513" s="51">
        <f t="shared" si="37"/>
        <v>-214.3</v>
      </c>
      <c r="J513" s="51">
        <f t="shared" si="38"/>
        <v>48.37388581064804</v>
      </c>
      <c r="K513" s="51">
        <f t="shared" si="39"/>
        <v>27.120475418692603</v>
      </c>
      <c r="L513" s="51">
        <f t="shared" si="40"/>
        <v>-304.8</v>
      </c>
      <c r="M513" s="51">
        <f t="shared" si="41"/>
        <v>39.71518987341772</v>
      </c>
    </row>
    <row r="514" spans="1:13" ht="31.5" customHeight="1" hidden="1">
      <c r="A514" s="77"/>
      <c r="B514" s="77"/>
      <c r="C514" s="20" t="s">
        <v>68</v>
      </c>
      <c r="D514" s="46" t="s">
        <v>69</v>
      </c>
      <c r="E514" s="51">
        <f t="shared" si="44"/>
        <v>0</v>
      </c>
      <c r="F514" s="51">
        <f t="shared" si="44"/>
        <v>0</v>
      </c>
      <c r="G514" s="51">
        <f t="shared" si="44"/>
        <v>0</v>
      </c>
      <c r="H514" s="51">
        <f t="shared" si="44"/>
        <v>0</v>
      </c>
      <c r="I514" s="51">
        <f t="shared" si="37"/>
        <v>0</v>
      </c>
      <c r="J514" s="51" t="e">
        <f t="shared" si="38"/>
        <v>#DIV/0!</v>
      </c>
      <c r="K514" s="51" t="e">
        <f t="shared" si="39"/>
        <v>#DIV/0!</v>
      </c>
      <c r="L514" s="51">
        <f t="shared" si="40"/>
        <v>0</v>
      </c>
      <c r="M514" s="51" t="e">
        <f t="shared" si="41"/>
        <v>#DIV/0!</v>
      </c>
    </row>
    <row r="515" spans="1:13" ht="31.5" customHeight="1" hidden="1">
      <c r="A515" s="77"/>
      <c r="B515" s="77"/>
      <c r="C515" s="20" t="s">
        <v>70</v>
      </c>
      <c r="D515" s="46" t="s">
        <v>71</v>
      </c>
      <c r="E515" s="51">
        <f t="shared" si="44"/>
        <v>1768.5</v>
      </c>
      <c r="F515" s="51">
        <f t="shared" si="44"/>
        <v>2500</v>
      </c>
      <c r="G515" s="51">
        <f t="shared" si="44"/>
        <v>1250</v>
      </c>
      <c r="H515" s="51">
        <f t="shared" si="44"/>
        <v>2498.4</v>
      </c>
      <c r="I515" s="51">
        <f t="shared" si="37"/>
        <v>1248.4</v>
      </c>
      <c r="J515" s="51">
        <f t="shared" si="38"/>
        <v>199.872</v>
      </c>
      <c r="K515" s="51">
        <f t="shared" si="39"/>
        <v>99.936</v>
      </c>
      <c r="L515" s="51">
        <f t="shared" si="40"/>
        <v>729.9000000000001</v>
      </c>
      <c r="M515" s="51">
        <f t="shared" si="41"/>
        <v>141.27226463104324</v>
      </c>
    </row>
    <row r="516" spans="1:13" ht="31.5" customHeight="1" hidden="1">
      <c r="A516" s="77"/>
      <c r="B516" s="77"/>
      <c r="C516" s="20" t="s">
        <v>162</v>
      </c>
      <c r="D516" s="46" t="s">
        <v>163</v>
      </c>
      <c r="E516" s="51">
        <f t="shared" si="44"/>
        <v>394.2</v>
      </c>
      <c r="F516" s="51">
        <f t="shared" si="44"/>
        <v>660</v>
      </c>
      <c r="G516" s="51">
        <f t="shared" si="44"/>
        <v>370.9</v>
      </c>
      <c r="H516" s="51">
        <f t="shared" si="44"/>
        <v>537.5</v>
      </c>
      <c r="I516" s="51">
        <f t="shared" si="37"/>
        <v>166.60000000000002</v>
      </c>
      <c r="J516" s="51">
        <f t="shared" si="38"/>
        <v>144.91776759234295</v>
      </c>
      <c r="K516" s="51">
        <f t="shared" si="39"/>
        <v>81.43939393939394</v>
      </c>
      <c r="L516" s="51">
        <f t="shared" si="40"/>
        <v>143.3</v>
      </c>
      <c r="M516" s="51">
        <f t="shared" si="41"/>
        <v>136.3521055301877</v>
      </c>
    </row>
    <row r="517" spans="1:13" ht="31.5" customHeight="1" hidden="1">
      <c r="A517" s="77"/>
      <c r="B517" s="77"/>
      <c r="C517" s="20" t="s">
        <v>72</v>
      </c>
      <c r="D517" s="46" t="s">
        <v>73</v>
      </c>
      <c r="E517" s="51">
        <f t="shared" si="44"/>
        <v>0</v>
      </c>
      <c r="F517" s="51">
        <f t="shared" si="44"/>
        <v>0</v>
      </c>
      <c r="G517" s="51">
        <f t="shared" si="44"/>
        <v>0</v>
      </c>
      <c r="H517" s="51">
        <f t="shared" si="44"/>
        <v>0</v>
      </c>
      <c r="I517" s="51">
        <f t="shared" si="37"/>
        <v>0</v>
      </c>
      <c r="J517" s="51" t="e">
        <f t="shared" si="38"/>
        <v>#DIV/0!</v>
      </c>
      <c r="K517" s="51" t="e">
        <f t="shared" si="39"/>
        <v>#DIV/0!</v>
      </c>
      <c r="L517" s="51">
        <f t="shared" si="40"/>
        <v>0</v>
      </c>
      <c r="M517" s="51" t="e">
        <f t="shared" si="41"/>
        <v>#DIV/0!</v>
      </c>
    </row>
    <row r="518" spans="1:13" ht="31.5" customHeight="1" hidden="1">
      <c r="A518" s="77"/>
      <c r="B518" s="77"/>
      <c r="C518" s="20" t="s">
        <v>74</v>
      </c>
      <c r="D518" s="46" t="s">
        <v>75</v>
      </c>
      <c r="E518" s="51">
        <f t="shared" si="44"/>
        <v>0</v>
      </c>
      <c r="F518" s="51">
        <f t="shared" si="44"/>
        <v>0</v>
      </c>
      <c r="G518" s="51">
        <f t="shared" si="44"/>
        <v>0</v>
      </c>
      <c r="H518" s="51">
        <f t="shared" si="44"/>
        <v>0</v>
      </c>
      <c r="I518" s="51">
        <f t="shared" si="37"/>
        <v>0</v>
      </c>
      <c r="J518" s="51" t="e">
        <f t="shared" si="38"/>
        <v>#DIV/0!</v>
      </c>
      <c r="K518" s="51" t="e">
        <f t="shared" si="39"/>
        <v>#DIV/0!</v>
      </c>
      <c r="L518" s="51">
        <f t="shared" si="40"/>
        <v>0</v>
      </c>
      <c r="M518" s="51" t="e">
        <f t="shared" si="41"/>
        <v>#DIV/0!</v>
      </c>
    </row>
    <row r="519" spans="1:13" ht="63" customHeight="1" hidden="1">
      <c r="A519" s="77"/>
      <c r="B519" s="77"/>
      <c r="C519" s="20" t="s">
        <v>143</v>
      </c>
      <c r="D519" s="46" t="s">
        <v>144</v>
      </c>
      <c r="E519" s="51">
        <f t="shared" si="44"/>
        <v>6681.1</v>
      </c>
      <c r="F519" s="51">
        <f t="shared" si="44"/>
        <v>13596.8</v>
      </c>
      <c r="G519" s="51">
        <f t="shared" si="44"/>
        <v>7450.4</v>
      </c>
      <c r="H519" s="51">
        <f t="shared" si="44"/>
        <v>8905.1</v>
      </c>
      <c r="I519" s="51">
        <f t="shared" si="37"/>
        <v>1454.7000000000007</v>
      </c>
      <c r="J519" s="51">
        <f t="shared" si="38"/>
        <v>119.52512616772255</v>
      </c>
      <c r="K519" s="51">
        <f t="shared" si="39"/>
        <v>65.49408684396329</v>
      </c>
      <c r="L519" s="51">
        <f t="shared" si="40"/>
        <v>2224</v>
      </c>
      <c r="M519" s="51">
        <f t="shared" si="41"/>
        <v>133.28793162802532</v>
      </c>
    </row>
    <row r="520" spans="1:13" ht="31.5" customHeight="1" hidden="1">
      <c r="A520" s="77"/>
      <c r="B520" s="77"/>
      <c r="C520" s="20" t="s">
        <v>115</v>
      </c>
      <c r="D520" s="46" t="s">
        <v>116</v>
      </c>
      <c r="E520" s="51">
        <f t="shared" si="44"/>
        <v>0</v>
      </c>
      <c r="F520" s="51">
        <f t="shared" si="44"/>
        <v>0</v>
      </c>
      <c r="G520" s="51">
        <f t="shared" si="44"/>
        <v>0</v>
      </c>
      <c r="H520" s="51">
        <f t="shared" si="44"/>
        <v>495.8</v>
      </c>
      <c r="I520" s="51">
        <f t="shared" si="37"/>
        <v>495.8</v>
      </c>
      <c r="J520" s="51" t="e">
        <f t="shared" si="38"/>
        <v>#DIV/0!</v>
      </c>
      <c r="K520" s="51" t="e">
        <f t="shared" si="39"/>
        <v>#DIV/0!</v>
      </c>
      <c r="L520" s="51">
        <f t="shared" si="40"/>
        <v>495.8</v>
      </c>
      <c r="M520" s="51" t="e">
        <f t="shared" si="41"/>
        <v>#DIV/0!</v>
      </c>
    </row>
    <row r="521" spans="1:13" ht="47.25" customHeight="1" hidden="1">
      <c r="A521" s="77"/>
      <c r="B521" s="77"/>
      <c r="C521" s="20" t="s">
        <v>44</v>
      </c>
      <c r="D521" s="52" t="s">
        <v>45</v>
      </c>
      <c r="E521" s="51">
        <f t="shared" si="44"/>
        <v>169.2</v>
      </c>
      <c r="F521" s="51">
        <f t="shared" si="44"/>
        <v>0</v>
      </c>
      <c r="G521" s="51">
        <f t="shared" si="44"/>
        <v>0</v>
      </c>
      <c r="H521" s="51">
        <f t="shared" si="44"/>
        <v>219.8</v>
      </c>
      <c r="I521" s="51">
        <f t="shared" si="37"/>
        <v>219.8</v>
      </c>
      <c r="J521" s="51" t="e">
        <f t="shared" si="38"/>
        <v>#DIV/0!</v>
      </c>
      <c r="K521" s="51" t="e">
        <f t="shared" si="39"/>
        <v>#DIV/0!</v>
      </c>
      <c r="L521" s="51">
        <f t="shared" si="40"/>
        <v>50.60000000000002</v>
      </c>
      <c r="M521" s="51">
        <f t="shared" si="41"/>
        <v>129.90543735224588</v>
      </c>
    </row>
    <row r="522" spans="1:13" ht="63" customHeight="1" hidden="1">
      <c r="A522" s="77"/>
      <c r="B522" s="77"/>
      <c r="C522" s="21" t="s">
        <v>55</v>
      </c>
      <c r="D522" s="52" t="s">
        <v>56</v>
      </c>
      <c r="E522" s="51">
        <f t="shared" si="44"/>
        <v>106</v>
      </c>
      <c r="F522" s="51">
        <f t="shared" si="44"/>
        <v>86.4</v>
      </c>
      <c r="G522" s="51">
        <f t="shared" si="44"/>
        <v>59.4</v>
      </c>
      <c r="H522" s="51">
        <f t="shared" si="44"/>
        <v>188</v>
      </c>
      <c r="I522" s="51">
        <f t="shared" si="37"/>
        <v>128.6</v>
      </c>
      <c r="J522" s="51">
        <f t="shared" si="38"/>
        <v>316.4983164983165</v>
      </c>
      <c r="K522" s="51">
        <f t="shared" si="39"/>
        <v>217.59259259259255</v>
      </c>
      <c r="L522" s="51">
        <f t="shared" si="40"/>
        <v>82</v>
      </c>
      <c r="M522" s="51">
        <f t="shared" si="41"/>
        <v>177.35849056603774</v>
      </c>
    </row>
    <row r="523" spans="1:13" ht="47.25" customHeight="1" hidden="1">
      <c r="A523" s="77"/>
      <c r="B523" s="77"/>
      <c r="C523" s="21" t="s">
        <v>218</v>
      </c>
      <c r="D523" s="52" t="s">
        <v>219</v>
      </c>
      <c r="E523" s="51">
        <f t="shared" si="44"/>
        <v>0</v>
      </c>
      <c r="F523" s="51">
        <f t="shared" si="44"/>
        <v>0</v>
      </c>
      <c r="G523" s="51">
        <f t="shared" si="44"/>
        <v>0</v>
      </c>
      <c r="H523" s="51">
        <f t="shared" si="44"/>
        <v>100</v>
      </c>
      <c r="I523" s="51">
        <f t="shared" si="37"/>
        <v>100</v>
      </c>
      <c r="J523" s="51" t="e">
        <f t="shared" si="38"/>
        <v>#DIV/0!</v>
      </c>
      <c r="K523" s="51" t="e">
        <f t="shared" si="39"/>
        <v>#DIV/0!</v>
      </c>
      <c r="L523" s="51">
        <f t="shared" si="40"/>
        <v>100</v>
      </c>
      <c r="M523" s="51" t="e">
        <f t="shared" si="41"/>
        <v>#DIV/0!</v>
      </c>
    </row>
    <row r="524" spans="1:13" ht="78.75" customHeight="1" hidden="1">
      <c r="A524" s="77"/>
      <c r="B524" s="77"/>
      <c r="C524" s="20" t="s">
        <v>211</v>
      </c>
      <c r="D524" s="46" t="s">
        <v>212</v>
      </c>
      <c r="E524" s="51">
        <f t="shared" si="44"/>
        <v>0</v>
      </c>
      <c r="F524" s="51">
        <f t="shared" si="44"/>
        <v>0</v>
      </c>
      <c r="G524" s="51">
        <f t="shared" si="44"/>
        <v>0</v>
      </c>
      <c r="H524" s="69">
        <f t="shared" si="44"/>
        <v>252.3</v>
      </c>
      <c r="I524" s="69">
        <f t="shared" si="37"/>
        <v>252.3</v>
      </c>
      <c r="J524" s="69" t="e">
        <f t="shared" si="38"/>
        <v>#DIV/0!</v>
      </c>
      <c r="K524" s="69" t="e">
        <f t="shared" si="39"/>
        <v>#DIV/0!</v>
      </c>
      <c r="L524" s="69">
        <f t="shared" si="40"/>
        <v>252.3</v>
      </c>
      <c r="M524" s="69" t="e">
        <f t="shared" si="41"/>
        <v>#DIV/0!</v>
      </c>
    </row>
    <row r="525" spans="1:13" ht="47.25" customHeight="1" hidden="1">
      <c r="A525" s="77"/>
      <c r="B525" s="77"/>
      <c r="C525" s="20" t="s">
        <v>22</v>
      </c>
      <c r="D525" s="46" t="s">
        <v>23</v>
      </c>
      <c r="E525" s="51">
        <f t="shared" si="44"/>
        <v>37681.3</v>
      </c>
      <c r="F525" s="51">
        <f t="shared" si="44"/>
        <v>45030.6</v>
      </c>
      <c r="G525" s="51">
        <f t="shared" si="44"/>
        <v>24893.4</v>
      </c>
      <c r="H525" s="69">
        <f t="shared" si="44"/>
        <v>52742.1</v>
      </c>
      <c r="I525" s="69">
        <f t="shared" si="37"/>
        <v>27848.699999999997</v>
      </c>
      <c r="J525" s="69">
        <f t="shared" si="38"/>
        <v>211.87182144664848</v>
      </c>
      <c r="K525" s="69">
        <f t="shared" si="39"/>
        <v>117.12502165194334</v>
      </c>
      <c r="L525" s="69">
        <f t="shared" si="40"/>
        <v>15060.799999999996</v>
      </c>
      <c r="M525" s="69">
        <f t="shared" si="41"/>
        <v>139.9688970391149</v>
      </c>
    </row>
    <row r="526" spans="1:13" ht="16.5" customHeight="1">
      <c r="A526" s="77"/>
      <c r="B526" s="77"/>
      <c r="C526" s="21" t="s">
        <v>24</v>
      </c>
      <c r="D526" s="45" t="s">
        <v>25</v>
      </c>
      <c r="E526" s="51">
        <f t="shared" si="44"/>
        <v>-4818.5999999999985</v>
      </c>
      <c r="F526" s="51">
        <f t="shared" si="44"/>
        <v>0</v>
      </c>
      <c r="G526" s="51">
        <f t="shared" si="44"/>
        <v>0</v>
      </c>
      <c r="H526" s="51">
        <f t="shared" si="44"/>
        <v>-526.4999999999999</v>
      </c>
      <c r="I526" s="51">
        <f t="shared" si="37"/>
        <v>-526.4999999999999</v>
      </c>
      <c r="J526" s="51"/>
      <c r="K526" s="51"/>
      <c r="L526" s="51">
        <f t="shared" si="40"/>
        <v>4292.0999999999985</v>
      </c>
      <c r="M526" s="51">
        <f t="shared" si="41"/>
        <v>10.926410160627569</v>
      </c>
    </row>
    <row r="527" spans="1:13" ht="16.5" customHeight="1">
      <c r="A527" s="77"/>
      <c r="B527" s="77"/>
      <c r="C527" s="21" t="s">
        <v>26</v>
      </c>
      <c r="D527" s="45" t="s">
        <v>150</v>
      </c>
      <c r="E527" s="51">
        <f t="shared" si="44"/>
        <v>34738.9</v>
      </c>
      <c r="F527" s="51">
        <f t="shared" si="44"/>
        <v>4215.5</v>
      </c>
      <c r="G527" s="51">
        <f t="shared" si="44"/>
        <v>3922.3999999999996</v>
      </c>
      <c r="H527" s="51">
        <f t="shared" si="44"/>
        <v>27227.3</v>
      </c>
      <c r="I527" s="51">
        <f t="shared" si="37"/>
        <v>23304.9</v>
      </c>
      <c r="J527" s="51">
        <f t="shared" si="38"/>
        <v>694.1489904140323</v>
      </c>
      <c r="K527" s="51">
        <f t="shared" si="39"/>
        <v>645.8854228442652</v>
      </c>
      <c r="L527" s="51">
        <f t="shared" si="40"/>
        <v>-7511.600000000002</v>
      </c>
      <c r="M527" s="51">
        <f t="shared" si="41"/>
        <v>78.37697796994148</v>
      </c>
    </row>
    <row r="528" spans="1:13" s="5" customFormat="1" ht="23.25" customHeight="1">
      <c r="A528" s="77"/>
      <c r="B528" s="77"/>
      <c r="C528" s="23"/>
      <c r="D528" s="3" t="s">
        <v>170</v>
      </c>
      <c r="E528" s="6">
        <f>E469+E484</f>
        <v>7311682.1</v>
      </c>
      <c r="F528" s="6">
        <f>F469+F484</f>
        <v>14295768.9</v>
      </c>
      <c r="G528" s="6">
        <f>G469+G484</f>
        <v>7718027.6</v>
      </c>
      <c r="H528" s="6">
        <f>H469+H484</f>
        <v>8272348.2</v>
      </c>
      <c r="I528" s="6">
        <f t="shared" si="37"/>
        <v>554320.6000000006</v>
      </c>
      <c r="J528" s="6">
        <f t="shared" si="38"/>
        <v>107.18215363728423</v>
      </c>
      <c r="K528" s="6">
        <f t="shared" si="39"/>
        <v>57.86571018226239</v>
      </c>
      <c r="L528" s="6">
        <f t="shared" si="40"/>
        <v>960666.1000000006</v>
      </c>
      <c r="M528" s="6">
        <f t="shared" si="41"/>
        <v>113.13878375538238</v>
      </c>
    </row>
    <row r="529" spans="1:13" s="5" customFormat="1" ht="34.5" customHeight="1">
      <c r="A529" s="77"/>
      <c r="B529" s="77"/>
      <c r="C529" s="23"/>
      <c r="D529" s="73" t="s">
        <v>184</v>
      </c>
      <c r="E529" s="74">
        <f>E530-E539</f>
        <v>2213079.7</v>
      </c>
      <c r="F529" s="74">
        <f>F530-F539</f>
        <v>7781520.4</v>
      </c>
      <c r="G529" s="74">
        <f>G530-G539</f>
        <v>3978418.0999999996</v>
      </c>
      <c r="H529" s="74">
        <f>H530-H539</f>
        <v>4098625.4</v>
      </c>
      <c r="I529" s="74">
        <f t="shared" si="37"/>
        <v>120207.30000000028</v>
      </c>
      <c r="J529" s="74">
        <f t="shared" si="38"/>
        <v>103.0214848459492</v>
      </c>
      <c r="K529" s="74">
        <f t="shared" si="39"/>
        <v>52.67126717292933</v>
      </c>
      <c r="L529" s="74">
        <f t="shared" si="40"/>
        <v>1885545.6999999997</v>
      </c>
      <c r="M529" s="74">
        <f t="shared" si="41"/>
        <v>185.20008113580363</v>
      </c>
    </row>
    <row r="530" spans="1:13" s="5" customFormat="1" ht="34.5" customHeight="1">
      <c r="A530" s="77"/>
      <c r="B530" s="77"/>
      <c r="C530" s="23" t="s">
        <v>185</v>
      </c>
      <c r="D530" s="3" t="s">
        <v>186</v>
      </c>
      <c r="E530" s="6">
        <f>SUM(E531:E539)</f>
        <v>2115849.4000000004</v>
      </c>
      <c r="F530" s="6">
        <f>SUM(F531:F539)</f>
        <v>7781520.4</v>
      </c>
      <c r="G530" s="6">
        <f>SUM(G531:G539)</f>
        <v>3978418.0999999996</v>
      </c>
      <c r="H530" s="6">
        <f>SUM(H531:H539)</f>
        <v>3962353.1</v>
      </c>
      <c r="I530" s="6">
        <f t="shared" si="37"/>
        <v>-16064.999999999534</v>
      </c>
      <c r="J530" s="6">
        <f t="shared" si="38"/>
        <v>99.59619628716248</v>
      </c>
      <c r="K530" s="6">
        <f t="shared" si="39"/>
        <v>50.92003742610506</v>
      </c>
      <c r="L530" s="6">
        <f t="shared" si="40"/>
        <v>1846503.6999999997</v>
      </c>
      <c r="M530" s="6">
        <f t="shared" si="41"/>
        <v>187.27009115109985</v>
      </c>
    </row>
    <row r="531" spans="1:13" ht="31.5">
      <c r="A531" s="77"/>
      <c r="B531" s="77"/>
      <c r="C531" s="21" t="s">
        <v>46</v>
      </c>
      <c r="D531" s="45" t="s">
        <v>47</v>
      </c>
      <c r="E531" s="51">
        <f aca="true" t="shared" si="45" ref="E531:H539">SUMIF($C$6:$C$452,$C531,E$6:E$452)</f>
        <v>0</v>
      </c>
      <c r="F531" s="51">
        <f t="shared" si="45"/>
        <v>200714.5</v>
      </c>
      <c r="G531" s="51">
        <f t="shared" si="45"/>
        <v>117083.4</v>
      </c>
      <c r="H531" s="51">
        <f t="shared" si="45"/>
        <v>150535.9</v>
      </c>
      <c r="I531" s="51">
        <f t="shared" si="37"/>
        <v>33452.5</v>
      </c>
      <c r="J531" s="51">
        <f t="shared" si="38"/>
        <v>128.5715139806326</v>
      </c>
      <c r="K531" s="51">
        <f t="shared" si="39"/>
        <v>75.00001245550271</v>
      </c>
      <c r="L531" s="51">
        <f t="shared" si="40"/>
        <v>150535.9</v>
      </c>
      <c r="M531" s="51"/>
    </row>
    <row r="532" spans="1:13" ht="16.5" customHeight="1">
      <c r="A532" s="77"/>
      <c r="B532" s="77"/>
      <c r="C532" s="21" t="s">
        <v>29</v>
      </c>
      <c r="D532" s="45" t="s">
        <v>187</v>
      </c>
      <c r="E532" s="51">
        <f t="shared" si="45"/>
        <v>185897.09999999998</v>
      </c>
      <c r="F532" s="69">
        <f t="shared" si="45"/>
        <v>1921776.2</v>
      </c>
      <c r="G532" s="69">
        <f t="shared" si="45"/>
        <v>413344</v>
      </c>
      <c r="H532" s="69">
        <f t="shared" si="45"/>
        <v>413358.1</v>
      </c>
      <c r="I532" s="69">
        <f t="shared" si="37"/>
        <v>14.099999999976717</v>
      </c>
      <c r="J532" s="69">
        <f t="shared" si="38"/>
        <v>100.00341120229155</v>
      </c>
      <c r="K532" s="69">
        <f t="shared" si="39"/>
        <v>21.509169486020276</v>
      </c>
      <c r="L532" s="69">
        <f t="shared" si="40"/>
        <v>227461</v>
      </c>
      <c r="M532" s="69">
        <f t="shared" si="41"/>
        <v>222.35855212372866</v>
      </c>
    </row>
    <row r="533" spans="1:13" ht="16.5" customHeight="1">
      <c r="A533" s="77"/>
      <c r="B533" s="77"/>
      <c r="C533" s="21" t="s">
        <v>31</v>
      </c>
      <c r="D533" s="45" t="s">
        <v>78</v>
      </c>
      <c r="E533" s="51">
        <f t="shared" si="45"/>
        <v>1813358.0000000002</v>
      </c>
      <c r="F533" s="69">
        <f t="shared" si="45"/>
        <v>4955272.800000001</v>
      </c>
      <c r="G533" s="69">
        <f t="shared" si="45"/>
        <v>3114376.8</v>
      </c>
      <c r="H533" s="51">
        <f t="shared" si="45"/>
        <v>3089087.8</v>
      </c>
      <c r="I533" s="51">
        <f t="shared" si="37"/>
        <v>-25289</v>
      </c>
      <c r="J533" s="51">
        <f t="shared" si="38"/>
        <v>99.1879916392904</v>
      </c>
      <c r="K533" s="51">
        <f t="shared" si="39"/>
        <v>62.33940944684214</v>
      </c>
      <c r="L533" s="51">
        <f t="shared" si="40"/>
        <v>1275729.7999999996</v>
      </c>
      <c r="M533" s="51">
        <f t="shared" si="41"/>
        <v>170.35178933227743</v>
      </c>
    </row>
    <row r="534" spans="1:13" ht="16.5" customHeight="1">
      <c r="A534" s="77"/>
      <c r="B534" s="77"/>
      <c r="C534" s="21" t="s">
        <v>49</v>
      </c>
      <c r="D534" s="46" t="s">
        <v>50</v>
      </c>
      <c r="E534" s="51">
        <f t="shared" si="45"/>
        <v>213824.6</v>
      </c>
      <c r="F534" s="69">
        <f t="shared" si="45"/>
        <v>703756.8999999999</v>
      </c>
      <c r="G534" s="69">
        <f t="shared" si="45"/>
        <v>333613.89999999997</v>
      </c>
      <c r="H534" s="51">
        <f t="shared" si="45"/>
        <v>371188.6</v>
      </c>
      <c r="I534" s="51">
        <f t="shared" si="37"/>
        <v>37574.70000000001</v>
      </c>
      <c r="J534" s="51">
        <f t="shared" si="38"/>
        <v>111.26292999182587</v>
      </c>
      <c r="K534" s="51">
        <f t="shared" si="39"/>
        <v>52.74386652550051</v>
      </c>
      <c r="L534" s="51">
        <f t="shared" si="40"/>
        <v>157363.99999999997</v>
      </c>
      <c r="M534" s="51">
        <f t="shared" si="41"/>
        <v>173.59489974493113</v>
      </c>
    </row>
    <row r="535" spans="1:13" ht="31.5" customHeight="1" hidden="1">
      <c r="A535" s="77"/>
      <c r="B535" s="77"/>
      <c r="C535" s="21" t="s">
        <v>188</v>
      </c>
      <c r="D535" s="44" t="s">
        <v>189</v>
      </c>
      <c r="E535" s="51">
        <f t="shared" si="45"/>
        <v>0</v>
      </c>
      <c r="F535" s="51">
        <f t="shared" si="45"/>
        <v>0</v>
      </c>
      <c r="G535" s="51">
        <f t="shared" si="45"/>
        <v>0</v>
      </c>
      <c r="H535" s="51">
        <f t="shared" si="45"/>
        <v>0</v>
      </c>
      <c r="I535" s="51">
        <f aca="true" t="shared" si="46" ref="I535:I543">H535-G535</f>
        <v>0</v>
      </c>
      <c r="J535" s="51" t="e">
        <f aca="true" t="shared" si="47" ref="J535:J541">H535/G535*100</f>
        <v>#DIV/0!</v>
      </c>
      <c r="K535" s="51" t="e">
        <f aca="true" t="shared" si="48" ref="K535:K541">H535/F535*100</f>
        <v>#DIV/0!</v>
      </c>
      <c r="L535" s="51">
        <f aca="true" t="shared" si="49" ref="L535:L543">H535-E535</f>
        <v>0</v>
      </c>
      <c r="M535" s="51" t="e">
        <f aca="true" t="shared" si="50" ref="M535:M541">H535/E535*100</f>
        <v>#DIV/0!</v>
      </c>
    </row>
    <row r="536" spans="1:13" ht="15.75" customHeight="1" hidden="1">
      <c r="A536" s="77"/>
      <c r="B536" s="77"/>
      <c r="C536" s="21" t="s">
        <v>58</v>
      </c>
      <c r="D536" s="45" t="s">
        <v>59</v>
      </c>
      <c r="E536" s="51">
        <f t="shared" si="45"/>
        <v>0</v>
      </c>
      <c r="F536" s="51">
        <f t="shared" si="45"/>
        <v>0</v>
      </c>
      <c r="G536" s="51">
        <f t="shared" si="45"/>
        <v>0</v>
      </c>
      <c r="H536" s="51">
        <f t="shared" si="45"/>
        <v>0</v>
      </c>
      <c r="I536" s="51">
        <f t="shared" si="46"/>
        <v>0</v>
      </c>
      <c r="J536" s="51" t="e">
        <f t="shared" si="47"/>
        <v>#DIV/0!</v>
      </c>
      <c r="K536" s="51" t="e">
        <f t="shared" si="48"/>
        <v>#DIV/0!</v>
      </c>
      <c r="L536" s="51">
        <f t="shared" si="49"/>
        <v>0</v>
      </c>
      <c r="M536" s="51" t="e">
        <f t="shared" si="50"/>
        <v>#DIV/0!</v>
      </c>
    </row>
    <row r="537" spans="1:13" ht="31.5">
      <c r="A537" s="77"/>
      <c r="B537" s="77"/>
      <c r="C537" s="21" t="s">
        <v>208</v>
      </c>
      <c r="D537" s="44" t="s">
        <v>209</v>
      </c>
      <c r="E537" s="51">
        <f t="shared" si="45"/>
        <v>0</v>
      </c>
      <c r="F537" s="51">
        <f t="shared" si="45"/>
        <v>0</v>
      </c>
      <c r="G537" s="51">
        <f t="shared" si="45"/>
        <v>0</v>
      </c>
      <c r="H537" s="51">
        <f t="shared" si="45"/>
        <v>79.9</v>
      </c>
      <c r="I537" s="51">
        <f t="shared" si="46"/>
        <v>79.9</v>
      </c>
      <c r="J537" s="51"/>
      <c r="K537" s="51"/>
      <c r="L537" s="51">
        <f t="shared" si="49"/>
        <v>79.9</v>
      </c>
      <c r="M537" s="51"/>
    </row>
    <row r="538" spans="1:13" ht="31.5">
      <c r="A538" s="77"/>
      <c r="B538" s="77"/>
      <c r="C538" s="21" t="s">
        <v>207</v>
      </c>
      <c r="D538" s="44" t="s">
        <v>210</v>
      </c>
      <c r="E538" s="51">
        <f t="shared" si="45"/>
        <v>0</v>
      </c>
      <c r="F538" s="51">
        <f t="shared" si="45"/>
        <v>0</v>
      </c>
      <c r="G538" s="51">
        <f t="shared" si="45"/>
        <v>0</v>
      </c>
      <c r="H538" s="51">
        <f t="shared" si="45"/>
        <v>74375.09999999999</v>
      </c>
      <c r="I538" s="51">
        <f t="shared" si="46"/>
        <v>74375.09999999999</v>
      </c>
      <c r="J538" s="51"/>
      <c r="K538" s="51"/>
      <c r="L538" s="51">
        <f t="shared" si="49"/>
        <v>74375.09999999999</v>
      </c>
      <c r="M538" s="51"/>
    </row>
    <row r="539" spans="1:13" ht="15.75">
      <c r="A539" s="77"/>
      <c r="B539" s="77"/>
      <c r="C539" s="21" t="s">
        <v>33</v>
      </c>
      <c r="D539" s="45" t="s">
        <v>28</v>
      </c>
      <c r="E539" s="51">
        <f t="shared" si="45"/>
        <v>-97230.29999999999</v>
      </c>
      <c r="F539" s="51">
        <f t="shared" si="45"/>
        <v>0</v>
      </c>
      <c r="G539" s="51">
        <f t="shared" si="45"/>
        <v>0</v>
      </c>
      <c r="H539" s="69">
        <f t="shared" si="45"/>
        <v>-136272.30000000002</v>
      </c>
      <c r="I539" s="69">
        <f t="shared" si="46"/>
        <v>-136272.30000000002</v>
      </c>
      <c r="J539" s="69"/>
      <c r="K539" s="69"/>
      <c r="L539" s="69">
        <f t="shared" si="49"/>
        <v>-39042.00000000003</v>
      </c>
      <c r="M539" s="69">
        <f t="shared" si="50"/>
        <v>140.15414947809484</v>
      </c>
    </row>
    <row r="540" spans="1:13" s="5" customFormat="1" ht="22.5" customHeight="1">
      <c r="A540" s="77"/>
      <c r="B540" s="77"/>
      <c r="C540" s="22"/>
      <c r="D540" s="75" t="s">
        <v>199</v>
      </c>
      <c r="E540" s="74">
        <f>E541-E539</f>
        <v>9524761.8</v>
      </c>
      <c r="F540" s="74">
        <f>F541-F539</f>
        <v>22077289.3</v>
      </c>
      <c r="G540" s="74">
        <f>G541-G539</f>
        <v>11696445.7</v>
      </c>
      <c r="H540" s="74">
        <f>H541-H539</f>
        <v>12370973.600000001</v>
      </c>
      <c r="I540" s="74">
        <f t="shared" si="46"/>
        <v>674527.9000000022</v>
      </c>
      <c r="J540" s="74">
        <f t="shared" si="47"/>
        <v>105.76694764632646</v>
      </c>
      <c r="K540" s="74">
        <f t="shared" si="48"/>
        <v>56.03483938582986</v>
      </c>
      <c r="L540" s="74">
        <f t="shared" si="49"/>
        <v>2846211.8000000007</v>
      </c>
      <c r="M540" s="74">
        <f t="shared" si="50"/>
        <v>129.8822360051041</v>
      </c>
    </row>
    <row r="541" spans="1:13" s="5" customFormat="1" ht="22.5" customHeight="1">
      <c r="A541" s="78"/>
      <c r="B541" s="78"/>
      <c r="C541" s="22"/>
      <c r="D541" s="8" t="s">
        <v>193</v>
      </c>
      <c r="E541" s="6">
        <f>E528+E530</f>
        <v>9427531.5</v>
      </c>
      <c r="F541" s="6">
        <f>F528+F530</f>
        <v>22077289.3</v>
      </c>
      <c r="G541" s="6">
        <f>G528+G530</f>
        <v>11696445.7</v>
      </c>
      <c r="H541" s="6">
        <f>H528+H530</f>
        <v>12234701.3</v>
      </c>
      <c r="I541" s="6">
        <f t="shared" si="46"/>
        <v>538255.6000000015</v>
      </c>
      <c r="J541" s="6">
        <f t="shared" si="47"/>
        <v>104.60187319982172</v>
      </c>
      <c r="K541" s="6">
        <f t="shared" si="48"/>
        <v>55.41758833590137</v>
      </c>
      <c r="L541" s="6">
        <f t="shared" si="49"/>
        <v>2807169.8000000007</v>
      </c>
      <c r="M541" s="6">
        <f t="shared" si="50"/>
        <v>129.77629722053965</v>
      </c>
    </row>
    <row r="542" spans="1:13" s="5" customFormat="1" ht="34.5" customHeight="1">
      <c r="A542" s="12"/>
      <c r="B542" s="12"/>
      <c r="C542" s="23"/>
      <c r="D542" s="3" t="s">
        <v>172</v>
      </c>
      <c r="E542" s="9">
        <f>E543</f>
        <v>0</v>
      </c>
      <c r="F542" s="9">
        <f>F543</f>
        <v>38123.7</v>
      </c>
      <c r="G542" s="9">
        <f>G543</f>
        <v>0</v>
      </c>
      <c r="H542" s="9">
        <f>H543</f>
        <v>13000</v>
      </c>
      <c r="I542" s="9">
        <f t="shared" si="46"/>
        <v>13000</v>
      </c>
      <c r="J542" s="9"/>
      <c r="K542" s="9"/>
      <c r="L542" s="9">
        <f t="shared" si="49"/>
        <v>13000</v>
      </c>
      <c r="M542" s="9"/>
    </row>
    <row r="543" spans="1:13" ht="31.5">
      <c r="A543" s="7"/>
      <c r="B543" s="7"/>
      <c r="C543" s="20" t="s">
        <v>173</v>
      </c>
      <c r="D543" s="46" t="s">
        <v>174</v>
      </c>
      <c r="E543" s="51">
        <f>SUMIF($C$6:$C$460,$C543,E$6:E$460)</f>
        <v>0</v>
      </c>
      <c r="F543" s="54">
        <v>38123.7</v>
      </c>
      <c r="G543" s="54">
        <f>G460</f>
        <v>0</v>
      </c>
      <c r="H543" s="51">
        <f>SUMIF($C$6:$C$460,$C543,H$6:H$460)</f>
        <v>13000</v>
      </c>
      <c r="I543" s="51">
        <f t="shared" si="46"/>
        <v>13000</v>
      </c>
      <c r="J543" s="51"/>
      <c r="K543" s="51"/>
      <c r="L543" s="51">
        <f t="shared" si="49"/>
        <v>13000</v>
      </c>
      <c r="M543" s="51"/>
    </row>
    <row r="544" spans="1:11" ht="15.75">
      <c r="A544" s="10"/>
      <c r="B544" s="10"/>
      <c r="C544" s="27"/>
      <c r="D544" s="2"/>
      <c r="E544" s="13"/>
      <c r="F544" s="13"/>
      <c r="G544" s="13"/>
      <c r="H544" s="56"/>
      <c r="I544" s="58"/>
      <c r="J544" s="39"/>
      <c r="K544" s="39"/>
    </row>
    <row r="545" spans="1:11" ht="15.75" hidden="1">
      <c r="A545" s="10" t="s">
        <v>226</v>
      </c>
      <c r="B545" s="10"/>
      <c r="C545" s="27"/>
      <c r="D545" s="2"/>
      <c r="E545" s="13">
        <f>E458-E541</f>
        <v>0</v>
      </c>
      <c r="F545" s="13">
        <f>F458-F541</f>
        <v>0</v>
      </c>
      <c r="G545" s="13">
        <f>G458-G541</f>
        <v>0</v>
      </c>
      <c r="H545" s="13">
        <f>H458-H541</f>
        <v>0</v>
      </c>
      <c r="I545" s="13">
        <f>I458-I541</f>
        <v>0</v>
      </c>
      <c r="J545" s="39"/>
      <c r="K545" s="39"/>
    </row>
    <row r="546" spans="1:11" ht="15.75">
      <c r="A546" s="10"/>
      <c r="B546" s="10"/>
      <c r="C546" s="27"/>
      <c r="D546" s="2"/>
      <c r="E546" s="13"/>
      <c r="F546" s="13"/>
      <c r="G546" s="13"/>
      <c r="H546" s="56"/>
      <c r="I546" s="58"/>
      <c r="J546" s="39"/>
      <c r="K546" s="39"/>
    </row>
    <row r="547" spans="1:9" ht="15.75">
      <c r="A547" s="14"/>
      <c r="B547" s="15"/>
      <c r="C547" s="28"/>
      <c r="D547" s="59"/>
      <c r="E547" s="60"/>
      <c r="F547" s="60"/>
      <c r="G547" s="60"/>
      <c r="H547" s="60"/>
      <c r="I547" s="61"/>
    </row>
    <row r="548" spans="1:9" ht="15.75">
      <c r="A548" s="14"/>
      <c r="B548" s="15"/>
      <c r="C548" s="28"/>
      <c r="D548" s="59"/>
      <c r="E548" s="60"/>
      <c r="F548" s="60"/>
      <c r="G548" s="60"/>
      <c r="H548" s="60"/>
      <c r="I548" s="61"/>
    </row>
    <row r="549" spans="1:9" ht="15.75">
      <c r="A549" s="14"/>
      <c r="B549" s="15"/>
      <c r="C549" s="28"/>
      <c r="D549" s="59"/>
      <c r="E549" s="60"/>
      <c r="F549" s="60"/>
      <c r="G549" s="60"/>
      <c r="H549" s="60"/>
      <c r="I549" s="61"/>
    </row>
    <row r="550" spans="1:9" ht="15.75">
      <c r="A550" s="14"/>
      <c r="B550" s="15"/>
      <c r="C550" s="28"/>
      <c r="D550" s="59"/>
      <c r="E550" s="60"/>
      <c r="F550" s="60"/>
      <c r="G550" s="60"/>
      <c r="H550" s="60"/>
      <c r="I550" s="61"/>
    </row>
    <row r="551" spans="1:9" ht="15.75">
      <c r="A551" s="14"/>
      <c r="B551" s="15"/>
      <c r="C551" s="28"/>
      <c r="D551" s="59"/>
      <c r="E551" s="60"/>
      <c r="F551" s="60"/>
      <c r="G551" s="60"/>
      <c r="H551" s="60"/>
      <c r="I551" s="61"/>
    </row>
    <row r="552" spans="1:8" ht="15.75">
      <c r="A552" s="16"/>
      <c r="B552" s="15"/>
      <c r="C552" s="28"/>
      <c r="D552" s="59"/>
      <c r="E552" s="60"/>
      <c r="F552" s="60"/>
      <c r="G552" s="60"/>
      <c r="H552" s="60"/>
    </row>
    <row r="553" spans="1:8" ht="15.75">
      <c r="A553" s="16"/>
      <c r="B553" s="15"/>
      <c r="C553" s="28"/>
      <c r="D553" s="59"/>
      <c r="E553" s="60"/>
      <c r="F553" s="60"/>
      <c r="G553" s="60"/>
      <c r="H553" s="60"/>
    </row>
    <row r="554" spans="1:8" ht="15.75">
      <c r="A554" s="16"/>
      <c r="B554" s="15"/>
      <c r="C554" s="28"/>
      <c r="D554" s="59"/>
      <c r="E554" s="60"/>
      <c r="F554" s="60"/>
      <c r="G554" s="60"/>
      <c r="H554" s="60"/>
    </row>
    <row r="555" spans="1:8" ht="15.75">
      <c r="A555" s="16"/>
      <c r="B555" s="15"/>
      <c r="C555" s="28"/>
      <c r="D555" s="59"/>
      <c r="E555" s="60"/>
      <c r="F555" s="60"/>
      <c r="G555" s="60"/>
      <c r="H555" s="60"/>
    </row>
    <row r="556" spans="1:8" ht="15.75">
      <c r="A556" s="16"/>
      <c r="B556" s="15"/>
      <c r="C556" s="28"/>
      <c r="D556" s="59"/>
      <c r="E556" s="60"/>
      <c r="F556" s="60"/>
      <c r="G556" s="60"/>
      <c r="H556" s="60"/>
    </row>
    <row r="557" spans="1:8" ht="15.75">
      <c r="A557" s="16"/>
      <c r="B557" s="15"/>
      <c r="C557" s="28"/>
      <c r="D557" s="59"/>
      <c r="E557" s="60"/>
      <c r="F557" s="60"/>
      <c r="G557" s="60"/>
      <c r="H557" s="60"/>
    </row>
    <row r="558" spans="1:8" ht="15.75">
      <c r="A558" s="16"/>
      <c r="B558" s="15"/>
      <c r="C558" s="28"/>
      <c r="D558" s="59"/>
      <c r="E558" s="60"/>
      <c r="F558" s="60"/>
      <c r="G558" s="60"/>
      <c r="H558" s="60"/>
    </row>
    <row r="559" spans="1:8" ht="15.75">
      <c r="A559" s="16"/>
      <c r="B559" s="15"/>
      <c r="C559" s="28"/>
      <c r="D559" s="59"/>
      <c r="E559" s="60"/>
      <c r="F559" s="60"/>
      <c r="G559" s="60"/>
      <c r="H559" s="60"/>
    </row>
    <row r="560" spans="1:8" ht="15.75">
      <c r="A560" s="16"/>
      <c r="B560" s="15"/>
      <c r="C560" s="28"/>
      <c r="D560" s="59"/>
      <c r="E560" s="60"/>
      <c r="F560" s="60"/>
      <c r="G560" s="60"/>
      <c r="H560" s="60"/>
    </row>
    <row r="561" spans="1:8" ht="15.75">
      <c r="A561" s="16"/>
      <c r="B561" s="15"/>
      <c r="C561" s="28"/>
      <c r="D561" s="59"/>
      <c r="E561" s="60"/>
      <c r="F561" s="60"/>
      <c r="G561" s="60"/>
      <c r="H561" s="60"/>
    </row>
    <row r="562" spans="1:8" ht="15.75">
      <c r="A562" s="16"/>
      <c r="B562" s="15"/>
      <c r="C562" s="28"/>
      <c r="D562" s="59"/>
      <c r="E562" s="60"/>
      <c r="F562" s="60"/>
      <c r="G562" s="60"/>
      <c r="H562" s="60"/>
    </row>
    <row r="563" spans="1:8" ht="15.75">
      <c r="A563" s="16"/>
      <c r="B563" s="15"/>
      <c r="C563" s="28"/>
      <c r="D563" s="59"/>
      <c r="E563" s="60"/>
      <c r="F563" s="60"/>
      <c r="G563" s="60"/>
      <c r="H563" s="60"/>
    </row>
    <row r="564" spans="1:8" ht="15.75">
      <c r="A564" s="16"/>
      <c r="B564" s="15"/>
      <c r="C564" s="28"/>
      <c r="D564" s="59"/>
      <c r="E564" s="60"/>
      <c r="F564" s="60"/>
      <c r="G564" s="60"/>
      <c r="H564" s="60"/>
    </row>
    <row r="565" spans="1:8" ht="15.75">
      <c r="A565" s="16"/>
      <c r="B565" s="15"/>
      <c r="C565" s="28"/>
      <c r="D565" s="59"/>
      <c r="E565" s="60"/>
      <c r="F565" s="60"/>
      <c r="G565" s="60"/>
      <c r="H565" s="60"/>
    </row>
    <row r="566" spans="1:8" ht="15.75">
      <c r="A566" s="16"/>
      <c r="B566" s="15"/>
      <c r="C566" s="28"/>
      <c r="D566" s="59"/>
      <c r="E566" s="60"/>
      <c r="F566" s="60"/>
      <c r="G566" s="60"/>
      <c r="H566" s="60"/>
    </row>
    <row r="567" spans="1:8" ht="15.75">
      <c r="A567" s="16"/>
      <c r="B567" s="15"/>
      <c r="C567" s="28"/>
      <c r="D567" s="59"/>
      <c r="E567" s="60"/>
      <c r="F567" s="60"/>
      <c r="G567" s="60"/>
      <c r="H567" s="60"/>
    </row>
    <row r="568" spans="1:8" ht="15.75">
      <c r="A568" s="16"/>
      <c r="B568" s="15"/>
      <c r="C568" s="28"/>
      <c r="D568" s="59"/>
      <c r="E568" s="60"/>
      <c r="F568" s="60"/>
      <c r="G568" s="60"/>
      <c r="H568" s="60"/>
    </row>
    <row r="569" spans="1:8" ht="15.75">
      <c r="A569" s="16"/>
      <c r="B569" s="15"/>
      <c r="C569" s="28"/>
      <c r="D569" s="59"/>
      <c r="E569" s="60"/>
      <c r="F569" s="60"/>
      <c r="G569" s="60"/>
      <c r="H569" s="60"/>
    </row>
    <row r="570" spans="1:8" ht="15.75">
      <c r="A570" s="16"/>
      <c r="B570" s="15"/>
      <c r="C570" s="28"/>
      <c r="D570" s="59"/>
      <c r="E570" s="60"/>
      <c r="F570" s="60"/>
      <c r="G570" s="60"/>
      <c r="H570" s="60"/>
    </row>
    <row r="571" spans="1:8" ht="15.75">
      <c r="A571" s="16"/>
      <c r="B571" s="15"/>
      <c r="C571" s="28"/>
      <c r="D571" s="59"/>
      <c r="E571" s="60"/>
      <c r="F571" s="60"/>
      <c r="G571" s="60"/>
      <c r="H571" s="60"/>
    </row>
    <row r="572" spans="1:8" ht="15.75">
      <c r="A572" s="16"/>
      <c r="B572" s="15"/>
      <c r="C572" s="28"/>
      <c r="D572" s="59"/>
      <c r="E572" s="60"/>
      <c r="F572" s="60"/>
      <c r="G572" s="60"/>
      <c r="H572" s="60"/>
    </row>
    <row r="573" spans="1:8" ht="15.75">
      <c r="A573" s="16"/>
      <c r="B573" s="15"/>
      <c r="C573" s="28"/>
      <c r="D573" s="59"/>
      <c r="E573" s="60"/>
      <c r="F573" s="60"/>
      <c r="G573" s="60"/>
      <c r="H573" s="60"/>
    </row>
    <row r="574" spans="1:8" ht="15.75">
      <c r="A574" s="16"/>
      <c r="B574" s="15"/>
      <c r="C574" s="28"/>
      <c r="D574" s="59"/>
      <c r="E574" s="60"/>
      <c r="F574" s="60"/>
      <c r="G574" s="60"/>
      <c r="H574" s="60"/>
    </row>
    <row r="575" spans="1:8" ht="15.75">
      <c r="A575" s="16"/>
      <c r="B575" s="15"/>
      <c r="C575" s="28"/>
      <c r="D575" s="59"/>
      <c r="E575" s="60"/>
      <c r="F575" s="60"/>
      <c r="G575" s="60"/>
      <c r="H575" s="60"/>
    </row>
    <row r="576" spans="2:8" ht="15.75">
      <c r="B576" s="62"/>
      <c r="C576" s="28"/>
      <c r="D576" s="59"/>
      <c r="E576" s="60"/>
      <c r="F576" s="60"/>
      <c r="G576" s="60"/>
      <c r="H576" s="60"/>
    </row>
    <row r="577" spans="2:8" ht="15.75">
      <c r="B577" s="62"/>
      <c r="C577" s="28"/>
      <c r="D577" s="59"/>
      <c r="E577" s="60"/>
      <c r="F577" s="60"/>
      <c r="G577" s="60"/>
      <c r="H577" s="60"/>
    </row>
    <row r="578" spans="1:8" ht="15.75">
      <c r="A578" s="31"/>
      <c r="B578" s="62"/>
      <c r="C578" s="28"/>
      <c r="D578" s="59"/>
      <c r="E578" s="60"/>
      <c r="F578" s="60"/>
      <c r="G578" s="60"/>
      <c r="H578" s="60"/>
    </row>
    <row r="579" spans="1:8" ht="15.75">
      <c r="A579" s="31"/>
      <c r="B579" s="62"/>
      <c r="C579" s="28"/>
      <c r="D579" s="59"/>
      <c r="E579" s="60"/>
      <c r="F579" s="60"/>
      <c r="G579" s="60"/>
      <c r="H579" s="60"/>
    </row>
    <row r="580" spans="1:8" ht="15.75">
      <c r="A580" s="31"/>
      <c r="B580" s="62"/>
      <c r="C580" s="28"/>
      <c r="D580" s="59"/>
      <c r="E580" s="60"/>
      <c r="F580" s="60"/>
      <c r="G580" s="60"/>
      <c r="H580" s="60"/>
    </row>
    <row r="581" spans="1:8" ht="15.75">
      <c r="A581" s="31"/>
      <c r="B581" s="62"/>
      <c r="C581" s="28"/>
      <c r="D581" s="59"/>
      <c r="E581" s="60"/>
      <c r="F581" s="60"/>
      <c r="G581" s="60"/>
      <c r="H581" s="60"/>
    </row>
    <row r="582" spans="1:8" ht="15.75">
      <c r="A582" s="31"/>
      <c r="B582" s="62"/>
      <c r="C582" s="28"/>
      <c r="D582" s="59"/>
      <c r="E582" s="60"/>
      <c r="F582" s="60"/>
      <c r="G582" s="60"/>
      <c r="H582" s="60"/>
    </row>
    <row r="583" spans="1:8" ht="15.75">
      <c r="A583" s="31"/>
      <c r="B583" s="62"/>
      <c r="C583" s="28"/>
      <c r="D583" s="59"/>
      <c r="E583" s="60"/>
      <c r="F583" s="60"/>
      <c r="G583" s="60"/>
      <c r="H583" s="60"/>
    </row>
    <row r="584" spans="1:8" ht="15.75">
      <c r="A584" s="31"/>
      <c r="B584" s="62"/>
      <c r="C584" s="28"/>
      <c r="D584" s="59"/>
      <c r="E584" s="60"/>
      <c r="F584" s="60"/>
      <c r="G584" s="60"/>
      <c r="H584" s="60"/>
    </row>
    <row r="585" spans="1:8" ht="15.75">
      <c r="A585" s="31"/>
      <c r="B585" s="62"/>
      <c r="C585" s="28"/>
      <c r="D585" s="59"/>
      <c r="E585" s="60"/>
      <c r="F585" s="60"/>
      <c r="G585" s="60"/>
      <c r="H585" s="60"/>
    </row>
    <row r="586" spans="1:8" ht="15.75">
      <c r="A586" s="31"/>
      <c r="B586" s="62"/>
      <c r="C586" s="28"/>
      <c r="D586" s="59"/>
      <c r="E586" s="60"/>
      <c r="F586" s="60"/>
      <c r="G586" s="60"/>
      <c r="H586" s="60"/>
    </row>
    <row r="587" spans="1:8" ht="15.75">
      <c r="A587" s="31"/>
      <c r="B587" s="62"/>
      <c r="C587" s="28"/>
      <c r="D587" s="59"/>
      <c r="E587" s="60"/>
      <c r="F587" s="60"/>
      <c r="G587" s="60"/>
      <c r="H587" s="60"/>
    </row>
    <row r="588" spans="1:8" ht="15.75">
      <c r="A588" s="31"/>
      <c r="B588" s="62"/>
      <c r="C588" s="28"/>
      <c r="D588" s="59"/>
      <c r="E588" s="60"/>
      <c r="F588" s="60"/>
      <c r="G588" s="60"/>
      <c r="H588" s="60"/>
    </row>
    <row r="589" spans="1:8" ht="15.75">
      <c r="A589" s="31"/>
      <c r="B589" s="62"/>
      <c r="C589" s="28"/>
      <c r="D589" s="59"/>
      <c r="E589" s="60"/>
      <c r="F589" s="60"/>
      <c r="G589" s="60"/>
      <c r="H589" s="60"/>
    </row>
    <row r="590" spans="1:8" ht="15.75">
      <c r="A590" s="31"/>
      <c r="B590" s="62"/>
      <c r="C590" s="28"/>
      <c r="D590" s="59"/>
      <c r="E590" s="60"/>
      <c r="F590" s="60"/>
      <c r="G590" s="60"/>
      <c r="H590" s="60"/>
    </row>
    <row r="591" spans="1:8" ht="15.75">
      <c r="A591" s="31"/>
      <c r="B591" s="62"/>
      <c r="C591" s="28"/>
      <c r="D591" s="59"/>
      <c r="E591" s="60"/>
      <c r="F591" s="60"/>
      <c r="G591" s="60"/>
      <c r="H591" s="60"/>
    </row>
    <row r="592" spans="1:8" ht="15.75">
      <c r="A592" s="31"/>
      <c r="B592" s="62"/>
      <c r="C592" s="28"/>
      <c r="D592" s="59"/>
      <c r="E592" s="60"/>
      <c r="F592" s="60"/>
      <c r="G592" s="60"/>
      <c r="H592" s="60"/>
    </row>
    <row r="593" spans="1:8" ht="15.75">
      <c r="A593" s="31"/>
      <c r="B593" s="62"/>
      <c r="C593" s="28"/>
      <c r="D593" s="59"/>
      <c r="E593" s="60"/>
      <c r="F593" s="60"/>
      <c r="G593" s="60"/>
      <c r="H593" s="60"/>
    </row>
    <row r="594" spans="1:8" ht="15.75">
      <c r="A594" s="31"/>
      <c r="B594" s="62"/>
      <c r="C594" s="28"/>
      <c r="D594" s="59"/>
      <c r="E594" s="60"/>
      <c r="F594" s="60"/>
      <c r="G594" s="60"/>
      <c r="H594" s="60"/>
    </row>
    <row r="595" spans="1:8" ht="15.75">
      <c r="A595" s="31"/>
      <c r="B595" s="62"/>
      <c r="C595" s="28"/>
      <c r="D595" s="59"/>
      <c r="E595" s="60"/>
      <c r="F595" s="60"/>
      <c r="G595" s="60"/>
      <c r="H595" s="60"/>
    </row>
    <row r="596" spans="1:8" ht="15.75">
      <c r="A596" s="31"/>
      <c r="B596" s="62"/>
      <c r="C596" s="28"/>
      <c r="D596" s="59"/>
      <c r="E596" s="60"/>
      <c r="F596" s="60"/>
      <c r="G596" s="60"/>
      <c r="H596" s="60"/>
    </row>
    <row r="597" spans="1:8" ht="15.75">
      <c r="A597" s="31"/>
      <c r="B597" s="62"/>
      <c r="C597" s="28"/>
      <c r="D597" s="59"/>
      <c r="E597" s="60"/>
      <c r="F597" s="60"/>
      <c r="G597" s="60"/>
      <c r="H597" s="60"/>
    </row>
    <row r="598" spans="1:8" ht="15.75">
      <c r="A598" s="31"/>
      <c r="B598" s="62"/>
      <c r="C598" s="28"/>
      <c r="D598" s="59"/>
      <c r="E598" s="60"/>
      <c r="F598" s="60"/>
      <c r="G598" s="60"/>
      <c r="H598" s="60"/>
    </row>
    <row r="599" spans="1:8" ht="15.75">
      <c r="A599" s="31"/>
      <c r="B599" s="62"/>
      <c r="C599" s="28"/>
      <c r="D599" s="59"/>
      <c r="E599" s="60"/>
      <c r="F599" s="60"/>
      <c r="G599" s="60"/>
      <c r="H599" s="60"/>
    </row>
    <row r="600" spans="1:8" ht="15.75">
      <c r="A600" s="31"/>
      <c r="B600" s="62"/>
      <c r="C600" s="28"/>
      <c r="D600" s="59"/>
      <c r="E600" s="60"/>
      <c r="F600" s="60"/>
      <c r="G600" s="60"/>
      <c r="H600" s="60"/>
    </row>
    <row r="601" spans="1:8" ht="15.75">
      <c r="A601" s="31"/>
      <c r="B601" s="62"/>
      <c r="C601" s="28"/>
      <c r="D601" s="59"/>
      <c r="E601" s="60"/>
      <c r="F601" s="60"/>
      <c r="G601" s="60"/>
      <c r="H601" s="60"/>
    </row>
    <row r="602" spans="1:8" ht="15.75">
      <c r="A602" s="31"/>
      <c r="B602" s="62"/>
      <c r="C602" s="28"/>
      <c r="D602" s="59"/>
      <c r="E602" s="60"/>
      <c r="F602" s="60"/>
      <c r="G602" s="60"/>
      <c r="H602" s="60"/>
    </row>
    <row r="603" spans="1:8" ht="15.75">
      <c r="A603" s="31"/>
      <c r="B603" s="62"/>
      <c r="C603" s="28"/>
      <c r="D603" s="59"/>
      <c r="E603" s="60"/>
      <c r="F603" s="60"/>
      <c r="G603" s="60"/>
      <c r="H603" s="60"/>
    </row>
    <row r="604" spans="1:8" ht="15.75">
      <c r="A604" s="31"/>
      <c r="B604" s="62"/>
      <c r="C604" s="28"/>
      <c r="D604" s="59"/>
      <c r="E604" s="60"/>
      <c r="F604" s="60"/>
      <c r="G604" s="60"/>
      <c r="H604" s="60"/>
    </row>
    <row r="605" spans="1:8" ht="15.75">
      <c r="A605" s="31"/>
      <c r="B605" s="62"/>
      <c r="C605" s="28"/>
      <c r="D605" s="59"/>
      <c r="E605" s="60"/>
      <c r="F605" s="60"/>
      <c r="G605" s="60"/>
      <c r="H605" s="60"/>
    </row>
    <row r="606" spans="1:8" ht="15.75">
      <c r="A606" s="31"/>
      <c r="B606" s="62"/>
      <c r="C606" s="28"/>
      <c r="D606" s="59"/>
      <c r="E606" s="60"/>
      <c r="F606" s="60"/>
      <c r="G606" s="60"/>
      <c r="H606" s="60"/>
    </row>
    <row r="607" spans="1:8" ht="15.75">
      <c r="A607" s="31"/>
      <c r="B607" s="62"/>
      <c r="C607" s="28"/>
      <c r="D607" s="59"/>
      <c r="E607" s="60"/>
      <c r="F607" s="60"/>
      <c r="G607" s="60"/>
      <c r="H607" s="60"/>
    </row>
    <row r="608" spans="1:8" ht="15.75">
      <c r="A608" s="31"/>
      <c r="B608" s="62"/>
      <c r="C608" s="28"/>
      <c r="D608" s="59"/>
      <c r="E608" s="60"/>
      <c r="F608" s="60"/>
      <c r="G608" s="60"/>
      <c r="H608" s="60"/>
    </row>
    <row r="609" spans="1:8" ht="15.75">
      <c r="A609" s="31"/>
      <c r="B609" s="62"/>
      <c r="C609" s="28"/>
      <c r="D609" s="59"/>
      <c r="E609" s="60"/>
      <c r="F609" s="60"/>
      <c r="G609" s="60"/>
      <c r="H609" s="60"/>
    </row>
    <row r="610" spans="1:8" ht="15.75">
      <c r="A610" s="31"/>
      <c r="B610" s="62"/>
      <c r="C610" s="28"/>
      <c r="D610" s="59"/>
      <c r="E610" s="60"/>
      <c r="F610" s="60"/>
      <c r="G610" s="60"/>
      <c r="H610" s="60"/>
    </row>
    <row r="611" spans="1:8" ht="15.75">
      <c r="A611" s="31"/>
      <c r="B611" s="62"/>
      <c r="C611" s="28"/>
      <c r="D611" s="59"/>
      <c r="E611" s="60"/>
      <c r="F611" s="60"/>
      <c r="G611" s="60"/>
      <c r="H611" s="60"/>
    </row>
    <row r="612" spans="1:8" ht="15.75">
      <c r="A612" s="31"/>
      <c r="B612" s="62"/>
      <c r="C612" s="28"/>
      <c r="D612" s="59"/>
      <c r="E612" s="60"/>
      <c r="F612" s="60"/>
      <c r="G612" s="60"/>
      <c r="H612" s="60"/>
    </row>
    <row r="613" spans="1:8" ht="15.75">
      <c r="A613" s="31"/>
      <c r="B613" s="62"/>
      <c r="C613" s="28"/>
      <c r="D613" s="59"/>
      <c r="E613" s="60"/>
      <c r="F613" s="60"/>
      <c r="G613" s="60"/>
      <c r="H613" s="60"/>
    </row>
    <row r="614" spans="1:8" ht="15.75">
      <c r="A614" s="31"/>
      <c r="B614" s="62"/>
      <c r="C614" s="28"/>
      <c r="D614" s="59"/>
      <c r="E614" s="60"/>
      <c r="F614" s="60"/>
      <c r="G614" s="60"/>
      <c r="H614" s="60"/>
    </row>
    <row r="615" spans="1:8" ht="15.75">
      <c r="A615" s="31"/>
      <c r="B615" s="62"/>
      <c r="C615" s="28"/>
      <c r="D615" s="59"/>
      <c r="E615" s="60"/>
      <c r="F615" s="60"/>
      <c r="G615" s="60"/>
      <c r="H615" s="60"/>
    </row>
    <row r="616" spans="1:8" ht="15.75">
      <c r="A616" s="31"/>
      <c r="B616" s="62"/>
      <c r="C616" s="28"/>
      <c r="D616" s="59"/>
      <c r="E616" s="60"/>
      <c r="F616" s="60"/>
      <c r="G616" s="60"/>
      <c r="H616" s="60"/>
    </row>
    <row r="617" spans="1:8" ht="15.75">
      <c r="A617" s="31"/>
      <c r="B617" s="62"/>
      <c r="C617" s="28"/>
      <c r="D617" s="59"/>
      <c r="E617" s="60"/>
      <c r="F617" s="60"/>
      <c r="G617" s="60"/>
      <c r="H617" s="60"/>
    </row>
    <row r="618" spans="1:8" ht="15.75">
      <c r="A618" s="31"/>
      <c r="B618" s="62"/>
      <c r="C618" s="28"/>
      <c r="D618" s="59"/>
      <c r="E618" s="60"/>
      <c r="F618" s="60"/>
      <c r="G618" s="60"/>
      <c r="H618" s="60"/>
    </row>
    <row r="619" spans="1:8" ht="15.75">
      <c r="A619" s="31"/>
      <c r="B619" s="62"/>
      <c r="C619" s="28"/>
      <c r="D619" s="59"/>
      <c r="E619" s="60"/>
      <c r="F619" s="60"/>
      <c r="G619" s="60"/>
      <c r="H619" s="60"/>
    </row>
    <row r="620" spans="1:8" ht="15.75">
      <c r="A620" s="31"/>
      <c r="B620" s="62"/>
      <c r="C620" s="28"/>
      <c r="D620" s="59"/>
      <c r="E620" s="60"/>
      <c r="F620" s="60"/>
      <c r="G620" s="60"/>
      <c r="H620" s="60"/>
    </row>
    <row r="621" spans="1:8" ht="15.75">
      <c r="A621" s="31"/>
      <c r="B621" s="62"/>
      <c r="C621" s="28"/>
      <c r="D621" s="59"/>
      <c r="E621" s="60"/>
      <c r="F621" s="60"/>
      <c r="G621" s="60"/>
      <c r="H621" s="60"/>
    </row>
    <row r="622" spans="1:8" ht="15.75">
      <c r="A622" s="31"/>
      <c r="B622" s="62"/>
      <c r="C622" s="28"/>
      <c r="D622" s="59"/>
      <c r="E622" s="60"/>
      <c r="F622" s="60"/>
      <c r="G622" s="60"/>
      <c r="H622" s="60"/>
    </row>
    <row r="623" spans="1:8" ht="15.75">
      <c r="A623" s="31"/>
      <c r="B623" s="62"/>
      <c r="C623" s="28"/>
      <c r="D623" s="59"/>
      <c r="E623" s="60"/>
      <c r="F623" s="60"/>
      <c r="G623" s="60"/>
      <c r="H623" s="60"/>
    </row>
    <row r="624" spans="1:8" ht="15.75">
      <c r="A624" s="31"/>
      <c r="B624" s="62"/>
      <c r="C624" s="28"/>
      <c r="D624" s="59"/>
      <c r="E624" s="60"/>
      <c r="F624" s="60"/>
      <c r="G624" s="60"/>
      <c r="H624" s="60"/>
    </row>
    <row r="625" spans="1:8" ht="15.75">
      <c r="A625" s="31"/>
      <c r="B625" s="62"/>
      <c r="C625" s="28"/>
      <c r="D625" s="59"/>
      <c r="E625" s="60"/>
      <c r="F625" s="60"/>
      <c r="G625" s="60"/>
      <c r="H625" s="60"/>
    </row>
    <row r="626" spans="1:8" ht="15.75">
      <c r="A626" s="31"/>
      <c r="B626" s="62"/>
      <c r="C626" s="28"/>
      <c r="D626" s="59"/>
      <c r="E626" s="60"/>
      <c r="F626" s="60"/>
      <c r="G626" s="60"/>
      <c r="H626" s="60"/>
    </row>
    <row r="627" spans="1:8" ht="15.75">
      <c r="A627" s="31"/>
      <c r="B627" s="62"/>
      <c r="C627" s="28"/>
      <c r="D627" s="63"/>
      <c r="E627" s="60"/>
      <c r="F627" s="60"/>
      <c r="G627" s="60"/>
      <c r="H627" s="60"/>
    </row>
    <row r="628" spans="1:8" ht="15.75">
      <c r="A628" s="31"/>
      <c r="B628" s="62"/>
      <c r="C628" s="28"/>
      <c r="D628" s="63"/>
      <c r="E628" s="60"/>
      <c r="F628" s="60"/>
      <c r="G628" s="60"/>
      <c r="H628" s="60"/>
    </row>
    <row r="629" spans="1:8" ht="15.75">
      <c r="A629" s="31"/>
      <c r="B629" s="62"/>
      <c r="C629" s="28"/>
      <c r="D629" s="63"/>
      <c r="E629" s="60"/>
      <c r="F629" s="60"/>
      <c r="G629" s="60"/>
      <c r="H629" s="60"/>
    </row>
    <row r="630" spans="1:8" ht="15.75">
      <c r="A630" s="31"/>
      <c r="B630" s="62"/>
      <c r="C630" s="28"/>
      <c r="D630" s="63"/>
      <c r="E630" s="60"/>
      <c r="F630" s="60"/>
      <c r="G630" s="60"/>
      <c r="H630" s="60"/>
    </row>
    <row r="631" spans="1:8" ht="15.75">
      <c r="A631" s="31"/>
      <c r="B631" s="62"/>
      <c r="C631" s="28"/>
      <c r="D631" s="63"/>
      <c r="E631" s="60"/>
      <c r="F631" s="60"/>
      <c r="G631" s="60"/>
      <c r="H631" s="60"/>
    </row>
    <row r="632" spans="1:8" ht="15.75">
      <c r="A632" s="31"/>
      <c r="B632" s="62"/>
      <c r="C632" s="28"/>
      <c r="D632" s="63"/>
      <c r="E632" s="60"/>
      <c r="F632" s="60"/>
      <c r="G632" s="60"/>
      <c r="H632" s="60"/>
    </row>
    <row r="633" spans="1:8" ht="15.75">
      <c r="A633" s="31"/>
      <c r="B633" s="62"/>
      <c r="C633" s="28"/>
      <c r="D633" s="63"/>
      <c r="E633" s="60"/>
      <c r="F633" s="60"/>
      <c r="G633" s="60"/>
      <c r="H633" s="60"/>
    </row>
    <row r="634" spans="1:8" ht="15.75">
      <c r="A634" s="31"/>
      <c r="B634" s="62"/>
      <c r="C634" s="28"/>
      <c r="D634" s="63"/>
      <c r="E634" s="60"/>
      <c r="F634" s="60"/>
      <c r="G634" s="60"/>
      <c r="H634" s="60"/>
    </row>
    <row r="635" spans="1:8" ht="15.75">
      <c r="A635" s="31"/>
      <c r="B635" s="62"/>
      <c r="C635" s="28"/>
      <c r="D635" s="63"/>
      <c r="E635" s="60"/>
      <c r="F635" s="60"/>
      <c r="G635" s="60"/>
      <c r="H635" s="60"/>
    </row>
    <row r="636" spans="1:8" ht="15.75">
      <c r="A636" s="31"/>
      <c r="B636" s="62"/>
      <c r="C636" s="28"/>
      <c r="D636" s="63"/>
      <c r="E636" s="60"/>
      <c r="F636" s="60"/>
      <c r="G636" s="60"/>
      <c r="H636" s="60"/>
    </row>
    <row r="637" spans="1:8" ht="15.75">
      <c r="A637" s="31"/>
      <c r="B637" s="62"/>
      <c r="C637" s="28"/>
      <c r="D637" s="63"/>
      <c r="E637" s="60"/>
      <c r="F637" s="60"/>
      <c r="G637" s="60"/>
      <c r="H637" s="60"/>
    </row>
    <row r="638" spans="1:8" ht="15.75">
      <c r="A638" s="31"/>
      <c r="B638" s="62"/>
      <c r="C638" s="28"/>
      <c r="D638" s="63"/>
      <c r="E638" s="60"/>
      <c r="F638" s="60"/>
      <c r="G638" s="60"/>
      <c r="H638" s="60"/>
    </row>
    <row r="639" spans="1:8" ht="15.75">
      <c r="A639" s="31"/>
      <c r="B639" s="62"/>
      <c r="C639" s="28"/>
      <c r="D639" s="63"/>
      <c r="E639" s="60"/>
      <c r="F639" s="60"/>
      <c r="G639" s="60"/>
      <c r="H639" s="60"/>
    </row>
    <row r="640" spans="1:8" ht="15.75">
      <c r="A640" s="31"/>
      <c r="B640" s="62"/>
      <c r="C640" s="28"/>
      <c r="D640" s="63"/>
      <c r="E640" s="60"/>
      <c r="F640" s="60"/>
      <c r="G640" s="60"/>
      <c r="H640" s="60"/>
    </row>
    <row r="641" spans="1:8" ht="15.75">
      <c r="A641" s="31"/>
      <c r="B641" s="62"/>
      <c r="C641" s="28"/>
      <c r="D641" s="63"/>
      <c r="E641" s="60"/>
      <c r="F641" s="60"/>
      <c r="G641" s="60"/>
      <c r="H641" s="60"/>
    </row>
    <row r="642" spans="1:8" ht="15.75">
      <c r="A642" s="31"/>
      <c r="B642" s="62"/>
      <c r="C642" s="28"/>
      <c r="D642" s="63"/>
      <c r="E642" s="60"/>
      <c r="F642" s="60"/>
      <c r="G642" s="60"/>
      <c r="H642" s="60"/>
    </row>
    <row r="643" spans="1:8" ht="15.75">
      <c r="A643" s="31"/>
      <c r="B643" s="62"/>
      <c r="C643" s="28"/>
      <c r="D643" s="63"/>
      <c r="E643" s="60"/>
      <c r="F643" s="60"/>
      <c r="G643" s="60"/>
      <c r="H643" s="60"/>
    </row>
    <row r="644" spans="1:8" ht="15.75">
      <c r="A644" s="31"/>
      <c r="B644" s="62"/>
      <c r="C644" s="28"/>
      <c r="D644" s="63"/>
      <c r="E644" s="60"/>
      <c r="F644" s="60"/>
      <c r="G644" s="60"/>
      <c r="H644" s="60"/>
    </row>
    <row r="645" spans="1:8" ht="15.75">
      <c r="A645" s="31"/>
      <c r="B645" s="62"/>
      <c r="C645" s="28"/>
      <c r="D645" s="63"/>
      <c r="E645" s="60"/>
      <c r="F645" s="60"/>
      <c r="G645" s="60"/>
      <c r="H645" s="60"/>
    </row>
    <row r="646" spans="1:8" ht="15.75">
      <c r="A646" s="31"/>
      <c r="B646" s="62"/>
      <c r="C646" s="28"/>
      <c r="D646" s="63"/>
      <c r="E646" s="60"/>
      <c r="F646" s="60"/>
      <c r="G646" s="60"/>
      <c r="H646" s="60"/>
    </row>
    <row r="647" spans="1:8" ht="15.75">
      <c r="A647" s="31"/>
      <c r="B647" s="62"/>
      <c r="C647" s="28"/>
      <c r="D647" s="63"/>
      <c r="E647" s="60"/>
      <c r="F647" s="60"/>
      <c r="G647" s="60"/>
      <c r="H647" s="60"/>
    </row>
    <row r="648" spans="1:8" ht="15.75">
      <c r="A648" s="31"/>
      <c r="B648" s="62"/>
      <c r="C648" s="28"/>
      <c r="D648" s="63"/>
      <c r="E648" s="60"/>
      <c r="F648" s="60"/>
      <c r="G648" s="60"/>
      <c r="H648" s="60"/>
    </row>
    <row r="649" spans="1:8" ht="15.75">
      <c r="A649" s="31"/>
      <c r="B649" s="62"/>
      <c r="C649" s="28"/>
      <c r="D649" s="63"/>
      <c r="E649" s="60"/>
      <c r="F649" s="60"/>
      <c r="G649" s="60"/>
      <c r="H649" s="60"/>
    </row>
    <row r="650" spans="1:8" ht="15.75">
      <c r="A650" s="31"/>
      <c r="B650" s="62"/>
      <c r="C650" s="28"/>
      <c r="D650" s="63"/>
      <c r="E650" s="60"/>
      <c r="F650" s="60"/>
      <c r="G650" s="60"/>
      <c r="H650" s="60"/>
    </row>
    <row r="651" spans="1:8" ht="15.75">
      <c r="A651" s="31"/>
      <c r="B651" s="62"/>
      <c r="C651" s="28"/>
      <c r="D651" s="63"/>
      <c r="E651" s="60"/>
      <c r="F651" s="60"/>
      <c r="G651" s="60"/>
      <c r="H651" s="60"/>
    </row>
    <row r="652" spans="1:8" ht="15.75">
      <c r="A652" s="31"/>
      <c r="B652" s="62"/>
      <c r="C652" s="28"/>
      <c r="D652" s="63"/>
      <c r="E652" s="60"/>
      <c r="F652" s="60"/>
      <c r="G652" s="60"/>
      <c r="H652" s="60"/>
    </row>
    <row r="653" spans="1:8" ht="15.75">
      <c r="A653" s="31"/>
      <c r="B653" s="62"/>
      <c r="C653" s="28"/>
      <c r="D653" s="63"/>
      <c r="E653" s="60"/>
      <c r="F653" s="60"/>
      <c r="G653" s="60"/>
      <c r="H653" s="60"/>
    </row>
    <row r="654" spans="1:8" ht="15.75">
      <c r="A654" s="31"/>
      <c r="B654" s="62"/>
      <c r="C654" s="28"/>
      <c r="D654" s="63"/>
      <c r="E654" s="60"/>
      <c r="F654" s="60"/>
      <c r="G654" s="60"/>
      <c r="H654" s="60"/>
    </row>
    <row r="655" spans="1:8" ht="15.75">
      <c r="A655" s="31"/>
      <c r="B655" s="62"/>
      <c r="C655" s="28"/>
      <c r="D655" s="63"/>
      <c r="E655" s="60"/>
      <c r="F655" s="60"/>
      <c r="G655" s="60"/>
      <c r="H655" s="60"/>
    </row>
    <row r="656" spans="1:8" ht="15.75">
      <c r="A656" s="31"/>
      <c r="B656" s="62"/>
      <c r="C656" s="28"/>
      <c r="D656" s="63"/>
      <c r="E656" s="60"/>
      <c r="F656" s="60"/>
      <c r="G656" s="60"/>
      <c r="H656" s="60"/>
    </row>
    <row r="657" spans="1:8" ht="15.75">
      <c r="A657" s="31"/>
      <c r="B657" s="62"/>
      <c r="C657" s="28"/>
      <c r="D657" s="63"/>
      <c r="E657" s="60"/>
      <c r="F657" s="60"/>
      <c r="G657" s="60"/>
      <c r="H657" s="60"/>
    </row>
    <row r="658" spans="1:8" ht="15.75">
      <c r="A658" s="31"/>
      <c r="B658" s="62"/>
      <c r="C658" s="28"/>
      <c r="D658" s="63"/>
      <c r="E658" s="60"/>
      <c r="F658" s="60"/>
      <c r="G658" s="60"/>
      <c r="H658" s="60"/>
    </row>
    <row r="659" spans="1:8" ht="15.75">
      <c r="A659" s="31"/>
      <c r="B659" s="62"/>
      <c r="C659" s="28"/>
      <c r="D659" s="63"/>
      <c r="E659" s="60"/>
      <c r="F659" s="60"/>
      <c r="G659" s="60"/>
      <c r="H659" s="60"/>
    </row>
    <row r="660" spans="1:8" ht="15.75">
      <c r="A660" s="31"/>
      <c r="B660" s="62"/>
      <c r="C660" s="28"/>
      <c r="D660" s="63"/>
      <c r="E660" s="60"/>
      <c r="F660" s="60"/>
      <c r="G660" s="60"/>
      <c r="H660" s="60"/>
    </row>
    <row r="661" spans="1:8" ht="15.75">
      <c r="A661" s="31"/>
      <c r="B661" s="62"/>
      <c r="C661" s="28"/>
      <c r="D661" s="63"/>
      <c r="E661" s="60"/>
      <c r="F661" s="60"/>
      <c r="G661" s="60"/>
      <c r="H661" s="60"/>
    </row>
    <row r="662" spans="1:8" ht="15.75">
      <c r="A662" s="31"/>
      <c r="B662" s="62"/>
      <c r="C662" s="28"/>
      <c r="D662" s="63"/>
      <c r="E662" s="60"/>
      <c r="F662" s="60"/>
      <c r="G662" s="60"/>
      <c r="H662" s="60"/>
    </row>
    <row r="663" spans="1:8" ht="15.75">
      <c r="A663" s="31"/>
      <c r="B663" s="62"/>
      <c r="C663" s="28"/>
      <c r="D663" s="63"/>
      <c r="E663" s="60"/>
      <c r="F663" s="60"/>
      <c r="G663" s="60"/>
      <c r="H663" s="60"/>
    </row>
    <row r="664" spans="1:8" ht="15.75">
      <c r="A664" s="31"/>
      <c r="B664" s="62"/>
      <c r="C664" s="28"/>
      <c r="D664" s="63"/>
      <c r="E664" s="60"/>
      <c r="F664" s="60"/>
      <c r="G664" s="60"/>
      <c r="H664" s="60"/>
    </row>
    <row r="665" spans="1:8" ht="15.75">
      <c r="A665" s="31"/>
      <c r="B665" s="62"/>
      <c r="C665" s="28"/>
      <c r="D665" s="63"/>
      <c r="E665" s="60"/>
      <c r="F665" s="60"/>
      <c r="G665" s="60"/>
      <c r="H665" s="60"/>
    </row>
    <row r="666" spans="1:8" ht="15.75">
      <c r="A666" s="31"/>
      <c r="B666" s="62"/>
      <c r="C666" s="28"/>
      <c r="D666" s="63"/>
      <c r="E666" s="60"/>
      <c r="F666" s="60"/>
      <c r="G666" s="60"/>
      <c r="H666" s="60"/>
    </row>
    <row r="667" spans="1:8" ht="15.75">
      <c r="A667" s="31"/>
      <c r="B667" s="62"/>
      <c r="C667" s="28"/>
      <c r="D667" s="63"/>
      <c r="E667" s="60"/>
      <c r="F667" s="60"/>
      <c r="G667" s="60"/>
      <c r="H667" s="60"/>
    </row>
    <row r="668" spans="1:8" ht="15.75">
      <c r="A668" s="31"/>
      <c r="B668" s="62"/>
      <c r="C668" s="28"/>
      <c r="D668" s="63"/>
      <c r="E668" s="60"/>
      <c r="F668" s="60"/>
      <c r="G668" s="60"/>
      <c r="H668" s="60"/>
    </row>
    <row r="669" spans="1:8" ht="15.75">
      <c r="A669" s="31"/>
      <c r="B669" s="62"/>
      <c r="C669" s="28"/>
      <c r="D669" s="63"/>
      <c r="E669" s="60"/>
      <c r="F669" s="60"/>
      <c r="G669" s="60"/>
      <c r="H669" s="60"/>
    </row>
    <row r="670" spans="1:8" ht="15.75">
      <c r="A670" s="31"/>
      <c r="B670" s="62"/>
      <c r="C670" s="28"/>
      <c r="D670" s="63"/>
      <c r="E670" s="60"/>
      <c r="F670" s="60"/>
      <c r="G670" s="60"/>
      <c r="H670" s="60"/>
    </row>
    <row r="671" spans="1:8" ht="15.75">
      <c r="A671" s="31"/>
      <c r="B671" s="62"/>
      <c r="C671" s="28"/>
      <c r="D671" s="63"/>
      <c r="E671" s="60"/>
      <c r="F671" s="60"/>
      <c r="G671" s="60"/>
      <c r="H671" s="60"/>
    </row>
    <row r="672" spans="1:8" ht="15.75">
      <c r="A672" s="31"/>
      <c r="B672" s="62"/>
      <c r="C672" s="28"/>
      <c r="D672" s="63"/>
      <c r="E672" s="60"/>
      <c r="F672" s="60"/>
      <c r="G672" s="60"/>
      <c r="H672" s="60"/>
    </row>
    <row r="673" spans="1:8" ht="15.75">
      <c r="A673" s="31"/>
      <c r="B673" s="62"/>
      <c r="C673" s="28"/>
      <c r="D673" s="63"/>
      <c r="E673" s="60"/>
      <c r="F673" s="60"/>
      <c r="G673" s="60"/>
      <c r="H673" s="60"/>
    </row>
    <row r="674" spans="1:8" ht="15.75">
      <c r="A674" s="31"/>
      <c r="B674" s="62"/>
      <c r="C674" s="28"/>
      <c r="D674" s="63"/>
      <c r="E674" s="60"/>
      <c r="F674" s="60"/>
      <c r="G674" s="60"/>
      <c r="H674" s="60"/>
    </row>
    <row r="675" spans="1:8" ht="15.75">
      <c r="A675" s="31"/>
      <c r="B675" s="62"/>
      <c r="C675" s="28"/>
      <c r="D675" s="63"/>
      <c r="E675" s="60"/>
      <c r="F675" s="60"/>
      <c r="G675" s="60"/>
      <c r="H675" s="60"/>
    </row>
    <row r="676" spans="1:8" ht="15.75">
      <c r="A676" s="31"/>
      <c r="B676" s="62"/>
      <c r="C676" s="28"/>
      <c r="D676" s="63"/>
      <c r="E676" s="60"/>
      <c r="F676" s="60"/>
      <c r="G676" s="60"/>
      <c r="H676" s="60"/>
    </row>
    <row r="677" spans="1:8" ht="15.75">
      <c r="A677" s="31"/>
      <c r="B677" s="62"/>
      <c r="C677" s="28"/>
      <c r="D677" s="63"/>
      <c r="E677" s="60"/>
      <c r="F677" s="60"/>
      <c r="G677" s="60"/>
      <c r="H677" s="60"/>
    </row>
    <row r="678" spans="1:8" ht="15.75">
      <c r="A678" s="31"/>
      <c r="B678" s="62"/>
      <c r="C678" s="28"/>
      <c r="D678" s="63"/>
      <c r="E678" s="60"/>
      <c r="F678" s="60"/>
      <c r="G678" s="60"/>
      <c r="H678" s="60"/>
    </row>
    <row r="679" spans="1:8" ht="15.75">
      <c r="A679" s="31"/>
      <c r="B679" s="62"/>
      <c r="C679" s="28"/>
      <c r="D679" s="63"/>
      <c r="E679" s="60"/>
      <c r="F679" s="60"/>
      <c r="G679" s="60"/>
      <c r="H679" s="60"/>
    </row>
    <row r="680" spans="1:8" ht="15.75">
      <c r="A680" s="31"/>
      <c r="B680" s="62"/>
      <c r="C680" s="28"/>
      <c r="D680" s="63"/>
      <c r="E680" s="60"/>
      <c r="F680" s="60"/>
      <c r="G680" s="60"/>
      <c r="H680" s="60"/>
    </row>
    <row r="681" spans="1:8" ht="15.75">
      <c r="A681" s="31"/>
      <c r="B681" s="62"/>
      <c r="C681" s="28"/>
      <c r="D681" s="63"/>
      <c r="E681" s="60"/>
      <c r="F681" s="60"/>
      <c r="G681" s="60"/>
      <c r="H681" s="60"/>
    </row>
    <row r="682" spans="1:8" ht="15.75">
      <c r="A682" s="31"/>
      <c r="B682" s="62"/>
      <c r="C682" s="28"/>
      <c r="D682" s="63"/>
      <c r="E682" s="60"/>
      <c r="F682" s="60"/>
      <c r="G682" s="60"/>
      <c r="H682" s="60"/>
    </row>
    <row r="683" spans="1:8" ht="15.75">
      <c r="A683" s="31"/>
      <c r="B683" s="62"/>
      <c r="C683" s="28"/>
      <c r="D683" s="63"/>
      <c r="E683" s="60"/>
      <c r="F683" s="60"/>
      <c r="G683" s="60"/>
      <c r="H683" s="60"/>
    </row>
    <row r="684" spans="1:8" ht="15.75">
      <c r="A684" s="31"/>
      <c r="B684" s="62"/>
      <c r="C684" s="28"/>
      <c r="D684" s="63"/>
      <c r="E684" s="60"/>
      <c r="F684" s="60"/>
      <c r="G684" s="60"/>
      <c r="H684" s="60"/>
    </row>
    <row r="685" spans="1:8" ht="15.75">
      <c r="A685" s="31"/>
      <c r="B685" s="62"/>
      <c r="C685" s="28"/>
      <c r="D685" s="63"/>
      <c r="E685" s="60"/>
      <c r="F685" s="60"/>
      <c r="G685" s="60"/>
      <c r="H685" s="60"/>
    </row>
    <row r="686" spans="1:8" ht="15.75">
      <c r="A686" s="31"/>
      <c r="B686" s="62"/>
      <c r="C686" s="28"/>
      <c r="D686" s="63"/>
      <c r="E686" s="60"/>
      <c r="F686" s="60"/>
      <c r="G686" s="60"/>
      <c r="H686" s="60"/>
    </row>
    <row r="687" spans="1:8" ht="15.75">
      <c r="A687" s="31"/>
      <c r="B687" s="62"/>
      <c r="C687" s="28"/>
      <c r="D687" s="63"/>
      <c r="E687" s="60"/>
      <c r="F687" s="60"/>
      <c r="G687" s="60"/>
      <c r="H687" s="60"/>
    </row>
    <row r="688" spans="1:8" ht="15.75">
      <c r="A688" s="31"/>
      <c r="B688" s="62"/>
      <c r="C688" s="28"/>
      <c r="D688" s="63"/>
      <c r="E688" s="60"/>
      <c r="F688" s="60"/>
      <c r="G688" s="60"/>
      <c r="H688" s="60"/>
    </row>
    <row r="689" spans="1:8" ht="15.75">
      <c r="A689" s="31"/>
      <c r="B689" s="62"/>
      <c r="C689" s="28"/>
      <c r="D689" s="63"/>
      <c r="E689" s="60"/>
      <c r="F689" s="60"/>
      <c r="G689" s="60"/>
      <c r="H689" s="60"/>
    </row>
    <row r="690" spans="1:8" ht="15.75">
      <c r="A690" s="31"/>
      <c r="B690" s="62"/>
      <c r="C690" s="28"/>
      <c r="D690" s="63"/>
      <c r="E690" s="60"/>
      <c r="F690" s="60"/>
      <c r="G690" s="60"/>
      <c r="H690" s="60"/>
    </row>
    <row r="691" spans="1:8" ht="15.75">
      <c r="A691" s="31"/>
      <c r="B691" s="62"/>
      <c r="C691" s="28"/>
      <c r="D691" s="63"/>
      <c r="E691" s="60"/>
      <c r="F691" s="60"/>
      <c r="G691" s="60"/>
      <c r="H691" s="60"/>
    </row>
    <row r="692" spans="1:8" ht="15.75">
      <c r="A692" s="31"/>
      <c r="B692" s="62"/>
      <c r="C692" s="28"/>
      <c r="D692" s="63"/>
      <c r="E692" s="60"/>
      <c r="F692" s="60"/>
      <c r="G692" s="60"/>
      <c r="H692" s="60"/>
    </row>
    <row r="693" spans="1:8" ht="15.75">
      <c r="A693" s="31"/>
      <c r="B693" s="62"/>
      <c r="C693" s="28"/>
      <c r="D693" s="63"/>
      <c r="E693" s="60"/>
      <c r="F693" s="60"/>
      <c r="G693" s="60"/>
      <c r="H693" s="60"/>
    </row>
    <row r="694" spans="1:8" ht="15.75">
      <c r="A694" s="31"/>
      <c r="B694" s="62"/>
      <c r="C694" s="28"/>
      <c r="D694" s="63"/>
      <c r="E694" s="60"/>
      <c r="F694" s="60"/>
      <c r="G694" s="60"/>
      <c r="H694" s="60"/>
    </row>
    <row r="695" spans="1:8" ht="15.75">
      <c r="A695" s="31"/>
      <c r="B695" s="62"/>
      <c r="C695" s="28"/>
      <c r="D695" s="63"/>
      <c r="E695" s="60"/>
      <c r="F695" s="60"/>
      <c r="G695" s="60"/>
      <c r="H695" s="60"/>
    </row>
    <row r="696" spans="1:8" ht="15.75">
      <c r="A696" s="31"/>
      <c r="B696" s="62"/>
      <c r="C696" s="28"/>
      <c r="D696" s="63"/>
      <c r="E696" s="60"/>
      <c r="F696" s="60"/>
      <c r="G696" s="60"/>
      <c r="H696" s="60"/>
    </row>
    <row r="697" spans="1:8" ht="15.75">
      <c r="A697" s="31"/>
      <c r="B697" s="62"/>
      <c r="C697" s="28"/>
      <c r="D697" s="63"/>
      <c r="E697" s="60"/>
      <c r="F697" s="60"/>
      <c r="G697" s="60"/>
      <c r="H697" s="60"/>
    </row>
    <row r="698" spans="1:8" ht="15.75">
      <c r="A698" s="31"/>
      <c r="B698" s="62"/>
      <c r="C698" s="28"/>
      <c r="D698" s="63"/>
      <c r="E698" s="60"/>
      <c r="F698" s="60"/>
      <c r="G698" s="60"/>
      <c r="H698" s="60"/>
    </row>
    <row r="699" spans="1:8" ht="15.75">
      <c r="A699" s="31"/>
      <c r="B699" s="62"/>
      <c r="C699" s="28"/>
      <c r="D699" s="63"/>
      <c r="E699" s="60"/>
      <c r="F699" s="60"/>
      <c r="G699" s="60"/>
      <c r="H699" s="60"/>
    </row>
    <row r="700" spans="1:8" ht="15.75">
      <c r="A700" s="31"/>
      <c r="B700" s="62"/>
      <c r="C700" s="28"/>
      <c r="D700" s="63"/>
      <c r="E700" s="60"/>
      <c r="F700" s="60"/>
      <c r="G700" s="60"/>
      <c r="H700" s="60"/>
    </row>
    <row r="701" spans="1:8" ht="15.75">
      <c r="A701" s="31"/>
      <c r="B701" s="62"/>
      <c r="C701" s="28"/>
      <c r="D701" s="63"/>
      <c r="E701" s="60"/>
      <c r="F701" s="60"/>
      <c r="G701" s="60"/>
      <c r="H701" s="60"/>
    </row>
    <row r="702" spans="1:8" ht="15.75">
      <c r="A702" s="31"/>
      <c r="B702" s="62"/>
      <c r="C702" s="28"/>
      <c r="D702" s="63"/>
      <c r="E702" s="60"/>
      <c r="F702" s="60"/>
      <c r="G702" s="60"/>
      <c r="H702" s="60"/>
    </row>
    <row r="703" spans="1:8" ht="15.75">
      <c r="A703" s="31"/>
      <c r="B703" s="62"/>
      <c r="C703" s="28"/>
      <c r="D703" s="63"/>
      <c r="E703" s="60"/>
      <c r="F703" s="60"/>
      <c r="G703" s="60"/>
      <c r="H703" s="60"/>
    </row>
    <row r="704" spans="1:8" ht="15.75">
      <c r="A704" s="31"/>
      <c r="B704" s="62"/>
      <c r="C704" s="28"/>
      <c r="D704" s="63"/>
      <c r="E704" s="60"/>
      <c r="F704" s="60"/>
      <c r="G704" s="60"/>
      <c r="H704" s="60"/>
    </row>
    <row r="705" spans="1:8" ht="15.75">
      <c r="A705" s="31"/>
      <c r="B705" s="62"/>
      <c r="C705" s="28"/>
      <c r="D705" s="63"/>
      <c r="E705" s="60"/>
      <c r="F705" s="60"/>
      <c r="G705" s="60"/>
      <c r="H705" s="60"/>
    </row>
    <row r="706" spans="1:8" ht="15.75">
      <c r="A706" s="31"/>
      <c r="B706" s="62"/>
      <c r="C706" s="28"/>
      <c r="D706" s="63"/>
      <c r="E706" s="60"/>
      <c r="F706" s="60"/>
      <c r="G706" s="60"/>
      <c r="H706" s="60"/>
    </row>
    <row r="707" spans="1:8" ht="15.75">
      <c r="A707" s="31"/>
      <c r="B707" s="62"/>
      <c r="C707" s="28"/>
      <c r="D707" s="63"/>
      <c r="E707" s="60"/>
      <c r="F707" s="60"/>
      <c r="G707" s="60"/>
      <c r="H707" s="60"/>
    </row>
    <row r="708" spans="1:8" ht="15.75">
      <c r="A708" s="31"/>
      <c r="B708" s="62"/>
      <c r="C708" s="28"/>
      <c r="D708" s="63"/>
      <c r="E708" s="60"/>
      <c r="F708" s="60"/>
      <c r="G708" s="60"/>
      <c r="H708" s="60"/>
    </row>
    <row r="709" spans="1:8" ht="15.75">
      <c r="A709" s="31"/>
      <c r="B709" s="62"/>
      <c r="C709" s="28"/>
      <c r="D709" s="63"/>
      <c r="E709" s="60"/>
      <c r="F709" s="60"/>
      <c r="G709" s="60"/>
      <c r="H709" s="60"/>
    </row>
    <row r="710" spans="1:8" ht="15.75">
      <c r="A710" s="31"/>
      <c r="B710" s="62"/>
      <c r="C710" s="28"/>
      <c r="D710" s="63"/>
      <c r="E710" s="60"/>
      <c r="F710" s="60"/>
      <c r="G710" s="60"/>
      <c r="H710" s="60"/>
    </row>
    <row r="711" spans="1:8" ht="15.75">
      <c r="A711" s="31"/>
      <c r="B711" s="62"/>
      <c r="C711" s="28"/>
      <c r="D711" s="63"/>
      <c r="E711" s="60"/>
      <c r="F711" s="60"/>
      <c r="G711" s="60"/>
      <c r="H711" s="60"/>
    </row>
    <row r="712" spans="1:8" ht="15.75">
      <c r="A712" s="31"/>
      <c r="B712" s="62"/>
      <c r="C712" s="28"/>
      <c r="D712" s="63"/>
      <c r="E712" s="60"/>
      <c r="F712" s="60"/>
      <c r="G712" s="60"/>
      <c r="H712" s="60"/>
    </row>
    <row r="713" spans="1:8" ht="15.75">
      <c r="A713" s="31"/>
      <c r="B713" s="62"/>
      <c r="C713" s="28"/>
      <c r="D713" s="63"/>
      <c r="E713" s="60"/>
      <c r="F713" s="60"/>
      <c r="G713" s="60"/>
      <c r="H713" s="60"/>
    </row>
    <row r="714" spans="1:8" ht="15.75">
      <c r="A714" s="31"/>
      <c r="B714" s="62"/>
      <c r="C714" s="28"/>
      <c r="D714" s="63"/>
      <c r="E714" s="60"/>
      <c r="F714" s="60"/>
      <c r="G714" s="60"/>
      <c r="H714" s="60"/>
    </row>
    <row r="715" spans="1:8" ht="15.75">
      <c r="A715" s="31"/>
      <c r="B715" s="62"/>
      <c r="C715" s="28"/>
      <c r="D715" s="63"/>
      <c r="E715" s="60"/>
      <c r="F715" s="60"/>
      <c r="G715" s="60"/>
      <c r="H715" s="60"/>
    </row>
    <row r="716" spans="1:8" ht="15.75">
      <c r="A716" s="31"/>
      <c r="B716" s="62"/>
      <c r="C716" s="28"/>
      <c r="D716" s="63"/>
      <c r="E716" s="60"/>
      <c r="F716" s="60"/>
      <c r="G716" s="60"/>
      <c r="H716" s="60"/>
    </row>
    <row r="717" spans="1:8" ht="15.75">
      <c r="A717" s="31"/>
      <c r="B717" s="62"/>
      <c r="C717" s="28"/>
      <c r="D717" s="63"/>
      <c r="E717" s="60"/>
      <c r="F717" s="60"/>
      <c r="G717" s="60"/>
      <c r="H717" s="60"/>
    </row>
    <row r="718" spans="1:8" ht="15.75">
      <c r="A718" s="31"/>
      <c r="B718" s="62"/>
      <c r="C718" s="28"/>
      <c r="D718" s="63"/>
      <c r="E718" s="60"/>
      <c r="F718" s="60"/>
      <c r="G718" s="60"/>
      <c r="H718" s="60"/>
    </row>
    <row r="719" spans="1:8" ht="15.75">
      <c r="A719" s="31"/>
      <c r="B719" s="62"/>
      <c r="C719" s="28"/>
      <c r="D719" s="63"/>
      <c r="E719" s="60"/>
      <c r="F719" s="60"/>
      <c r="G719" s="60"/>
      <c r="H719" s="60"/>
    </row>
    <row r="720" spans="1:8" ht="15.75">
      <c r="A720" s="31"/>
      <c r="B720" s="62"/>
      <c r="C720" s="28"/>
      <c r="D720" s="63"/>
      <c r="E720" s="60"/>
      <c r="F720" s="60"/>
      <c r="G720" s="60"/>
      <c r="H720" s="60"/>
    </row>
    <row r="721" spans="1:8" ht="15.75">
      <c r="A721" s="31"/>
      <c r="B721" s="62"/>
      <c r="C721" s="28"/>
      <c r="D721" s="63"/>
      <c r="E721" s="60"/>
      <c r="F721" s="60"/>
      <c r="G721" s="60"/>
      <c r="H721" s="60"/>
    </row>
    <row r="722" spans="1:8" ht="15.75">
      <c r="A722" s="31"/>
      <c r="B722" s="62"/>
      <c r="C722" s="28"/>
      <c r="D722" s="63"/>
      <c r="E722" s="60"/>
      <c r="F722" s="60"/>
      <c r="G722" s="60"/>
      <c r="H722" s="60"/>
    </row>
    <row r="723" spans="1:8" ht="15.75">
      <c r="A723" s="31"/>
      <c r="B723" s="62"/>
      <c r="C723" s="28"/>
      <c r="D723" s="63"/>
      <c r="E723" s="60"/>
      <c r="F723" s="60"/>
      <c r="G723" s="60"/>
      <c r="H723" s="60"/>
    </row>
    <row r="724" spans="1:8" ht="15.75">
      <c r="A724" s="31"/>
      <c r="B724" s="62"/>
      <c r="C724" s="28"/>
      <c r="D724" s="63"/>
      <c r="E724" s="60"/>
      <c r="F724" s="60"/>
      <c r="G724" s="60"/>
      <c r="H724" s="60"/>
    </row>
    <row r="725" spans="1:8" ht="15.75">
      <c r="A725" s="31"/>
      <c r="B725" s="62"/>
      <c r="C725" s="28"/>
      <c r="D725" s="63"/>
      <c r="E725" s="60"/>
      <c r="F725" s="60"/>
      <c r="G725" s="60"/>
      <c r="H725" s="60"/>
    </row>
    <row r="726" spans="1:8" ht="15.75">
      <c r="A726" s="31"/>
      <c r="B726" s="62"/>
      <c r="C726" s="28"/>
      <c r="D726" s="63"/>
      <c r="E726" s="60"/>
      <c r="F726" s="60"/>
      <c r="G726" s="60"/>
      <c r="H726" s="60"/>
    </row>
    <row r="727" spans="1:8" ht="15.75">
      <c r="A727" s="31"/>
      <c r="B727" s="62"/>
      <c r="C727" s="28"/>
      <c r="D727" s="63"/>
      <c r="E727" s="60"/>
      <c r="F727" s="60"/>
      <c r="G727" s="60"/>
      <c r="H727" s="60"/>
    </row>
    <row r="728" spans="1:8" ht="15.75">
      <c r="A728" s="31"/>
      <c r="B728" s="62"/>
      <c r="C728" s="28"/>
      <c r="D728" s="63"/>
      <c r="E728" s="60"/>
      <c r="F728" s="60"/>
      <c r="G728" s="60"/>
      <c r="H728" s="60"/>
    </row>
    <row r="729" spans="1:8" ht="15.75">
      <c r="A729" s="31"/>
      <c r="B729" s="62"/>
      <c r="C729" s="28"/>
      <c r="D729" s="63"/>
      <c r="E729" s="60"/>
      <c r="F729" s="60"/>
      <c r="G729" s="60"/>
      <c r="H729" s="60"/>
    </row>
    <row r="730" spans="1:8" ht="15.75">
      <c r="A730" s="31"/>
      <c r="B730" s="62"/>
      <c r="C730" s="28"/>
      <c r="D730" s="63"/>
      <c r="E730" s="60"/>
      <c r="F730" s="60"/>
      <c r="G730" s="60"/>
      <c r="H730" s="60"/>
    </row>
    <row r="731" spans="1:8" ht="15.75">
      <c r="A731" s="31"/>
      <c r="B731" s="62"/>
      <c r="C731" s="28"/>
      <c r="D731" s="63"/>
      <c r="E731" s="60"/>
      <c r="F731" s="60"/>
      <c r="G731" s="60"/>
      <c r="H731" s="60"/>
    </row>
    <row r="732" spans="1:8" ht="15.75">
      <c r="A732" s="31"/>
      <c r="B732" s="62"/>
      <c r="C732" s="28"/>
      <c r="D732" s="63"/>
      <c r="E732" s="60"/>
      <c r="F732" s="60"/>
      <c r="G732" s="60"/>
      <c r="H732" s="60"/>
    </row>
    <row r="733" spans="1:8" ht="15.75">
      <c r="A733" s="31"/>
      <c r="B733" s="62"/>
      <c r="C733" s="28"/>
      <c r="D733" s="63"/>
      <c r="E733" s="60"/>
      <c r="F733" s="60"/>
      <c r="G733" s="60"/>
      <c r="H733" s="60"/>
    </row>
    <row r="734" spans="1:8" ht="15.75">
      <c r="A734" s="31"/>
      <c r="B734" s="62"/>
      <c r="C734" s="28"/>
      <c r="D734" s="63"/>
      <c r="E734" s="60"/>
      <c r="F734" s="60"/>
      <c r="G734" s="60"/>
      <c r="H734" s="60"/>
    </row>
    <row r="735" spans="1:8" ht="15.75">
      <c r="A735" s="31"/>
      <c r="B735" s="62"/>
      <c r="C735" s="28"/>
      <c r="D735" s="63"/>
      <c r="E735" s="60"/>
      <c r="F735" s="60"/>
      <c r="G735" s="60"/>
      <c r="H735" s="60"/>
    </row>
    <row r="736" spans="1:8" ht="15.75">
      <c r="A736" s="31"/>
      <c r="B736" s="62"/>
      <c r="C736" s="28"/>
      <c r="D736" s="63"/>
      <c r="E736" s="60"/>
      <c r="F736" s="60"/>
      <c r="G736" s="60"/>
      <c r="H736" s="60"/>
    </row>
    <row r="737" spans="1:8" ht="15.75">
      <c r="A737" s="31"/>
      <c r="B737" s="62"/>
      <c r="C737" s="28"/>
      <c r="D737" s="63"/>
      <c r="E737" s="60"/>
      <c r="F737" s="60"/>
      <c r="G737" s="60"/>
      <c r="H737" s="60"/>
    </row>
    <row r="738" spans="1:8" ht="15.75">
      <c r="A738" s="31"/>
      <c r="B738" s="62"/>
      <c r="C738" s="28"/>
      <c r="D738" s="63"/>
      <c r="E738" s="60"/>
      <c r="F738" s="60"/>
      <c r="G738" s="60"/>
      <c r="H738" s="60"/>
    </row>
    <row r="739" spans="1:8" ht="15.75">
      <c r="A739" s="31"/>
      <c r="B739" s="62"/>
      <c r="C739" s="28"/>
      <c r="D739" s="63"/>
      <c r="E739" s="60"/>
      <c r="F739" s="60"/>
      <c r="G739" s="60"/>
      <c r="H739" s="60"/>
    </row>
    <row r="740" spans="1:8" ht="15.75">
      <c r="A740" s="31"/>
      <c r="B740" s="62"/>
      <c r="C740" s="28"/>
      <c r="D740" s="63"/>
      <c r="E740" s="60"/>
      <c r="F740" s="60"/>
      <c r="G740" s="60"/>
      <c r="H740" s="60"/>
    </row>
    <row r="741" spans="1:8" ht="15.75">
      <c r="A741" s="31"/>
      <c r="B741" s="62"/>
      <c r="C741" s="28"/>
      <c r="D741" s="63"/>
      <c r="E741" s="60"/>
      <c r="F741" s="60"/>
      <c r="G741" s="60"/>
      <c r="H741" s="60"/>
    </row>
    <row r="742" spans="1:8" ht="15.75">
      <c r="A742" s="31"/>
      <c r="B742" s="62"/>
      <c r="C742" s="28"/>
      <c r="D742" s="63"/>
      <c r="E742" s="60"/>
      <c r="F742" s="60"/>
      <c r="G742" s="60"/>
      <c r="H742" s="60"/>
    </row>
    <row r="743" spans="1:8" ht="15.75">
      <c r="A743" s="31"/>
      <c r="B743" s="62"/>
      <c r="C743" s="28"/>
      <c r="D743" s="63"/>
      <c r="E743" s="60"/>
      <c r="F743" s="60"/>
      <c r="G743" s="60"/>
      <c r="H743" s="60"/>
    </row>
    <row r="744" spans="1:8" ht="15.75">
      <c r="A744" s="31"/>
      <c r="B744" s="62"/>
      <c r="C744" s="28"/>
      <c r="D744" s="63"/>
      <c r="E744" s="60"/>
      <c r="F744" s="60"/>
      <c r="G744" s="60"/>
      <c r="H744" s="60"/>
    </row>
    <row r="745" spans="1:8" ht="15.75">
      <c r="A745" s="31"/>
      <c r="B745" s="62"/>
      <c r="C745" s="28"/>
      <c r="D745" s="63"/>
      <c r="E745" s="60"/>
      <c r="F745" s="60"/>
      <c r="G745" s="60"/>
      <c r="H745" s="60"/>
    </row>
    <row r="746" spans="1:8" ht="15.75">
      <c r="A746" s="31"/>
      <c r="B746" s="62"/>
      <c r="C746" s="28"/>
      <c r="D746" s="63"/>
      <c r="E746" s="60"/>
      <c r="F746" s="60"/>
      <c r="G746" s="60"/>
      <c r="H746" s="60"/>
    </row>
    <row r="747" spans="1:8" ht="15.75">
      <c r="A747" s="31"/>
      <c r="B747" s="62"/>
      <c r="C747" s="28"/>
      <c r="D747" s="63"/>
      <c r="E747" s="60"/>
      <c r="F747" s="60"/>
      <c r="G747" s="60"/>
      <c r="H747" s="60"/>
    </row>
    <row r="748" spans="1:8" ht="15.75">
      <c r="A748" s="31"/>
      <c r="B748" s="62"/>
      <c r="C748" s="28"/>
      <c r="D748" s="63"/>
      <c r="E748" s="60"/>
      <c r="F748" s="60"/>
      <c r="G748" s="60"/>
      <c r="H748" s="60"/>
    </row>
    <row r="749" spans="1:8" ht="15.75">
      <c r="A749" s="31"/>
      <c r="B749" s="62"/>
      <c r="C749" s="28"/>
      <c r="D749" s="63"/>
      <c r="E749" s="60"/>
      <c r="F749" s="60"/>
      <c r="G749" s="60"/>
      <c r="H749" s="60"/>
    </row>
    <row r="750" spans="1:8" ht="15.75">
      <c r="A750" s="31"/>
      <c r="B750" s="62"/>
      <c r="C750" s="28"/>
      <c r="D750" s="63"/>
      <c r="E750" s="60"/>
      <c r="F750" s="60"/>
      <c r="G750" s="60"/>
      <c r="H750" s="60"/>
    </row>
    <row r="751" spans="1:8" ht="15.75">
      <c r="A751" s="31"/>
      <c r="B751" s="62"/>
      <c r="C751" s="28"/>
      <c r="D751" s="63"/>
      <c r="E751" s="60"/>
      <c r="F751" s="60"/>
      <c r="G751" s="60"/>
      <c r="H751" s="60"/>
    </row>
    <row r="752" spans="1:8" ht="15.75">
      <c r="A752" s="31"/>
      <c r="B752" s="62"/>
      <c r="C752" s="28"/>
      <c r="D752" s="63"/>
      <c r="E752" s="60"/>
      <c r="F752" s="60"/>
      <c r="G752" s="60"/>
      <c r="H752" s="60"/>
    </row>
    <row r="753" spans="1:8" ht="15.75">
      <c r="A753" s="31"/>
      <c r="B753" s="62"/>
      <c r="C753" s="28"/>
      <c r="D753" s="63"/>
      <c r="E753" s="60"/>
      <c r="F753" s="60"/>
      <c r="G753" s="60"/>
      <c r="H753" s="60"/>
    </row>
    <row r="754" spans="1:8" ht="15.75">
      <c r="A754" s="31"/>
      <c r="B754" s="62"/>
      <c r="C754" s="28"/>
      <c r="D754" s="63"/>
      <c r="E754" s="60"/>
      <c r="F754" s="60"/>
      <c r="G754" s="60"/>
      <c r="H754" s="60"/>
    </row>
    <row r="755" spans="1:8" ht="15.75">
      <c r="A755" s="31"/>
      <c r="B755" s="62"/>
      <c r="C755" s="28"/>
      <c r="D755" s="63"/>
      <c r="E755" s="60"/>
      <c r="F755" s="60"/>
      <c r="G755" s="60"/>
      <c r="H755" s="60"/>
    </row>
    <row r="756" spans="1:8" ht="15.75">
      <c r="A756" s="31"/>
      <c r="B756" s="62"/>
      <c r="C756" s="28"/>
      <c r="D756" s="63"/>
      <c r="E756" s="60"/>
      <c r="F756" s="60"/>
      <c r="G756" s="60"/>
      <c r="H756" s="60"/>
    </row>
  </sheetData>
  <sheetProtection password="CE28" sheet="1" objects="1" scenarios="1"/>
  <mergeCells count="105">
    <mergeCell ref="A469:A541"/>
    <mergeCell ref="B469:B541"/>
    <mergeCell ref="H467:H468"/>
    <mergeCell ref="I467:I468"/>
    <mergeCell ref="J467:J468"/>
    <mergeCell ref="K467:K468"/>
    <mergeCell ref="E467:E468"/>
    <mergeCell ref="F467:F468"/>
    <mergeCell ref="G467:G468"/>
    <mergeCell ref="L467:L468"/>
    <mergeCell ref="M467:M468"/>
    <mergeCell ref="I463:I464"/>
    <mergeCell ref="J463:J464"/>
    <mergeCell ref="K463:K464"/>
    <mergeCell ref="A465:K465"/>
    <mergeCell ref="A467:A468"/>
    <mergeCell ref="B467:B468"/>
    <mergeCell ref="C467:C468"/>
    <mergeCell ref="D467:D468"/>
    <mergeCell ref="E463:E464"/>
    <mergeCell ref="F463:F464"/>
    <mergeCell ref="G463:G464"/>
    <mergeCell ref="H463:H464"/>
    <mergeCell ref="C453:C458"/>
    <mergeCell ref="A425:A443"/>
    <mergeCell ref="B425:B443"/>
    <mergeCell ref="A444:A452"/>
    <mergeCell ref="B444:B452"/>
    <mergeCell ref="A453:A458"/>
    <mergeCell ref="B407:B410"/>
    <mergeCell ref="A56:A71"/>
    <mergeCell ref="B56:B71"/>
    <mergeCell ref="B4:B5"/>
    <mergeCell ref="A411:A424"/>
    <mergeCell ref="B411:B424"/>
    <mergeCell ref="B31:B55"/>
    <mergeCell ref="A311:A325"/>
    <mergeCell ref="B311:B325"/>
    <mergeCell ref="A31:A55"/>
    <mergeCell ref="A294:A310"/>
    <mergeCell ref="B294:B310"/>
    <mergeCell ref="A72:A92"/>
    <mergeCell ref="B72:B92"/>
    <mergeCell ref="A93:A110"/>
    <mergeCell ref="A136:A150"/>
    <mergeCell ref="B136:B150"/>
    <mergeCell ref="B176:B187"/>
    <mergeCell ref="B130:B135"/>
    <mergeCell ref="B93:B110"/>
    <mergeCell ref="A4:A5"/>
    <mergeCell ref="M4:M5"/>
    <mergeCell ref="E4:E5"/>
    <mergeCell ref="K4:K5"/>
    <mergeCell ref="G4:G5"/>
    <mergeCell ref="F4:F5"/>
    <mergeCell ref="A151:A162"/>
    <mergeCell ref="A1:M1"/>
    <mergeCell ref="A2:M2"/>
    <mergeCell ref="A6:A30"/>
    <mergeCell ref="B6:B30"/>
    <mergeCell ref="I4:I5"/>
    <mergeCell ref="J4:J5"/>
    <mergeCell ref="H4:H5"/>
    <mergeCell ref="L4:L5"/>
    <mergeCell ref="D4:D5"/>
    <mergeCell ref="B214:B224"/>
    <mergeCell ref="B201:B213"/>
    <mergeCell ref="A201:A213"/>
    <mergeCell ref="A188:A200"/>
    <mergeCell ref="B188:B200"/>
    <mergeCell ref="C4:C5"/>
    <mergeCell ref="B151:B162"/>
    <mergeCell ref="A111:A129"/>
    <mergeCell ref="B111:B129"/>
    <mergeCell ref="A130:A135"/>
    <mergeCell ref="A163:A175"/>
    <mergeCell ref="B163:B175"/>
    <mergeCell ref="A176:A187"/>
    <mergeCell ref="A238:A249"/>
    <mergeCell ref="B238:B249"/>
    <mergeCell ref="A250:A267"/>
    <mergeCell ref="B250:B267"/>
    <mergeCell ref="A225:A237"/>
    <mergeCell ref="B225:B237"/>
    <mergeCell ref="A214:A224"/>
    <mergeCell ref="B386:B400"/>
    <mergeCell ref="A401:A406"/>
    <mergeCell ref="A268:A280"/>
    <mergeCell ref="B268:B280"/>
    <mergeCell ref="A326:A334"/>
    <mergeCell ref="B326:B334"/>
    <mergeCell ref="A335:A355"/>
    <mergeCell ref="B335:B355"/>
    <mergeCell ref="A281:A293"/>
    <mergeCell ref="B281:B293"/>
    <mergeCell ref="B401:B406"/>
    <mergeCell ref="A407:A410"/>
    <mergeCell ref="A356:A374"/>
    <mergeCell ref="B356:B374"/>
    <mergeCell ref="B453:B458"/>
    <mergeCell ref="A460:A461"/>
    <mergeCell ref="B460:B461"/>
    <mergeCell ref="A375:A385"/>
    <mergeCell ref="B375:B385"/>
    <mergeCell ref="A386:A400"/>
  </mergeCells>
  <printOptions/>
  <pageMargins left="0.38" right="0.27" top="0.27" bottom="0.28" header="0.35433070866141736" footer="0.1574803149606299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2012-08-12T14:24:58Z</cp:lastPrinted>
  <dcterms:created xsi:type="dcterms:W3CDTF">2011-02-09T07:28:13Z</dcterms:created>
  <dcterms:modified xsi:type="dcterms:W3CDTF">2012-08-12T15:32:45Z</dcterms:modified>
  <cp:category/>
  <cp:version/>
  <cp:contentType/>
  <cp:contentStatus/>
</cp:coreProperties>
</file>