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6" windowWidth="14880" windowHeight="7356" activeTab="0"/>
  </bookViews>
  <sheets>
    <sheet name="на 01.01.2013" sheetId="1" r:id="rId1"/>
  </sheets>
  <definedNames>
    <definedName name="_xlnm.Print_Titles" localSheetId="0">'на 01.01.2013'!$4:$4</definedName>
  </definedNames>
  <calcPr fullCalcOnLoad="1"/>
</workbook>
</file>

<file path=xl/sharedStrings.xml><?xml version="1.0" encoding="utf-8"?>
<sst xmlns="http://schemas.openxmlformats.org/spreadsheetml/2006/main" count="1026" uniqueCount="242">
  <si>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</si>
  <si>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</si>
  <si>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</si>
  <si>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</si>
  <si>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</si>
  <si>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</si>
  <si>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</si>
  <si>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</si>
  <si>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</si>
  <si>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</si>
  <si>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</si>
  <si>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</si>
  <si>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</si>
  <si>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</si>
  <si>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</si>
  <si>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</si>
  <si>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</si>
  <si>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</si>
  <si>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</si>
  <si>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</si>
  <si>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</si>
  <si>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</si>
  <si>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</si>
  <si>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</si>
  <si>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</si>
  <si>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</si>
  <si>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</si>
  <si>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</si>
  <si>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</si>
  <si>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</si>
  <si>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</si>
  <si>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</si>
  <si>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</si>
  <si>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</si>
  <si>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</si>
  <si>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</si>
  <si>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</si>
  <si>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</si>
  <si>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</si>
  <si>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</si>
  <si>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</si>
  <si>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</si>
  <si>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</si>
  <si>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</si>
  <si>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</si>
  <si>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</si>
  <si>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</si>
  <si>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</si>
  <si>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</si>
  <si>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</si>
  <si>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</si>
  <si>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</si>
  <si>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</si>
  <si>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</si>
  <si>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</si>
  <si>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</si>
  <si>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</si>
  <si>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</si>
  <si>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</si>
  <si>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</si>
  <si>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</si>
  <si>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</si>
  <si>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</si>
  <si>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</si>
  <si>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</si>
  <si>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</si>
  <si>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</si>
  <si>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</si>
  <si>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</si>
  <si>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</si>
  <si>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</si>
  <si>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</si>
  <si>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</si>
  <si>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</si>
  <si>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</si>
  <si>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</si>
  <si>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</si>
  <si>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</si>
  <si>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</si>
  <si>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</si>
  <si>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</si>
  <si>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</si>
  <si>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</si>
  <si>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</si>
  <si>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</si>
  <si>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</si>
  <si>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</si>
  <si>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</si>
  <si>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</si>
  <si>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</si>
  <si>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</si>
  <si>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</si>
  <si>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</si>
  <si>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</si>
  <si>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</si>
  <si>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</si>
  <si>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</si>
  <si>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</si>
  <si>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</si>
  <si>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</si>
  <si>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</si>
  <si>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</si>
  <si>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</si>
  <si>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</si>
  <si>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</si>
  <si>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</si>
  <si>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</si>
  <si>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</si>
  <si>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</si>
  <si>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</si>
  <si>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</si>
  <si>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</si>
  <si>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</si>
  <si>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</si>
  <si>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</si>
  <si>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</si>
  <si>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</si>
  <si>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</si>
  <si>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</si>
  <si>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</si>
  <si>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</si>
  <si>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</si>
  <si>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</si>
  <si>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</si>
  <si>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</si>
  <si>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</si>
  <si>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</si>
  <si>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</si>
  <si>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</si>
  <si>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</si>
  <si>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</si>
  <si>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</si>
  <si>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</si>
  <si>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</si>
  <si>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</si>
  <si>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</si>
  <si>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</si>
  <si>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</si>
  <si>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</si>
  <si>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</si>
  <si>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</si>
  <si>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</si>
  <si>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</si>
  <si>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</si>
  <si>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</si>
  <si>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</si>
  <si>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</si>
  <si>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</si>
  <si>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</si>
  <si>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</si>
  <si>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</si>
  <si>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</si>
  <si>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</si>
  <si>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</si>
  <si>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</si>
  <si>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</si>
  <si>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</si>
  <si>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</si>
  <si>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</si>
  <si>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</si>
  <si>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</si>
  <si>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</si>
  <si>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</si>
  <si>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</si>
  <si>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</si>
  <si>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</si>
  <si>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</si>
  <si>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</si>
  <si>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</si>
  <si>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</si>
  <si>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</si>
  <si>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</si>
  <si>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</si>
  <si>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</si>
  <si>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</si>
  <si>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</si>
  <si>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</si>
  <si>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</si>
  <si>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</si>
  <si>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</si>
  <si>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</si>
  <si>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</si>
  <si>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</si>
  <si>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</si>
  <si>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</si>
  <si>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</si>
  <si>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</si>
  <si>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</si>
  <si>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</si>
  <si>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</si>
  <si>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</si>
  <si>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</si>
  <si>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</si>
  <si>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</si>
  <si>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</si>
  <si>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</si>
  <si>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</si>
  <si>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</si>
  <si>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</si>
  <si>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</si>
  <si>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</si>
  <si>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</si>
  <si>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</si>
  <si>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</si>
  <si>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</si>
  <si>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</si>
  <si>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</si>
  <si>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</si>
  <si>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</si>
  <si>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</si>
  <si>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</si>
  <si>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</si>
  <si>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</si>
  <si>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</si>
  <si>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</si>
  <si>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</si>
  <si>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</si>
  <si>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</si>
  <si>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</si>
  <si>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</si>
  <si>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</si>
  <si>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</si>
  <si>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</si>
  <si>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</si>
  <si>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</si>
  <si>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</si>
  <si>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</si>
  <si>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</si>
  <si>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</si>
  <si>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</si>
  <si>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</si>
  <si>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</si>
  <si>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</si>
  <si>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Избирательная комиссия города Перми</t>
  </si>
  <si>
    <t>2 00 00000 00 0000 000</t>
  </si>
  <si>
    <t>Откл. факта 2012 года  от плана года</t>
  </si>
  <si>
    <t>Оперативный анализ  поступления доходов за  2012 года</t>
  </si>
  <si>
    <t xml:space="preserve">Оперативный анализ исполнения бюджета города Перми по доходам на 1 января 2013 года        </t>
  </si>
  <si>
    <t>Факт за 2011 год (в сопост. условиях)</t>
  </si>
  <si>
    <t xml:space="preserve">Факт за 2012 год </t>
  </si>
  <si>
    <t>тыс.руб.</t>
  </si>
  <si>
    <t>Откл. факта 2012г. от факта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</si>
</sst>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43" applyNumberFormat="1" applyFont="1" applyFill="1" applyBorder="1" applyAlignment="1">
      <alignment horizontal="right" wrapText="1"/>
    </xf>
    <xf numFmtId="4" fontId="0" fillId="0" borderId="10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5" fontId="3" fillId="0" borderId="14" xfId="43" applyNumberFormat="1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49" fontId="8" fillId="0" borderId="14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5" fontId="3" fillId="6" borderId="10" xfId="0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5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7.00390625" style="23" customWidth="1"/>
    <col min="3" max="3" width="18.75390625" style="60" hidden="1" customWidth="1"/>
    <col min="4" max="4" width="55.25390625" style="47" customWidth="1"/>
    <col min="5" max="5" width="13.875" style="24" customWidth="1"/>
    <col min="6" max="6" width="14.125" style="24" customWidth="1"/>
    <col min="7" max="7" width="13.875" style="24" customWidth="1"/>
    <col min="8" max="8" width="12.25390625" style="18" customWidth="1"/>
    <col min="9" max="9" width="9.25390625" style="18" customWidth="1"/>
    <col min="10" max="10" width="12.875" style="18" customWidth="1"/>
    <col min="11" max="11" width="10.25390625" style="18" customWidth="1"/>
    <col min="12" max="16384" width="15.25390625" style="18" customWidth="1"/>
  </cols>
  <sheetData>
    <row r="1" spans="1:11" ht="18" customHeight="1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7" customHeight="1">
      <c r="A2" s="103" t="s">
        <v>237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4:11" ht="20.25" customHeight="1">
      <c r="D3" s="2"/>
      <c r="G3" s="49"/>
      <c r="I3" s="25"/>
      <c r="K3" s="25" t="s">
        <v>240</v>
      </c>
    </row>
    <row r="4" spans="1:11" s="79" customFormat="1" ht="72.75" customHeight="1">
      <c r="A4" s="73" t="s">
        <v>0</v>
      </c>
      <c r="B4" s="74" t="s">
        <v>1</v>
      </c>
      <c r="C4" s="75" t="s">
        <v>2</v>
      </c>
      <c r="D4" s="74" t="s">
        <v>3</v>
      </c>
      <c r="E4" s="76" t="s">
        <v>238</v>
      </c>
      <c r="F4" s="81" t="s">
        <v>192</v>
      </c>
      <c r="G4" s="77" t="s">
        <v>239</v>
      </c>
      <c r="H4" s="78" t="s">
        <v>235</v>
      </c>
      <c r="I4" s="58" t="s">
        <v>4</v>
      </c>
      <c r="J4" s="78" t="s">
        <v>241</v>
      </c>
      <c r="K4" s="74" t="s">
        <v>193</v>
      </c>
    </row>
    <row r="5" spans="1:11" ht="15.75" customHeight="1">
      <c r="A5" s="99" t="s">
        <v>5</v>
      </c>
      <c r="B5" s="88" t="s">
        <v>6</v>
      </c>
      <c r="C5" s="62" t="s">
        <v>7</v>
      </c>
      <c r="D5" s="26" t="s">
        <v>8</v>
      </c>
      <c r="E5" s="20">
        <v>842.7</v>
      </c>
      <c r="F5" s="20">
        <v>611.6</v>
      </c>
      <c r="G5" s="20">
        <v>2827.5</v>
      </c>
      <c r="H5" s="20">
        <f>G5-F5</f>
        <v>2215.9</v>
      </c>
      <c r="I5" s="20">
        <f>G5/F5*100</f>
        <v>462.31196860693257</v>
      </c>
      <c r="J5" s="20">
        <f>G5-E5</f>
        <v>1984.8</v>
      </c>
      <c r="K5" s="20">
        <f>G5/E5*100</f>
        <v>335.52865788536843</v>
      </c>
    </row>
    <row r="6" spans="1:11" ht="62.25">
      <c r="A6" s="100"/>
      <c r="B6" s="89"/>
      <c r="C6" s="63" t="s">
        <v>218</v>
      </c>
      <c r="D6" s="27" t="s">
        <v>10</v>
      </c>
      <c r="E6" s="20">
        <v>33791.1</v>
      </c>
      <c r="F6" s="20">
        <v>5332.8</v>
      </c>
      <c r="G6" s="20">
        <v>9405.5</v>
      </c>
      <c r="H6" s="20">
        <f aca="true" t="shared" si="0" ref="H6:H69">G6-F6</f>
        <v>4072.7</v>
      </c>
      <c r="I6" s="20">
        <f aca="true" t="shared" si="1" ref="I6:I69">G6/F6*100</f>
        <v>176.3707620762076</v>
      </c>
      <c r="J6" s="20">
        <f aca="true" t="shared" si="2" ref="J6:J69">G6-E6</f>
        <v>-24385.6</v>
      </c>
      <c r="K6" s="20">
        <f aca="true" t="shared" si="3" ref="K6:K69">G6/E6*100</f>
        <v>27.834252214340466</v>
      </c>
    </row>
    <row r="7" spans="1:11" ht="15">
      <c r="A7" s="100"/>
      <c r="B7" s="89"/>
      <c r="C7" s="64" t="s">
        <v>11</v>
      </c>
      <c r="D7" s="28" t="s">
        <v>12</v>
      </c>
      <c r="E7" s="20">
        <v>286499.3</v>
      </c>
      <c r="F7" s="20">
        <v>245286.6</v>
      </c>
      <c r="G7" s="20">
        <v>228265</v>
      </c>
      <c r="H7" s="20">
        <f t="shared" si="0"/>
        <v>-17021.600000000006</v>
      </c>
      <c r="I7" s="20">
        <f t="shared" si="1"/>
        <v>93.06052593170601</v>
      </c>
      <c r="J7" s="20">
        <f t="shared" si="2"/>
        <v>-58234.29999999999</v>
      </c>
      <c r="K7" s="20">
        <f t="shared" si="3"/>
        <v>79.67384213504187</v>
      </c>
    </row>
    <row r="8" spans="1:11" ht="30.75">
      <c r="A8" s="100"/>
      <c r="B8" s="89"/>
      <c r="C8" s="64" t="s">
        <v>13</v>
      </c>
      <c r="D8" s="29" t="s">
        <v>14</v>
      </c>
      <c r="E8" s="20">
        <v>5474.9</v>
      </c>
      <c r="F8" s="20">
        <v>10932.8</v>
      </c>
      <c r="G8" s="20">
        <v>10932.8</v>
      </c>
      <c r="H8" s="20">
        <f t="shared" si="0"/>
        <v>0</v>
      </c>
      <c r="I8" s="20">
        <f t="shared" si="1"/>
        <v>100</v>
      </c>
      <c r="J8" s="20">
        <f t="shared" si="2"/>
        <v>5457.9</v>
      </c>
      <c r="K8" s="20">
        <f t="shared" si="3"/>
        <v>199.6894920455168</v>
      </c>
    </row>
    <row r="9" spans="1:11" ht="30.75">
      <c r="A9" s="100"/>
      <c r="B9" s="89"/>
      <c r="C9" s="64" t="s">
        <v>15</v>
      </c>
      <c r="D9" s="30" t="s">
        <v>16</v>
      </c>
      <c r="E9" s="20">
        <v>5925.6</v>
      </c>
      <c r="F9" s="20">
        <v>510</v>
      </c>
      <c r="G9" s="20">
        <v>727.9</v>
      </c>
      <c r="H9" s="20">
        <f t="shared" si="0"/>
        <v>217.89999999999998</v>
      </c>
      <c r="I9" s="20">
        <f t="shared" si="1"/>
        <v>142.72549019607843</v>
      </c>
      <c r="J9" s="20">
        <f t="shared" si="2"/>
        <v>-5197.700000000001</v>
      </c>
      <c r="K9" s="20">
        <f t="shared" si="3"/>
        <v>12.283988119346564</v>
      </c>
    </row>
    <row r="10" spans="1:11" ht="46.5">
      <c r="A10" s="100"/>
      <c r="B10" s="89"/>
      <c r="C10" s="64" t="s">
        <v>219</v>
      </c>
      <c r="D10" s="48" t="s">
        <v>220</v>
      </c>
      <c r="E10" s="20"/>
      <c r="F10" s="20"/>
      <c r="G10" s="20">
        <v>494.4</v>
      </c>
      <c r="H10" s="20">
        <f t="shared" si="0"/>
        <v>494.4</v>
      </c>
      <c r="I10" s="20"/>
      <c r="J10" s="20">
        <f t="shared" si="2"/>
        <v>494.4</v>
      </c>
      <c r="K10" s="20"/>
    </row>
    <row r="11" spans="1:11" ht="30.75">
      <c r="A11" s="100"/>
      <c r="B11" s="89"/>
      <c r="C11" s="64" t="s">
        <v>207</v>
      </c>
      <c r="D11" s="19" t="s">
        <v>208</v>
      </c>
      <c r="E11" s="20">
        <v>97.8</v>
      </c>
      <c r="F11" s="20"/>
      <c r="G11" s="20">
        <v>611.2</v>
      </c>
      <c r="H11" s="20">
        <f t="shared" si="0"/>
        <v>611.2</v>
      </c>
      <c r="I11" s="20"/>
      <c r="J11" s="20">
        <f t="shared" si="2"/>
        <v>513.4000000000001</v>
      </c>
      <c r="K11" s="20">
        <f t="shared" si="3"/>
        <v>624.9488752556238</v>
      </c>
    </row>
    <row r="12" spans="1:11" ht="31.5" customHeight="1" hidden="1">
      <c r="A12" s="100"/>
      <c r="B12" s="89"/>
      <c r="C12" s="64" t="s">
        <v>17</v>
      </c>
      <c r="D12" s="19" t="s">
        <v>18</v>
      </c>
      <c r="E12" s="20"/>
      <c r="F12" s="20"/>
      <c r="G12" s="20"/>
      <c r="H12" s="20">
        <f t="shared" si="0"/>
        <v>0</v>
      </c>
      <c r="I12" s="20" t="e">
        <f t="shared" si="1"/>
        <v>#DIV/0!</v>
      </c>
      <c r="J12" s="20">
        <f t="shared" si="2"/>
        <v>0</v>
      </c>
      <c r="K12" s="20" t="e">
        <f t="shared" si="3"/>
        <v>#DIV/0!</v>
      </c>
    </row>
    <row r="13" spans="1:11" ht="93" hidden="1">
      <c r="A13" s="100"/>
      <c r="B13" s="89"/>
      <c r="C13" s="63" t="s">
        <v>205</v>
      </c>
      <c r="D13" s="48" t="s">
        <v>225</v>
      </c>
      <c r="E13" s="20"/>
      <c r="F13" s="20"/>
      <c r="G13" s="20"/>
      <c r="H13" s="20">
        <f t="shared" si="0"/>
        <v>0</v>
      </c>
      <c r="I13" s="20" t="e">
        <f t="shared" si="1"/>
        <v>#DIV/0!</v>
      </c>
      <c r="J13" s="20">
        <f t="shared" si="2"/>
        <v>0</v>
      </c>
      <c r="K13" s="20" t="e">
        <f t="shared" si="3"/>
        <v>#DIV/0!</v>
      </c>
    </row>
    <row r="14" spans="1:11" ht="93">
      <c r="A14" s="100"/>
      <c r="B14" s="89"/>
      <c r="C14" s="63" t="s">
        <v>196</v>
      </c>
      <c r="D14" s="31" t="s">
        <v>197</v>
      </c>
      <c r="E14" s="20">
        <v>816215</v>
      </c>
      <c r="F14" s="20">
        <v>975859.1</v>
      </c>
      <c r="G14" s="20">
        <v>1023340</v>
      </c>
      <c r="H14" s="20">
        <f t="shared" si="0"/>
        <v>47480.90000000002</v>
      </c>
      <c r="I14" s="20">
        <f t="shared" si="1"/>
        <v>104.86554872522069</v>
      </c>
      <c r="J14" s="20">
        <f t="shared" si="2"/>
        <v>207125</v>
      </c>
      <c r="K14" s="20">
        <f t="shared" si="3"/>
        <v>125.37627953419135</v>
      </c>
    </row>
    <row r="15" spans="1:11" ht="93">
      <c r="A15" s="100"/>
      <c r="B15" s="89"/>
      <c r="C15" s="63" t="s">
        <v>223</v>
      </c>
      <c r="D15" s="53" t="s">
        <v>204</v>
      </c>
      <c r="E15" s="20"/>
      <c r="F15" s="20"/>
      <c r="G15" s="20">
        <v>188</v>
      </c>
      <c r="H15" s="20">
        <f t="shared" si="0"/>
        <v>188</v>
      </c>
      <c r="I15" s="20"/>
      <c r="J15" s="20">
        <f t="shared" si="2"/>
        <v>188</v>
      </c>
      <c r="K15" s="20"/>
    </row>
    <row r="16" spans="1:11" ht="47.25" customHeight="1" hidden="1">
      <c r="A16" s="100"/>
      <c r="B16" s="89"/>
      <c r="C16" s="63" t="s">
        <v>222</v>
      </c>
      <c r="D16" s="30" t="s">
        <v>19</v>
      </c>
      <c r="E16" s="20"/>
      <c r="F16" s="20"/>
      <c r="G16" s="20"/>
      <c r="H16" s="20">
        <f t="shared" si="0"/>
        <v>0</v>
      </c>
      <c r="I16" s="20"/>
      <c r="J16" s="20">
        <f t="shared" si="2"/>
        <v>0</v>
      </c>
      <c r="K16" s="20" t="e">
        <f t="shared" si="3"/>
        <v>#DIV/0!</v>
      </c>
    </row>
    <row r="17" spans="1:11" ht="15">
      <c r="A17" s="100"/>
      <c r="B17" s="89"/>
      <c r="C17" s="64" t="s">
        <v>20</v>
      </c>
      <c r="D17" s="29" t="s">
        <v>21</v>
      </c>
      <c r="E17" s="20">
        <f>SUM(E18:E19)</f>
        <v>104.6</v>
      </c>
      <c r="F17" s="20">
        <f>SUM(F18:F19)</f>
        <v>0</v>
      </c>
      <c r="G17" s="20">
        <f>SUM(G18:G19)</f>
        <v>126.1</v>
      </c>
      <c r="H17" s="20">
        <f t="shared" si="0"/>
        <v>126.1</v>
      </c>
      <c r="I17" s="20"/>
      <c r="J17" s="20">
        <f t="shared" si="2"/>
        <v>21.5</v>
      </c>
      <c r="K17" s="20">
        <f t="shared" si="3"/>
        <v>120.55449330783938</v>
      </c>
    </row>
    <row r="18" spans="1:11" ht="47.25" customHeight="1">
      <c r="A18" s="100"/>
      <c r="B18" s="89"/>
      <c r="C18" s="63" t="s">
        <v>211</v>
      </c>
      <c r="D18" s="30" t="s">
        <v>212</v>
      </c>
      <c r="E18" s="20">
        <v>89.3</v>
      </c>
      <c r="F18" s="20"/>
      <c r="G18" s="20"/>
      <c r="H18" s="20">
        <f t="shared" si="0"/>
        <v>0</v>
      </c>
      <c r="I18" s="20"/>
      <c r="J18" s="20">
        <f t="shared" si="2"/>
        <v>-89.3</v>
      </c>
      <c r="K18" s="20"/>
    </row>
    <row r="19" spans="1:11" ht="47.25" customHeight="1">
      <c r="A19" s="100"/>
      <c r="B19" s="89"/>
      <c r="C19" s="63" t="s">
        <v>22</v>
      </c>
      <c r="D19" s="30" t="s">
        <v>23</v>
      </c>
      <c r="E19" s="20">
        <v>15.3</v>
      </c>
      <c r="F19" s="20"/>
      <c r="G19" s="20">
        <v>126.1</v>
      </c>
      <c r="H19" s="20">
        <f t="shared" si="0"/>
        <v>126.1</v>
      </c>
      <c r="I19" s="20"/>
      <c r="J19" s="20">
        <f t="shared" si="2"/>
        <v>110.8</v>
      </c>
      <c r="K19" s="20">
        <f t="shared" si="3"/>
        <v>824.1830065359476</v>
      </c>
    </row>
    <row r="20" spans="1:11" ht="15">
      <c r="A20" s="100"/>
      <c r="B20" s="89"/>
      <c r="C20" s="64" t="s">
        <v>24</v>
      </c>
      <c r="D20" s="29" t="s">
        <v>25</v>
      </c>
      <c r="E20" s="20">
        <v>-5108.4</v>
      </c>
      <c r="F20" s="20"/>
      <c r="G20" s="20">
        <v>119.3</v>
      </c>
      <c r="H20" s="20">
        <f t="shared" si="0"/>
        <v>119.3</v>
      </c>
      <c r="I20" s="20"/>
      <c r="J20" s="20">
        <f t="shared" si="2"/>
        <v>5227.7</v>
      </c>
      <c r="K20" s="20">
        <f t="shared" si="3"/>
        <v>-2.3353691958343124</v>
      </c>
    </row>
    <row r="21" spans="1:11" ht="15">
      <c r="A21" s="100"/>
      <c r="B21" s="89"/>
      <c r="C21" s="64" t="s">
        <v>26</v>
      </c>
      <c r="D21" s="29" t="s">
        <v>27</v>
      </c>
      <c r="E21" s="20">
        <v>394.8</v>
      </c>
      <c r="F21" s="20">
        <v>252.2</v>
      </c>
      <c r="G21" s="20">
        <v>729.5</v>
      </c>
      <c r="H21" s="20">
        <f t="shared" si="0"/>
        <v>477.3</v>
      </c>
      <c r="I21" s="20">
        <f t="shared" si="1"/>
        <v>289.2545598731166</v>
      </c>
      <c r="J21" s="20">
        <f t="shared" si="2"/>
        <v>334.7</v>
      </c>
      <c r="K21" s="20">
        <f t="shared" si="3"/>
        <v>184.77710233029381</v>
      </c>
    </row>
    <row r="22" spans="1:11" ht="15">
      <c r="A22" s="100"/>
      <c r="B22" s="89"/>
      <c r="C22" s="64" t="s">
        <v>29</v>
      </c>
      <c r="D22" s="29" t="s">
        <v>30</v>
      </c>
      <c r="E22" s="20">
        <v>5030.2</v>
      </c>
      <c r="F22" s="20"/>
      <c r="G22" s="20"/>
      <c r="H22" s="20">
        <f t="shared" si="0"/>
        <v>0</v>
      </c>
      <c r="I22" s="20"/>
      <c r="J22" s="20">
        <f t="shared" si="2"/>
        <v>-5030.2</v>
      </c>
      <c r="K22" s="20"/>
    </row>
    <row r="23" spans="1:11" ht="15.75" customHeight="1" hidden="1">
      <c r="A23" s="100"/>
      <c r="B23" s="89"/>
      <c r="C23" s="64" t="s">
        <v>31</v>
      </c>
      <c r="D23" s="29" t="s">
        <v>32</v>
      </c>
      <c r="E23" s="20"/>
      <c r="F23" s="20"/>
      <c r="G23" s="20"/>
      <c r="H23" s="20">
        <f t="shared" si="0"/>
        <v>0</v>
      </c>
      <c r="I23" s="20" t="e">
        <f t="shared" si="1"/>
        <v>#DIV/0!</v>
      </c>
      <c r="J23" s="20">
        <f t="shared" si="2"/>
        <v>0</v>
      </c>
      <c r="K23" s="20" t="e">
        <f t="shared" si="3"/>
        <v>#DIV/0!</v>
      </c>
    </row>
    <row r="24" spans="1:11" ht="15.75" customHeight="1" hidden="1">
      <c r="A24" s="100"/>
      <c r="B24" s="89"/>
      <c r="C24" s="64" t="s">
        <v>33</v>
      </c>
      <c r="D24" s="29" t="s">
        <v>28</v>
      </c>
      <c r="E24" s="20"/>
      <c r="F24" s="20"/>
      <c r="G24" s="20"/>
      <c r="H24" s="20">
        <f t="shared" si="0"/>
        <v>0</v>
      </c>
      <c r="I24" s="20" t="e">
        <f t="shared" si="1"/>
        <v>#DIV/0!</v>
      </c>
      <c r="J24" s="20">
        <f t="shared" si="2"/>
        <v>0</v>
      </c>
      <c r="K24" s="20" t="e">
        <f t="shared" si="3"/>
        <v>#DIV/0!</v>
      </c>
    </row>
    <row r="25" spans="1:11" s="5" customFormat="1" ht="15">
      <c r="A25" s="100"/>
      <c r="B25" s="89"/>
      <c r="C25" s="65"/>
      <c r="D25" s="3" t="s">
        <v>34</v>
      </c>
      <c r="E25" s="4">
        <f>SUM(E5:E17,E20:E24)</f>
        <v>1149267.6</v>
      </c>
      <c r="F25" s="4">
        <f>SUM(F5:F17,F20:F24)</f>
        <v>1238785.0999999999</v>
      </c>
      <c r="G25" s="4">
        <f>SUM(G5:G17,G20:G24)</f>
        <v>1277767.2000000002</v>
      </c>
      <c r="H25" s="4">
        <f t="shared" si="0"/>
        <v>38982.100000000326</v>
      </c>
      <c r="I25" s="4">
        <f t="shared" si="1"/>
        <v>103.14680084544125</v>
      </c>
      <c r="J25" s="4">
        <f t="shared" si="2"/>
        <v>128499.6000000001</v>
      </c>
      <c r="K25" s="4">
        <f t="shared" si="3"/>
        <v>111.1809990989044</v>
      </c>
    </row>
    <row r="26" spans="1:11" ht="15.75" customHeight="1" hidden="1">
      <c r="A26" s="100"/>
      <c r="B26" s="89"/>
      <c r="C26" s="64" t="s">
        <v>35</v>
      </c>
      <c r="D26" s="33" t="s">
        <v>36</v>
      </c>
      <c r="E26" s="20"/>
      <c r="F26" s="20"/>
      <c r="G26" s="20"/>
      <c r="H26" s="4">
        <f t="shared" si="0"/>
        <v>0</v>
      </c>
      <c r="I26" s="4"/>
      <c r="J26" s="4">
        <f t="shared" si="2"/>
        <v>0</v>
      </c>
      <c r="K26" s="4"/>
    </row>
    <row r="27" spans="1:11" s="5" customFormat="1" ht="15.75" customHeight="1" hidden="1">
      <c r="A27" s="100"/>
      <c r="B27" s="89"/>
      <c r="C27" s="65"/>
      <c r="D27" s="3" t="s">
        <v>37</v>
      </c>
      <c r="E27" s="4">
        <f>SUM(E26)</f>
        <v>0</v>
      </c>
      <c r="F27" s="4">
        <f>SUM(F26)</f>
        <v>0</v>
      </c>
      <c r="G27" s="4">
        <f>SUM(G26)</f>
        <v>0</v>
      </c>
      <c r="H27" s="4">
        <f t="shared" si="0"/>
        <v>0</v>
      </c>
      <c r="I27" s="4"/>
      <c r="J27" s="4">
        <f t="shared" si="2"/>
        <v>0</v>
      </c>
      <c r="K27" s="4"/>
    </row>
    <row r="28" spans="1:11" s="5" customFormat="1" ht="31.5" customHeight="1">
      <c r="A28" s="100"/>
      <c r="B28" s="89"/>
      <c r="C28" s="65"/>
      <c r="D28" s="3" t="s">
        <v>38</v>
      </c>
      <c r="E28" s="4">
        <f>E29-E24</f>
        <v>1149267.6</v>
      </c>
      <c r="F28" s="4">
        <f>F29-F24</f>
        <v>1238785.0999999999</v>
      </c>
      <c r="G28" s="4">
        <f>G29-G24</f>
        <v>1277767.2000000002</v>
      </c>
      <c r="H28" s="4">
        <f t="shared" si="0"/>
        <v>38982.100000000326</v>
      </c>
      <c r="I28" s="4">
        <f t="shared" si="1"/>
        <v>103.14680084544125</v>
      </c>
      <c r="J28" s="4">
        <f t="shared" si="2"/>
        <v>128499.6000000001</v>
      </c>
      <c r="K28" s="4">
        <f t="shared" si="3"/>
        <v>111.1809990989044</v>
      </c>
    </row>
    <row r="29" spans="1:11" s="5" customFormat="1" ht="15">
      <c r="A29" s="101"/>
      <c r="B29" s="90"/>
      <c r="C29" s="65"/>
      <c r="D29" s="3" t="s">
        <v>56</v>
      </c>
      <c r="E29" s="4">
        <f>E25+E27</f>
        <v>1149267.6</v>
      </c>
      <c r="F29" s="4">
        <f>F25+F27</f>
        <v>1238785.0999999999</v>
      </c>
      <c r="G29" s="4">
        <f>G25+G27</f>
        <v>1277767.2000000002</v>
      </c>
      <c r="H29" s="4">
        <f t="shared" si="0"/>
        <v>38982.100000000326</v>
      </c>
      <c r="I29" s="4">
        <f t="shared" si="1"/>
        <v>103.14680084544125</v>
      </c>
      <c r="J29" s="4">
        <f t="shared" si="2"/>
        <v>128499.6000000001</v>
      </c>
      <c r="K29" s="4">
        <f t="shared" si="3"/>
        <v>111.1809990989044</v>
      </c>
    </row>
    <row r="30" spans="1:11" ht="31.5" customHeight="1" hidden="1">
      <c r="A30" s="99" t="s">
        <v>39</v>
      </c>
      <c r="B30" s="88" t="s">
        <v>40</v>
      </c>
      <c r="C30" s="64" t="s">
        <v>15</v>
      </c>
      <c r="D30" s="30" t="s">
        <v>16</v>
      </c>
      <c r="E30" s="20"/>
      <c r="F30" s="20"/>
      <c r="G30" s="20"/>
      <c r="H30" s="20">
        <f t="shared" si="0"/>
        <v>0</v>
      </c>
      <c r="I30" s="20" t="e">
        <f t="shared" si="1"/>
        <v>#DIV/0!</v>
      </c>
      <c r="J30" s="20">
        <f t="shared" si="2"/>
        <v>0</v>
      </c>
      <c r="K30" s="20" t="e">
        <f t="shared" si="3"/>
        <v>#DIV/0!</v>
      </c>
    </row>
    <row r="31" spans="1:11" ht="30.75">
      <c r="A31" s="100"/>
      <c r="B31" s="89"/>
      <c r="C31" s="64" t="s">
        <v>207</v>
      </c>
      <c r="D31" s="19" t="s">
        <v>208</v>
      </c>
      <c r="E31" s="20">
        <v>12198.6</v>
      </c>
      <c r="F31" s="20">
        <v>8431.8</v>
      </c>
      <c r="G31" s="20">
        <v>8479.1</v>
      </c>
      <c r="H31" s="20">
        <f t="shared" si="0"/>
        <v>47.30000000000109</v>
      </c>
      <c r="I31" s="20">
        <f t="shared" si="1"/>
        <v>100.56097156004651</v>
      </c>
      <c r="J31" s="20">
        <f t="shared" si="2"/>
        <v>-3719.5</v>
      </c>
      <c r="K31" s="20">
        <f t="shared" si="3"/>
        <v>69.50879609135475</v>
      </c>
    </row>
    <row r="32" spans="1:11" ht="15">
      <c r="A32" s="100"/>
      <c r="B32" s="89"/>
      <c r="C32" s="64" t="s">
        <v>20</v>
      </c>
      <c r="D32" s="29" t="s">
        <v>21</v>
      </c>
      <c r="E32" s="20">
        <f>SUM(E33:E35)</f>
        <v>10.5</v>
      </c>
      <c r="F32" s="20">
        <f>SUM(F33:F35)</f>
        <v>0</v>
      </c>
      <c r="G32" s="20">
        <f>SUM(G33:G35)</f>
        <v>6.5</v>
      </c>
      <c r="H32" s="20">
        <f t="shared" si="0"/>
        <v>6.5</v>
      </c>
      <c r="I32" s="20"/>
      <c r="J32" s="20">
        <f t="shared" si="2"/>
        <v>-4</v>
      </c>
      <c r="K32" s="20">
        <f t="shared" si="3"/>
        <v>61.904761904761905</v>
      </c>
    </row>
    <row r="33" spans="1:11" ht="31.5" customHeight="1" hidden="1">
      <c r="A33" s="100"/>
      <c r="B33" s="89"/>
      <c r="C33" s="63" t="s">
        <v>41</v>
      </c>
      <c r="D33" s="30" t="s">
        <v>42</v>
      </c>
      <c r="E33" s="20"/>
      <c r="F33" s="20"/>
      <c r="G33" s="20"/>
      <c r="H33" s="20">
        <f t="shared" si="0"/>
        <v>0</v>
      </c>
      <c r="I33" s="20" t="e">
        <f t="shared" si="1"/>
        <v>#DIV/0!</v>
      </c>
      <c r="J33" s="20">
        <f t="shared" si="2"/>
        <v>0</v>
      </c>
      <c r="K33" s="20" t="e">
        <f t="shared" si="3"/>
        <v>#DIV/0!</v>
      </c>
    </row>
    <row r="34" spans="1:11" ht="47.25" customHeight="1" hidden="1">
      <c r="A34" s="100"/>
      <c r="B34" s="89"/>
      <c r="C34" s="63" t="s">
        <v>43</v>
      </c>
      <c r="D34" s="32" t="s">
        <v>44</v>
      </c>
      <c r="E34" s="20"/>
      <c r="F34" s="20"/>
      <c r="G34" s="20"/>
      <c r="H34" s="20">
        <f t="shared" si="0"/>
        <v>0</v>
      </c>
      <c r="I34" s="20" t="e">
        <f t="shared" si="1"/>
        <v>#DIV/0!</v>
      </c>
      <c r="J34" s="20">
        <f t="shared" si="2"/>
        <v>0</v>
      </c>
      <c r="K34" s="20" t="e">
        <f t="shared" si="3"/>
        <v>#DIV/0!</v>
      </c>
    </row>
    <row r="35" spans="1:11" ht="47.25" customHeight="1">
      <c r="A35" s="100"/>
      <c r="B35" s="89"/>
      <c r="C35" s="63" t="s">
        <v>22</v>
      </c>
      <c r="D35" s="30" t="s">
        <v>23</v>
      </c>
      <c r="E35" s="20">
        <v>10.5</v>
      </c>
      <c r="F35" s="20"/>
      <c r="G35" s="20">
        <v>6.5</v>
      </c>
      <c r="H35" s="20">
        <f t="shared" si="0"/>
        <v>6.5</v>
      </c>
      <c r="I35" s="20"/>
      <c r="J35" s="20">
        <f t="shared" si="2"/>
        <v>-4</v>
      </c>
      <c r="K35" s="20">
        <f t="shared" si="3"/>
        <v>61.904761904761905</v>
      </c>
    </row>
    <row r="36" spans="1:11" ht="15">
      <c r="A36" s="100"/>
      <c r="B36" s="89"/>
      <c r="C36" s="64" t="s">
        <v>24</v>
      </c>
      <c r="D36" s="29" t="s">
        <v>25</v>
      </c>
      <c r="E36" s="20">
        <v>385.8</v>
      </c>
      <c r="F36" s="20"/>
      <c r="G36" s="20">
        <v>-533.9</v>
      </c>
      <c r="H36" s="20">
        <f t="shared" si="0"/>
        <v>-533.9</v>
      </c>
      <c r="I36" s="20"/>
      <c r="J36" s="20">
        <f t="shared" si="2"/>
        <v>-919.7</v>
      </c>
      <c r="K36" s="20">
        <f t="shared" si="3"/>
        <v>-138.38776568170036</v>
      </c>
    </row>
    <row r="37" spans="1:11" ht="15.75" customHeight="1" hidden="1">
      <c r="A37" s="100"/>
      <c r="B37" s="89"/>
      <c r="C37" s="64" t="s">
        <v>26</v>
      </c>
      <c r="D37" s="29" t="s">
        <v>27</v>
      </c>
      <c r="E37" s="20"/>
      <c r="F37" s="20"/>
      <c r="G37" s="20"/>
      <c r="H37" s="20">
        <f t="shared" si="0"/>
        <v>0</v>
      </c>
      <c r="I37" s="20" t="e">
        <f t="shared" si="1"/>
        <v>#DIV/0!</v>
      </c>
      <c r="J37" s="20">
        <f t="shared" si="2"/>
        <v>0</v>
      </c>
      <c r="K37" s="20" t="e">
        <f t="shared" si="3"/>
        <v>#DIV/0!</v>
      </c>
    </row>
    <row r="38" spans="1:11" ht="30.75">
      <c r="A38" s="100"/>
      <c r="B38" s="89"/>
      <c r="C38" s="64" t="s">
        <v>45</v>
      </c>
      <c r="D38" s="29" t="s">
        <v>46</v>
      </c>
      <c r="E38" s="20"/>
      <c r="F38" s="20">
        <v>200714.5</v>
      </c>
      <c r="G38" s="20">
        <v>200714.5</v>
      </c>
      <c r="H38" s="20">
        <f t="shared" si="0"/>
        <v>0</v>
      </c>
      <c r="I38" s="20">
        <f t="shared" si="1"/>
        <v>100</v>
      </c>
      <c r="J38" s="20">
        <f t="shared" si="2"/>
        <v>200714.5</v>
      </c>
      <c r="K38" s="20"/>
    </row>
    <row r="39" spans="1:11" ht="15">
      <c r="A39" s="100"/>
      <c r="B39" s="89"/>
      <c r="C39" s="64" t="s">
        <v>29</v>
      </c>
      <c r="D39" s="29" t="s">
        <v>47</v>
      </c>
      <c r="E39" s="20"/>
      <c r="F39" s="20">
        <v>103514.4</v>
      </c>
      <c r="G39" s="20"/>
      <c r="H39" s="20">
        <f t="shared" si="0"/>
        <v>-103514.4</v>
      </c>
      <c r="I39" s="20">
        <f t="shared" si="1"/>
        <v>0</v>
      </c>
      <c r="J39" s="20">
        <f t="shared" si="2"/>
        <v>0</v>
      </c>
      <c r="K39" s="20"/>
    </row>
    <row r="40" spans="1:11" ht="15.75" customHeight="1" hidden="1">
      <c r="A40" s="100"/>
      <c r="B40" s="89"/>
      <c r="C40" s="64" t="s">
        <v>31</v>
      </c>
      <c r="D40" s="29" t="s">
        <v>32</v>
      </c>
      <c r="E40" s="20"/>
      <c r="F40" s="20"/>
      <c r="G40" s="20"/>
      <c r="H40" s="20">
        <f t="shared" si="0"/>
        <v>0</v>
      </c>
      <c r="I40" s="20" t="e">
        <f t="shared" si="1"/>
        <v>#DIV/0!</v>
      </c>
      <c r="J40" s="20">
        <f t="shared" si="2"/>
        <v>0</v>
      </c>
      <c r="K40" s="20" t="e">
        <f t="shared" si="3"/>
        <v>#DIV/0!</v>
      </c>
    </row>
    <row r="41" spans="1:11" ht="15.75" customHeight="1">
      <c r="A41" s="100"/>
      <c r="B41" s="89"/>
      <c r="C41" s="64" t="s">
        <v>48</v>
      </c>
      <c r="D41" s="30" t="s">
        <v>49</v>
      </c>
      <c r="E41" s="20"/>
      <c r="F41" s="20">
        <v>200</v>
      </c>
      <c r="G41" s="20">
        <v>200</v>
      </c>
      <c r="H41" s="20">
        <f t="shared" si="0"/>
        <v>0</v>
      </c>
      <c r="I41" s="20">
        <f t="shared" si="1"/>
        <v>100</v>
      </c>
      <c r="J41" s="20">
        <f t="shared" si="2"/>
        <v>200</v>
      </c>
      <c r="K41" s="20"/>
    </row>
    <row r="42" spans="1:11" ht="15.75" customHeight="1" hidden="1">
      <c r="A42" s="100"/>
      <c r="B42" s="89"/>
      <c r="C42" s="64" t="s">
        <v>33</v>
      </c>
      <c r="D42" s="29" t="s">
        <v>28</v>
      </c>
      <c r="E42" s="20"/>
      <c r="F42" s="20"/>
      <c r="G42" s="20"/>
      <c r="H42" s="20">
        <f t="shared" si="0"/>
        <v>0</v>
      </c>
      <c r="I42" s="20" t="e">
        <f t="shared" si="1"/>
        <v>#DIV/0!</v>
      </c>
      <c r="J42" s="20">
        <f t="shared" si="2"/>
        <v>0</v>
      </c>
      <c r="K42" s="20" t="e">
        <f t="shared" si="3"/>
        <v>#DIV/0!</v>
      </c>
    </row>
    <row r="43" spans="1:11" s="5" customFormat="1" ht="15">
      <c r="A43" s="100"/>
      <c r="B43" s="89"/>
      <c r="C43" s="66"/>
      <c r="D43" s="3" t="s">
        <v>34</v>
      </c>
      <c r="E43" s="4">
        <f>SUM(E30:E32,E36:E42)</f>
        <v>12594.9</v>
      </c>
      <c r="F43" s="4">
        <f>SUM(F30:F32,F36:F42)</f>
        <v>312860.69999999995</v>
      </c>
      <c r="G43" s="4">
        <f>SUM(G30:G32,G36:G42)</f>
        <v>208866.2</v>
      </c>
      <c r="H43" s="4">
        <f t="shared" si="0"/>
        <v>-103994.49999999994</v>
      </c>
      <c r="I43" s="4">
        <f t="shared" si="1"/>
        <v>66.76012679125249</v>
      </c>
      <c r="J43" s="4">
        <f t="shared" si="2"/>
        <v>196271.30000000002</v>
      </c>
      <c r="K43" s="4">
        <f t="shared" si="3"/>
        <v>1658.3394866175993</v>
      </c>
    </row>
    <row r="44" spans="1:11" s="5" customFormat="1" ht="46.5">
      <c r="A44" s="100"/>
      <c r="B44" s="89"/>
      <c r="C44" s="64" t="s">
        <v>188</v>
      </c>
      <c r="D44" s="34" t="s">
        <v>189</v>
      </c>
      <c r="E44" s="20">
        <v>5.8</v>
      </c>
      <c r="F44" s="4"/>
      <c r="G44" s="20">
        <v>0.7</v>
      </c>
      <c r="H44" s="20">
        <f t="shared" si="0"/>
        <v>0.7</v>
      </c>
      <c r="I44" s="20"/>
      <c r="J44" s="20">
        <f t="shared" si="2"/>
        <v>-5.1</v>
      </c>
      <c r="K44" s="20">
        <f t="shared" si="3"/>
        <v>12.068965517241379</v>
      </c>
    </row>
    <row r="45" spans="1:11" ht="108.75">
      <c r="A45" s="100"/>
      <c r="B45" s="89"/>
      <c r="C45" s="67" t="s">
        <v>50</v>
      </c>
      <c r="D45" s="34" t="s">
        <v>51</v>
      </c>
      <c r="E45" s="20">
        <v>1059</v>
      </c>
      <c r="F45" s="20">
        <v>865</v>
      </c>
      <c r="G45" s="20">
        <v>1033.3</v>
      </c>
      <c r="H45" s="20">
        <f t="shared" si="0"/>
        <v>168.29999999999995</v>
      </c>
      <c r="I45" s="20">
        <f t="shared" si="1"/>
        <v>119.45664739884391</v>
      </c>
      <c r="J45" s="20">
        <f t="shared" si="2"/>
        <v>-25.700000000000045</v>
      </c>
      <c r="K45" s="20">
        <f t="shared" si="3"/>
        <v>97.57318224740321</v>
      </c>
    </row>
    <row r="46" spans="1:11" ht="15">
      <c r="A46" s="100"/>
      <c r="B46" s="89"/>
      <c r="C46" s="64" t="s">
        <v>52</v>
      </c>
      <c r="D46" s="33" t="s">
        <v>53</v>
      </c>
      <c r="E46" s="35">
        <v>200.3</v>
      </c>
      <c r="F46" s="6"/>
      <c r="G46" s="35">
        <v>3.4</v>
      </c>
      <c r="H46" s="20">
        <f t="shared" si="0"/>
        <v>3.4</v>
      </c>
      <c r="I46" s="20"/>
      <c r="J46" s="20">
        <f t="shared" si="2"/>
        <v>-196.9</v>
      </c>
      <c r="K46" s="20">
        <f t="shared" si="3"/>
        <v>1.697453819271093</v>
      </c>
    </row>
    <row r="47" spans="1:11" ht="15">
      <c r="A47" s="100"/>
      <c r="B47" s="89"/>
      <c r="C47" s="64" t="s">
        <v>20</v>
      </c>
      <c r="D47" s="29" t="s">
        <v>21</v>
      </c>
      <c r="E47" s="20">
        <f>SUM(E48:E51)</f>
        <v>247.8</v>
      </c>
      <c r="F47" s="20">
        <f>SUM(F48:F51)</f>
        <v>86.4</v>
      </c>
      <c r="G47" s="20">
        <f>SUM(G48:G51)</f>
        <v>344.1</v>
      </c>
      <c r="H47" s="20">
        <f t="shared" si="0"/>
        <v>257.70000000000005</v>
      </c>
      <c r="I47" s="20">
        <f t="shared" si="1"/>
        <v>398.26388888888886</v>
      </c>
      <c r="J47" s="20">
        <f t="shared" si="2"/>
        <v>96.30000000000001</v>
      </c>
      <c r="K47" s="20">
        <f t="shared" si="3"/>
        <v>138.86198547215497</v>
      </c>
    </row>
    <row r="48" spans="1:11" ht="63" customHeight="1">
      <c r="A48" s="100"/>
      <c r="B48" s="89"/>
      <c r="C48" s="64" t="s">
        <v>54</v>
      </c>
      <c r="D48" s="36" t="s">
        <v>55</v>
      </c>
      <c r="E48" s="20">
        <v>247.8</v>
      </c>
      <c r="F48" s="20">
        <v>86.4</v>
      </c>
      <c r="G48" s="20">
        <v>311</v>
      </c>
      <c r="H48" s="20">
        <f t="shared" si="0"/>
        <v>224.6</v>
      </c>
      <c r="I48" s="20">
        <f t="shared" si="1"/>
        <v>359.9537037037037</v>
      </c>
      <c r="J48" s="20">
        <f t="shared" si="2"/>
        <v>63.19999999999999</v>
      </c>
      <c r="K48" s="20">
        <f t="shared" si="3"/>
        <v>125.5044390637611</v>
      </c>
    </row>
    <row r="49" spans="1:11" ht="47.25" customHeight="1" hidden="1">
      <c r="A49" s="100"/>
      <c r="B49" s="89"/>
      <c r="C49" s="64" t="s">
        <v>209</v>
      </c>
      <c r="D49" s="36" t="s">
        <v>210</v>
      </c>
      <c r="E49" s="20"/>
      <c r="F49" s="20"/>
      <c r="G49" s="20"/>
      <c r="H49" s="20">
        <f t="shared" si="0"/>
        <v>0</v>
      </c>
      <c r="I49" s="20" t="e">
        <f t="shared" si="1"/>
        <v>#DIV/0!</v>
      </c>
      <c r="J49" s="20">
        <f t="shared" si="2"/>
        <v>0</v>
      </c>
      <c r="K49" s="20" t="e">
        <f t="shared" si="3"/>
        <v>#DIV/0!</v>
      </c>
    </row>
    <row r="50" spans="1:11" ht="78.75" customHeight="1" hidden="1">
      <c r="A50" s="100"/>
      <c r="B50" s="89"/>
      <c r="C50" s="64" t="s">
        <v>202</v>
      </c>
      <c r="D50" s="36" t="s">
        <v>203</v>
      </c>
      <c r="E50" s="20"/>
      <c r="F50" s="20"/>
      <c r="G50" s="20"/>
      <c r="H50" s="20">
        <f t="shared" si="0"/>
        <v>0</v>
      </c>
      <c r="I50" s="20" t="e">
        <f t="shared" si="1"/>
        <v>#DIV/0!</v>
      </c>
      <c r="J50" s="20">
        <f t="shared" si="2"/>
        <v>0</v>
      </c>
      <c r="K50" s="20" t="e">
        <f t="shared" si="3"/>
        <v>#DIV/0!</v>
      </c>
    </row>
    <row r="51" spans="1:11" ht="47.25" customHeight="1">
      <c r="A51" s="100"/>
      <c r="B51" s="89"/>
      <c r="C51" s="63" t="s">
        <v>22</v>
      </c>
      <c r="D51" s="30" t="s">
        <v>23</v>
      </c>
      <c r="E51" s="20"/>
      <c r="F51" s="20"/>
      <c r="G51" s="20">
        <v>33.1</v>
      </c>
      <c r="H51" s="20">
        <f t="shared" si="0"/>
        <v>33.1</v>
      </c>
      <c r="I51" s="20"/>
      <c r="J51" s="20">
        <f t="shared" si="2"/>
        <v>33.1</v>
      </c>
      <c r="K51" s="20"/>
    </row>
    <row r="52" spans="1:11" s="5" customFormat="1" ht="15">
      <c r="A52" s="100"/>
      <c r="B52" s="89"/>
      <c r="C52" s="66"/>
      <c r="D52" s="3" t="s">
        <v>37</v>
      </c>
      <c r="E52" s="6">
        <f>SUM(E44:E47)</f>
        <v>1512.8999999999999</v>
      </c>
      <c r="F52" s="6">
        <f>SUM(F44:F47)</f>
        <v>951.4</v>
      </c>
      <c r="G52" s="6">
        <f>SUM(G44:G47)</f>
        <v>1381.5</v>
      </c>
      <c r="H52" s="4">
        <f t="shared" si="0"/>
        <v>430.1</v>
      </c>
      <c r="I52" s="4">
        <f t="shared" si="1"/>
        <v>145.20706327517343</v>
      </c>
      <c r="J52" s="4">
        <f t="shared" si="2"/>
        <v>-131.39999999999986</v>
      </c>
      <c r="K52" s="4">
        <f t="shared" si="3"/>
        <v>91.31469363474123</v>
      </c>
    </row>
    <row r="53" spans="1:11" s="5" customFormat="1" ht="30.75">
      <c r="A53" s="100"/>
      <c r="B53" s="89"/>
      <c r="C53" s="66"/>
      <c r="D53" s="3" t="s">
        <v>38</v>
      </c>
      <c r="E53" s="6">
        <f>E54-E42</f>
        <v>14107.8</v>
      </c>
      <c r="F53" s="6">
        <f>F54-F42</f>
        <v>313812.1</v>
      </c>
      <c r="G53" s="6">
        <f>G54-G42</f>
        <v>210247.7</v>
      </c>
      <c r="H53" s="4">
        <f t="shared" si="0"/>
        <v>-103564.39999999997</v>
      </c>
      <c r="I53" s="4">
        <f t="shared" si="1"/>
        <v>66.99795833239062</v>
      </c>
      <c r="J53" s="4">
        <f t="shared" si="2"/>
        <v>196139.90000000002</v>
      </c>
      <c r="K53" s="4">
        <f t="shared" si="3"/>
        <v>1490.2940217468351</v>
      </c>
    </row>
    <row r="54" spans="1:11" s="5" customFormat="1" ht="15">
      <c r="A54" s="101"/>
      <c r="B54" s="90"/>
      <c r="C54" s="66"/>
      <c r="D54" s="3" t="s">
        <v>56</v>
      </c>
      <c r="E54" s="4">
        <f>E43+E52</f>
        <v>14107.8</v>
      </c>
      <c r="F54" s="4">
        <f>F43+F52</f>
        <v>313812.1</v>
      </c>
      <c r="G54" s="4">
        <f>G43+G52</f>
        <v>210247.7</v>
      </c>
      <c r="H54" s="4">
        <f t="shared" si="0"/>
        <v>-103564.39999999997</v>
      </c>
      <c r="I54" s="4">
        <f t="shared" si="1"/>
        <v>66.99795833239062</v>
      </c>
      <c r="J54" s="4">
        <f t="shared" si="2"/>
        <v>196139.90000000002</v>
      </c>
      <c r="K54" s="4">
        <f t="shared" si="3"/>
        <v>1490.2940217468351</v>
      </c>
    </row>
    <row r="55" spans="1:11" ht="63" customHeight="1" hidden="1">
      <c r="A55" s="99" t="s">
        <v>195</v>
      </c>
      <c r="B55" s="88" t="s">
        <v>194</v>
      </c>
      <c r="C55" s="63" t="s">
        <v>9</v>
      </c>
      <c r="D55" s="27" t="s">
        <v>10</v>
      </c>
      <c r="E55" s="35"/>
      <c r="F55" s="20"/>
      <c r="G55" s="35"/>
      <c r="H55" s="20">
        <f t="shared" si="0"/>
        <v>0</v>
      </c>
      <c r="I55" s="20" t="e">
        <f t="shared" si="1"/>
        <v>#DIV/0!</v>
      </c>
      <c r="J55" s="20">
        <f t="shared" si="2"/>
        <v>0</v>
      </c>
      <c r="K55" s="20" t="e">
        <f t="shared" si="3"/>
        <v>#DIV/0!</v>
      </c>
    </row>
    <row r="56" spans="1:11" ht="30.75">
      <c r="A56" s="100"/>
      <c r="B56" s="89"/>
      <c r="C56" s="64" t="s">
        <v>213</v>
      </c>
      <c r="D56" s="19" t="s">
        <v>214</v>
      </c>
      <c r="E56" s="35"/>
      <c r="F56" s="35">
        <v>130</v>
      </c>
      <c r="G56" s="35">
        <v>162.4</v>
      </c>
      <c r="H56" s="20">
        <f t="shared" si="0"/>
        <v>32.400000000000006</v>
      </c>
      <c r="I56" s="20">
        <f t="shared" si="1"/>
        <v>124.92307692307693</v>
      </c>
      <c r="J56" s="20">
        <f t="shared" si="2"/>
        <v>162.4</v>
      </c>
      <c r="K56" s="20"/>
    </row>
    <row r="57" spans="1:11" ht="30.75">
      <c r="A57" s="100"/>
      <c r="B57" s="89"/>
      <c r="C57" s="64" t="s">
        <v>207</v>
      </c>
      <c r="D57" s="19" t="s">
        <v>208</v>
      </c>
      <c r="E57" s="35">
        <v>396.1</v>
      </c>
      <c r="F57" s="35"/>
      <c r="G57" s="35">
        <v>232.1</v>
      </c>
      <c r="H57" s="20">
        <f t="shared" si="0"/>
        <v>232.1</v>
      </c>
      <c r="I57" s="20"/>
      <c r="J57" s="20">
        <f t="shared" si="2"/>
        <v>-164.00000000000003</v>
      </c>
      <c r="K57" s="20">
        <f t="shared" si="3"/>
        <v>58.59631406210553</v>
      </c>
    </row>
    <row r="58" spans="1:11" ht="47.25" customHeight="1" hidden="1">
      <c r="A58" s="100"/>
      <c r="B58" s="89"/>
      <c r="C58" s="63" t="s">
        <v>222</v>
      </c>
      <c r="D58" s="30" t="s">
        <v>19</v>
      </c>
      <c r="E58" s="35"/>
      <c r="F58" s="35"/>
      <c r="G58" s="35"/>
      <c r="H58" s="20">
        <f t="shared" si="0"/>
        <v>0</v>
      </c>
      <c r="I58" s="20" t="e">
        <f t="shared" si="1"/>
        <v>#DIV/0!</v>
      </c>
      <c r="J58" s="20">
        <f t="shared" si="2"/>
        <v>0</v>
      </c>
      <c r="K58" s="20" t="e">
        <f t="shared" si="3"/>
        <v>#DIV/0!</v>
      </c>
    </row>
    <row r="59" spans="1:11" ht="15">
      <c r="A59" s="100"/>
      <c r="B59" s="89"/>
      <c r="C59" s="64" t="s">
        <v>20</v>
      </c>
      <c r="D59" s="29" t="s">
        <v>21</v>
      </c>
      <c r="E59" s="20">
        <f>E60</f>
        <v>-282</v>
      </c>
      <c r="F59" s="20">
        <f>F60</f>
        <v>0</v>
      </c>
      <c r="G59" s="20">
        <f>G60</f>
        <v>10.8</v>
      </c>
      <c r="H59" s="20">
        <f t="shared" si="0"/>
        <v>10.8</v>
      </c>
      <c r="I59" s="20"/>
      <c r="J59" s="20">
        <f t="shared" si="2"/>
        <v>292.8</v>
      </c>
      <c r="K59" s="20">
        <f t="shared" si="3"/>
        <v>-3.829787234042553</v>
      </c>
    </row>
    <row r="60" spans="1:11" ht="47.25" customHeight="1">
      <c r="A60" s="100"/>
      <c r="B60" s="89"/>
      <c r="C60" s="63" t="s">
        <v>22</v>
      </c>
      <c r="D60" s="30" t="s">
        <v>23</v>
      </c>
      <c r="E60" s="20">
        <v>-282</v>
      </c>
      <c r="F60" s="20"/>
      <c r="G60" s="20">
        <v>10.8</v>
      </c>
      <c r="H60" s="20">
        <f t="shared" si="0"/>
        <v>10.8</v>
      </c>
      <c r="I60" s="20"/>
      <c r="J60" s="20">
        <f t="shared" si="2"/>
        <v>292.8</v>
      </c>
      <c r="K60" s="20">
        <f t="shared" si="3"/>
        <v>-3.829787234042553</v>
      </c>
    </row>
    <row r="61" spans="1:11" ht="15.75" customHeight="1">
      <c r="A61" s="100"/>
      <c r="B61" s="89"/>
      <c r="C61" s="64" t="s">
        <v>24</v>
      </c>
      <c r="D61" s="29" t="s">
        <v>25</v>
      </c>
      <c r="E61" s="35"/>
      <c r="F61" s="35"/>
      <c r="G61" s="35">
        <v>-0.1</v>
      </c>
      <c r="H61" s="20">
        <f t="shared" si="0"/>
        <v>-0.1</v>
      </c>
      <c r="I61" s="20"/>
      <c r="J61" s="20">
        <f t="shared" si="2"/>
        <v>-0.1</v>
      </c>
      <c r="K61" s="20"/>
    </row>
    <row r="62" spans="1:11" ht="15.75" customHeight="1" hidden="1">
      <c r="A62" s="100"/>
      <c r="B62" s="89"/>
      <c r="C62" s="64" t="s">
        <v>29</v>
      </c>
      <c r="D62" s="29" t="s">
        <v>47</v>
      </c>
      <c r="E62" s="35"/>
      <c r="F62" s="35"/>
      <c r="G62" s="35"/>
      <c r="H62" s="20">
        <f t="shared" si="0"/>
        <v>0</v>
      </c>
      <c r="I62" s="20" t="e">
        <f t="shared" si="1"/>
        <v>#DIV/0!</v>
      </c>
      <c r="J62" s="20">
        <f t="shared" si="2"/>
        <v>0</v>
      </c>
      <c r="K62" s="20" t="e">
        <f t="shared" si="3"/>
        <v>#DIV/0!</v>
      </c>
    </row>
    <row r="63" spans="1:11" ht="15.75" customHeight="1" hidden="1">
      <c r="A63" s="100"/>
      <c r="B63" s="89"/>
      <c r="C63" s="64" t="s">
        <v>31</v>
      </c>
      <c r="D63" s="29" t="s">
        <v>32</v>
      </c>
      <c r="E63" s="35"/>
      <c r="F63" s="35"/>
      <c r="G63" s="35"/>
      <c r="H63" s="20">
        <f t="shared" si="0"/>
        <v>0</v>
      </c>
      <c r="I63" s="20" t="e">
        <f t="shared" si="1"/>
        <v>#DIV/0!</v>
      </c>
      <c r="J63" s="20">
        <f t="shared" si="2"/>
        <v>0</v>
      </c>
      <c r="K63" s="20" t="e">
        <f t="shared" si="3"/>
        <v>#DIV/0!</v>
      </c>
    </row>
    <row r="64" spans="1:11" ht="15.75" customHeight="1">
      <c r="A64" s="100"/>
      <c r="B64" s="89"/>
      <c r="C64" s="64" t="s">
        <v>48</v>
      </c>
      <c r="D64" s="30" t="s">
        <v>49</v>
      </c>
      <c r="E64" s="35"/>
      <c r="F64" s="35">
        <v>11826</v>
      </c>
      <c r="G64" s="35">
        <v>9943.6</v>
      </c>
      <c r="H64" s="20">
        <f t="shared" si="0"/>
        <v>-1882.3999999999996</v>
      </c>
      <c r="I64" s="20">
        <f t="shared" si="1"/>
        <v>84.08253001860308</v>
      </c>
      <c r="J64" s="20">
        <f t="shared" si="2"/>
        <v>9943.6</v>
      </c>
      <c r="K64" s="20"/>
    </row>
    <row r="65" spans="1:11" ht="15.75" customHeight="1">
      <c r="A65" s="100"/>
      <c r="B65" s="89"/>
      <c r="C65" s="64" t="s">
        <v>57</v>
      </c>
      <c r="D65" s="29" t="s">
        <v>58</v>
      </c>
      <c r="E65" s="20"/>
      <c r="F65" s="35"/>
      <c r="G65" s="20">
        <v>1200</v>
      </c>
      <c r="H65" s="20">
        <f t="shared" si="0"/>
        <v>1200</v>
      </c>
      <c r="I65" s="20"/>
      <c r="J65" s="20">
        <f t="shared" si="2"/>
        <v>1200</v>
      </c>
      <c r="K65" s="20"/>
    </row>
    <row r="66" spans="1:11" ht="15.75" customHeight="1">
      <c r="A66" s="100"/>
      <c r="B66" s="89"/>
      <c r="C66" s="64" t="s">
        <v>198</v>
      </c>
      <c r="D66" s="28" t="s">
        <v>201</v>
      </c>
      <c r="E66" s="20"/>
      <c r="F66" s="35"/>
      <c r="G66" s="20">
        <v>4553.3</v>
      </c>
      <c r="H66" s="20">
        <f t="shared" si="0"/>
        <v>4553.3</v>
      </c>
      <c r="I66" s="20"/>
      <c r="J66" s="20">
        <f t="shared" si="2"/>
        <v>4553.3</v>
      </c>
      <c r="K66" s="20"/>
    </row>
    <row r="67" spans="1:11" ht="15.75" customHeight="1" hidden="1">
      <c r="A67" s="100"/>
      <c r="B67" s="89"/>
      <c r="C67" s="64" t="s">
        <v>33</v>
      </c>
      <c r="D67" s="29" t="s">
        <v>28</v>
      </c>
      <c r="E67" s="20"/>
      <c r="F67" s="35"/>
      <c r="G67" s="20"/>
      <c r="H67" s="20">
        <f t="shared" si="0"/>
        <v>0</v>
      </c>
      <c r="I67" s="20" t="e">
        <f t="shared" si="1"/>
        <v>#DIV/0!</v>
      </c>
      <c r="J67" s="20">
        <f t="shared" si="2"/>
        <v>0</v>
      </c>
      <c r="K67" s="20" t="e">
        <f t="shared" si="3"/>
        <v>#DIV/0!</v>
      </c>
    </row>
    <row r="68" spans="1:11" s="5" customFormat="1" ht="15">
      <c r="A68" s="100"/>
      <c r="B68" s="89"/>
      <c r="C68" s="65"/>
      <c r="D68" s="3" t="s">
        <v>34</v>
      </c>
      <c r="E68" s="4">
        <f>SUM(E55:E59,E61:E67)</f>
        <v>114.10000000000002</v>
      </c>
      <c r="F68" s="4">
        <f>SUM(F55:F59,F61:F67)</f>
        <v>11956</v>
      </c>
      <c r="G68" s="4">
        <f>SUM(G55:G59,G61:G67)</f>
        <v>16102.100000000002</v>
      </c>
      <c r="H68" s="4">
        <f t="shared" si="0"/>
        <v>4146.100000000002</v>
      </c>
      <c r="I68" s="4">
        <f t="shared" si="1"/>
        <v>134.67798594847778</v>
      </c>
      <c r="J68" s="4">
        <f t="shared" si="2"/>
        <v>15988.000000000002</v>
      </c>
      <c r="K68" s="4">
        <f t="shared" si="3"/>
        <v>14112.269938650306</v>
      </c>
    </row>
    <row r="69" spans="1:11" ht="15">
      <c r="A69" s="100"/>
      <c r="B69" s="89"/>
      <c r="C69" s="64" t="s">
        <v>20</v>
      </c>
      <c r="D69" s="29" t="s">
        <v>21</v>
      </c>
      <c r="E69" s="20">
        <f>E70</f>
        <v>5593.2</v>
      </c>
      <c r="F69" s="20">
        <f>F70</f>
        <v>2000</v>
      </c>
      <c r="G69" s="20">
        <f>G70</f>
        <v>4377.8</v>
      </c>
      <c r="H69" s="20">
        <f t="shared" si="0"/>
        <v>2377.8</v>
      </c>
      <c r="I69" s="20">
        <f t="shared" si="1"/>
        <v>218.89000000000004</v>
      </c>
      <c r="J69" s="20">
        <f t="shared" si="2"/>
        <v>-1215.3999999999996</v>
      </c>
      <c r="K69" s="20">
        <f t="shared" si="3"/>
        <v>78.27004219409284</v>
      </c>
    </row>
    <row r="70" spans="1:11" ht="47.25" customHeight="1">
      <c r="A70" s="100"/>
      <c r="B70" s="89"/>
      <c r="C70" s="63" t="s">
        <v>22</v>
      </c>
      <c r="D70" s="30" t="s">
        <v>23</v>
      </c>
      <c r="E70" s="20">
        <v>5593.2</v>
      </c>
      <c r="F70" s="20">
        <v>2000</v>
      </c>
      <c r="G70" s="20">
        <v>4377.8</v>
      </c>
      <c r="H70" s="20">
        <f aca="true" t="shared" si="4" ref="H70:H133">G70-F70</f>
        <v>2377.8</v>
      </c>
      <c r="I70" s="20">
        <f aca="true" t="shared" si="5" ref="I70:I132">G70/F70*100</f>
        <v>218.89000000000004</v>
      </c>
      <c r="J70" s="20">
        <f aca="true" t="shared" si="6" ref="J70:J133">G70-E70</f>
        <v>-1215.3999999999996</v>
      </c>
      <c r="K70" s="20">
        <f aca="true" t="shared" si="7" ref="K70:K133">G70/E70*100</f>
        <v>78.27004219409284</v>
      </c>
    </row>
    <row r="71" spans="1:11" s="5" customFormat="1" ht="15">
      <c r="A71" s="100"/>
      <c r="B71" s="89"/>
      <c r="C71" s="65"/>
      <c r="D71" s="3" t="s">
        <v>37</v>
      </c>
      <c r="E71" s="4">
        <f>SUM(E69)</f>
        <v>5593.2</v>
      </c>
      <c r="F71" s="4">
        <f>SUM(F69)</f>
        <v>2000</v>
      </c>
      <c r="G71" s="4">
        <f>SUM(G69)</f>
        <v>4377.8</v>
      </c>
      <c r="H71" s="4">
        <f t="shared" si="4"/>
        <v>2377.8</v>
      </c>
      <c r="I71" s="4">
        <f t="shared" si="5"/>
        <v>218.89000000000004</v>
      </c>
      <c r="J71" s="4">
        <f t="shared" si="6"/>
        <v>-1215.3999999999996</v>
      </c>
      <c r="K71" s="4">
        <f t="shared" si="7"/>
        <v>78.27004219409284</v>
      </c>
    </row>
    <row r="72" spans="1:11" s="5" customFormat="1" ht="30.75">
      <c r="A72" s="100"/>
      <c r="B72" s="89"/>
      <c r="C72" s="65"/>
      <c r="D72" s="3" t="s">
        <v>38</v>
      </c>
      <c r="E72" s="4">
        <f>E73-E67</f>
        <v>5707.3</v>
      </c>
      <c r="F72" s="4">
        <f>F73-F67</f>
        <v>13956</v>
      </c>
      <c r="G72" s="4">
        <f>G73-G67</f>
        <v>20479.9</v>
      </c>
      <c r="H72" s="4">
        <f t="shared" si="4"/>
        <v>6523.9000000000015</v>
      </c>
      <c r="I72" s="4">
        <f t="shared" si="5"/>
        <v>146.74620235024364</v>
      </c>
      <c r="J72" s="4">
        <f t="shared" si="6"/>
        <v>14772.600000000002</v>
      </c>
      <c r="K72" s="4">
        <f t="shared" si="7"/>
        <v>358.83692814465684</v>
      </c>
    </row>
    <row r="73" spans="1:11" s="5" customFormat="1" ht="15">
      <c r="A73" s="101"/>
      <c r="B73" s="90"/>
      <c r="C73" s="65"/>
      <c r="D73" s="3" t="s">
        <v>56</v>
      </c>
      <c r="E73" s="4">
        <f>E68+E71</f>
        <v>5707.3</v>
      </c>
      <c r="F73" s="4">
        <f>F68+F71</f>
        <v>13956</v>
      </c>
      <c r="G73" s="4">
        <f>G68+G71</f>
        <v>20479.9</v>
      </c>
      <c r="H73" s="4">
        <f t="shared" si="4"/>
        <v>6523.9000000000015</v>
      </c>
      <c r="I73" s="4">
        <f t="shared" si="5"/>
        <v>146.74620235024364</v>
      </c>
      <c r="J73" s="4">
        <f t="shared" si="6"/>
        <v>14772.600000000002</v>
      </c>
      <c r="K73" s="4">
        <f t="shared" si="7"/>
        <v>358.83692814465684</v>
      </c>
    </row>
    <row r="74" spans="1:11" s="5" customFormat="1" ht="15.75" customHeight="1">
      <c r="A74" s="99" t="s">
        <v>59</v>
      </c>
      <c r="B74" s="88" t="s">
        <v>60</v>
      </c>
      <c r="C74" s="64" t="s">
        <v>11</v>
      </c>
      <c r="D74" s="28" t="s">
        <v>12</v>
      </c>
      <c r="E74" s="4"/>
      <c r="F74" s="4"/>
      <c r="G74" s="20">
        <v>69.5</v>
      </c>
      <c r="H74" s="20">
        <f t="shared" si="4"/>
        <v>69.5</v>
      </c>
      <c r="I74" s="20"/>
      <c r="J74" s="20">
        <f t="shared" si="6"/>
        <v>69.5</v>
      </c>
      <c r="K74" s="20"/>
    </row>
    <row r="75" spans="1:11" ht="31.5" customHeight="1">
      <c r="A75" s="100"/>
      <c r="B75" s="89"/>
      <c r="C75" s="64" t="s">
        <v>207</v>
      </c>
      <c r="D75" s="19" t="s">
        <v>208</v>
      </c>
      <c r="E75" s="20">
        <v>5.8</v>
      </c>
      <c r="F75" s="20"/>
      <c r="G75" s="20">
        <v>249.7</v>
      </c>
      <c r="H75" s="20">
        <f t="shared" si="4"/>
        <v>249.7</v>
      </c>
      <c r="I75" s="20"/>
      <c r="J75" s="20">
        <f t="shared" si="6"/>
        <v>243.89999999999998</v>
      </c>
      <c r="K75" s="20">
        <f t="shared" si="7"/>
        <v>4305.172413793103</v>
      </c>
    </row>
    <row r="76" spans="1:11" ht="15">
      <c r="A76" s="100"/>
      <c r="B76" s="89"/>
      <c r="C76" s="64" t="s">
        <v>20</v>
      </c>
      <c r="D76" s="29" t="s">
        <v>21</v>
      </c>
      <c r="E76" s="20">
        <f>E78</f>
        <v>86</v>
      </c>
      <c r="F76" s="20">
        <f>F78</f>
        <v>0</v>
      </c>
      <c r="G76" s="20">
        <f>G78+G77</f>
        <v>911.1</v>
      </c>
      <c r="H76" s="20">
        <f t="shared" si="4"/>
        <v>911.1</v>
      </c>
      <c r="I76" s="20"/>
      <c r="J76" s="20">
        <f t="shared" si="6"/>
        <v>825.1</v>
      </c>
      <c r="K76" s="20">
        <f t="shared" si="7"/>
        <v>1059.418604651163</v>
      </c>
    </row>
    <row r="77" spans="1:11" ht="47.25" customHeight="1">
      <c r="A77" s="100"/>
      <c r="B77" s="89"/>
      <c r="C77" s="63" t="s">
        <v>211</v>
      </c>
      <c r="D77" s="30" t="s">
        <v>212</v>
      </c>
      <c r="E77" s="20"/>
      <c r="F77" s="20"/>
      <c r="G77" s="20">
        <v>3</v>
      </c>
      <c r="H77" s="20">
        <f t="shared" si="4"/>
        <v>3</v>
      </c>
      <c r="I77" s="20"/>
      <c r="J77" s="20">
        <f t="shared" si="6"/>
        <v>3</v>
      </c>
      <c r="K77" s="20"/>
    </row>
    <row r="78" spans="1:11" ht="47.25" customHeight="1">
      <c r="A78" s="100"/>
      <c r="B78" s="89"/>
      <c r="C78" s="63" t="s">
        <v>22</v>
      </c>
      <c r="D78" s="30" t="s">
        <v>23</v>
      </c>
      <c r="E78" s="20">
        <v>86</v>
      </c>
      <c r="F78" s="20"/>
      <c r="G78" s="20">
        <v>908.1</v>
      </c>
      <c r="H78" s="20">
        <f t="shared" si="4"/>
        <v>908.1</v>
      </c>
      <c r="I78" s="20"/>
      <c r="J78" s="20">
        <f t="shared" si="6"/>
        <v>822.1</v>
      </c>
      <c r="K78" s="20">
        <f t="shared" si="7"/>
        <v>1055.9302325581396</v>
      </c>
    </row>
    <row r="79" spans="1:11" ht="15" hidden="1">
      <c r="A79" s="100"/>
      <c r="B79" s="89"/>
      <c r="C79" s="64" t="s">
        <v>24</v>
      </c>
      <c r="D79" s="29" t="s">
        <v>25</v>
      </c>
      <c r="E79" s="20"/>
      <c r="F79" s="20"/>
      <c r="G79" s="20"/>
      <c r="H79" s="20">
        <f t="shared" si="4"/>
        <v>0</v>
      </c>
      <c r="I79" s="20" t="e">
        <f t="shared" si="5"/>
        <v>#DIV/0!</v>
      </c>
      <c r="J79" s="20">
        <f t="shared" si="6"/>
        <v>0</v>
      </c>
      <c r="K79" s="20" t="e">
        <f t="shared" si="7"/>
        <v>#DIV/0!</v>
      </c>
    </row>
    <row r="80" spans="1:11" ht="15">
      <c r="A80" s="100"/>
      <c r="B80" s="89"/>
      <c r="C80" s="64" t="s">
        <v>26</v>
      </c>
      <c r="D80" s="29" t="s">
        <v>27</v>
      </c>
      <c r="E80" s="20"/>
      <c r="F80" s="20">
        <v>249.5</v>
      </c>
      <c r="G80" s="20"/>
      <c r="H80" s="20">
        <f t="shared" si="4"/>
        <v>-249.5</v>
      </c>
      <c r="I80" s="20">
        <f t="shared" si="5"/>
        <v>0</v>
      </c>
      <c r="J80" s="20">
        <f t="shared" si="6"/>
        <v>0</v>
      </c>
      <c r="K80" s="20"/>
    </row>
    <row r="81" spans="1:11" ht="15.75" customHeight="1" hidden="1">
      <c r="A81" s="100"/>
      <c r="B81" s="89"/>
      <c r="C81" s="64" t="s">
        <v>31</v>
      </c>
      <c r="D81" s="29" t="s">
        <v>32</v>
      </c>
      <c r="E81" s="20"/>
      <c r="F81" s="20"/>
      <c r="G81" s="20"/>
      <c r="H81" s="20">
        <f t="shared" si="4"/>
        <v>0</v>
      </c>
      <c r="I81" s="20" t="e">
        <f t="shared" si="5"/>
        <v>#DIV/0!</v>
      </c>
      <c r="J81" s="20">
        <f t="shared" si="6"/>
        <v>0</v>
      </c>
      <c r="K81" s="20" t="e">
        <f t="shared" si="7"/>
        <v>#DIV/0!</v>
      </c>
    </row>
    <row r="82" spans="1:11" s="5" customFormat="1" ht="15">
      <c r="A82" s="100"/>
      <c r="B82" s="89"/>
      <c r="C82" s="61"/>
      <c r="D82" s="3" t="s">
        <v>34</v>
      </c>
      <c r="E82" s="4">
        <f>SUM(E74:E76,E79:E81)</f>
        <v>91.8</v>
      </c>
      <c r="F82" s="4">
        <f>SUM(F74:F76,F79:F81)</f>
        <v>249.5</v>
      </c>
      <c r="G82" s="4">
        <f>SUM(G74:G76,G79:G81)</f>
        <v>1230.3</v>
      </c>
      <c r="H82" s="4">
        <f t="shared" si="4"/>
        <v>980.8</v>
      </c>
      <c r="I82" s="4">
        <f t="shared" si="5"/>
        <v>493.1062124248497</v>
      </c>
      <c r="J82" s="4">
        <f t="shared" si="6"/>
        <v>1138.5</v>
      </c>
      <c r="K82" s="4">
        <f t="shared" si="7"/>
        <v>1340.1960784313726</v>
      </c>
    </row>
    <row r="83" spans="1:11" ht="15">
      <c r="A83" s="100"/>
      <c r="B83" s="89"/>
      <c r="C83" s="64" t="s">
        <v>61</v>
      </c>
      <c r="D83" s="29" t="s">
        <v>62</v>
      </c>
      <c r="E83" s="20">
        <v>14230.6</v>
      </c>
      <c r="F83" s="20">
        <v>17935.9</v>
      </c>
      <c r="G83" s="20">
        <v>11697.9</v>
      </c>
      <c r="H83" s="20">
        <f t="shared" si="4"/>
        <v>-6238.000000000002</v>
      </c>
      <c r="I83" s="20">
        <f t="shared" si="5"/>
        <v>65.22059110499055</v>
      </c>
      <c r="J83" s="20">
        <f t="shared" si="6"/>
        <v>-2532.7000000000007</v>
      </c>
      <c r="K83" s="20">
        <f t="shared" si="7"/>
        <v>82.20243700195353</v>
      </c>
    </row>
    <row r="84" spans="1:11" ht="15">
      <c r="A84" s="100"/>
      <c r="B84" s="89"/>
      <c r="C84" s="64" t="s">
        <v>20</v>
      </c>
      <c r="D84" s="29" t="s">
        <v>21</v>
      </c>
      <c r="E84" s="20">
        <f>SUM(E85:E93)</f>
        <v>14334</v>
      </c>
      <c r="F84" s="20">
        <f>SUM(F85:F93)</f>
        <v>8305.4</v>
      </c>
      <c r="G84" s="20">
        <f>SUM(G85:G93)</f>
        <v>20742.5</v>
      </c>
      <c r="H84" s="20">
        <f t="shared" si="4"/>
        <v>12437.1</v>
      </c>
      <c r="I84" s="20">
        <f t="shared" si="5"/>
        <v>249.74715245502927</v>
      </c>
      <c r="J84" s="20">
        <f t="shared" si="6"/>
        <v>6408.5</v>
      </c>
      <c r="K84" s="20">
        <f t="shared" si="7"/>
        <v>144.70838565648108</v>
      </c>
    </row>
    <row r="85" spans="1:11" s="5" customFormat="1" ht="31.5" customHeight="1">
      <c r="A85" s="100"/>
      <c r="B85" s="89"/>
      <c r="C85" s="63" t="s">
        <v>63</v>
      </c>
      <c r="D85" s="30" t="s">
        <v>64</v>
      </c>
      <c r="E85" s="20">
        <v>3419.7</v>
      </c>
      <c r="F85" s="20">
        <v>1200</v>
      </c>
      <c r="G85" s="20">
        <v>4374.4</v>
      </c>
      <c r="H85" s="20">
        <f t="shared" si="4"/>
        <v>3174.3999999999996</v>
      </c>
      <c r="I85" s="20">
        <f t="shared" si="5"/>
        <v>364.5333333333333</v>
      </c>
      <c r="J85" s="20">
        <f t="shared" si="6"/>
        <v>954.6999999999998</v>
      </c>
      <c r="K85" s="20">
        <f t="shared" si="7"/>
        <v>127.91765359534462</v>
      </c>
    </row>
    <row r="86" spans="1:11" s="5" customFormat="1" ht="47.25" customHeight="1">
      <c r="A86" s="100"/>
      <c r="B86" s="89"/>
      <c r="C86" s="63" t="s">
        <v>175</v>
      </c>
      <c r="D86" s="30" t="s">
        <v>176</v>
      </c>
      <c r="E86" s="20">
        <v>2</v>
      </c>
      <c r="F86" s="20"/>
      <c r="G86" s="20"/>
      <c r="H86" s="20">
        <f t="shared" si="4"/>
        <v>0</v>
      </c>
      <c r="I86" s="20"/>
      <c r="J86" s="20">
        <f t="shared" si="6"/>
        <v>-2</v>
      </c>
      <c r="K86" s="20"/>
    </row>
    <row r="87" spans="1:11" s="5" customFormat="1" ht="47.25" customHeight="1">
      <c r="A87" s="100"/>
      <c r="B87" s="89"/>
      <c r="C87" s="63" t="s">
        <v>65</v>
      </c>
      <c r="D87" s="30" t="s">
        <v>66</v>
      </c>
      <c r="E87" s="20">
        <v>852.7</v>
      </c>
      <c r="F87" s="20">
        <v>740.4</v>
      </c>
      <c r="G87" s="20">
        <v>350.6</v>
      </c>
      <c r="H87" s="20">
        <f t="shared" si="4"/>
        <v>-389.79999999999995</v>
      </c>
      <c r="I87" s="20">
        <f t="shared" si="5"/>
        <v>47.35278227984874</v>
      </c>
      <c r="J87" s="20">
        <f t="shared" si="6"/>
        <v>-502.1</v>
      </c>
      <c r="K87" s="20">
        <f t="shared" si="7"/>
        <v>41.116453617919554</v>
      </c>
    </row>
    <row r="88" spans="1:11" s="5" customFormat="1" ht="31.5" customHeight="1" hidden="1">
      <c r="A88" s="100"/>
      <c r="B88" s="89"/>
      <c r="C88" s="63" t="s">
        <v>67</v>
      </c>
      <c r="D88" s="30" t="s">
        <v>68</v>
      </c>
      <c r="E88" s="20"/>
      <c r="F88" s="20"/>
      <c r="G88" s="20"/>
      <c r="H88" s="20">
        <f t="shared" si="4"/>
        <v>0</v>
      </c>
      <c r="I88" s="20" t="e">
        <f t="shared" si="5"/>
        <v>#DIV/0!</v>
      </c>
      <c r="J88" s="20">
        <f t="shared" si="6"/>
        <v>0</v>
      </c>
      <c r="K88" s="20" t="e">
        <f t="shared" si="7"/>
        <v>#DIV/0!</v>
      </c>
    </row>
    <row r="89" spans="1:11" s="5" customFormat="1" ht="36" customHeight="1">
      <c r="A89" s="100"/>
      <c r="B89" s="89"/>
      <c r="C89" s="63" t="s">
        <v>69</v>
      </c>
      <c r="D89" s="30" t="s">
        <v>70</v>
      </c>
      <c r="E89" s="20">
        <v>3634</v>
      </c>
      <c r="F89" s="20">
        <v>2500</v>
      </c>
      <c r="G89" s="20">
        <v>4561.7</v>
      </c>
      <c r="H89" s="20">
        <f t="shared" si="4"/>
        <v>2061.7</v>
      </c>
      <c r="I89" s="20">
        <f t="shared" si="5"/>
        <v>182.468</v>
      </c>
      <c r="J89" s="20">
        <f t="shared" si="6"/>
        <v>927.6999999999998</v>
      </c>
      <c r="K89" s="20">
        <f t="shared" si="7"/>
        <v>125.5283434232251</v>
      </c>
    </row>
    <row r="90" spans="1:11" s="5" customFormat="1" ht="31.5" customHeight="1" hidden="1">
      <c r="A90" s="100"/>
      <c r="B90" s="89"/>
      <c r="C90" s="63" t="s">
        <v>71</v>
      </c>
      <c r="D90" s="30" t="s">
        <v>72</v>
      </c>
      <c r="E90" s="20"/>
      <c r="F90" s="20"/>
      <c r="G90" s="20"/>
      <c r="H90" s="20">
        <f t="shared" si="4"/>
        <v>0</v>
      </c>
      <c r="I90" s="20" t="e">
        <f t="shared" si="5"/>
        <v>#DIV/0!</v>
      </c>
      <c r="J90" s="20">
        <f t="shared" si="6"/>
        <v>0</v>
      </c>
      <c r="K90" s="20" t="e">
        <f t="shared" si="7"/>
        <v>#DIV/0!</v>
      </c>
    </row>
    <row r="91" spans="1:11" s="5" customFormat="1" ht="31.5" customHeight="1" hidden="1">
      <c r="A91" s="100"/>
      <c r="B91" s="89"/>
      <c r="C91" s="63" t="s">
        <v>73</v>
      </c>
      <c r="D91" s="30" t="s">
        <v>74</v>
      </c>
      <c r="E91" s="20"/>
      <c r="F91" s="20"/>
      <c r="G91" s="20"/>
      <c r="H91" s="20">
        <f t="shared" si="4"/>
        <v>0</v>
      </c>
      <c r="I91" s="20" t="e">
        <f t="shared" si="5"/>
        <v>#DIV/0!</v>
      </c>
      <c r="J91" s="20">
        <f t="shared" si="6"/>
        <v>0</v>
      </c>
      <c r="K91" s="20" t="e">
        <f t="shared" si="7"/>
        <v>#DIV/0!</v>
      </c>
    </row>
    <row r="92" spans="1:11" s="5" customFormat="1" ht="46.5">
      <c r="A92" s="100"/>
      <c r="B92" s="89"/>
      <c r="C92" s="63" t="s">
        <v>227</v>
      </c>
      <c r="D92" s="30" t="s">
        <v>228</v>
      </c>
      <c r="E92" s="20"/>
      <c r="F92" s="20"/>
      <c r="G92" s="20">
        <v>925</v>
      </c>
      <c r="H92" s="20">
        <f t="shared" si="4"/>
        <v>925</v>
      </c>
      <c r="I92" s="20"/>
      <c r="J92" s="20">
        <f t="shared" si="6"/>
        <v>925</v>
      </c>
      <c r="K92" s="20"/>
    </row>
    <row r="93" spans="1:11" ht="47.25" customHeight="1">
      <c r="A93" s="100"/>
      <c r="B93" s="89"/>
      <c r="C93" s="63" t="s">
        <v>22</v>
      </c>
      <c r="D93" s="30" t="s">
        <v>23</v>
      </c>
      <c r="E93" s="20">
        <v>6425.6</v>
      </c>
      <c r="F93" s="20">
        <v>3865</v>
      </c>
      <c r="G93" s="20">
        <v>10530.8</v>
      </c>
      <c r="H93" s="20">
        <f t="shared" si="4"/>
        <v>6665.799999999999</v>
      </c>
      <c r="I93" s="20">
        <f t="shared" si="5"/>
        <v>272.46571798188876</v>
      </c>
      <c r="J93" s="20">
        <f t="shared" si="6"/>
        <v>4105.199999999999</v>
      </c>
      <c r="K93" s="20">
        <f t="shared" si="7"/>
        <v>163.88819721115536</v>
      </c>
    </row>
    <row r="94" spans="1:11" s="5" customFormat="1" ht="15">
      <c r="A94" s="100"/>
      <c r="B94" s="89"/>
      <c r="C94" s="66"/>
      <c r="D94" s="3" t="s">
        <v>37</v>
      </c>
      <c r="E94" s="4">
        <f>SUM(E83:E84)</f>
        <v>28564.6</v>
      </c>
      <c r="F94" s="4">
        <f>SUM(F83:F84)</f>
        <v>26241.300000000003</v>
      </c>
      <c r="G94" s="4">
        <f>SUM(G83:G84)</f>
        <v>32440.4</v>
      </c>
      <c r="H94" s="4">
        <f t="shared" si="4"/>
        <v>6199.0999999999985</v>
      </c>
      <c r="I94" s="4">
        <f t="shared" si="5"/>
        <v>123.6234485334187</v>
      </c>
      <c r="J94" s="4">
        <f t="shared" si="6"/>
        <v>3875.800000000003</v>
      </c>
      <c r="K94" s="4">
        <f t="shared" si="7"/>
        <v>113.56854288174875</v>
      </c>
    </row>
    <row r="95" spans="1:11" s="5" customFormat="1" ht="15">
      <c r="A95" s="101"/>
      <c r="B95" s="90"/>
      <c r="C95" s="66"/>
      <c r="D95" s="3" t="s">
        <v>56</v>
      </c>
      <c r="E95" s="4">
        <f>E82+E94</f>
        <v>28656.399999999998</v>
      </c>
      <c r="F95" s="4">
        <f>F82+F94</f>
        <v>26490.800000000003</v>
      </c>
      <c r="G95" s="4">
        <f>G82+G94</f>
        <v>33670.700000000004</v>
      </c>
      <c r="H95" s="4">
        <f t="shared" si="4"/>
        <v>7179.9000000000015</v>
      </c>
      <c r="I95" s="4">
        <f t="shared" si="5"/>
        <v>127.1033717366029</v>
      </c>
      <c r="J95" s="4">
        <f t="shared" si="6"/>
        <v>5014.300000000007</v>
      </c>
      <c r="K95" s="4">
        <f t="shared" si="7"/>
        <v>117.49801091553722</v>
      </c>
    </row>
    <row r="96" spans="1:11" ht="15.75" customHeight="1">
      <c r="A96" s="99" t="s">
        <v>75</v>
      </c>
      <c r="B96" s="88" t="s">
        <v>76</v>
      </c>
      <c r="C96" s="64" t="s">
        <v>11</v>
      </c>
      <c r="D96" s="28" t="s">
        <v>12</v>
      </c>
      <c r="E96" s="35">
        <v>21099.6</v>
      </c>
      <c r="F96" s="35"/>
      <c r="G96" s="35">
        <v>944.5</v>
      </c>
      <c r="H96" s="20">
        <f t="shared" si="4"/>
        <v>944.5</v>
      </c>
      <c r="I96" s="20"/>
      <c r="J96" s="20">
        <f t="shared" si="6"/>
        <v>-20155.1</v>
      </c>
      <c r="K96" s="20">
        <f t="shared" si="7"/>
        <v>4.476388177974938</v>
      </c>
    </row>
    <row r="97" spans="1:11" ht="30.75">
      <c r="A97" s="100"/>
      <c r="B97" s="89"/>
      <c r="C97" s="64" t="s">
        <v>207</v>
      </c>
      <c r="D97" s="19" t="s">
        <v>208</v>
      </c>
      <c r="E97" s="35">
        <v>695.2</v>
      </c>
      <c r="F97" s="35"/>
      <c r="G97" s="35">
        <v>1035.6</v>
      </c>
      <c r="H97" s="20">
        <f t="shared" si="4"/>
        <v>1035.6</v>
      </c>
      <c r="I97" s="20"/>
      <c r="J97" s="20">
        <f t="shared" si="6"/>
        <v>340.39999999999986</v>
      </c>
      <c r="K97" s="20">
        <f t="shared" si="7"/>
        <v>148.96432681242806</v>
      </c>
    </row>
    <row r="98" spans="1:11" ht="93">
      <c r="A98" s="100"/>
      <c r="B98" s="89"/>
      <c r="C98" s="63" t="s">
        <v>205</v>
      </c>
      <c r="D98" s="48" t="s">
        <v>225</v>
      </c>
      <c r="E98" s="35">
        <v>132.5</v>
      </c>
      <c r="F98" s="35"/>
      <c r="G98" s="35">
        <v>12.9</v>
      </c>
      <c r="H98" s="20">
        <f t="shared" si="4"/>
        <v>12.9</v>
      </c>
      <c r="I98" s="20"/>
      <c r="J98" s="20">
        <f t="shared" si="6"/>
        <v>-119.6</v>
      </c>
      <c r="K98" s="20">
        <f t="shared" si="7"/>
        <v>9.735849056603774</v>
      </c>
    </row>
    <row r="99" spans="1:11" ht="15">
      <c r="A99" s="100"/>
      <c r="B99" s="89"/>
      <c r="C99" s="64" t="s">
        <v>20</v>
      </c>
      <c r="D99" s="29" t="s">
        <v>21</v>
      </c>
      <c r="E99" s="20">
        <f>E100</f>
        <v>201</v>
      </c>
      <c r="F99" s="20">
        <f>F100</f>
        <v>0</v>
      </c>
      <c r="G99" s="20">
        <f>G100</f>
        <v>1986.7</v>
      </c>
      <c r="H99" s="20">
        <f t="shared" si="4"/>
        <v>1986.7</v>
      </c>
      <c r="I99" s="20"/>
      <c r="J99" s="20">
        <f t="shared" si="6"/>
        <v>1785.7</v>
      </c>
      <c r="K99" s="20">
        <f t="shared" si="7"/>
        <v>988.4079601990051</v>
      </c>
    </row>
    <row r="100" spans="1:11" ht="47.25" customHeight="1">
      <c r="A100" s="100"/>
      <c r="B100" s="89"/>
      <c r="C100" s="63" t="s">
        <v>22</v>
      </c>
      <c r="D100" s="30" t="s">
        <v>23</v>
      </c>
      <c r="E100" s="20">
        <v>201</v>
      </c>
      <c r="F100" s="20"/>
      <c r="G100" s="20">
        <v>1986.7</v>
      </c>
      <c r="H100" s="20">
        <f t="shared" si="4"/>
        <v>1986.7</v>
      </c>
      <c r="I100" s="20"/>
      <c r="J100" s="20">
        <f t="shared" si="6"/>
        <v>1785.7</v>
      </c>
      <c r="K100" s="20">
        <f t="shared" si="7"/>
        <v>988.4079601990051</v>
      </c>
    </row>
    <row r="101" spans="1:11" ht="15.75" customHeight="1" hidden="1">
      <c r="A101" s="100"/>
      <c r="B101" s="89"/>
      <c r="C101" s="64" t="s">
        <v>24</v>
      </c>
      <c r="D101" s="29" t="s">
        <v>25</v>
      </c>
      <c r="E101" s="37"/>
      <c r="F101" s="35"/>
      <c r="G101" s="35"/>
      <c r="H101" s="20">
        <f t="shared" si="4"/>
        <v>0</v>
      </c>
      <c r="I101" s="20" t="e">
        <f t="shared" si="5"/>
        <v>#DIV/0!</v>
      </c>
      <c r="J101" s="20">
        <f t="shared" si="6"/>
        <v>0</v>
      </c>
      <c r="K101" s="20" t="e">
        <f t="shared" si="7"/>
        <v>#DIV/0!</v>
      </c>
    </row>
    <row r="102" spans="1:11" ht="15">
      <c r="A102" s="100"/>
      <c r="B102" s="89"/>
      <c r="C102" s="64" t="s">
        <v>26</v>
      </c>
      <c r="D102" s="29" t="s">
        <v>27</v>
      </c>
      <c r="E102" s="37"/>
      <c r="F102" s="35">
        <v>24</v>
      </c>
      <c r="G102" s="50">
        <v>24.1</v>
      </c>
      <c r="H102" s="20">
        <f t="shared" si="4"/>
        <v>0.10000000000000142</v>
      </c>
      <c r="I102" s="20">
        <f t="shared" si="5"/>
        <v>100.41666666666667</v>
      </c>
      <c r="J102" s="20">
        <f t="shared" si="6"/>
        <v>24.1</v>
      </c>
      <c r="K102" s="20"/>
    </row>
    <row r="103" spans="1:11" ht="15">
      <c r="A103" s="100"/>
      <c r="B103" s="89"/>
      <c r="C103" s="64" t="s">
        <v>29</v>
      </c>
      <c r="D103" s="29" t="s">
        <v>30</v>
      </c>
      <c r="E103" s="35">
        <v>492585.2</v>
      </c>
      <c r="F103" s="50">
        <v>107989.1</v>
      </c>
      <c r="G103" s="50">
        <v>107989.2</v>
      </c>
      <c r="H103" s="20">
        <f t="shared" si="4"/>
        <v>0.09999999999126885</v>
      </c>
      <c r="I103" s="20">
        <f t="shared" si="5"/>
        <v>100.00009260193852</v>
      </c>
      <c r="J103" s="20">
        <f t="shared" si="6"/>
        <v>-384596</v>
      </c>
      <c r="K103" s="20">
        <f t="shared" si="7"/>
        <v>21.92294855793475</v>
      </c>
    </row>
    <row r="104" spans="1:11" ht="15">
      <c r="A104" s="100"/>
      <c r="B104" s="89"/>
      <c r="C104" s="64" t="s">
        <v>31</v>
      </c>
      <c r="D104" s="29" t="s">
        <v>77</v>
      </c>
      <c r="E104" s="35">
        <v>104461.2</v>
      </c>
      <c r="F104" s="50">
        <v>1252867.3</v>
      </c>
      <c r="G104" s="50">
        <v>1252867.3</v>
      </c>
      <c r="H104" s="20">
        <f t="shared" si="4"/>
        <v>0</v>
      </c>
      <c r="I104" s="20">
        <f t="shared" si="5"/>
        <v>100</v>
      </c>
      <c r="J104" s="20">
        <f t="shared" si="6"/>
        <v>1148406.1</v>
      </c>
      <c r="K104" s="20">
        <f t="shared" si="7"/>
        <v>1199.3613896834424</v>
      </c>
    </row>
    <row r="105" spans="1:11" ht="15">
      <c r="A105" s="100"/>
      <c r="B105" s="89"/>
      <c r="C105" s="64" t="s">
        <v>48</v>
      </c>
      <c r="D105" s="30" t="s">
        <v>49</v>
      </c>
      <c r="E105" s="35">
        <v>136215.3</v>
      </c>
      <c r="F105" s="50">
        <v>227675.6</v>
      </c>
      <c r="G105" s="35">
        <v>227675.6</v>
      </c>
      <c r="H105" s="20">
        <f t="shared" si="4"/>
        <v>0</v>
      </c>
      <c r="I105" s="20">
        <f t="shared" si="5"/>
        <v>100</v>
      </c>
      <c r="J105" s="20">
        <f t="shared" si="6"/>
        <v>91460.30000000002</v>
      </c>
      <c r="K105" s="20">
        <f t="shared" si="7"/>
        <v>167.14392582918367</v>
      </c>
    </row>
    <row r="106" spans="1:11" ht="30.75">
      <c r="A106" s="100"/>
      <c r="B106" s="89"/>
      <c r="C106" s="64" t="s">
        <v>198</v>
      </c>
      <c r="D106" s="28" t="s">
        <v>201</v>
      </c>
      <c r="E106" s="35"/>
      <c r="F106" s="35"/>
      <c r="G106" s="35">
        <v>53352.7</v>
      </c>
      <c r="H106" s="20">
        <f t="shared" si="4"/>
        <v>53352.7</v>
      </c>
      <c r="I106" s="20"/>
      <c r="J106" s="20">
        <f t="shared" si="6"/>
        <v>53352.7</v>
      </c>
      <c r="K106" s="20"/>
    </row>
    <row r="107" spans="1:11" ht="15">
      <c r="A107" s="100"/>
      <c r="B107" s="89"/>
      <c r="C107" s="64" t="s">
        <v>33</v>
      </c>
      <c r="D107" s="29" t="s">
        <v>28</v>
      </c>
      <c r="E107" s="35">
        <v>-349.3</v>
      </c>
      <c r="F107" s="35"/>
      <c r="G107" s="35">
        <v>-72125.7</v>
      </c>
      <c r="H107" s="20">
        <f t="shared" si="4"/>
        <v>-72125.7</v>
      </c>
      <c r="I107" s="20"/>
      <c r="J107" s="20">
        <f t="shared" si="6"/>
        <v>-71776.4</v>
      </c>
      <c r="K107" s="20">
        <f t="shared" si="7"/>
        <v>20648.640137417693</v>
      </c>
    </row>
    <row r="108" spans="1:11" s="5" customFormat="1" ht="15">
      <c r="A108" s="100"/>
      <c r="B108" s="89"/>
      <c r="C108" s="65"/>
      <c r="D108" s="3" t="s">
        <v>34</v>
      </c>
      <c r="E108" s="4">
        <f>SUM(E96:E99,E101:E107)</f>
        <v>755040.7</v>
      </c>
      <c r="F108" s="4">
        <f>SUM(F96:F99,F101:F107)</f>
        <v>1588556.0000000002</v>
      </c>
      <c r="G108" s="4">
        <f>SUM(G96:G99,G101:G107)</f>
        <v>1573762.9000000001</v>
      </c>
      <c r="H108" s="4">
        <f t="shared" si="4"/>
        <v>-14793.100000000093</v>
      </c>
      <c r="I108" s="4">
        <f t="shared" si="5"/>
        <v>99.06877063194499</v>
      </c>
      <c r="J108" s="4">
        <f t="shared" si="6"/>
        <v>818722.2000000002</v>
      </c>
      <c r="K108" s="4">
        <f t="shared" si="7"/>
        <v>208.43418109778722</v>
      </c>
    </row>
    <row r="109" spans="1:11" ht="15">
      <c r="A109" s="100"/>
      <c r="B109" s="89"/>
      <c r="C109" s="64" t="s">
        <v>20</v>
      </c>
      <c r="D109" s="29" t="s">
        <v>21</v>
      </c>
      <c r="E109" s="20">
        <f>E110</f>
        <v>420</v>
      </c>
      <c r="F109" s="20">
        <f>F110</f>
        <v>300</v>
      </c>
      <c r="G109" s="20">
        <f>G110</f>
        <v>1587.9</v>
      </c>
      <c r="H109" s="20">
        <f t="shared" si="4"/>
        <v>1287.9</v>
      </c>
      <c r="I109" s="20">
        <f t="shared" si="5"/>
        <v>529.3000000000001</v>
      </c>
      <c r="J109" s="20">
        <f t="shared" si="6"/>
        <v>1167.9</v>
      </c>
      <c r="K109" s="20">
        <f t="shared" si="7"/>
        <v>378.0714285714286</v>
      </c>
    </row>
    <row r="110" spans="1:11" ht="47.25" customHeight="1">
      <c r="A110" s="100"/>
      <c r="B110" s="89"/>
      <c r="C110" s="63" t="s">
        <v>22</v>
      </c>
      <c r="D110" s="30" t="s">
        <v>23</v>
      </c>
      <c r="E110" s="20">
        <v>420</v>
      </c>
      <c r="F110" s="20">
        <v>300</v>
      </c>
      <c r="G110" s="20">
        <v>1587.9</v>
      </c>
      <c r="H110" s="20">
        <f t="shared" si="4"/>
        <v>1287.9</v>
      </c>
      <c r="I110" s="20">
        <f t="shared" si="5"/>
        <v>529.3000000000001</v>
      </c>
      <c r="J110" s="20">
        <f t="shared" si="6"/>
        <v>1167.9</v>
      </c>
      <c r="K110" s="20">
        <f t="shared" si="7"/>
        <v>378.0714285714286</v>
      </c>
    </row>
    <row r="111" spans="1:11" s="5" customFormat="1" ht="15">
      <c r="A111" s="100"/>
      <c r="B111" s="89"/>
      <c r="C111" s="65"/>
      <c r="D111" s="3" t="s">
        <v>37</v>
      </c>
      <c r="E111" s="4">
        <f>SUM(E109)</f>
        <v>420</v>
      </c>
      <c r="F111" s="4">
        <f>SUM(F109)</f>
        <v>300</v>
      </c>
      <c r="G111" s="4">
        <f>SUM(G109)</f>
        <v>1587.9</v>
      </c>
      <c r="H111" s="4">
        <f t="shared" si="4"/>
        <v>1287.9</v>
      </c>
      <c r="I111" s="4">
        <f t="shared" si="5"/>
        <v>529.3000000000001</v>
      </c>
      <c r="J111" s="4">
        <f t="shared" si="6"/>
        <v>1167.9</v>
      </c>
      <c r="K111" s="4">
        <f t="shared" si="7"/>
        <v>378.0714285714286</v>
      </c>
    </row>
    <row r="112" spans="1:11" s="5" customFormat="1" ht="30.75">
      <c r="A112" s="100"/>
      <c r="B112" s="89"/>
      <c r="C112" s="65"/>
      <c r="D112" s="3" t="s">
        <v>38</v>
      </c>
      <c r="E112" s="4">
        <f>E113-E107</f>
        <v>755810</v>
      </c>
      <c r="F112" s="4">
        <f>F113-F107</f>
        <v>1588856.0000000002</v>
      </c>
      <c r="G112" s="4">
        <f>G113-G107</f>
        <v>1647476.5</v>
      </c>
      <c r="H112" s="4">
        <f t="shared" si="4"/>
        <v>58620.49999999977</v>
      </c>
      <c r="I112" s="4">
        <f t="shared" si="5"/>
        <v>103.6894784675263</v>
      </c>
      <c r="J112" s="4">
        <f t="shared" si="6"/>
        <v>891666.5</v>
      </c>
      <c r="K112" s="4">
        <f t="shared" si="7"/>
        <v>217.97495402283644</v>
      </c>
    </row>
    <row r="113" spans="1:11" s="5" customFormat="1" ht="15">
      <c r="A113" s="101"/>
      <c r="B113" s="90"/>
      <c r="C113" s="65"/>
      <c r="D113" s="3" t="s">
        <v>56</v>
      </c>
      <c r="E113" s="4">
        <f>E108+E111</f>
        <v>755460.7</v>
      </c>
      <c r="F113" s="4">
        <f>F108+F111</f>
        <v>1588856.0000000002</v>
      </c>
      <c r="G113" s="4">
        <f>G108+G111</f>
        <v>1575350.8</v>
      </c>
      <c r="H113" s="4">
        <f t="shared" si="4"/>
        <v>-13505.200000000186</v>
      </c>
      <c r="I113" s="4">
        <f t="shared" si="5"/>
        <v>99.15000478331578</v>
      </c>
      <c r="J113" s="4">
        <f t="shared" si="6"/>
        <v>819890.1000000001</v>
      </c>
      <c r="K113" s="4">
        <f t="shared" si="7"/>
        <v>208.5284912901492</v>
      </c>
    </row>
    <row r="114" spans="1:11" s="5" customFormat="1" ht="15.75" customHeight="1">
      <c r="A114" s="99" t="s">
        <v>229</v>
      </c>
      <c r="B114" s="88" t="s">
        <v>232</v>
      </c>
      <c r="C114" s="64" t="s">
        <v>11</v>
      </c>
      <c r="D114" s="28" t="s">
        <v>12</v>
      </c>
      <c r="E114" s="20">
        <v>609.5</v>
      </c>
      <c r="F114" s="4"/>
      <c r="G114" s="20"/>
      <c r="H114" s="20">
        <f t="shared" si="4"/>
        <v>0</v>
      </c>
      <c r="I114" s="20"/>
      <c r="J114" s="20">
        <f t="shared" si="6"/>
        <v>-609.5</v>
      </c>
      <c r="K114" s="20"/>
    </row>
    <row r="115" spans="1:11" s="5" customFormat="1" ht="30.75">
      <c r="A115" s="100"/>
      <c r="B115" s="89"/>
      <c r="C115" s="64" t="s">
        <v>207</v>
      </c>
      <c r="D115" s="19" t="s">
        <v>208</v>
      </c>
      <c r="E115" s="20">
        <v>118.3</v>
      </c>
      <c r="F115" s="4"/>
      <c r="G115" s="20">
        <v>65.2</v>
      </c>
      <c r="H115" s="20">
        <f t="shared" si="4"/>
        <v>65.2</v>
      </c>
      <c r="I115" s="20"/>
      <c r="J115" s="20">
        <f t="shared" si="6"/>
        <v>-53.099999999999994</v>
      </c>
      <c r="K115" s="20">
        <f t="shared" si="7"/>
        <v>55.11411665257819</v>
      </c>
    </row>
    <row r="116" spans="1:11" s="5" customFormat="1" ht="93">
      <c r="A116" s="100"/>
      <c r="B116" s="89"/>
      <c r="C116" s="63" t="s">
        <v>205</v>
      </c>
      <c r="D116" s="48" t="s">
        <v>225</v>
      </c>
      <c r="E116" s="20">
        <v>34.4</v>
      </c>
      <c r="F116" s="4"/>
      <c r="G116" s="20"/>
      <c r="H116" s="20">
        <f t="shared" si="4"/>
        <v>0</v>
      </c>
      <c r="I116" s="20"/>
      <c r="J116" s="20">
        <f t="shared" si="6"/>
        <v>-34.4</v>
      </c>
      <c r="K116" s="20"/>
    </row>
    <row r="117" spans="1:11" ht="15.75" customHeight="1" hidden="1">
      <c r="A117" s="100"/>
      <c r="B117" s="89"/>
      <c r="C117" s="64" t="s">
        <v>20</v>
      </c>
      <c r="D117" s="29" t="s">
        <v>21</v>
      </c>
      <c r="E117" s="20">
        <f>SUM(E118:E119)</f>
        <v>0</v>
      </c>
      <c r="F117" s="20">
        <f>SUM(F118:F119)</f>
        <v>0</v>
      </c>
      <c r="G117" s="20">
        <f>SUM(G118:G119)</f>
        <v>0</v>
      </c>
      <c r="H117" s="20">
        <f t="shared" si="4"/>
        <v>0</v>
      </c>
      <c r="I117" s="20" t="e">
        <f t="shared" si="5"/>
        <v>#DIV/0!</v>
      </c>
      <c r="J117" s="20">
        <f t="shared" si="6"/>
        <v>0</v>
      </c>
      <c r="K117" s="20" t="e">
        <f t="shared" si="7"/>
        <v>#DIV/0!</v>
      </c>
    </row>
    <row r="118" spans="1:11" ht="31.5" customHeight="1" hidden="1">
      <c r="A118" s="100"/>
      <c r="B118" s="89"/>
      <c r="C118" s="63" t="s">
        <v>41</v>
      </c>
      <c r="D118" s="30" t="s">
        <v>42</v>
      </c>
      <c r="E118" s="20"/>
      <c r="F118" s="20"/>
      <c r="G118" s="20"/>
      <c r="H118" s="20">
        <f t="shared" si="4"/>
        <v>0</v>
      </c>
      <c r="I118" s="20" t="e">
        <f t="shared" si="5"/>
        <v>#DIV/0!</v>
      </c>
      <c r="J118" s="20">
        <f t="shared" si="6"/>
        <v>0</v>
      </c>
      <c r="K118" s="20" t="e">
        <f t="shared" si="7"/>
        <v>#DIV/0!</v>
      </c>
    </row>
    <row r="119" spans="1:11" ht="47.25" customHeight="1" hidden="1">
      <c r="A119" s="100"/>
      <c r="B119" s="89"/>
      <c r="C119" s="63" t="s">
        <v>22</v>
      </c>
      <c r="D119" s="30" t="s">
        <v>23</v>
      </c>
      <c r="E119" s="20"/>
      <c r="F119" s="20"/>
      <c r="G119" s="20"/>
      <c r="H119" s="20">
        <f t="shared" si="4"/>
        <v>0</v>
      </c>
      <c r="I119" s="20" t="e">
        <f t="shared" si="5"/>
        <v>#DIV/0!</v>
      </c>
      <c r="J119" s="20">
        <f t="shared" si="6"/>
        <v>0</v>
      </c>
      <c r="K119" s="20" t="e">
        <f t="shared" si="7"/>
        <v>#DIV/0!</v>
      </c>
    </row>
    <row r="120" spans="1:11" ht="15.75" customHeight="1">
      <c r="A120" s="100"/>
      <c r="B120" s="89"/>
      <c r="C120" s="64" t="s">
        <v>24</v>
      </c>
      <c r="D120" s="29" t="s">
        <v>25</v>
      </c>
      <c r="E120" s="20"/>
      <c r="F120" s="20"/>
      <c r="G120" s="20">
        <v>-13.1</v>
      </c>
      <c r="H120" s="20">
        <f t="shared" si="4"/>
        <v>-13.1</v>
      </c>
      <c r="I120" s="20"/>
      <c r="J120" s="20">
        <f t="shared" si="6"/>
        <v>-13.1</v>
      </c>
      <c r="K120" s="20"/>
    </row>
    <row r="121" spans="1:11" ht="15">
      <c r="A121" s="100"/>
      <c r="B121" s="89"/>
      <c r="C121" s="64" t="s">
        <v>26</v>
      </c>
      <c r="D121" s="29" t="s">
        <v>27</v>
      </c>
      <c r="E121" s="20"/>
      <c r="F121" s="20">
        <v>730</v>
      </c>
      <c r="G121" s="20">
        <v>730</v>
      </c>
      <c r="H121" s="20">
        <f t="shared" si="4"/>
        <v>0</v>
      </c>
      <c r="I121" s="20">
        <f t="shared" si="5"/>
        <v>100</v>
      </c>
      <c r="J121" s="20">
        <f t="shared" si="6"/>
        <v>730</v>
      </c>
      <c r="K121" s="20"/>
    </row>
    <row r="122" spans="1:11" ht="15">
      <c r="A122" s="100"/>
      <c r="B122" s="89"/>
      <c r="C122" s="64" t="s">
        <v>29</v>
      </c>
      <c r="D122" s="29" t="s">
        <v>30</v>
      </c>
      <c r="E122" s="20">
        <f>803.3+14.3</f>
        <v>817.5999999999999</v>
      </c>
      <c r="F122" s="20">
        <v>580.7</v>
      </c>
      <c r="G122" s="20">
        <v>580.6</v>
      </c>
      <c r="H122" s="20">
        <f t="shared" si="4"/>
        <v>-0.10000000000002274</v>
      </c>
      <c r="I122" s="20">
        <f t="shared" si="5"/>
        <v>99.98277940416737</v>
      </c>
      <c r="J122" s="20">
        <f t="shared" si="6"/>
        <v>-236.9999999999999</v>
      </c>
      <c r="K122" s="20">
        <f t="shared" si="7"/>
        <v>71.01272015655579</v>
      </c>
    </row>
    <row r="123" spans="1:11" ht="15.75" customHeight="1" hidden="1">
      <c r="A123" s="100"/>
      <c r="B123" s="89"/>
      <c r="C123" s="64" t="s">
        <v>31</v>
      </c>
      <c r="D123" s="29" t="s">
        <v>77</v>
      </c>
      <c r="E123" s="20"/>
      <c r="F123" s="20"/>
      <c r="G123" s="20"/>
      <c r="H123" s="20">
        <f t="shared" si="4"/>
        <v>0</v>
      </c>
      <c r="I123" s="20" t="e">
        <f t="shared" si="5"/>
        <v>#DIV/0!</v>
      </c>
      <c r="J123" s="20">
        <f t="shared" si="6"/>
        <v>0</v>
      </c>
      <c r="K123" s="20" t="e">
        <f t="shared" si="7"/>
        <v>#DIV/0!</v>
      </c>
    </row>
    <row r="124" spans="1:11" ht="15">
      <c r="A124" s="100"/>
      <c r="B124" s="89"/>
      <c r="C124" s="64" t="s">
        <v>48</v>
      </c>
      <c r="D124" s="30" t="s">
        <v>49</v>
      </c>
      <c r="E124" s="20">
        <v>2433.9</v>
      </c>
      <c r="F124" s="20">
        <v>3706.4</v>
      </c>
      <c r="G124" s="20">
        <v>3706.4</v>
      </c>
      <c r="H124" s="20">
        <f t="shared" si="4"/>
        <v>0</v>
      </c>
      <c r="I124" s="20">
        <f t="shared" si="5"/>
        <v>100</v>
      </c>
      <c r="J124" s="20">
        <f t="shared" si="6"/>
        <v>1272.5</v>
      </c>
      <c r="K124" s="20">
        <f t="shared" si="7"/>
        <v>152.2823452072805</v>
      </c>
    </row>
    <row r="125" spans="1:11" ht="30.75">
      <c r="A125" s="100"/>
      <c r="B125" s="89"/>
      <c r="C125" s="64" t="s">
        <v>198</v>
      </c>
      <c r="D125" s="28" t="s">
        <v>201</v>
      </c>
      <c r="E125" s="20"/>
      <c r="F125" s="20"/>
      <c r="G125" s="20">
        <v>2918.4</v>
      </c>
      <c r="H125" s="20">
        <f t="shared" si="4"/>
        <v>2918.4</v>
      </c>
      <c r="I125" s="20"/>
      <c r="J125" s="20">
        <f t="shared" si="6"/>
        <v>2918.4</v>
      </c>
      <c r="K125" s="20"/>
    </row>
    <row r="126" spans="1:11" ht="15.75" customHeight="1" hidden="1">
      <c r="A126" s="100"/>
      <c r="B126" s="89"/>
      <c r="C126" s="64" t="s">
        <v>33</v>
      </c>
      <c r="D126" s="29" t="s">
        <v>28</v>
      </c>
      <c r="E126" s="20"/>
      <c r="F126" s="20"/>
      <c r="G126" s="20"/>
      <c r="H126" s="20">
        <f t="shared" si="4"/>
        <v>0</v>
      </c>
      <c r="I126" s="20" t="e">
        <f t="shared" si="5"/>
        <v>#DIV/0!</v>
      </c>
      <c r="J126" s="20">
        <f t="shared" si="6"/>
        <v>0</v>
      </c>
      <c r="K126" s="20" t="e">
        <f t="shared" si="7"/>
        <v>#DIV/0!</v>
      </c>
    </row>
    <row r="127" spans="1:11" s="5" customFormat="1" ht="15">
      <c r="A127" s="100"/>
      <c r="B127" s="89"/>
      <c r="C127" s="66"/>
      <c r="D127" s="3" t="s">
        <v>34</v>
      </c>
      <c r="E127" s="4">
        <f>SUM(E114:E117,E120:E126)</f>
        <v>4013.7</v>
      </c>
      <c r="F127" s="4">
        <f>SUM(F114:F117,F120:F126)</f>
        <v>5017.1</v>
      </c>
      <c r="G127" s="4">
        <f>SUM(G114:G117,G120:G126)</f>
        <v>7987.5</v>
      </c>
      <c r="H127" s="4">
        <f t="shared" si="4"/>
        <v>2970.3999999999996</v>
      </c>
      <c r="I127" s="4">
        <f t="shared" si="5"/>
        <v>159.20551713141055</v>
      </c>
      <c r="J127" s="4">
        <f t="shared" si="6"/>
        <v>3973.8</v>
      </c>
      <c r="K127" s="4">
        <f t="shared" si="7"/>
        <v>199.00590477614173</v>
      </c>
    </row>
    <row r="128" spans="1:11" ht="15">
      <c r="A128" s="100"/>
      <c r="B128" s="89"/>
      <c r="C128" s="64" t="s">
        <v>20</v>
      </c>
      <c r="D128" s="29" t="s">
        <v>21</v>
      </c>
      <c r="E128" s="20">
        <f>E129</f>
        <v>16</v>
      </c>
      <c r="F128" s="20">
        <f>F129</f>
        <v>12</v>
      </c>
      <c r="G128" s="20">
        <f>G129</f>
        <v>170.3</v>
      </c>
      <c r="H128" s="20">
        <f t="shared" si="4"/>
        <v>158.3</v>
      </c>
      <c r="I128" s="20">
        <f t="shared" si="5"/>
        <v>1419.1666666666667</v>
      </c>
      <c r="J128" s="20">
        <f t="shared" si="6"/>
        <v>154.3</v>
      </c>
      <c r="K128" s="20">
        <f t="shared" si="7"/>
        <v>1064.375</v>
      </c>
    </row>
    <row r="129" spans="1:11" ht="47.25" customHeight="1">
      <c r="A129" s="100"/>
      <c r="B129" s="89"/>
      <c r="C129" s="63" t="s">
        <v>22</v>
      </c>
      <c r="D129" s="30" t="s">
        <v>23</v>
      </c>
      <c r="E129" s="20">
        <v>16</v>
      </c>
      <c r="F129" s="20">
        <v>12</v>
      </c>
      <c r="G129" s="20">
        <v>170.3</v>
      </c>
      <c r="H129" s="20">
        <f t="shared" si="4"/>
        <v>158.3</v>
      </c>
      <c r="I129" s="20">
        <f t="shared" si="5"/>
        <v>1419.1666666666667</v>
      </c>
      <c r="J129" s="20">
        <f t="shared" si="6"/>
        <v>154.3</v>
      </c>
      <c r="K129" s="20">
        <f t="shared" si="7"/>
        <v>1064.375</v>
      </c>
    </row>
    <row r="130" spans="1:11" s="5" customFormat="1" ht="15">
      <c r="A130" s="100"/>
      <c r="B130" s="89"/>
      <c r="C130" s="68"/>
      <c r="D130" s="3" t="s">
        <v>37</v>
      </c>
      <c r="E130" s="4">
        <f>E128</f>
        <v>16</v>
      </c>
      <c r="F130" s="4">
        <f>F128</f>
        <v>12</v>
      </c>
      <c r="G130" s="4">
        <f>G128</f>
        <v>170.3</v>
      </c>
      <c r="H130" s="4">
        <f t="shared" si="4"/>
        <v>158.3</v>
      </c>
      <c r="I130" s="4">
        <f t="shared" si="5"/>
        <v>1419.1666666666667</v>
      </c>
      <c r="J130" s="4">
        <f t="shared" si="6"/>
        <v>154.3</v>
      </c>
      <c r="K130" s="4">
        <f t="shared" si="7"/>
        <v>1064.375</v>
      </c>
    </row>
    <row r="131" spans="1:11" s="5" customFormat="1" ht="30.75">
      <c r="A131" s="100"/>
      <c r="B131" s="89"/>
      <c r="C131" s="66"/>
      <c r="D131" s="3" t="s">
        <v>38</v>
      </c>
      <c r="E131" s="4">
        <f>E132-E126</f>
        <v>4029.7</v>
      </c>
      <c r="F131" s="4">
        <f>F132-F126</f>
        <v>5029.1</v>
      </c>
      <c r="G131" s="4">
        <f>G132-G126</f>
        <v>8157.8</v>
      </c>
      <c r="H131" s="4">
        <f t="shared" si="4"/>
        <v>3128.7</v>
      </c>
      <c r="I131" s="4">
        <f t="shared" si="5"/>
        <v>162.21192658726213</v>
      </c>
      <c r="J131" s="4">
        <f t="shared" si="6"/>
        <v>4128.1</v>
      </c>
      <c r="K131" s="4">
        <f t="shared" si="7"/>
        <v>202.44186912177088</v>
      </c>
    </row>
    <row r="132" spans="1:11" s="5" customFormat="1" ht="15">
      <c r="A132" s="101"/>
      <c r="B132" s="90"/>
      <c r="C132" s="61"/>
      <c r="D132" s="3" t="s">
        <v>56</v>
      </c>
      <c r="E132" s="4">
        <f>E127+E130</f>
        <v>4029.7</v>
      </c>
      <c r="F132" s="4">
        <f>F127+F130</f>
        <v>5029.1</v>
      </c>
      <c r="G132" s="4">
        <f>G127+G130</f>
        <v>8157.8</v>
      </c>
      <c r="H132" s="4">
        <f t="shared" si="4"/>
        <v>3128.7</v>
      </c>
      <c r="I132" s="4">
        <f t="shared" si="5"/>
        <v>162.21192658726213</v>
      </c>
      <c r="J132" s="4">
        <f t="shared" si="6"/>
        <v>4128.1</v>
      </c>
      <c r="K132" s="4">
        <f t="shared" si="7"/>
        <v>202.44186912177088</v>
      </c>
    </row>
    <row r="133" spans="1:11" ht="15.75" customHeight="1">
      <c r="A133" s="99" t="s">
        <v>78</v>
      </c>
      <c r="B133" s="88" t="s">
        <v>79</v>
      </c>
      <c r="C133" s="64" t="s">
        <v>11</v>
      </c>
      <c r="D133" s="28" t="s">
        <v>12</v>
      </c>
      <c r="E133" s="35">
        <v>7023.9</v>
      </c>
      <c r="F133" s="35"/>
      <c r="G133" s="35">
        <v>218.7</v>
      </c>
      <c r="H133" s="20">
        <f t="shared" si="4"/>
        <v>218.7</v>
      </c>
      <c r="I133" s="20"/>
      <c r="J133" s="20">
        <f t="shared" si="6"/>
        <v>-6805.2</v>
      </c>
      <c r="K133" s="20">
        <f t="shared" si="7"/>
        <v>3.113654807158416</v>
      </c>
    </row>
    <row r="134" spans="1:11" ht="15.75" customHeight="1">
      <c r="A134" s="100"/>
      <c r="B134" s="89"/>
      <c r="C134" s="64" t="s">
        <v>219</v>
      </c>
      <c r="D134" s="48" t="s">
        <v>220</v>
      </c>
      <c r="E134" s="35"/>
      <c r="F134" s="35"/>
      <c r="G134" s="35">
        <v>50.6</v>
      </c>
      <c r="H134" s="20">
        <f aca="true" t="shared" si="8" ref="H134:H197">G134-F134</f>
        <v>50.6</v>
      </c>
      <c r="I134" s="20"/>
      <c r="J134" s="20">
        <f aca="true" t="shared" si="9" ref="J134:J197">G134-E134</f>
        <v>50.6</v>
      </c>
      <c r="K134" s="20"/>
    </row>
    <row r="135" spans="1:11" ht="30.75">
      <c r="A135" s="100"/>
      <c r="B135" s="89"/>
      <c r="C135" s="64" t="s">
        <v>207</v>
      </c>
      <c r="D135" s="19" t="s">
        <v>208</v>
      </c>
      <c r="E135" s="35">
        <v>6402.3</v>
      </c>
      <c r="F135" s="35"/>
      <c r="G135" s="50">
        <v>4175.2</v>
      </c>
      <c r="H135" s="20">
        <f t="shared" si="8"/>
        <v>4175.2</v>
      </c>
      <c r="I135" s="20"/>
      <c r="J135" s="20">
        <f t="shared" si="9"/>
        <v>-2227.1000000000004</v>
      </c>
      <c r="K135" s="20">
        <f aca="true" t="shared" si="10" ref="K135:K197">G135/E135*100</f>
        <v>65.2140636958593</v>
      </c>
    </row>
    <row r="136" spans="1:11" ht="93">
      <c r="A136" s="100"/>
      <c r="B136" s="89"/>
      <c r="C136" s="63" t="s">
        <v>205</v>
      </c>
      <c r="D136" s="48" t="s">
        <v>225</v>
      </c>
      <c r="E136" s="35">
        <v>191.6</v>
      </c>
      <c r="F136" s="35"/>
      <c r="G136" s="35">
        <v>75.9</v>
      </c>
      <c r="H136" s="20">
        <f t="shared" si="8"/>
        <v>75.9</v>
      </c>
      <c r="I136" s="20"/>
      <c r="J136" s="20">
        <f t="shared" si="9"/>
        <v>-115.69999999999999</v>
      </c>
      <c r="K136" s="20">
        <f t="shared" si="10"/>
        <v>39.61377870563675</v>
      </c>
    </row>
    <row r="137" spans="1:11" ht="15">
      <c r="A137" s="100"/>
      <c r="B137" s="89"/>
      <c r="C137" s="64" t="s">
        <v>20</v>
      </c>
      <c r="D137" s="29" t="s">
        <v>21</v>
      </c>
      <c r="E137" s="35">
        <f>E139+E138</f>
        <v>580.8</v>
      </c>
      <c r="F137" s="35">
        <f>F139+F138</f>
        <v>0</v>
      </c>
      <c r="G137" s="35">
        <f>G139+G138</f>
        <v>409.7</v>
      </c>
      <c r="H137" s="20">
        <f t="shared" si="8"/>
        <v>409.7</v>
      </c>
      <c r="I137" s="20"/>
      <c r="J137" s="20">
        <f t="shared" si="9"/>
        <v>-171.09999999999997</v>
      </c>
      <c r="K137" s="20">
        <f t="shared" si="10"/>
        <v>70.54063360881543</v>
      </c>
    </row>
    <row r="138" spans="1:11" ht="47.25" customHeight="1">
      <c r="A138" s="100"/>
      <c r="B138" s="89"/>
      <c r="C138" s="63" t="s">
        <v>211</v>
      </c>
      <c r="D138" s="30" t="s">
        <v>212</v>
      </c>
      <c r="E138" s="35"/>
      <c r="F138" s="35"/>
      <c r="G138" s="35">
        <v>10.4</v>
      </c>
      <c r="H138" s="20">
        <f t="shared" si="8"/>
        <v>10.4</v>
      </c>
      <c r="I138" s="20"/>
      <c r="J138" s="20">
        <f t="shared" si="9"/>
        <v>10.4</v>
      </c>
      <c r="K138" s="20"/>
    </row>
    <row r="139" spans="1:11" ht="47.25" customHeight="1">
      <c r="A139" s="100"/>
      <c r="B139" s="89"/>
      <c r="C139" s="63" t="s">
        <v>22</v>
      </c>
      <c r="D139" s="30" t="s">
        <v>23</v>
      </c>
      <c r="E139" s="35">
        <v>580.8</v>
      </c>
      <c r="F139" s="35"/>
      <c r="G139" s="35">
        <v>399.3</v>
      </c>
      <c r="H139" s="20">
        <f t="shared" si="8"/>
        <v>399.3</v>
      </c>
      <c r="I139" s="20"/>
      <c r="J139" s="20">
        <f t="shared" si="9"/>
        <v>-181.49999999999994</v>
      </c>
      <c r="K139" s="20">
        <f t="shared" si="10"/>
        <v>68.75000000000001</v>
      </c>
    </row>
    <row r="140" spans="1:11" ht="15">
      <c r="A140" s="100"/>
      <c r="B140" s="89"/>
      <c r="C140" s="64" t="s">
        <v>24</v>
      </c>
      <c r="D140" s="29" t="s">
        <v>25</v>
      </c>
      <c r="E140" s="35">
        <v>12.5</v>
      </c>
      <c r="F140" s="35"/>
      <c r="G140" s="35">
        <v>-172.2</v>
      </c>
      <c r="H140" s="20">
        <f t="shared" si="8"/>
        <v>-172.2</v>
      </c>
      <c r="I140" s="20"/>
      <c r="J140" s="20">
        <f t="shared" si="9"/>
        <v>-184.7</v>
      </c>
      <c r="K140" s="20">
        <f t="shared" si="10"/>
        <v>-1377.6</v>
      </c>
    </row>
    <row r="141" spans="1:11" ht="15">
      <c r="A141" s="100"/>
      <c r="B141" s="89"/>
      <c r="C141" s="64" t="s">
        <v>26</v>
      </c>
      <c r="D141" s="29" t="s">
        <v>27</v>
      </c>
      <c r="E141" s="35"/>
      <c r="F141" s="50">
        <v>4.4</v>
      </c>
      <c r="G141" s="35">
        <v>250</v>
      </c>
      <c r="H141" s="20">
        <f t="shared" si="8"/>
        <v>245.6</v>
      </c>
      <c r="I141" s="20">
        <f aca="true" t="shared" si="11" ref="I141:I197">G141/F141*100</f>
        <v>5681.818181818181</v>
      </c>
      <c r="J141" s="20">
        <f t="shared" si="9"/>
        <v>250</v>
      </c>
      <c r="K141" s="20"/>
    </row>
    <row r="142" spans="1:11" ht="15">
      <c r="A142" s="100"/>
      <c r="B142" s="89"/>
      <c r="C142" s="64" t="s">
        <v>29</v>
      </c>
      <c r="D142" s="29" t="s">
        <v>30</v>
      </c>
      <c r="E142" s="35">
        <v>212361.7</v>
      </c>
      <c r="F142" s="50">
        <f>432785.7+3674.3</f>
        <v>436460</v>
      </c>
      <c r="G142" s="35">
        <v>411258.7</v>
      </c>
      <c r="H142" s="20">
        <f t="shared" si="8"/>
        <v>-25201.29999999999</v>
      </c>
      <c r="I142" s="20">
        <f t="shared" si="11"/>
        <v>94.22597718003941</v>
      </c>
      <c r="J142" s="20">
        <f t="shared" si="9"/>
        <v>198897</v>
      </c>
      <c r="K142" s="20">
        <f t="shared" si="10"/>
        <v>193.65954407032905</v>
      </c>
    </row>
    <row r="143" spans="1:11" ht="15">
      <c r="A143" s="100"/>
      <c r="B143" s="89"/>
      <c r="C143" s="64" t="s">
        <v>31</v>
      </c>
      <c r="D143" s="29" t="s">
        <v>77</v>
      </c>
      <c r="E143" s="35">
        <v>2522624.2</v>
      </c>
      <c r="F143" s="35">
        <v>3117302.7</v>
      </c>
      <c r="G143" s="35">
        <v>3117302.7</v>
      </c>
      <c r="H143" s="20">
        <f t="shared" si="8"/>
        <v>0</v>
      </c>
      <c r="I143" s="20">
        <f t="shared" si="11"/>
        <v>100</v>
      </c>
      <c r="J143" s="20">
        <f t="shared" si="9"/>
        <v>594678.5</v>
      </c>
      <c r="K143" s="20">
        <f t="shared" si="10"/>
        <v>123.57380461187996</v>
      </c>
    </row>
    <row r="144" spans="1:11" ht="15">
      <c r="A144" s="100"/>
      <c r="B144" s="89"/>
      <c r="C144" s="64" t="s">
        <v>48</v>
      </c>
      <c r="D144" s="30" t="s">
        <v>49</v>
      </c>
      <c r="E144" s="35">
        <v>37336.7</v>
      </c>
      <c r="F144" s="50">
        <f>47344.8-3674.3</f>
        <v>43670.5</v>
      </c>
      <c r="G144" s="35">
        <v>43670.5</v>
      </c>
      <c r="H144" s="20">
        <f t="shared" si="8"/>
        <v>0</v>
      </c>
      <c r="I144" s="20">
        <f t="shared" si="11"/>
        <v>100</v>
      </c>
      <c r="J144" s="20">
        <f t="shared" si="9"/>
        <v>6333.800000000003</v>
      </c>
      <c r="K144" s="20">
        <f t="shared" si="10"/>
        <v>116.96400592446574</v>
      </c>
    </row>
    <row r="145" spans="1:11" ht="30.75">
      <c r="A145" s="100"/>
      <c r="B145" s="89"/>
      <c r="C145" s="64" t="s">
        <v>198</v>
      </c>
      <c r="D145" s="28" t="s">
        <v>201</v>
      </c>
      <c r="E145" s="35"/>
      <c r="F145" s="35"/>
      <c r="G145" s="35">
        <v>14932.3</v>
      </c>
      <c r="H145" s="20">
        <f t="shared" si="8"/>
        <v>14932.3</v>
      </c>
      <c r="I145" s="20"/>
      <c r="J145" s="20">
        <f t="shared" si="9"/>
        <v>14932.3</v>
      </c>
      <c r="K145" s="20"/>
    </row>
    <row r="146" spans="1:11" ht="15">
      <c r="A146" s="100"/>
      <c r="B146" s="89"/>
      <c r="C146" s="64" t="s">
        <v>33</v>
      </c>
      <c r="D146" s="29" t="s">
        <v>28</v>
      </c>
      <c r="E146" s="35">
        <v>-20443.3</v>
      </c>
      <c r="F146" s="35"/>
      <c r="G146" s="50">
        <v>-30424.4</v>
      </c>
      <c r="H146" s="20">
        <f t="shared" si="8"/>
        <v>-30424.4</v>
      </c>
      <c r="I146" s="20"/>
      <c r="J146" s="20">
        <f t="shared" si="9"/>
        <v>-9981.100000000002</v>
      </c>
      <c r="K146" s="20">
        <f t="shared" si="10"/>
        <v>148.823330871239</v>
      </c>
    </row>
    <row r="147" spans="1:11" s="5" customFormat="1" ht="30.75">
      <c r="A147" s="100"/>
      <c r="B147" s="89"/>
      <c r="C147" s="66"/>
      <c r="D147" s="3" t="s">
        <v>38</v>
      </c>
      <c r="E147" s="6">
        <f>E148-E146</f>
        <v>2786533.7</v>
      </c>
      <c r="F147" s="6">
        <f>F148-F146</f>
        <v>3597437.6</v>
      </c>
      <c r="G147" s="6">
        <f>G148-G146</f>
        <v>3592172.1</v>
      </c>
      <c r="H147" s="4">
        <f t="shared" si="8"/>
        <v>-5265.5</v>
      </c>
      <c r="I147" s="4">
        <f t="shared" si="11"/>
        <v>99.85363192957121</v>
      </c>
      <c r="J147" s="4">
        <f t="shared" si="9"/>
        <v>805638.3999999999</v>
      </c>
      <c r="K147" s="4">
        <f t="shared" si="10"/>
        <v>128.91184843736144</v>
      </c>
    </row>
    <row r="148" spans="1:11" s="5" customFormat="1" ht="15">
      <c r="A148" s="101"/>
      <c r="B148" s="90"/>
      <c r="C148" s="61"/>
      <c r="D148" s="3" t="s">
        <v>56</v>
      </c>
      <c r="E148" s="4">
        <f>SUM(E133:E137,E140:E146)</f>
        <v>2766090.4000000004</v>
      </c>
      <c r="F148" s="4">
        <f>SUM(F133:F137,F140:F146)</f>
        <v>3597437.6</v>
      </c>
      <c r="G148" s="4">
        <f>SUM(G133:G137,G140:G146)</f>
        <v>3561747.7</v>
      </c>
      <c r="H148" s="4">
        <f t="shared" si="8"/>
        <v>-35689.89999999991</v>
      </c>
      <c r="I148" s="4">
        <f t="shared" si="11"/>
        <v>99.00790773966447</v>
      </c>
      <c r="J148" s="4">
        <f t="shared" si="9"/>
        <v>795657.2999999998</v>
      </c>
      <c r="K148" s="4">
        <f t="shared" si="10"/>
        <v>128.7646889631662</v>
      </c>
    </row>
    <row r="149" spans="1:11" s="5" customFormat="1" ht="31.5" customHeight="1">
      <c r="A149" s="99" t="s">
        <v>80</v>
      </c>
      <c r="B149" s="88" t="s">
        <v>81</v>
      </c>
      <c r="C149" s="64" t="s">
        <v>207</v>
      </c>
      <c r="D149" s="19" t="s">
        <v>208</v>
      </c>
      <c r="E149" s="20">
        <v>14.9</v>
      </c>
      <c r="F149" s="4"/>
      <c r="G149" s="20">
        <v>48.5</v>
      </c>
      <c r="H149" s="20">
        <f t="shared" si="8"/>
        <v>48.5</v>
      </c>
      <c r="I149" s="20"/>
      <c r="J149" s="20">
        <f t="shared" si="9"/>
        <v>33.6</v>
      </c>
      <c r="K149" s="20">
        <f t="shared" si="10"/>
        <v>325.503355704698</v>
      </c>
    </row>
    <row r="150" spans="1:11" ht="15">
      <c r="A150" s="100"/>
      <c r="B150" s="89"/>
      <c r="C150" s="64" t="s">
        <v>20</v>
      </c>
      <c r="D150" s="29" t="s">
        <v>21</v>
      </c>
      <c r="E150" s="20">
        <f>E152+E151</f>
        <v>34.3</v>
      </c>
      <c r="F150" s="20">
        <f>F152+F151</f>
        <v>16.2</v>
      </c>
      <c r="G150" s="20">
        <f>G152+G151</f>
        <v>210.4</v>
      </c>
      <c r="H150" s="20">
        <f t="shared" si="8"/>
        <v>194.20000000000002</v>
      </c>
      <c r="I150" s="20">
        <f t="shared" si="11"/>
        <v>1298.7654320987656</v>
      </c>
      <c r="J150" s="20">
        <f t="shared" si="9"/>
        <v>176.10000000000002</v>
      </c>
      <c r="K150" s="20">
        <f t="shared" si="10"/>
        <v>613.4110787172012</v>
      </c>
    </row>
    <row r="151" spans="1:11" ht="47.25" customHeight="1" hidden="1">
      <c r="A151" s="100"/>
      <c r="B151" s="89"/>
      <c r="C151" s="63" t="s">
        <v>211</v>
      </c>
      <c r="D151" s="30" t="s">
        <v>212</v>
      </c>
      <c r="E151" s="20"/>
      <c r="F151" s="20"/>
      <c r="G151" s="20"/>
      <c r="H151" s="20">
        <f t="shared" si="8"/>
        <v>0</v>
      </c>
      <c r="I151" s="20" t="e">
        <f t="shared" si="11"/>
        <v>#DIV/0!</v>
      </c>
      <c r="J151" s="20">
        <f t="shared" si="9"/>
        <v>0</v>
      </c>
      <c r="K151" s="20" t="e">
        <f t="shared" si="10"/>
        <v>#DIV/0!</v>
      </c>
    </row>
    <row r="152" spans="1:11" ht="47.25" customHeight="1">
      <c r="A152" s="100"/>
      <c r="B152" s="89"/>
      <c r="C152" s="63" t="s">
        <v>22</v>
      </c>
      <c r="D152" s="30" t="s">
        <v>23</v>
      </c>
      <c r="E152" s="20">
        <v>34.3</v>
      </c>
      <c r="F152" s="20">
        <v>16.2</v>
      </c>
      <c r="G152" s="20">
        <v>210.4</v>
      </c>
      <c r="H152" s="20">
        <f t="shared" si="8"/>
        <v>194.20000000000002</v>
      </c>
      <c r="I152" s="20">
        <f t="shared" si="11"/>
        <v>1298.7654320987656</v>
      </c>
      <c r="J152" s="20">
        <f t="shared" si="9"/>
        <v>176.10000000000002</v>
      </c>
      <c r="K152" s="20">
        <f t="shared" si="10"/>
        <v>613.4110787172012</v>
      </c>
    </row>
    <row r="153" spans="1:11" ht="15" hidden="1">
      <c r="A153" s="100"/>
      <c r="B153" s="89"/>
      <c r="C153" s="64" t="s">
        <v>24</v>
      </c>
      <c r="D153" s="29" t="s">
        <v>25</v>
      </c>
      <c r="E153" s="20"/>
      <c r="F153" s="20"/>
      <c r="G153" s="20"/>
      <c r="H153" s="20">
        <f t="shared" si="8"/>
        <v>0</v>
      </c>
      <c r="I153" s="20" t="e">
        <f t="shared" si="11"/>
        <v>#DIV/0!</v>
      </c>
      <c r="J153" s="20">
        <f t="shared" si="9"/>
        <v>0</v>
      </c>
      <c r="K153" s="20" t="e">
        <f t="shared" si="10"/>
        <v>#DIV/0!</v>
      </c>
    </row>
    <row r="154" spans="1:11" ht="15">
      <c r="A154" s="100"/>
      <c r="B154" s="89"/>
      <c r="C154" s="64" t="s">
        <v>26</v>
      </c>
      <c r="D154" s="29" t="s">
        <v>27</v>
      </c>
      <c r="E154" s="20">
        <v>1050.9</v>
      </c>
      <c r="F154" s="54"/>
      <c r="G154" s="20"/>
      <c r="H154" s="20">
        <f t="shared" si="8"/>
        <v>0</v>
      </c>
      <c r="I154" s="20"/>
      <c r="J154" s="20">
        <f t="shared" si="9"/>
        <v>-1050.9</v>
      </c>
      <c r="K154" s="20"/>
    </row>
    <row r="155" spans="1:11" ht="15.75" customHeight="1" hidden="1">
      <c r="A155" s="100"/>
      <c r="B155" s="89"/>
      <c r="C155" s="64" t="s">
        <v>29</v>
      </c>
      <c r="D155" s="29" t="s">
        <v>30</v>
      </c>
      <c r="E155" s="37"/>
      <c r="F155" s="20"/>
      <c r="G155" s="20"/>
      <c r="H155" s="20">
        <f t="shared" si="8"/>
        <v>0</v>
      </c>
      <c r="I155" s="20" t="e">
        <f t="shared" si="11"/>
        <v>#DIV/0!</v>
      </c>
      <c r="J155" s="20">
        <f t="shared" si="9"/>
        <v>0</v>
      </c>
      <c r="K155" s="20" t="e">
        <f t="shared" si="10"/>
        <v>#DIV/0!</v>
      </c>
    </row>
    <row r="156" spans="1:11" ht="15">
      <c r="A156" s="100"/>
      <c r="B156" s="89"/>
      <c r="C156" s="64" t="s">
        <v>31</v>
      </c>
      <c r="D156" s="29" t="s">
        <v>77</v>
      </c>
      <c r="E156" s="20">
        <v>3035.5</v>
      </c>
      <c r="F156" s="20">
        <v>3371.8</v>
      </c>
      <c r="G156" s="20">
        <v>3371.8</v>
      </c>
      <c r="H156" s="20">
        <f t="shared" si="8"/>
        <v>0</v>
      </c>
      <c r="I156" s="20">
        <f t="shared" si="11"/>
        <v>100</v>
      </c>
      <c r="J156" s="20">
        <f t="shared" si="9"/>
        <v>336.3000000000002</v>
      </c>
      <c r="K156" s="20">
        <f t="shared" si="10"/>
        <v>111.07889968703675</v>
      </c>
    </row>
    <row r="157" spans="1:11" ht="15.75" customHeight="1" hidden="1">
      <c r="A157" s="100"/>
      <c r="B157" s="89"/>
      <c r="C157" s="64" t="s">
        <v>48</v>
      </c>
      <c r="D157" s="30" t="s">
        <v>49</v>
      </c>
      <c r="E157" s="20"/>
      <c r="F157" s="20"/>
      <c r="G157" s="20"/>
      <c r="H157" s="20">
        <f t="shared" si="8"/>
        <v>0</v>
      </c>
      <c r="I157" s="20" t="e">
        <f t="shared" si="11"/>
        <v>#DIV/0!</v>
      </c>
      <c r="J157" s="20">
        <f t="shared" si="9"/>
        <v>0</v>
      </c>
      <c r="K157" s="20" t="e">
        <f t="shared" si="10"/>
        <v>#DIV/0!</v>
      </c>
    </row>
    <row r="158" spans="1:11" ht="15">
      <c r="A158" s="100"/>
      <c r="B158" s="89"/>
      <c r="C158" s="64" t="s">
        <v>33</v>
      </c>
      <c r="D158" s="29" t="s">
        <v>28</v>
      </c>
      <c r="E158" s="20">
        <v>-25.6</v>
      </c>
      <c r="F158" s="20"/>
      <c r="G158" s="20"/>
      <c r="H158" s="20">
        <f t="shared" si="8"/>
        <v>0</v>
      </c>
      <c r="I158" s="20"/>
      <c r="J158" s="20">
        <f t="shared" si="9"/>
        <v>25.6</v>
      </c>
      <c r="K158" s="20"/>
    </row>
    <row r="159" spans="1:11" s="5" customFormat="1" ht="30.75">
      <c r="A159" s="100"/>
      <c r="B159" s="89"/>
      <c r="C159" s="66"/>
      <c r="D159" s="3" t="s">
        <v>38</v>
      </c>
      <c r="E159" s="4">
        <f>E160-E158</f>
        <v>4135.6</v>
      </c>
      <c r="F159" s="4">
        <f>F160-F158</f>
        <v>3388</v>
      </c>
      <c r="G159" s="4">
        <f>G160-G158</f>
        <v>3630.7000000000003</v>
      </c>
      <c r="H159" s="4">
        <f t="shared" si="8"/>
        <v>242.70000000000027</v>
      </c>
      <c r="I159" s="4">
        <f t="shared" si="11"/>
        <v>107.16351829988196</v>
      </c>
      <c r="J159" s="4">
        <f t="shared" si="9"/>
        <v>-504.9000000000001</v>
      </c>
      <c r="K159" s="4">
        <f t="shared" si="10"/>
        <v>87.79137247315988</v>
      </c>
    </row>
    <row r="160" spans="1:11" s="5" customFormat="1" ht="15">
      <c r="A160" s="101"/>
      <c r="B160" s="90"/>
      <c r="C160" s="65"/>
      <c r="D160" s="3" t="s">
        <v>56</v>
      </c>
      <c r="E160" s="6">
        <f>SUM(E149:E150,E153:E158)</f>
        <v>4110</v>
      </c>
      <c r="F160" s="6">
        <f>SUM(F149:F150,F153:F158)</f>
        <v>3388</v>
      </c>
      <c r="G160" s="6">
        <f>SUM(G149:G150,G153:G158)</f>
        <v>3630.7000000000003</v>
      </c>
      <c r="H160" s="4">
        <f t="shared" si="8"/>
        <v>242.70000000000027</v>
      </c>
      <c r="I160" s="4">
        <f t="shared" si="11"/>
        <v>107.16351829988196</v>
      </c>
      <c r="J160" s="4">
        <f t="shared" si="9"/>
        <v>-479.2999999999997</v>
      </c>
      <c r="K160" s="4">
        <f t="shared" si="10"/>
        <v>88.338199513382</v>
      </c>
    </row>
    <row r="161" spans="1:11" ht="31.5" customHeight="1">
      <c r="A161" s="99" t="s">
        <v>82</v>
      </c>
      <c r="B161" s="88" t="s">
        <v>83</v>
      </c>
      <c r="C161" s="64" t="s">
        <v>207</v>
      </c>
      <c r="D161" s="19" t="s">
        <v>208</v>
      </c>
      <c r="E161" s="20">
        <v>109.6</v>
      </c>
      <c r="F161" s="20"/>
      <c r="G161" s="20">
        <v>330.5</v>
      </c>
      <c r="H161" s="20">
        <f t="shared" si="8"/>
        <v>330.5</v>
      </c>
      <c r="I161" s="20"/>
      <c r="J161" s="20">
        <f t="shared" si="9"/>
        <v>220.9</v>
      </c>
      <c r="K161" s="20">
        <f t="shared" si="10"/>
        <v>301.55109489051097</v>
      </c>
    </row>
    <row r="162" spans="1:11" ht="15.75" customHeight="1" hidden="1">
      <c r="A162" s="100"/>
      <c r="B162" s="89"/>
      <c r="C162" s="64" t="s">
        <v>84</v>
      </c>
      <c r="D162" s="29" t="s">
        <v>85</v>
      </c>
      <c r="E162" s="20"/>
      <c r="F162" s="20"/>
      <c r="G162" s="20"/>
      <c r="H162" s="20">
        <f t="shared" si="8"/>
        <v>0</v>
      </c>
      <c r="I162" s="20" t="e">
        <f t="shared" si="11"/>
        <v>#DIV/0!</v>
      </c>
      <c r="J162" s="20">
        <f t="shared" si="9"/>
        <v>0</v>
      </c>
      <c r="K162" s="20" t="e">
        <f t="shared" si="10"/>
        <v>#DIV/0!</v>
      </c>
    </row>
    <row r="163" spans="1:11" ht="15">
      <c r="A163" s="100"/>
      <c r="B163" s="89"/>
      <c r="C163" s="64" t="s">
        <v>20</v>
      </c>
      <c r="D163" s="29" t="s">
        <v>21</v>
      </c>
      <c r="E163" s="20">
        <f>E165+E164</f>
        <v>583.2</v>
      </c>
      <c r="F163" s="20">
        <f>F165+F164</f>
        <v>51.4</v>
      </c>
      <c r="G163" s="20">
        <f>G165+G164</f>
        <v>190.5</v>
      </c>
      <c r="H163" s="20">
        <f t="shared" si="8"/>
        <v>139.1</v>
      </c>
      <c r="I163" s="20">
        <f t="shared" si="11"/>
        <v>370.6225680933852</v>
      </c>
      <c r="J163" s="20">
        <f t="shared" si="9"/>
        <v>-392.70000000000005</v>
      </c>
      <c r="K163" s="20">
        <f t="shared" si="10"/>
        <v>32.66460905349794</v>
      </c>
    </row>
    <row r="164" spans="1:11" ht="47.25" customHeight="1">
      <c r="A164" s="100"/>
      <c r="B164" s="89"/>
      <c r="C164" s="63" t="s">
        <v>211</v>
      </c>
      <c r="D164" s="30" t="s">
        <v>212</v>
      </c>
      <c r="E164" s="20">
        <v>510</v>
      </c>
      <c r="F164" s="20"/>
      <c r="G164" s="20"/>
      <c r="H164" s="20">
        <f t="shared" si="8"/>
        <v>0</v>
      </c>
      <c r="I164" s="20"/>
      <c r="J164" s="20">
        <f t="shared" si="9"/>
        <v>-510</v>
      </c>
      <c r="K164" s="20"/>
    </row>
    <row r="165" spans="1:11" ht="47.25" customHeight="1">
      <c r="A165" s="100"/>
      <c r="B165" s="89"/>
      <c r="C165" s="63" t="s">
        <v>22</v>
      </c>
      <c r="D165" s="30" t="s">
        <v>23</v>
      </c>
      <c r="E165" s="20">
        <v>73.2</v>
      </c>
      <c r="F165" s="20">
        <v>51.4</v>
      </c>
      <c r="G165" s="20">
        <v>190.5</v>
      </c>
      <c r="H165" s="20">
        <f t="shared" si="8"/>
        <v>139.1</v>
      </c>
      <c r="I165" s="20">
        <f t="shared" si="11"/>
        <v>370.6225680933852</v>
      </c>
      <c r="J165" s="20">
        <f t="shared" si="9"/>
        <v>117.3</v>
      </c>
      <c r="K165" s="20">
        <f t="shared" si="10"/>
        <v>260.24590163934425</v>
      </c>
    </row>
    <row r="166" spans="1:11" ht="15.75" customHeight="1">
      <c r="A166" s="100"/>
      <c r="B166" s="89"/>
      <c r="C166" s="64" t="s">
        <v>24</v>
      </c>
      <c r="D166" s="29" t="s">
        <v>25</v>
      </c>
      <c r="E166" s="20"/>
      <c r="F166" s="20"/>
      <c r="G166" s="20">
        <v>0.7</v>
      </c>
      <c r="H166" s="20">
        <f t="shared" si="8"/>
        <v>0.7</v>
      </c>
      <c r="I166" s="20"/>
      <c r="J166" s="20">
        <f t="shared" si="9"/>
        <v>0.7</v>
      </c>
      <c r="K166" s="20"/>
    </row>
    <row r="167" spans="1:11" ht="15">
      <c r="A167" s="100"/>
      <c r="B167" s="89"/>
      <c r="C167" s="64" t="s">
        <v>26</v>
      </c>
      <c r="D167" s="29" t="s">
        <v>27</v>
      </c>
      <c r="E167" s="20">
        <v>814.3</v>
      </c>
      <c r="F167" s="20"/>
      <c r="G167" s="20"/>
      <c r="H167" s="20">
        <f t="shared" si="8"/>
        <v>0</v>
      </c>
      <c r="I167" s="20"/>
      <c r="J167" s="20">
        <f t="shared" si="9"/>
        <v>-814.3</v>
      </c>
      <c r="K167" s="20"/>
    </row>
    <row r="168" spans="1:11" ht="15.75" customHeight="1" hidden="1">
      <c r="A168" s="100"/>
      <c r="B168" s="89"/>
      <c r="C168" s="64" t="s">
        <v>29</v>
      </c>
      <c r="D168" s="29" t="s">
        <v>30</v>
      </c>
      <c r="E168" s="20"/>
      <c r="F168" s="20"/>
      <c r="G168" s="20"/>
      <c r="H168" s="20">
        <f t="shared" si="8"/>
        <v>0</v>
      </c>
      <c r="I168" s="20" t="e">
        <f t="shared" si="11"/>
        <v>#DIV/0!</v>
      </c>
      <c r="J168" s="20">
        <f t="shared" si="9"/>
        <v>0</v>
      </c>
      <c r="K168" s="20" t="e">
        <f t="shared" si="10"/>
        <v>#DIV/0!</v>
      </c>
    </row>
    <row r="169" spans="1:11" ht="15">
      <c r="A169" s="100"/>
      <c r="B169" s="89"/>
      <c r="C169" s="64" t="s">
        <v>31</v>
      </c>
      <c r="D169" s="29" t="s">
        <v>77</v>
      </c>
      <c r="E169" s="20">
        <v>5320.4</v>
      </c>
      <c r="F169" s="20">
        <v>6083.4</v>
      </c>
      <c r="G169" s="20">
        <v>6083.4</v>
      </c>
      <c r="H169" s="20">
        <f t="shared" si="8"/>
        <v>0</v>
      </c>
      <c r="I169" s="20">
        <f t="shared" si="11"/>
        <v>100</v>
      </c>
      <c r="J169" s="20">
        <f t="shared" si="9"/>
        <v>763</v>
      </c>
      <c r="K169" s="20">
        <f t="shared" si="10"/>
        <v>114.34102699045185</v>
      </c>
    </row>
    <row r="170" spans="1:11" ht="15.75" customHeight="1" hidden="1">
      <c r="A170" s="100"/>
      <c r="B170" s="89"/>
      <c r="C170" s="64" t="s">
        <v>48</v>
      </c>
      <c r="D170" s="30" t="s">
        <v>49</v>
      </c>
      <c r="E170" s="20"/>
      <c r="F170" s="20"/>
      <c r="G170" s="20"/>
      <c r="H170" s="20">
        <f t="shared" si="8"/>
        <v>0</v>
      </c>
      <c r="I170" s="20" t="e">
        <f t="shared" si="11"/>
        <v>#DIV/0!</v>
      </c>
      <c r="J170" s="20">
        <f t="shared" si="9"/>
        <v>0</v>
      </c>
      <c r="K170" s="20" t="e">
        <f t="shared" si="10"/>
        <v>#DIV/0!</v>
      </c>
    </row>
    <row r="171" spans="1:11" ht="15">
      <c r="A171" s="100"/>
      <c r="B171" s="89"/>
      <c r="C171" s="64" t="s">
        <v>33</v>
      </c>
      <c r="D171" s="29" t="s">
        <v>28</v>
      </c>
      <c r="E171" s="20">
        <v>-247.3</v>
      </c>
      <c r="F171" s="20"/>
      <c r="G171" s="20">
        <v>-185.3</v>
      </c>
      <c r="H171" s="20">
        <f t="shared" si="8"/>
        <v>-185.3</v>
      </c>
      <c r="I171" s="20"/>
      <c r="J171" s="20">
        <f t="shared" si="9"/>
        <v>62</v>
      </c>
      <c r="K171" s="20">
        <f t="shared" si="10"/>
        <v>74.92923574605742</v>
      </c>
    </row>
    <row r="172" spans="1:11" s="5" customFormat="1" ht="30.75">
      <c r="A172" s="100"/>
      <c r="B172" s="89"/>
      <c r="C172" s="66"/>
      <c r="D172" s="3" t="s">
        <v>38</v>
      </c>
      <c r="E172" s="4">
        <f>E173-E171</f>
        <v>6827.5</v>
      </c>
      <c r="F172" s="4">
        <f>F173-F171</f>
        <v>6134.799999999999</v>
      </c>
      <c r="G172" s="4">
        <f>G173-G171</f>
        <v>6605.099999999999</v>
      </c>
      <c r="H172" s="4">
        <f t="shared" si="8"/>
        <v>470.3000000000002</v>
      </c>
      <c r="I172" s="4">
        <f t="shared" si="11"/>
        <v>107.66610158440373</v>
      </c>
      <c r="J172" s="4">
        <f t="shared" si="9"/>
        <v>-222.40000000000055</v>
      </c>
      <c r="K172" s="4">
        <f t="shared" si="10"/>
        <v>96.74258513365068</v>
      </c>
    </row>
    <row r="173" spans="1:11" s="5" customFormat="1" ht="15">
      <c r="A173" s="101"/>
      <c r="B173" s="90"/>
      <c r="C173" s="65"/>
      <c r="D173" s="3" t="s">
        <v>56</v>
      </c>
      <c r="E173" s="6">
        <f>SUM(E161:E163,E166:E171)</f>
        <v>6580.2</v>
      </c>
      <c r="F173" s="6">
        <f>SUM(F161:F163,F166:F171)</f>
        <v>6134.799999999999</v>
      </c>
      <c r="G173" s="6">
        <f>SUM(G161:G163,G166:G171)</f>
        <v>6419.799999999999</v>
      </c>
      <c r="H173" s="4">
        <f t="shared" si="8"/>
        <v>285</v>
      </c>
      <c r="I173" s="4">
        <f t="shared" si="11"/>
        <v>104.64562821933885</v>
      </c>
      <c r="J173" s="4">
        <f t="shared" si="9"/>
        <v>-160.40000000000055</v>
      </c>
      <c r="K173" s="4">
        <f t="shared" si="10"/>
        <v>97.56238412206315</v>
      </c>
    </row>
    <row r="174" spans="1:11" ht="31.5" customHeight="1">
      <c r="A174" s="99" t="s">
        <v>86</v>
      </c>
      <c r="B174" s="88" t="s">
        <v>87</v>
      </c>
      <c r="C174" s="64" t="s">
        <v>207</v>
      </c>
      <c r="D174" s="19" t="s">
        <v>208</v>
      </c>
      <c r="E174" s="20">
        <v>80.9</v>
      </c>
      <c r="F174" s="20"/>
      <c r="G174" s="20">
        <v>42.1</v>
      </c>
      <c r="H174" s="20">
        <f t="shared" si="8"/>
        <v>42.1</v>
      </c>
      <c r="I174" s="20"/>
      <c r="J174" s="20">
        <f t="shared" si="9"/>
        <v>-38.800000000000004</v>
      </c>
      <c r="K174" s="20">
        <f t="shared" si="10"/>
        <v>52.03955500618047</v>
      </c>
    </row>
    <row r="175" spans="1:11" ht="15.75" customHeight="1" hidden="1">
      <c r="A175" s="100"/>
      <c r="B175" s="89"/>
      <c r="C175" s="64" t="s">
        <v>84</v>
      </c>
      <c r="D175" s="29" t="s">
        <v>85</v>
      </c>
      <c r="E175" s="20"/>
      <c r="F175" s="20"/>
      <c r="G175" s="20"/>
      <c r="H175" s="20">
        <f t="shared" si="8"/>
        <v>0</v>
      </c>
      <c r="I175" s="20" t="e">
        <f t="shared" si="11"/>
        <v>#DIV/0!</v>
      </c>
      <c r="J175" s="20">
        <f t="shared" si="9"/>
        <v>0</v>
      </c>
      <c r="K175" s="20" t="e">
        <f t="shared" si="10"/>
        <v>#DIV/0!</v>
      </c>
    </row>
    <row r="176" spans="1:11" ht="15">
      <c r="A176" s="100"/>
      <c r="B176" s="89"/>
      <c r="C176" s="64" t="s">
        <v>20</v>
      </c>
      <c r="D176" s="29" t="s">
        <v>21</v>
      </c>
      <c r="E176" s="20">
        <f>E177</f>
        <v>1134.6</v>
      </c>
      <c r="F176" s="20">
        <f>F177</f>
        <v>39.6</v>
      </c>
      <c r="G176" s="20">
        <f>G177</f>
        <v>488.3</v>
      </c>
      <c r="H176" s="20">
        <f t="shared" si="8"/>
        <v>448.7</v>
      </c>
      <c r="I176" s="20">
        <f t="shared" si="11"/>
        <v>1233.080808080808</v>
      </c>
      <c r="J176" s="20">
        <f t="shared" si="9"/>
        <v>-646.3</v>
      </c>
      <c r="K176" s="20">
        <f t="shared" si="10"/>
        <v>43.037193724660675</v>
      </c>
    </row>
    <row r="177" spans="1:11" ht="47.25" customHeight="1">
      <c r="A177" s="100"/>
      <c r="B177" s="89"/>
      <c r="C177" s="63" t="s">
        <v>22</v>
      </c>
      <c r="D177" s="30" t="s">
        <v>23</v>
      </c>
      <c r="E177" s="20">
        <v>1134.6</v>
      </c>
      <c r="F177" s="20">
        <v>39.6</v>
      </c>
      <c r="G177" s="20">
        <v>488.3</v>
      </c>
      <c r="H177" s="20">
        <f t="shared" si="8"/>
        <v>448.7</v>
      </c>
      <c r="I177" s="20">
        <f t="shared" si="11"/>
        <v>1233.080808080808</v>
      </c>
      <c r="J177" s="20">
        <f t="shared" si="9"/>
        <v>-646.3</v>
      </c>
      <c r="K177" s="20">
        <f t="shared" si="10"/>
        <v>43.037193724660675</v>
      </c>
    </row>
    <row r="178" spans="1:11" ht="15.75" customHeight="1" hidden="1">
      <c r="A178" s="100"/>
      <c r="B178" s="89"/>
      <c r="C178" s="64" t="s">
        <v>24</v>
      </c>
      <c r="D178" s="29" t="s">
        <v>25</v>
      </c>
      <c r="E178" s="20"/>
      <c r="F178" s="20"/>
      <c r="G178" s="20"/>
      <c r="H178" s="20">
        <f t="shared" si="8"/>
        <v>0</v>
      </c>
      <c r="I178" s="20" t="e">
        <f t="shared" si="11"/>
        <v>#DIV/0!</v>
      </c>
      <c r="J178" s="20">
        <f t="shared" si="9"/>
        <v>0</v>
      </c>
      <c r="K178" s="20" t="e">
        <f t="shared" si="10"/>
        <v>#DIV/0!</v>
      </c>
    </row>
    <row r="179" spans="1:11" ht="15">
      <c r="A179" s="100"/>
      <c r="B179" s="89"/>
      <c r="C179" s="64" t="s">
        <v>26</v>
      </c>
      <c r="D179" s="29" t="s">
        <v>27</v>
      </c>
      <c r="E179" s="20">
        <v>252.8</v>
      </c>
      <c r="F179" s="20"/>
      <c r="G179" s="20"/>
      <c r="H179" s="20">
        <f t="shared" si="8"/>
        <v>0</v>
      </c>
      <c r="I179" s="20"/>
      <c r="J179" s="20">
        <f t="shared" si="9"/>
        <v>-252.8</v>
      </c>
      <c r="K179" s="20"/>
    </row>
    <row r="180" spans="1:11" ht="15.75" customHeight="1" hidden="1">
      <c r="A180" s="100"/>
      <c r="B180" s="89"/>
      <c r="C180" s="64" t="s">
        <v>29</v>
      </c>
      <c r="D180" s="29" t="s">
        <v>30</v>
      </c>
      <c r="E180" s="20"/>
      <c r="F180" s="20"/>
      <c r="G180" s="20"/>
      <c r="H180" s="20">
        <f t="shared" si="8"/>
        <v>0</v>
      </c>
      <c r="I180" s="20" t="e">
        <f t="shared" si="11"/>
        <v>#DIV/0!</v>
      </c>
      <c r="J180" s="20">
        <f t="shared" si="9"/>
        <v>0</v>
      </c>
      <c r="K180" s="20" t="e">
        <f t="shared" si="10"/>
        <v>#DIV/0!</v>
      </c>
    </row>
    <row r="181" spans="1:11" ht="15">
      <c r="A181" s="100"/>
      <c r="B181" s="89"/>
      <c r="C181" s="64" t="s">
        <v>31</v>
      </c>
      <c r="D181" s="29" t="s">
        <v>77</v>
      </c>
      <c r="E181" s="20">
        <v>5322.7</v>
      </c>
      <c r="F181" s="20">
        <v>5783.4</v>
      </c>
      <c r="G181" s="20">
        <v>5783.4</v>
      </c>
      <c r="H181" s="20">
        <f t="shared" si="8"/>
        <v>0</v>
      </c>
      <c r="I181" s="20">
        <f t="shared" si="11"/>
        <v>100</v>
      </c>
      <c r="J181" s="20">
        <f t="shared" si="9"/>
        <v>460.6999999999998</v>
      </c>
      <c r="K181" s="20">
        <f t="shared" si="10"/>
        <v>108.65538166719897</v>
      </c>
    </row>
    <row r="182" spans="1:11" ht="15.75" customHeight="1" hidden="1">
      <c r="A182" s="100"/>
      <c r="B182" s="89"/>
      <c r="C182" s="64" t="s">
        <v>48</v>
      </c>
      <c r="D182" s="30" t="s">
        <v>49</v>
      </c>
      <c r="E182" s="20"/>
      <c r="F182" s="20"/>
      <c r="G182" s="20"/>
      <c r="H182" s="20">
        <f t="shared" si="8"/>
        <v>0</v>
      </c>
      <c r="I182" s="20" t="e">
        <f t="shared" si="11"/>
        <v>#DIV/0!</v>
      </c>
      <c r="J182" s="20">
        <f t="shared" si="9"/>
        <v>0</v>
      </c>
      <c r="K182" s="20" t="e">
        <f t="shared" si="10"/>
        <v>#DIV/0!</v>
      </c>
    </row>
    <row r="183" spans="1:11" ht="15">
      <c r="A183" s="100"/>
      <c r="B183" s="89"/>
      <c r="C183" s="64" t="s">
        <v>33</v>
      </c>
      <c r="D183" s="29" t="s">
        <v>28</v>
      </c>
      <c r="E183" s="20">
        <v>-2051.9</v>
      </c>
      <c r="F183" s="20"/>
      <c r="G183" s="20">
        <v>-4</v>
      </c>
      <c r="H183" s="20">
        <f t="shared" si="8"/>
        <v>-4</v>
      </c>
      <c r="I183" s="20"/>
      <c r="J183" s="20">
        <f t="shared" si="9"/>
        <v>2047.9</v>
      </c>
      <c r="K183" s="20">
        <f t="shared" si="10"/>
        <v>0.19494127394122518</v>
      </c>
    </row>
    <row r="184" spans="1:11" s="5" customFormat="1" ht="30.75">
      <c r="A184" s="100"/>
      <c r="B184" s="89"/>
      <c r="C184" s="66"/>
      <c r="D184" s="3" t="s">
        <v>38</v>
      </c>
      <c r="E184" s="4">
        <f>E185-E183</f>
        <v>6791</v>
      </c>
      <c r="F184" s="4">
        <f>F185-F183</f>
        <v>5823</v>
      </c>
      <c r="G184" s="4">
        <f>G185-G183</f>
        <v>6313.799999999999</v>
      </c>
      <c r="H184" s="4">
        <f t="shared" si="8"/>
        <v>490.7999999999993</v>
      </c>
      <c r="I184" s="4">
        <f t="shared" si="11"/>
        <v>108.4286450283359</v>
      </c>
      <c r="J184" s="4">
        <f t="shared" si="9"/>
        <v>-477.2000000000007</v>
      </c>
      <c r="K184" s="4">
        <f t="shared" si="10"/>
        <v>92.97305256957738</v>
      </c>
    </row>
    <row r="185" spans="1:11" s="5" customFormat="1" ht="15">
      <c r="A185" s="101"/>
      <c r="B185" s="90"/>
      <c r="C185" s="65"/>
      <c r="D185" s="3" t="s">
        <v>56</v>
      </c>
      <c r="E185" s="6">
        <f>SUM(E174:E176,E178:E183)</f>
        <v>4739.1</v>
      </c>
      <c r="F185" s="6">
        <f>SUM(F174:F176,F178:F183)</f>
        <v>5823</v>
      </c>
      <c r="G185" s="6">
        <f>SUM(G174:G176,G178:G183)</f>
        <v>6309.799999999999</v>
      </c>
      <c r="H185" s="4">
        <f t="shared" si="8"/>
        <v>486.7999999999993</v>
      </c>
      <c r="I185" s="4">
        <f t="shared" si="11"/>
        <v>108.35995191482053</v>
      </c>
      <c r="J185" s="4">
        <f t="shared" si="9"/>
        <v>1570.699999999999</v>
      </c>
      <c r="K185" s="4">
        <f t="shared" si="10"/>
        <v>133.14342385685043</v>
      </c>
    </row>
    <row r="186" spans="1:11" ht="31.5" customHeight="1">
      <c r="A186" s="99" t="s">
        <v>88</v>
      </c>
      <c r="B186" s="88" t="s">
        <v>89</v>
      </c>
      <c r="C186" s="64" t="s">
        <v>207</v>
      </c>
      <c r="D186" s="19" t="s">
        <v>208</v>
      </c>
      <c r="E186" s="20">
        <v>249.1</v>
      </c>
      <c r="F186" s="20"/>
      <c r="G186" s="20">
        <v>102</v>
      </c>
      <c r="H186" s="20">
        <f t="shared" si="8"/>
        <v>102</v>
      </c>
      <c r="I186" s="20"/>
      <c r="J186" s="20">
        <f t="shared" si="9"/>
        <v>-147.1</v>
      </c>
      <c r="K186" s="20">
        <f t="shared" si="10"/>
        <v>40.947410678442395</v>
      </c>
    </row>
    <row r="187" spans="1:11" ht="15.75" customHeight="1" hidden="1">
      <c r="A187" s="100"/>
      <c r="B187" s="89"/>
      <c r="C187" s="64" t="s">
        <v>84</v>
      </c>
      <c r="D187" s="29" t="s">
        <v>85</v>
      </c>
      <c r="E187" s="20"/>
      <c r="F187" s="20"/>
      <c r="G187" s="20"/>
      <c r="H187" s="20">
        <f t="shared" si="8"/>
        <v>0</v>
      </c>
      <c r="I187" s="20" t="e">
        <f t="shared" si="11"/>
        <v>#DIV/0!</v>
      </c>
      <c r="J187" s="20">
        <f t="shared" si="9"/>
        <v>0</v>
      </c>
      <c r="K187" s="20" t="e">
        <f t="shared" si="10"/>
        <v>#DIV/0!</v>
      </c>
    </row>
    <row r="188" spans="1:11" ht="15">
      <c r="A188" s="100"/>
      <c r="B188" s="89"/>
      <c r="C188" s="64" t="s">
        <v>20</v>
      </c>
      <c r="D188" s="29" t="s">
        <v>21</v>
      </c>
      <c r="E188" s="20">
        <f>SUM(E189:E190)</f>
        <v>58</v>
      </c>
      <c r="F188" s="20">
        <f>SUM(F189:F190)</f>
        <v>35.7</v>
      </c>
      <c r="G188" s="20">
        <f>SUM(G189:G190)</f>
        <v>53.6</v>
      </c>
      <c r="H188" s="20">
        <f t="shared" si="8"/>
        <v>17.9</v>
      </c>
      <c r="I188" s="20">
        <f t="shared" si="11"/>
        <v>150.14005602240897</v>
      </c>
      <c r="J188" s="20">
        <f t="shared" si="9"/>
        <v>-4.399999999999999</v>
      </c>
      <c r="K188" s="20">
        <f t="shared" si="10"/>
        <v>92.41379310344828</v>
      </c>
    </row>
    <row r="189" spans="1:11" ht="47.25" customHeight="1" hidden="1">
      <c r="A189" s="100"/>
      <c r="B189" s="89"/>
      <c r="C189" s="63" t="s">
        <v>211</v>
      </c>
      <c r="D189" s="30" t="s">
        <v>212</v>
      </c>
      <c r="E189" s="20"/>
      <c r="F189" s="20"/>
      <c r="G189" s="20"/>
      <c r="H189" s="20">
        <f t="shared" si="8"/>
        <v>0</v>
      </c>
      <c r="I189" s="20" t="e">
        <f t="shared" si="11"/>
        <v>#DIV/0!</v>
      </c>
      <c r="J189" s="20">
        <f t="shared" si="9"/>
        <v>0</v>
      </c>
      <c r="K189" s="20" t="e">
        <f t="shared" si="10"/>
        <v>#DIV/0!</v>
      </c>
    </row>
    <row r="190" spans="1:11" ht="47.25" customHeight="1">
      <c r="A190" s="100"/>
      <c r="B190" s="89"/>
      <c r="C190" s="63" t="s">
        <v>22</v>
      </c>
      <c r="D190" s="30" t="s">
        <v>23</v>
      </c>
      <c r="E190" s="20">
        <v>58</v>
      </c>
      <c r="F190" s="20">
        <v>35.7</v>
      </c>
      <c r="G190" s="20">
        <v>53.6</v>
      </c>
      <c r="H190" s="20">
        <f t="shared" si="8"/>
        <v>17.9</v>
      </c>
      <c r="I190" s="20">
        <f t="shared" si="11"/>
        <v>150.14005602240897</v>
      </c>
      <c r="J190" s="20">
        <f t="shared" si="9"/>
        <v>-4.399999999999999</v>
      </c>
      <c r="K190" s="20">
        <f t="shared" si="10"/>
        <v>92.41379310344828</v>
      </c>
    </row>
    <row r="191" spans="1:11" ht="15.75" customHeight="1" hidden="1">
      <c r="A191" s="100"/>
      <c r="B191" s="89"/>
      <c r="C191" s="64" t="s">
        <v>24</v>
      </c>
      <c r="D191" s="29" t="s">
        <v>25</v>
      </c>
      <c r="E191" s="20"/>
      <c r="F191" s="20"/>
      <c r="G191" s="20"/>
      <c r="H191" s="20">
        <f t="shared" si="8"/>
        <v>0</v>
      </c>
      <c r="I191" s="20" t="e">
        <f t="shared" si="11"/>
        <v>#DIV/0!</v>
      </c>
      <c r="J191" s="20">
        <f t="shared" si="9"/>
        <v>0</v>
      </c>
      <c r="K191" s="20" t="e">
        <f t="shared" si="10"/>
        <v>#DIV/0!</v>
      </c>
    </row>
    <row r="192" spans="1:11" ht="15">
      <c r="A192" s="100"/>
      <c r="B192" s="89"/>
      <c r="C192" s="64" t="s">
        <v>26</v>
      </c>
      <c r="D192" s="29" t="s">
        <v>27</v>
      </c>
      <c r="E192" s="20">
        <v>811.9</v>
      </c>
      <c r="F192" s="20"/>
      <c r="G192" s="20">
        <v>0.6</v>
      </c>
      <c r="H192" s="20">
        <f t="shared" si="8"/>
        <v>0.6</v>
      </c>
      <c r="I192" s="20"/>
      <c r="J192" s="20">
        <f t="shared" si="9"/>
        <v>-811.3</v>
      </c>
      <c r="K192" s="20">
        <f t="shared" si="10"/>
        <v>0.07390072669047912</v>
      </c>
    </row>
    <row r="193" spans="1:11" ht="15.75" customHeight="1" hidden="1">
      <c r="A193" s="100"/>
      <c r="B193" s="89"/>
      <c r="C193" s="64" t="s">
        <v>29</v>
      </c>
      <c r="D193" s="29" t="s">
        <v>30</v>
      </c>
      <c r="E193" s="20"/>
      <c r="F193" s="20"/>
      <c r="G193" s="20"/>
      <c r="H193" s="20">
        <f t="shared" si="8"/>
        <v>0</v>
      </c>
      <c r="I193" s="20" t="e">
        <f t="shared" si="11"/>
        <v>#DIV/0!</v>
      </c>
      <c r="J193" s="20">
        <f t="shared" si="9"/>
        <v>0</v>
      </c>
      <c r="K193" s="20" t="e">
        <f t="shared" si="10"/>
        <v>#DIV/0!</v>
      </c>
    </row>
    <row r="194" spans="1:11" ht="15">
      <c r="A194" s="100"/>
      <c r="B194" s="89"/>
      <c r="C194" s="64" t="s">
        <v>31</v>
      </c>
      <c r="D194" s="29" t="s">
        <v>77</v>
      </c>
      <c r="E194" s="20">
        <v>4248.8</v>
      </c>
      <c r="F194" s="20">
        <v>4643.2</v>
      </c>
      <c r="G194" s="20">
        <v>4643.2</v>
      </c>
      <c r="H194" s="20">
        <f t="shared" si="8"/>
        <v>0</v>
      </c>
      <c r="I194" s="20">
        <f t="shared" si="11"/>
        <v>100</v>
      </c>
      <c r="J194" s="20">
        <f t="shared" si="9"/>
        <v>394.39999999999964</v>
      </c>
      <c r="K194" s="20">
        <f t="shared" si="10"/>
        <v>109.28262097533421</v>
      </c>
    </row>
    <row r="195" spans="1:11" ht="15.75" customHeight="1" hidden="1">
      <c r="A195" s="100"/>
      <c r="B195" s="89"/>
      <c r="C195" s="64" t="s">
        <v>48</v>
      </c>
      <c r="D195" s="30" t="s">
        <v>49</v>
      </c>
      <c r="E195" s="20"/>
      <c r="F195" s="20"/>
      <c r="G195" s="20"/>
      <c r="H195" s="20">
        <f t="shared" si="8"/>
        <v>0</v>
      </c>
      <c r="I195" s="20" t="e">
        <f t="shared" si="11"/>
        <v>#DIV/0!</v>
      </c>
      <c r="J195" s="20">
        <f t="shared" si="9"/>
        <v>0</v>
      </c>
      <c r="K195" s="20" t="e">
        <f t="shared" si="10"/>
        <v>#DIV/0!</v>
      </c>
    </row>
    <row r="196" spans="1:11" ht="15">
      <c r="A196" s="100"/>
      <c r="B196" s="89"/>
      <c r="C196" s="64" t="s">
        <v>33</v>
      </c>
      <c r="D196" s="29" t="s">
        <v>28</v>
      </c>
      <c r="E196" s="20">
        <v>-294.1</v>
      </c>
      <c r="F196" s="20"/>
      <c r="G196" s="20">
        <v>-52.2</v>
      </c>
      <c r="H196" s="20">
        <f t="shared" si="8"/>
        <v>-52.2</v>
      </c>
      <c r="I196" s="20"/>
      <c r="J196" s="20">
        <f t="shared" si="9"/>
        <v>241.90000000000003</v>
      </c>
      <c r="K196" s="20">
        <f t="shared" si="10"/>
        <v>17.749064943896634</v>
      </c>
    </row>
    <row r="197" spans="1:11" s="5" customFormat="1" ht="30.75">
      <c r="A197" s="100"/>
      <c r="B197" s="89"/>
      <c r="C197" s="66"/>
      <c r="D197" s="3" t="s">
        <v>38</v>
      </c>
      <c r="E197" s="4">
        <f>E198-E196</f>
        <v>5367.8</v>
      </c>
      <c r="F197" s="4">
        <f>F198-F196</f>
        <v>4678.9</v>
      </c>
      <c r="G197" s="4">
        <f>G198-G196</f>
        <v>4799.4</v>
      </c>
      <c r="H197" s="4">
        <f t="shared" si="8"/>
        <v>120.5</v>
      </c>
      <c r="I197" s="4">
        <f t="shared" si="11"/>
        <v>102.57539165188399</v>
      </c>
      <c r="J197" s="4">
        <f t="shared" si="9"/>
        <v>-568.4000000000005</v>
      </c>
      <c r="K197" s="4">
        <f t="shared" si="10"/>
        <v>89.41093185290062</v>
      </c>
    </row>
    <row r="198" spans="1:11" s="5" customFormat="1" ht="15">
      <c r="A198" s="101"/>
      <c r="B198" s="90"/>
      <c r="C198" s="65"/>
      <c r="D198" s="3" t="s">
        <v>56</v>
      </c>
      <c r="E198" s="6">
        <f>SUM(E186:E188,E191:E196)</f>
        <v>5073.7</v>
      </c>
      <c r="F198" s="6">
        <f>SUM(F186:F188,F191:F196)</f>
        <v>4678.9</v>
      </c>
      <c r="G198" s="6">
        <f>SUM(G186:G188,G191:G196)</f>
        <v>4747.2</v>
      </c>
      <c r="H198" s="4">
        <f aca="true" t="shared" si="12" ref="H198:H261">G198-F198</f>
        <v>68.30000000000018</v>
      </c>
      <c r="I198" s="4">
        <f aca="true" t="shared" si="13" ref="I198:I259">G198/F198*100</f>
        <v>101.45974481181474</v>
      </c>
      <c r="J198" s="4">
        <f aca="true" t="shared" si="14" ref="J198:J261">G198-E198</f>
        <v>-326.5</v>
      </c>
      <c r="K198" s="4">
        <f aca="true" t="shared" si="15" ref="K198:K259">G198/E198*100</f>
        <v>93.56485405128407</v>
      </c>
    </row>
    <row r="199" spans="1:11" s="5" customFormat="1" ht="15.75" customHeight="1">
      <c r="A199" s="99" t="s">
        <v>90</v>
      </c>
      <c r="B199" s="88" t="s">
        <v>91</v>
      </c>
      <c r="C199" s="64" t="s">
        <v>11</v>
      </c>
      <c r="D199" s="28" t="s">
        <v>12</v>
      </c>
      <c r="E199" s="50">
        <v>240.6</v>
      </c>
      <c r="F199" s="50"/>
      <c r="G199" s="50">
        <v>332.8</v>
      </c>
      <c r="H199" s="20">
        <f t="shared" si="12"/>
        <v>332.8</v>
      </c>
      <c r="I199" s="20"/>
      <c r="J199" s="20">
        <f t="shared" si="14"/>
        <v>92.20000000000002</v>
      </c>
      <c r="K199" s="20">
        <f t="shared" si="15"/>
        <v>138.32086450540316</v>
      </c>
    </row>
    <row r="200" spans="1:11" ht="31.5" customHeight="1">
      <c r="A200" s="100"/>
      <c r="B200" s="89"/>
      <c r="C200" s="64" t="s">
        <v>207</v>
      </c>
      <c r="D200" s="19" t="s">
        <v>208</v>
      </c>
      <c r="E200" s="20">
        <v>252.3</v>
      </c>
      <c r="F200" s="20"/>
      <c r="G200" s="20">
        <v>236.6</v>
      </c>
      <c r="H200" s="20">
        <f t="shared" si="12"/>
        <v>236.6</v>
      </c>
      <c r="I200" s="20"/>
      <c r="J200" s="20">
        <f t="shared" si="14"/>
        <v>-15.700000000000017</v>
      </c>
      <c r="K200" s="20">
        <f t="shared" si="15"/>
        <v>93.77724930638128</v>
      </c>
    </row>
    <row r="201" spans="1:11" ht="15.75" customHeight="1" hidden="1">
      <c r="A201" s="100"/>
      <c r="B201" s="89"/>
      <c r="C201" s="64" t="s">
        <v>84</v>
      </c>
      <c r="D201" s="29" t="s">
        <v>85</v>
      </c>
      <c r="E201" s="20"/>
      <c r="F201" s="20"/>
      <c r="G201" s="20"/>
      <c r="H201" s="20">
        <f t="shared" si="12"/>
        <v>0</v>
      </c>
      <c r="I201" s="20" t="e">
        <f t="shared" si="13"/>
        <v>#DIV/0!</v>
      </c>
      <c r="J201" s="20">
        <f t="shared" si="14"/>
        <v>0</v>
      </c>
      <c r="K201" s="20" t="e">
        <f t="shared" si="15"/>
        <v>#DIV/0!</v>
      </c>
    </row>
    <row r="202" spans="1:11" ht="15">
      <c r="A202" s="100"/>
      <c r="B202" s="89"/>
      <c r="C202" s="64" t="s">
        <v>20</v>
      </c>
      <c r="D202" s="29" t="s">
        <v>21</v>
      </c>
      <c r="E202" s="20">
        <f>E203</f>
        <v>70.2</v>
      </c>
      <c r="F202" s="20">
        <f>F203</f>
        <v>62</v>
      </c>
      <c r="G202" s="20">
        <f>G203</f>
        <v>106.4</v>
      </c>
      <c r="H202" s="20">
        <f t="shared" si="12"/>
        <v>44.400000000000006</v>
      </c>
      <c r="I202" s="20">
        <f t="shared" si="13"/>
        <v>171.61290322580646</v>
      </c>
      <c r="J202" s="20">
        <f t="shared" si="14"/>
        <v>36.2</v>
      </c>
      <c r="K202" s="20">
        <f t="shared" si="15"/>
        <v>151.56695156695156</v>
      </c>
    </row>
    <row r="203" spans="1:11" ht="47.25" customHeight="1">
      <c r="A203" s="100"/>
      <c r="B203" s="89"/>
      <c r="C203" s="63" t="s">
        <v>22</v>
      </c>
      <c r="D203" s="30" t="s">
        <v>23</v>
      </c>
      <c r="E203" s="20">
        <v>70.2</v>
      </c>
      <c r="F203" s="20">
        <v>62</v>
      </c>
      <c r="G203" s="20">
        <v>106.4</v>
      </c>
      <c r="H203" s="20">
        <f t="shared" si="12"/>
        <v>44.400000000000006</v>
      </c>
      <c r="I203" s="20">
        <f t="shared" si="13"/>
        <v>171.61290322580646</v>
      </c>
      <c r="J203" s="20">
        <f t="shared" si="14"/>
        <v>36.2</v>
      </c>
      <c r="K203" s="20">
        <f t="shared" si="15"/>
        <v>151.56695156695156</v>
      </c>
    </row>
    <row r="204" spans="1:11" ht="15" hidden="1">
      <c r="A204" s="100"/>
      <c r="B204" s="89"/>
      <c r="C204" s="64" t="s">
        <v>24</v>
      </c>
      <c r="D204" s="29" t="s">
        <v>25</v>
      </c>
      <c r="E204" s="20"/>
      <c r="F204" s="20"/>
      <c r="G204" s="20"/>
      <c r="H204" s="20">
        <f t="shared" si="12"/>
        <v>0</v>
      </c>
      <c r="I204" s="20" t="e">
        <f t="shared" si="13"/>
        <v>#DIV/0!</v>
      </c>
      <c r="J204" s="20">
        <f t="shared" si="14"/>
        <v>0</v>
      </c>
      <c r="K204" s="20" t="e">
        <f t="shared" si="15"/>
        <v>#DIV/0!</v>
      </c>
    </row>
    <row r="205" spans="1:11" ht="15">
      <c r="A205" s="100"/>
      <c r="B205" s="89"/>
      <c r="C205" s="64" t="s">
        <v>26</v>
      </c>
      <c r="D205" s="29" t="s">
        <v>27</v>
      </c>
      <c r="E205" s="20">
        <v>526.9</v>
      </c>
      <c r="F205" s="20"/>
      <c r="G205" s="20"/>
      <c r="H205" s="20">
        <f t="shared" si="12"/>
        <v>0</v>
      </c>
      <c r="I205" s="20"/>
      <c r="J205" s="20">
        <f t="shared" si="14"/>
        <v>-526.9</v>
      </c>
      <c r="K205" s="20"/>
    </row>
    <row r="206" spans="1:11" ht="15.75" customHeight="1" hidden="1">
      <c r="A206" s="100"/>
      <c r="B206" s="89"/>
      <c r="C206" s="64" t="s">
        <v>29</v>
      </c>
      <c r="D206" s="29" t="s">
        <v>30</v>
      </c>
      <c r="E206" s="20"/>
      <c r="F206" s="20"/>
      <c r="G206" s="20"/>
      <c r="H206" s="20">
        <f t="shared" si="12"/>
        <v>0</v>
      </c>
      <c r="I206" s="20" t="e">
        <f t="shared" si="13"/>
        <v>#DIV/0!</v>
      </c>
      <c r="J206" s="20">
        <f t="shared" si="14"/>
        <v>0</v>
      </c>
      <c r="K206" s="20" t="e">
        <f t="shared" si="15"/>
        <v>#DIV/0!</v>
      </c>
    </row>
    <row r="207" spans="1:11" ht="15">
      <c r="A207" s="100"/>
      <c r="B207" s="89"/>
      <c r="C207" s="64" t="s">
        <v>31</v>
      </c>
      <c r="D207" s="29" t="s">
        <v>77</v>
      </c>
      <c r="E207" s="20">
        <v>4204.8</v>
      </c>
      <c r="F207" s="20">
        <v>4643.2</v>
      </c>
      <c r="G207" s="20">
        <v>4643.2</v>
      </c>
      <c r="H207" s="20">
        <f t="shared" si="12"/>
        <v>0</v>
      </c>
      <c r="I207" s="20">
        <f t="shared" si="13"/>
        <v>100</v>
      </c>
      <c r="J207" s="20">
        <f t="shared" si="14"/>
        <v>438.39999999999964</v>
      </c>
      <c r="K207" s="20">
        <f t="shared" si="15"/>
        <v>110.42617960426178</v>
      </c>
    </row>
    <row r="208" spans="1:11" ht="15.75" customHeight="1" hidden="1">
      <c r="A208" s="100"/>
      <c r="B208" s="89"/>
      <c r="C208" s="64" t="s">
        <v>48</v>
      </c>
      <c r="D208" s="30" t="s">
        <v>49</v>
      </c>
      <c r="E208" s="20"/>
      <c r="F208" s="20"/>
      <c r="G208" s="20"/>
      <c r="H208" s="20">
        <f t="shared" si="12"/>
        <v>0</v>
      </c>
      <c r="I208" s="20" t="e">
        <f t="shared" si="13"/>
        <v>#DIV/0!</v>
      </c>
      <c r="J208" s="20">
        <f t="shared" si="14"/>
        <v>0</v>
      </c>
      <c r="K208" s="20" t="e">
        <f t="shared" si="15"/>
        <v>#DIV/0!</v>
      </c>
    </row>
    <row r="209" spans="1:11" ht="15">
      <c r="A209" s="100"/>
      <c r="B209" s="89"/>
      <c r="C209" s="64" t="s">
        <v>33</v>
      </c>
      <c r="D209" s="29" t="s">
        <v>28</v>
      </c>
      <c r="E209" s="20">
        <v>-475.5</v>
      </c>
      <c r="F209" s="20"/>
      <c r="G209" s="20"/>
      <c r="H209" s="20">
        <f t="shared" si="12"/>
        <v>0</v>
      </c>
      <c r="I209" s="20"/>
      <c r="J209" s="20">
        <f t="shared" si="14"/>
        <v>475.5</v>
      </c>
      <c r="K209" s="20"/>
    </row>
    <row r="210" spans="1:11" s="5" customFormat="1" ht="30.75">
      <c r="A210" s="100"/>
      <c r="B210" s="89"/>
      <c r="C210" s="66"/>
      <c r="D210" s="3" t="s">
        <v>38</v>
      </c>
      <c r="E210" s="4">
        <f>E211-E209</f>
        <v>5294.8</v>
      </c>
      <c r="F210" s="4">
        <f>F211-F209</f>
        <v>4705.2</v>
      </c>
      <c r="G210" s="4">
        <f>G211-G209</f>
        <v>5319</v>
      </c>
      <c r="H210" s="4">
        <f t="shared" si="12"/>
        <v>613.8000000000002</v>
      </c>
      <c r="I210" s="4">
        <f t="shared" si="13"/>
        <v>113.0451415455241</v>
      </c>
      <c r="J210" s="4">
        <f t="shared" si="14"/>
        <v>24.199999999999818</v>
      </c>
      <c r="K210" s="4">
        <f t="shared" si="15"/>
        <v>100.45705220216061</v>
      </c>
    </row>
    <row r="211" spans="1:11" s="5" customFormat="1" ht="15">
      <c r="A211" s="101"/>
      <c r="B211" s="90"/>
      <c r="C211" s="65"/>
      <c r="D211" s="3" t="s">
        <v>56</v>
      </c>
      <c r="E211" s="6">
        <f>SUM(E199:E202,E204:E209)</f>
        <v>4819.3</v>
      </c>
      <c r="F211" s="6">
        <f>SUM(F199:F202,F204:F209)</f>
        <v>4705.2</v>
      </c>
      <c r="G211" s="6">
        <f>SUM(G199:G202,G204:G209)</f>
        <v>5319</v>
      </c>
      <c r="H211" s="4">
        <f t="shared" si="12"/>
        <v>613.8000000000002</v>
      </c>
      <c r="I211" s="4">
        <f t="shared" si="13"/>
        <v>113.0451415455241</v>
      </c>
      <c r="J211" s="4">
        <f t="shared" si="14"/>
        <v>499.6999999999998</v>
      </c>
      <c r="K211" s="4">
        <f t="shared" si="15"/>
        <v>110.36872574855269</v>
      </c>
    </row>
    <row r="212" spans="1:11" ht="31.5" customHeight="1">
      <c r="A212" s="88">
        <v>936</v>
      </c>
      <c r="B212" s="88" t="s">
        <v>92</v>
      </c>
      <c r="C212" s="64" t="s">
        <v>207</v>
      </c>
      <c r="D212" s="19" t="s">
        <v>208</v>
      </c>
      <c r="E212" s="21">
        <v>13.6</v>
      </c>
      <c r="F212" s="21"/>
      <c r="G212" s="21">
        <v>18.1</v>
      </c>
      <c r="H212" s="20">
        <f t="shared" si="12"/>
        <v>18.1</v>
      </c>
      <c r="I212" s="20"/>
      <c r="J212" s="20">
        <f t="shared" si="14"/>
        <v>4.500000000000002</v>
      </c>
      <c r="K212" s="20">
        <f t="shared" si="15"/>
        <v>133.08823529411765</v>
      </c>
    </row>
    <row r="213" spans="1:11" s="5" customFormat="1" ht="15">
      <c r="A213" s="89"/>
      <c r="B213" s="89"/>
      <c r="C213" s="64" t="s">
        <v>20</v>
      </c>
      <c r="D213" s="29" t="s">
        <v>21</v>
      </c>
      <c r="E213" s="20">
        <f>E214</f>
        <v>148</v>
      </c>
      <c r="F213" s="20">
        <f>F214</f>
        <v>27.6</v>
      </c>
      <c r="G213" s="20">
        <f>G214</f>
        <v>634.5</v>
      </c>
      <c r="H213" s="20">
        <f t="shared" si="12"/>
        <v>606.9</v>
      </c>
      <c r="I213" s="20">
        <f t="shared" si="13"/>
        <v>2298.9130434782605</v>
      </c>
      <c r="J213" s="20">
        <f t="shared" si="14"/>
        <v>486.5</v>
      </c>
      <c r="K213" s="20">
        <f t="shared" si="15"/>
        <v>428.71621621621625</v>
      </c>
    </row>
    <row r="214" spans="1:11" s="5" customFormat="1" ht="47.25" customHeight="1">
      <c r="A214" s="89"/>
      <c r="B214" s="89"/>
      <c r="C214" s="63" t="s">
        <v>22</v>
      </c>
      <c r="D214" s="30" t="s">
        <v>23</v>
      </c>
      <c r="E214" s="20">
        <v>148</v>
      </c>
      <c r="F214" s="20">
        <v>27.6</v>
      </c>
      <c r="G214" s="20">
        <v>634.5</v>
      </c>
      <c r="H214" s="20">
        <f t="shared" si="12"/>
        <v>606.9</v>
      </c>
      <c r="I214" s="20">
        <f t="shared" si="13"/>
        <v>2298.9130434782605</v>
      </c>
      <c r="J214" s="20">
        <f t="shared" si="14"/>
        <v>486.5</v>
      </c>
      <c r="K214" s="20">
        <f t="shared" si="15"/>
        <v>428.71621621621625</v>
      </c>
    </row>
    <row r="215" spans="1:11" ht="15.75" customHeight="1" hidden="1">
      <c r="A215" s="89"/>
      <c r="B215" s="89"/>
      <c r="C215" s="64" t="s">
        <v>24</v>
      </c>
      <c r="D215" s="29" t="s">
        <v>25</v>
      </c>
      <c r="E215" s="20"/>
      <c r="F215" s="20"/>
      <c r="G215" s="20"/>
      <c r="H215" s="20">
        <f t="shared" si="12"/>
        <v>0</v>
      </c>
      <c r="I215" s="20" t="e">
        <f t="shared" si="13"/>
        <v>#DIV/0!</v>
      </c>
      <c r="J215" s="20">
        <f t="shared" si="14"/>
        <v>0</v>
      </c>
      <c r="K215" s="20" t="e">
        <f t="shared" si="15"/>
        <v>#DIV/0!</v>
      </c>
    </row>
    <row r="216" spans="1:11" ht="15">
      <c r="A216" s="89"/>
      <c r="B216" s="89"/>
      <c r="C216" s="64" t="s">
        <v>26</v>
      </c>
      <c r="D216" s="29" t="s">
        <v>27</v>
      </c>
      <c r="E216" s="20">
        <v>91.8</v>
      </c>
      <c r="F216" s="20"/>
      <c r="G216" s="20"/>
      <c r="H216" s="20">
        <f t="shared" si="12"/>
        <v>0</v>
      </c>
      <c r="I216" s="20"/>
      <c r="J216" s="20">
        <f t="shared" si="14"/>
        <v>-91.8</v>
      </c>
      <c r="K216" s="20"/>
    </row>
    <row r="217" spans="1:11" ht="15">
      <c r="A217" s="89"/>
      <c r="B217" s="89"/>
      <c r="C217" s="64" t="s">
        <v>29</v>
      </c>
      <c r="D217" s="29" t="s">
        <v>30</v>
      </c>
      <c r="E217" s="20">
        <v>600</v>
      </c>
      <c r="F217" s="20"/>
      <c r="G217" s="20"/>
      <c r="H217" s="20">
        <f t="shared" si="12"/>
        <v>0</v>
      </c>
      <c r="I217" s="20"/>
      <c r="J217" s="20">
        <f t="shared" si="14"/>
        <v>-600</v>
      </c>
      <c r="K217" s="20"/>
    </row>
    <row r="218" spans="1:11" ht="15">
      <c r="A218" s="89"/>
      <c r="B218" s="89"/>
      <c r="C218" s="64" t="s">
        <v>31</v>
      </c>
      <c r="D218" s="29" t="s">
        <v>77</v>
      </c>
      <c r="E218" s="20">
        <v>3637</v>
      </c>
      <c r="F218" s="20">
        <v>4002.8</v>
      </c>
      <c r="G218" s="20">
        <v>4002.8</v>
      </c>
      <c r="H218" s="20">
        <f t="shared" si="12"/>
        <v>0</v>
      </c>
      <c r="I218" s="20">
        <f t="shared" si="13"/>
        <v>100</v>
      </c>
      <c r="J218" s="20">
        <f t="shared" si="14"/>
        <v>365.8000000000002</v>
      </c>
      <c r="K218" s="20">
        <f t="shared" si="15"/>
        <v>110.05773989551828</v>
      </c>
    </row>
    <row r="219" spans="1:11" ht="15.75" customHeight="1" hidden="1">
      <c r="A219" s="89"/>
      <c r="B219" s="89"/>
      <c r="C219" s="64" t="s">
        <v>48</v>
      </c>
      <c r="D219" s="30" t="s">
        <v>49</v>
      </c>
      <c r="E219" s="20"/>
      <c r="F219" s="20"/>
      <c r="G219" s="20"/>
      <c r="H219" s="20">
        <f t="shared" si="12"/>
        <v>0</v>
      </c>
      <c r="I219" s="20" t="e">
        <f t="shared" si="13"/>
        <v>#DIV/0!</v>
      </c>
      <c r="J219" s="20">
        <f t="shared" si="14"/>
        <v>0</v>
      </c>
      <c r="K219" s="20" t="e">
        <f t="shared" si="15"/>
        <v>#DIV/0!</v>
      </c>
    </row>
    <row r="220" spans="1:11" ht="15">
      <c r="A220" s="89"/>
      <c r="B220" s="89"/>
      <c r="C220" s="64" t="s">
        <v>33</v>
      </c>
      <c r="D220" s="29" t="s">
        <v>28</v>
      </c>
      <c r="E220" s="20">
        <v>-273.8</v>
      </c>
      <c r="F220" s="20"/>
      <c r="G220" s="20">
        <v>-3.3</v>
      </c>
      <c r="H220" s="20">
        <f t="shared" si="12"/>
        <v>-3.3</v>
      </c>
      <c r="I220" s="20"/>
      <c r="J220" s="20">
        <f t="shared" si="14"/>
        <v>270.5</v>
      </c>
      <c r="K220" s="20">
        <f t="shared" si="15"/>
        <v>1.2052593133674214</v>
      </c>
    </row>
    <row r="221" spans="1:11" s="5" customFormat="1" ht="30.75">
      <c r="A221" s="89"/>
      <c r="B221" s="89"/>
      <c r="C221" s="66"/>
      <c r="D221" s="3" t="s">
        <v>38</v>
      </c>
      <c r="E221" s="4">
        <f>E222-E220</f>
        <v>4490.4</v>
      </c>
      <c r="F221" s="4">
        <f>F222-F220</f>
        <v>4030.4</v>
      </c>
      <c r="G221" s="4">
        <f>G222-G220</f>
        <v>4655.400000000001</v>
      </c>
      <c r="H221" s="4">
        <f t="shared" si="12"/>
        <v>625.0000000000005</v>
      </c>
      <c r="I221" s="4">
        <f t="shared" si="13"/>
        <v>115.50714569273521</v>
      </c>
      <c r="J221" s="4">
        <f t="shared" si="14"/>
        <v>165.0000000000009</v>
      </c>
      <c r="K221" s="4">
        <f t="shared" si="15"/>
        <v>103.67450561197222</v>
      </c>
    </row>
    <row r="222" spans="1:11" s="5" customFormat="1" ht="15">
      <c r="A222" s="90"/>
      <c r="B222" s="90"/>
      <c r="C222" s="65"/>
      <c r="D222" s="3" t="s">
        <v>56</v>
      </c>
      <c r="E222" s="6">
        <f>SUM(E212,E213,E215:E220)</f>
        <v>4216.599999999999</v>
      </c>
      <c r="F222" s="6">
        <f>SUM(F212,F213,F215:F220)</f>
        <v>4030.4</v>
      </c>
      <c r="G222" s="6">
        <f>SUM(G212,G213,G215:G220)</f>
        <v>4652.1</v>
      </c>
      <c r="H222" s="4">
        <f t="shared" si="12"/>
        <v>621.7000000000003</v>
      </c>
      <c r="I222" s="4">
        <f t="shared" si="13"/>
        <v>115.42526796347758</v>
      </c>
      <c r="J222" s="4">
        <f t="shared" si="14"/>
        <v>435.5000000000009</v>
      </c>
      <c r="K222" s="4">
        <f t="shared" si="15"/>
        <v>110.32822653322584</v>
      </c>
    </row>
    <row r="223" spans="1:11" ht="15.75" customHeight="1">
      <c r="A223" s="99" t="s">
        <v>93</v>
      </c>
      <c r="B223" s="88" t="s">
        <v>94</v>
      </c>
      <c r="C223" s="64" t="s">
        <v>11</v>
      </c>
      <c r="D223" s="28" t="s">
        <v>12</v>
      </c>
      <c r="E223" s="20">
        <v>883.4</v>
      </c>
      <c r="F223" s="20"/>
      <c r="G223" s="20">
        <v>106.9</v>
      </c>
      <c r="H223" s="20">
        <f t="shared" si="12"/>
        <v>106.9</v>
      </c>
      <c r="I223" s="20"/>
      <c r="J223" s="20">
        <f t="shared" si="14"/>
        <v>-776.5</v>
      </c>
      <c r="K223" s="20">
        <f t="shared" si="15"/>
        <v>12.100973511433102</v>
      </c>
    </row>
    <row r="224" spans="1:11" ht="15.75" customHeight="1">
      <c r="A224" s="100"/>
      <c r="B224" s="89"/>
      <c r="C224" s="64" t="s">
        <v>219</v>
      </c>
      <c r="D224" s="48" t="s">
        <v>220</v>
      </c>
      <c r="E224" s="20"/>
      <c r="F224" s="20"/>
      <c r="G224" s="20">
        <v>48.5</v>
      </c>
      <c r="H224" s="20">
        <f t="shared" si="12"/>
        <v>48.5</v>
      </c>
      <c r="I224" s="20"/>
      <c r="J224" s="20">
        <f t="shared" si="14"/>
        <v>48.5</v>
      </c>
      <c r="K224" s="20"/>
    </row>
    <row r="225" spans="1:11" ht="30.75">
      <c r="A225" s="100"/>
      <c r="B225" s="89"/>
      <c r="C225" s="64" t="s">
        <v>207</v>
      </c>
      <c r="D225" s="19" t="s">
        <v>208</v>
      </c>
      <c r="E225" s="20">
        <v>58.2</v>
      </c>
      <c r="F225" s="20"/>
      <c r="G225" s="20">
        <v>115.8</v>
      </c>
      <c r="H225" s="20">
        <f t="shared" si="12"/>
        <v>115.8</v>
      </c>
      <c r="I225" s="20"/>
      <c r="J225" s="20">
        <f t="shared" si="14"/>
        <v>57.599999999999994</v>
      </c>
      <c r="K225" s="20">
        <f t="shared" si="15"/>
        <v>198.96907216494844</v>
      </c>
    </row>
    <row r="226" spans="1:11" ht="15.75" customHeight="1" hidden="1">
      <c r="A226" s="100"/>
      <c r="B226" s="89"/>
      <c r="C226" s="64" t="s">
        <v>84</v>
      </c>
      <c r="D226" s="29" t="s">
        <v>85</v>
      </c>
      <c r="E226" s="20"/>
      <c r="F226" s="20"/>
      <c r="G226" s="20"/>
      <c r="H226" s="20">
        <f t="shared" si="12"/>
        <v>0</v>
      </c>
      <c r="I226" s="20" t="e">
        <f t="shared" si="13"/>
        <v>#DIV/0!</v>
      </c>
      <c r="J226" s="20">
        <f t="shared" si="14"/>
        <v>0</v>
      </c>
      <c r="K226" s="20" t="e">
        <f t="shared" si="15"/>
        <v>#DIV/0!</v>
      </c>
    </row>
    <row r="227" spans="1:11" ht="15">
      <c r="A227" s="100"/>
      <c r="B227" s="89"/>
      <c r="C227" s="64" t="s">
        <v>20</v>
      </c>
      <c r="D227" s="29" t="s">
        <v>21</v>
      </c>
      <c r="E227" s="20">
        <f>E228</f>
        <v>112.6</v>
      </c>
      <c r="F227" s="20">
        <f>F228</f>
        <v>28.5</v>
      </c>
      <c r="G227" s="20">
        <f>G228</f>
        <v>229.2</v>
      </c>
      <c r="H227" s="20">
        <f t="shared" si="12"/>
        <v>200.7</v>
      </c>
      <c r="I227" s="20">
        <f t="shared" si="13"/>
        <v>804.2105263157895</v>
      </c>
      <c r="J227" s="20">
        <f t="shared" si="14"/>
        <v>116.6</v>
      </c>
      <c r="K227" s="20">
        <f t="shared" si="15"/>
        <v>203.5523978685613</v>
      </c>
    </row>
    <row r="228" spans="1:11" ht="47.25" customHeight="1">
      <c r="A228" s="100"/>
      <c r="B228" s="89"/>
      <c r="C228" s="63" t="s">
        <v>22</v>
      </c>
      <c r="D228" s="30" t="s">
        <v>23</v>
      </c>
      <c r="E228" s="20">
        <v>112.6</v>
      </c>
      <c r="F228" s="20">
        <v>28.5</v>
      </c>
      <c r="G228" s="20">
        <v>229.2</v>
      </c>
      <c r="H228" s="20">
        <f t="shared" si="12"/>
        <v>200.7</v>
      </c>
      <c r="I228" s="20">
        <f t="shared" si="13"/>
        <v>804.2105263157895</v>
      </c>
      <c r="J228" s="20">
        <f t="shared" si="14"/>
        <v>116.6</v>
      </c>
      <c r="K228" s="20">
        <f t="shared" si="15"/>
        <v>203.5523978685613</v>
      </c>
    </row>
    <row r="229" spans="1:11" ht="15" hidden="1">
      <c r="A229" s="100"/>
      <c r="B229" s="89"/>
      <c r="C229" s="64" t="s">
        <v>24</v>
      </c>
      <c r="D229" s="29" t="s">
        <v>25</v>
      </c>
      <c r="E229" s="20"/>
      <c r="F229" s="20"/>
      <c r="G229" s="20"/>
      <c r="H229" s="20">
        <f t="shared" si="12"/>
        <v>0</v>
      </c>
      <c r="I229" s="20" t="e">
        <f t="shared" si="13"/>
        <v>#DIV/0!</v>
      </c>
      <c r="J229" s="20">
        <f t="shared" si="14"/>
        <v>0</v>
      </c>
      <c r="K229" s="20" t="e">
        <f t="shared" si="15"/>
        <v>#DIV/0!</v>
      </c>
    </row>
    <row r="230" spans="1:11" ht="15">
      <c r="A230" s="100"/>
      <c r="B230" s="89"/>
      <c r="C230" s="64" t="s">
        <v>26</v>
      </c>
      <c r="D230" s="29" t="s">
        <v>27</v>
      </c>
      <c r="E230" s="20">
        <v>203.4</v>
      </c>
      <c r="F230" s="20"/>
      <c r="G230" s="20"/>
      <c r="H230" s="20">
        <f t="shared" si="12"/>
        <v>0</v>
      </c>
      <c r="I230" s="20"/>
      <c r="J230" s="20">
        <f t="shared" si="14"/>
        <v>-203.4</v>
      </c>
      <c r="K230" s="20"/>
    </row>
    <row r="231" spans="1:11" ht="15.75" customHeight="1" hidden="1">
      <c r="A231" s="100"/>
      <c r="B231" s="89"/>
      <c r="C231" s="64" t="s">
        <v>29</v>
      </c>
      <c r="D231" s="29" t="s">
        <v>30</v>
      </c>
      <c r="E231" s="20"/>
      <c r="F231" s="20"/>
      <c r="G231" s="20"/>
      <c r="H231" s="20">
        <f t="shared" si="12"/>
        <v>0</v>
      </c>
      <c r="I231" s="20" t="e">
        <f t="shared" si="13"/>
        <v>#DIV/0!</v>
      </c>
      <c r="J231" s="20">
        <f t="shared" si="14"/>
        <v>0</v>
      </c>
      <c r="K231" s="20" t="e">
        <f t="shared" si="15"/>
        <v>#DIV/0!</v>
      </c>
    </row>
    <row r="232" spans="1:11" ht="15">
      <c r="A232" s="100"/>
      <c r="B232" s="89"/>
      <c r="C232" s="64" t="s">
        <v>31</v>
      </c>
      <c r="D232" s="29" t="s">
        <v>77</v>
      </c>
      <c r="E232" s="20">
        <v>3937</v>
      </c>
      <c r="F232" s="20">
        <v>4102.8</v>
      </c>
      <c r="G232" s="20">
        <v>4102.8</v>
      </c>
      <c r="H232" s="20">
        <f t="shared" si="12"/>
        <v>0</v>
      </c>
      <c r="I232" s="20">
        <f t="shared" si="13"/>
        <v>100</v>
      </c>
      <c r="J232" s="20">
        <f t="shared" si="14"/>
        <v>165.80000000000018</v>
      </c>
      <c r="K232" s="20">
        <f t="shared" si="15"/>
        <v>104.21132842265686</v>
      </c>
    </row>
    <row r="233" spans="1:11" ht="15.75" customHeight="1" hidden="1">
      <c r="A233" s="100"/>
      <c r="B233" s="89"/>
      <c r="C233" s="64" t="s">
        <v>48</v>
      </c>
      <c r="D233" s="30" t="s">
        <v>49</v>
      </c>
      <c r="E233" s="20"/>
      <c r="F233" s="20"/>
      <c r="G233" s="20"/>
      <c r="H233" s="20">
        <f t="shared" si="12"/>
        <v>0</v>
      </c>
      <c r="I233" s="20" t="e">
        <f t="shared" si="13"/>
        <v>#DIV/0!</v>
      </c>
      <c r="J233" s="20">
        <f t="shared" si="14"/>
        <v>0</v>
      </c>
      <c r="K233" s="20" t="e">
        <f t="shared" si="15"/>
        <v>#DIV/0!</v>
      </c>
    </row>
    <row r="234" spans="1:11" ht="15">
      <c r="A234" s="100"/>
      <c r="B234" s="89"/>
      <c r="C234" s="64" t="s">
        <v>33</v>
      </c>
      <c r="D234" s="29" t="s">
        <v>28</v>
      </c>
      <c r="E234" s="20">
        <v>-293.8</v>
      </c>
      <c r="F234" s="20"/>
      <c r="G234" s="20">
        <v>-60.4</v>
      </c>
      <c r="H234" s="20">
        <f t="shared" si="12"/>
        <v>-60.4</v>
      </c>
      <c r="I234" s="20"/>
      <c r="J234" s="20">
        <f t="shared" si="14"/>
        <v>233.4</v>
      </c>
      <c r="K234" s="20">
        <f t="shared" si="15"/>
        <v>20.558202859087814</v>
      </c>
    </row>
    <row r="235" spans="1:11" s="5" customFormat="1" ht="30.75">
      <c r="A235" s="100"/>
      <c r="B235" s="89"/>
      <c r="C235" s="66"/>
      <c r="D235" s="3" t="s">
        <v>38</v>
      </c>
      <c r="E235" s="4">
        <f>E236-E234</f>
        <v>5194.6</v>
      </c>
      <c r="F235" s="4">
        <f>F236-F234</f>
        <v>4131.3</v>
      </c>
      <c r="G235" s="4">
        <f>G236-G234</f>
        <v>4603.2</v>
      </c>
      <c r="H235" s="4">
        <f t="shared" si="12"/>
        <v>471.89999999999964</v>
      </c>
      <c r="I235" s="4">
        <f t="shared" si="13"/>
        <v>111.42255464381672</v>
      </c>
      <c r="J235" s="4">
        <f t="shared" si="14"/>
        <v>-591.4000000000005</v>
      </c>
      <c r="K235" s="4">
        <f t="shared" si="15"/>
        <v>88.6151002964617</v>
      </c>
    </row>
    <row r="236" spans="1:11" s="5" customFormat="1" ht="15">
      <c r="A236" s="101"/>
      <c r="B236" s="90"/>
      <c r="C236" s="66"/>
      <c r="D236" s="3" t="s">
        <v>56</v>
      </c>
      <c r="E236" s="6">
        <f>SUM(E223:E227,E229:E234)</f>
        <v>4900.8</v>
      </c>
      <c r="F236" s="6">
        <f>SUM(F223:F227,F229:F234)</f>
        <v>4131.3</v>
      </c>
      <c r="G236" s="6">
        <f>SUM(G223:G227,G229:G234)</f>
        <v>4542.8</v>
      </c>
      <c r="H236" s="4">
        <f t="shared" si="12"/>
        <v>411.5</v>
      </c>
      <c r="I236" s="4">
        <f t="shared" si="13"/>
        <v>109.96054510686707</v>
      </c>
      <c r="J236" s="4">
        <f t="shared" si="14"/>
        <v>-358</v>
      </c>
      <c r="K236" s="4">
        <f t="shared" si="15"/>
        <v>92.69507019262161</v>
      </c>
    </row>
    <row r="237" spans="1:11" ht="30.75">
      <c r="A237" s="99" t="s">
        <v>95</v>
      </c>
      <c r="B237" s="88" t="s">
        <v>96</v>
      </c>
      <c r="C237" s="64" t="s">
        <v>207</v>
      </c>
      <c r="D237" s="19" t="s">
        <v>208</v>
      </c>
      <c r="E237" s="20">
        <v>14</v>
      </c>
      <c r="F237" s="20"/>
      <c r="G237" s="20">
        <v>48.2</v>
      </c>
      <c r="H237" s="20">
        <f t="shared" si="12"/>
        <v>48.2</v>
      </c>
      <c r="I237" s="20"/>
      <c r="J237" s="20">
        <f t="shared" si="14"/>
        <v>34.2</v>
      </c>
      <c r="K237" s="20">
        <f t="shared" si="15"/>
        <v>344.28571428571433</v>
      </c>
    </row>
    <row r="238" spans="1:11" ht="15.75" customHeight="1" hidden="1">
      <c r="A238" s="100"/>
      <c r="B238" s="89"/>
      <c r="C238" s="64" t="s">
        <v>84</v>
      </c>
      <c r="D238" s="29" t="s">
        <v>85</v>
      </c>
      <c r="E238" s="20"/>
      <c r="F238" s="20"/>
      <c r="G238" s="20"/>
      <c r="H238" s="20">
        <f t="shared" si="12"/>
        <v>0</v>
      </c>
      <c r="I238" s="20" t="e">
        <f t="shared" si="13"/>
        <v>#DIV/0!</v>
      </c>
      <c r="J238" s="20">
        <f t="shared" si="14"/>
        <v>0</v>
      </c>
      <c r="K238" s="20" t="e">
        <f t="shared" si="15"/>
        <v>#DIV/0!</v>
      </c>
    </row>
    <row r="239" spans="1:11" ht="15.75" customHeight="1" hidden="1">
      <c r="A239" s="100"/>
      <c r="B239" s="89"/>
      <c r="C239" s="64" t="s">
        <v>20</v>
      </c>
      <c r="D239" s="29" t="s">
        <v>21</v>
      </c>
      <c r="E239" s="20">
        <f>E240</f>
        <v>0</v>
      </c>
      <c r="F239" s="20">
        <f>F240</f>
        <v>0</v>
      </c>
      <c r="G239" s="20">
        <f>G240</f>
        <v>0</v>
      </c>
      <c r="H239" s="20">
        <f t="shared" si="12"/>
        <v>0</v>
      </c>
      <c r="I239" s="20" t="e">
        <f t="shared" si="13"/>
        <v>#DIV/0!</v>
      </c>
      <c r="J239" s="20">
        <f t="shared" si="14"/>
        <v>0</v>
      </c>
      <c r="K239" s="20" t="e">
        <f t="shared" si="15"/>
        <v>#DIV/0!</v>
      </c>
    </row>
    <row r="240" spans="1:11" ht="47.25" customHeight="1" hidden="1">
      <c r="A240" s="100"/>
      <c r="B240" s="89"/>
      <c r="C240" s="63" t="s">
        <v>22</v>
      </c>
      <c r="D240" s="30" t="s">
        <v>23</v>
      </c>
      <c r="E240" s="20"/>
      <c r="F240" s="20"/>
      <c r="G240" s="20"/>
      <c r="H240" s="20">
        <f t="shared" si="12"/>
        <v>0</v>
      </c>
      <c r="I240" s="20" t="e">
        <f t="shared" si="13"/>
        <v>#DIV/0!</v>
      </c>
      <c r="J240" s="20">
        <f t="shared" si="14"/>
        <v>0</v>
      </c>
      <c r="K240" s="20" t="e">
        <f t="shared" si="15"/>
        <v>#DIV/0!</v>
      </c>
    </row>
    <row r="241" spans="1:11" ht="15">
      <c r="A241" s="100"/>
      <c r="B241" s="89"/>
      <c r="C241" s="64" t="s">
        <v>24</v>
      </c>
      <c r="D241" s="29" t="s">
        <v>25</v>
      </c>
      <c r="E241" s="24">
        <v>-0.7</v>
      </c>
      <c r="F241" s="20"/>
      <c r="G241" s="20">
        <v>-1</v>
      </c>
      <c r="H241" s="20">
        <f t="shared" si="12"/>
        <v>-1</v>
      </c>
      <c r="I241" s="20"/>
      <c r="J241" s="20">
        <f t="shared" si="14"/>
        <v>-0.30000000000000004</v>
      </c>
      <c r="K241" s="20">
        <f t="shared" si="15"/>
        <v>142.85714285714286</v>
      </c>
    </row>
    <row r="242" spans="1:11" ht="15">
      <c r="A242" s="100"/>
      <c r="B242" s="89"/>
      <c r="C242" s="64" t="s">
        <v>26</v>
      </c>
      <c r="D242" s="29" t="s">
        <v>27</v>
      </c>
      <c r="E242" s="20">
        <v>0.5</v>
      </c>
      <c r="F242" s="20"/>
      <c r="G242" s="20"/>
      <c r="H242" s="20">
        <f t="shared" si="12"/>
        <v>0</v>
      </c>
      <c r="I242" s="20"/>
      <c r="J242" s="20">
        <f t="shared" si="14"/>
        <v>-0.5</v>
      </c>
      <c r="K242" s="20"/>
    </row>
    <row r="243" spans="1:11" ht="15.75" customHeight="1" hidden="1">
      <c r="A243" s="100"/>
      <c r="B243" s="89"/>
      <c r="C243" s="64" t="s">
        <v>29</v>
      </c>
      <c r="D243" s="29" t="s">
        <v>30</v>
      </c>
      <c r="E243" s="20"/>
      <c r="F243" s="20"/>
      <c r="G243" s="20"/>
      <c r="H243" s="20">
        <f t="shared" si="12"/>
        <v>0</v>
      </c>
      <c r="I243" s="20" t="e">
        <f t="shared" si="13"/>
        <v>#DIV/0!</v>
      </c>
      <c r="J243" s="20">
        <f t="shared" si="14"/>
        <v>0</v>
      </c>
      <c r="K243" s="20" t="e">
        <f t="shared" si="15"/>
        <v>#DIV/0!</v>
      </c>
    </row>
    <row r="244" spans="1:11" ht="15">
      <c r="A244" s="100"/>
      <c r="B244" s="89"/>
      <c r="C244" s="64" t="s">
        <v>31</v>
      </c>
      <c r="D244" s="29" t="s">
        <v>77</v>
      </c>
      <c r="E244" s="20">
        <v>850</v>
      </c>
      <c r="F244" s="20">
        <v>850</v>
      </c>
      <c r="G244" s="20">
        <v>850</v>
      </c>
      <c r="H244" s="20">
        <f t="shared" si="12"/>
        <v>0</v>
      </c>
      <c r="I244" s="20">
        <f t="shared" si="13"/>
        <v>100</v>
      </c>
      <c r="J244" s="20">
        <f t="shared" si="14"/>
        <v>0</v>
      </c>
      <c r="K244" s="20">
        <f t="shared" si="15"/>
        <v>100</v>
      </c>
    </row>
    <row r="245" spans="1:11" ht="15.75" customHeight="1" hidden="1">
      <c r="A245" s="100"/>
      <c r="B245" s="89"/>
      <c r="C245" s="64" t="s">
        <v>48</v>
      </c>
      <c r="D245" s="30" t="s">
        <v>49</v>
      </c>
      <c r="E245" s="20"/>
      <c r="F245" s="20"/>
      <c r="G245" s="20"/>
      <c r="H245" s="20">
        <f t="shared" si="12"/>
        <v>0</v>
      </c>
      <c r="I245" s="20" t="e">
        <f t="shared" si="13"/>
        <v>#DIV/0!</v>
      </c>
      <c r="J245" s="20">
        <f t="shared" si="14"/>
        <v>0</v>
      </c>
      <c r="K245" s="20" t="e">
        <f t="shared" si="15"/>
        <v>#DIV/0!</v>
      </c>
    </row>
    <row r="246" spans="1:11" ht="15">
      <c r="A246" s="100"/>
      <c r="B246" s="89"/>
      <c r="C246" s="64" t="s">
        <v>33</v>
      </c>
      <c r="D246" s="29" t="s">
        <v>28</v>
      </c>
      <c r="E246" s="20">
        <v>-0.8</v>
      </c>
      <c r="F246" s="20"/>
      <c r="G246" s="20">
        <v>-6.5</v>
      </c>
      <c r="H246" s="20">
        <f t="shared" si="12"/>
        <v>-6.5</v>
      </c>
      <c r="I246" s="20"/>
      <c r="J246" s="20">
        <f t="shared" si="14"/>
        <v>-5.7</v>
      </c>
      <c r="K246" s="20">
        <f t="shared" si="15"/>
        <v>812.5</v>
      </c>
    </row>
    <row r="247" spans="1:11" s="5" customFormat="1" ht="30.75">
      <c r="A247" s="100"/>
      <c r="B247" s="89"/>
      <c r="C247" s="66"/>
      <c r="D247" s="3" t="s">
        <v>38</v>
      </c>
      <c r="E247" s="4">
        <f>E248-E246</f>
        <v>863.8</v>
      </c>
      <c r="F247" s="4">
        <f>F248-F246</f>
        <v>850</v>
      </c>
      <c r="G247" s="4">
        <f>G248-G246</f>
        <v>897.2</v>
      </c>
      <c r="H247" s="4">
        <f t="shared" si="12"/>
        <v>47.200000000000045</v>
      </c>
      <c r="I247" s="4">
        <f t="shared" si="13"/>
        <v>105.55294117647058</v>
      </c>
      <c r="J247" s="4">
        <f t="shared" si="14"/>
        <v>33.40000000000009</v>
      </c>
      <c r="K247" s="4">
        <f t="shared" si="15"/>
        <v>103.866635795323</v>
      </c>
    </row>
    <row r="248" spans="1:11" s="5" customFormat="1" ht="15">
      <c r="A248" s="101"/>
      <c r="B248" s="90"/>
      <c r="C248" s="66"/>
      <c r="D248" s="3" t="s">
        <v>56</v>
      </c>
      <c r="E248" s="6">
        <f>SUM(E237:E239,E241:E246)</f>
        <v>863</v>
      </c>
      <c r="F248" s="6">
        <f>SUM(F237:F239,F241:F246)</f>
        <v>850</v>
      </c>
      <c r="G248" s="6">
        <f>SUM(G237:G239,G241:G246)</f>
        <v>890.7</v>
      </c>
      <c r="H248" s="4">
        <f t="shared" si="12"/>
        <v>40.700000000000045</v>
      </c>
      <c r="I248" s="4">
        <f t="shared" si="13"/>
        <v>104.78823529411765</v>
      </c>
      <c r="J248" s="4">
        <f t="shared" si="14"/>
        <v>27.700000000000045</v>
      </c>
      <c r="K248" s="4">
        <f t="shared" si="15"/>
        <v>103.20973348783315</v>
      </c>
    </row>
    <row r="249" spans="1:11" ht="78.75" customHeight="1">
      <c r="A249" s="99" t="s">
        <v>230</v>
      </c>
      <c r="B249" s="88" t="s">
        <v>231</v>
      </c>
      <c r="C249" s="63" t="s">
        <v>15</v>
      </c>
      <c r="D249" s="30" t="s">
        <v>97</v>
      </c>
      <c r="E249" s="20">
        <v>1692.3</v>
      </c>
      <c r="F249" s="20">
        <v>528.3</v>
      </c>
      <c r="G249" s="20">
        <v>941.9</v>
      </c>
      <c r="H249" s="20">
        <f t="shared" si="12"/>
        <v>413.6</v>
      </c>
      <c r="I249" s="20">
        <f t="shared" si="13"/>
        <v>178.28885103161082</v>
      </c>
      <c r="J249" s="20">
        <f t="shared" si="14"/>
        <v>-750.4</v>
      </c>
      <c r="K249" s="20">
        <f t="shared" si="15"/>
        <v>55.657980263546655</v>
      </c>
    </row>
    <row r="250" spans="1:11" ht="30.75">
      <c r="A250" s="100"/>
      <c r="B250" s="89"/>
      <c r="C250" s="64" t="s">
        <v>213</v>
      </c>
      <c r="D250" s="19" t="s">
        <v>214</v>
      </c>
      <c r="E250" s="35"/>
      <c r="F250" s="20"/>
      <c r="G250" s="35">
        <v>1733.7</v>
      </c>
      <c r="H250" s="20">
        <f t="shared" si="12"/>
        <v>1733.7</v>
      </c>
      <c r="I250" s="20"/>
      <c r="J250" s="20">
        <f t="shared" si="14"/>
        <v>1733.7</v>
      </c>
      <c r="K250" s="20"/>
    </row>
    <row r="251" spans="1:11" ht="30.75">
      <c r="A251" s="100"/>
      <c r="B251" s="89"/>
      <c r="C251" s="64" t="s">
        <v>207</v>
      </c>
      <c r="D251" s="19" t="s">
        <v>208</v>
      </c>
      <c r="E251" s="35">
        <f>6729+8203.9</f>
        <v>14932.9</v>
      </c>
      <c r="F251" s="20"/>
      <c r="G251" s="35">
        <v>15714.2</v>
      </c>
      <c r="H251" s="20">
        <f t="shared" si="12"/>
        <v>15714.2</v>
      </c>
      <c r="I251" s="20"/>
      <c r="J251" s="20">
        <f t="shared" si="14"/>
        <v>781.3000000000011</v>
      </c>
      <c r="K251" s="20">
        <f t="shared" si="15"/>
        <v>105.23207146635951</v>
      </c>
    </row>
    <row r="252" spans="1:11" ht="93">
      <c r="A252" s="100"/>
      <c r="B252" s="89"/>
      <c r="C252" s="63" t="s">
        <v>205</v>
      </c>
      <c r="D252" s="48" t="s">
        <v>225</v>
      </c>
      <c r="E252" s="35">
        <v>6</v>
      </c>
      <c r="F252" s="20"/>
      <c r="G252" s="35">
        <v>20</v>
      </c>
      <c r="H252" s="20">
        <f t="shared" si="12"/>
        <v>20</v>
      </c>
      <c r="I252" s="20"/>
      <c r="J252" s="20">
        <f t="shared" si="14"/>
        <v>14</v>
      </c>
      <c r="K252" s="20">
        <f t="shared" si="15"/>
        <v>333.33333333333337</v>
      </c>
    </row>
    <row r="253" spans="1:11" ht="15">
      <c r="A253" s="100"/>
      <c r="B253" s="89"/>
      <c r="C253" s="64" t="s">
        <v>20</v>
      </c>
      <c r="D253" s="29" t="s">
        <v>21</v>
      </c>
      <c r="E253" s="20">
        <f>SUM(E254:E255)</f>
        <v>7325.900000000001</v>
      </c>
      <c r="F253" s="20">
        <f>SUM(F254:F255)</f>
        <v>0</v>
      </c>
      <c r="G253" s="20">
        <f>SUM(G254:G255)</f>
        <v>4860</v>
      </c>
      <c r="H253" s="20">
        <f t="shared" si="12"/>
        <v>4860</v>
      </c>
      <c r="I253" s="20"/>
      <c r="J253" s="20">
        <f t="shared" si="14"/>
        <v>-2465.9000000000005</v>
      </c>
      <c r="K253" s="20">
        <f t="shared" si="15"/>
        <v>66.33997188058804</v>
      </c>
    </row>
    <row r="254" spans="1:11" ht="47.25" customHeight="1" hidden="1">
      <c r="A254" s="100"/>
      <c r="B254" s="89"/>
      <c r="C254" s="63" t="s">
        <v>211</v>
      </c>
      <c r="D254" s="30" t="s">
        <v>212</v>
      </c>
      <c r="E254" s="20"/>
      <c r="F254" s="20"/>
      <c r="G254" s="20"/>
      <c r="H254" s="20">
        <f t="shared" si="12"/>
        <v>0</v>
      </c>
      <c r="I254" s="20" t="e">
        <f t="shared" si="13"/>
        <v>#DIV/0!</v>
      </c>
      <c r="J254" s="20">
        <f t="shared" si="14"/>
        <v>0</v>
      </c>
      <c r="K254" s="20" t="e">
        <f t="shared" si="15"/>
        <v>#DIV/0!</v>
      </c>
    </row>
    <row r="255" spans="1:11" ht="47.25" customHeight="1">
      <c r="A255" s="100"/>
      <c r="B255" s="89"/>
      <c r="C255" s="63" t="s">
        <v>22</v>
      </c>
      <c r="D255" s="30" t="s">
        <v>23</v>
      </c>
      <c r="E255" s="20">
        <f>212.8+7113.1</f>
        <v>7325.900000000001</v>
      </c>
      <c r="F255" s="20"/>
      <c r="G255" s="20">
        <v>4860</v>
      </c>
      <c r="H255" s="20">
        <f t="shared" si="12"/>
        <v>4860</v>
      </c>
      <c r="I255" s="20"/>
      <c r="J255" s="20">
        <f t="shared" si="14"/>
        <v>-2465.9000000000005</v>
      </c>
      <c r="K255" s="20">
        <f t="shared" si="15"/>
        <v>66.33997188058804</v>
      </c>
    </row>
    <row r="256" spans="1:11" ht="15">
      <c r="A256" s="100"/>
      <c r="B256" s="89"/>
      <c r="C256" s="64" t="s">
        <v>24</v>
      </c>
      <c r="D256" s="29" t="s">
        <v>25</v>
      </c>
      <c r="E256" s="20">
        <v>315.2</v>
      </c>
      <c r="F256" s="20"/>
      <c r="G256" s="20">
        <v>-281.6</v>
      </c>
      <c r="H256" s="20">
        <f t="shared" si="12"/>
        <v>-281.6</v>
      </c>
      <c r="I256" s="20"/>
      <c r="J256" s="20">
        <f t="shared" si="14"/>
        <v>-596.8</v>
      </c>
      <c r="K256" s="20">
        <f t="shared" si="15"/>
        <v>-89.34010152284266</v>
      </c>
    </row>
    <row r="257" spans="1:11" ht="15">
      <c r="A257" s="100"/>
      <c r="B257" s="89"/>
      <c r="C257" s="64" t="s">
        <v>26</v>
      </c>
      <c r="D257" s="29" t="s">
        <v>206</v>
      </c>
      <c r="E257" s="20"/>
      <c r="F257" s="20">
        <v>14879.2</v>
      </c>
      <c r="G257" s="20">
        <v>16287.3</v>
      </c>
      <c r="H257" s="20">
        <f t="shared" si="12"/>
        <v>1408.0999999999985</v>
      </c>
      <c r="I257" s="20">
        <f t="shared" si="13"/>
        <v>109.46354642722727</v>
      </c>
      <c r="J257" s="20">
        <f t="shared" si="14"/>
        <v>16287.3</v>
      </c>
      <c r="K257" s="20"/>
    </row>
    <row r="258" spans="1:11" ht="15">
      <c r="A258" s="100"/>
      <c r="B258" s="89"/>
      <c r="C258" s="64" t="s">
        <v>29</v>
      </c>
      <c r="D258" s="29" t="s">
        <v>30</v>
      </c>
      <c r="E258" s="20">
        <v>22076.9</v>
      </c>
      <c r="F258" s="35">
        <v>416038.2</v>
      </c>
      <c r="G258" s="20">
        <v>389949.7</v>
      </c>
      <c r="H258" s="20">
        <f t="shared" si="12"/>
        <v>-26088.5</v>
      </c>
      <c r="I258" s="20">
        <f t="shared" si="13"/>
        <v>93.7293017804615</v>
      </c>
      <c r="J258" s="20">
        <f t="shared" si="14"/>
        <v>367872.8</v>
      </c>
      <c r="K258" s="20">
        <f t="shared" si="15"/>
        <v>1766.3245292590898</v>
      </c>
    </row>
    <row r="259" spans="1:11" ht="15.75" customHeight="1" hidden="1">
      <c r="A259" s="100"/>
      <c r="B259" s="89"/>
      <c r="C259" s="64" t="s">
        <v>31</v>
      </c>
      <c r="D259" s="29" t="s">
        <v>77</v>
      </c>
      <c r="E259" s="20"/>
      <c r="F259" s="35"/>
      <c r="G259" s="20"/>
      <c r="H259" s="20">
        <f t="shared" si="12"/>
        <v>0</v>
      </c>
      <c r="I259" s="20" t="e">
        <f t="shared" si="13"/>
        <v>#DIV/0!</v>
      </c>
      <c r="J259" s="20">
        <f t="shared" si="14"/>
        <v>0</v>
      </c>
      <c r="K259" s="20" t="e">
        <f t="shared" si="15"/>
        <v>#DIV/0!</v>
      </c>
    </row>
    <row r="260" spans="1:11" ht="15.75" customHeight="1">
      <c r="A260" s="100"/>
      <c r="B260" s="89"/>
      <c r="C260" s="64" t="s">
        <v>57</v>
      </c>
      <c r="D260" s="29" t="s">
        <v>58</v>
      </c>
      <c r="E260" s="20">
        <v>518</v>
      </c>
      <c r="F260" s="35"/>
      <c r="G260" s="20"/>
      <c r="H260" s="20">
        <f t="shared" si="12"/>
        <v>0</v>
      </c>
      <c r="I260" s="20"/>
      <c r="J260" s="20">
        <f t="shared" si="14"/>
        <v>-518</v>
      </c>
      <c r="K260" s="20"/>
    </row>
    <row r="261" spans="1:11" ht="15">
      <c r="A261" s="100"/>
      <c r="B261" s="89"/>
      <c r="C261" s="64" t="s">
        <v>33</v>
      </c>
      <c r="D261" s="29" t="s">
        <v>28</v>
      </c>
      <c r="E261" s="20">
        <f>-7342.4+(-236)</f>
        <v>-7578.4</v>
      </c>
      <c r="F261" s="35"/>
      <c r="G261" s="20"/>
      <c r="H261" s="20">
        <f t="shared" si="12"/>
        <v>0</v>
      </c>
      <c r="I261" s="20"/>
      <c r="J261" s="20">
        <f t="shared" si="14"/>
        <v>7578.4</v>
      </c>
      <c r="K261" s="20"/>
    </row>
    <row r="262" spans="1:11" s="5" customFormat="1" ht="15">
      <c r="A262" s="100"/>
      <c r="B262" s="89"/>
      <c r="C262" s="65"/>
      <c r="D262" s="3" t="s">
        <v>34</v>
      </c>
      <c r="E262" s="6">
        <f>SUM(E249:E253,E256:E261)</f>
        <v>39288.8</v>
      </c>
      <c r="F262" s="6">
        <f>SUM(F249:F253,F256:F261)</f>
        <v>431445.7</v>
      </c>
      <c r="G262" s="6">
        <f>SUM(G249:G253,G256:G261)</f>
        <v>429225.2</v>
      </c>
      <c r="H262" s="4">
        <f aca="true" t="shared" si="16" ref="H262:H325">G262-F262</f>
        <v>-2220.5</v>
      </c>
      <c r="I262" s="4">
        <f aca="true" t="shared" si="17" ref="I262:I322">G262/F262*100</f>
        <v>99.48533500275933</v>
      </c>
      <c r="J262" s="4">
        <f aca="true" t="shared" si="18" ref="J262:J325">G262-E262</f>
        <v>389936.4</v>
      </c>
      <c r="K262" s="4">
        <f aca="true" t="shared" si="19" ref="K262:K322">G262/E262*100</f>
        <v>1092.4874264421412</v>
      </c>
    </row>
    <row r="263" spans="1:11" ht="15">
      <c r="A263" s="100"/>
      <c r="B263" s="89"/>
      <c r="C263" s="64" t="s">
        <v>20</v>
      </c>
      <c r="D263" s="29" t="s">
        <v>21</v>
      </c>
      <c r="E263" s="20">
        <f>E264</f>
        <v>7800.5</v>
      </c>
      <c r="F263" s="20">
        <f>F264</f>
        <v>6990</v>
      </c>
      <c r="G263" s="20">
        <f>G264</f>
        <v>18039.2</v>
      </c>
      <c r="H263" s="20">
        <f t="shared" si="16"/>
        <v>11049.2</v>
      </c>
      <c r="I263" s="20">
        <f t="shared" si="17"/>
        <v>258.07153075822606</v>
      </c>
      <c r="J263" s="20">
        <f t="shared" si="18"/>
        <v>10238.7</v>
      </c>
      <c r="K263" s="20">
        <f t="shared" si="19"/>
        <v>231.25697070700596</v>
      </c>
    </row>
    <row r="264" spans="1:11" ht="47.25" customHeight="1">
      <c r="A264" s="100"/>
      <c r="B264" s="89"/>
      <c r="C264" s="63" t="s">
        <v>22</v>
      </c>
      <c r="D264" s="30" t="s">
        <v>23</v>
      </c>
      <c r="E264" s="20">
        <v>7800.5</v>
      </c>
      <c r="F264" s="20">
        <v>6990</v>
      </c>
      <c r="G264" s="20">
        <v>18039.2</v>
      </c>
      <c r="H264" s="20">
        <f t="shared" si="16"/>
        <v>11049.2</v>
      </c>
      <c r="I264" s="20">
        <f t="shared" si="17"/>
        <v>258.07153075822606</v>
      </c>
      <c r="J264" s="20">
        <f t="shared" si="18"/>
        <v>10238.7</v>
      </c>
      <c r="K264" s="20">
        <f t="shared" si="19"/>
        <v>231.25697070700596</v>
      </c>
    </row>
    <row r="265" spans="1:11" s="5" customFormat="1" ht="15">
      <c r="A265" s="100"/>
      <c r="B265" s="89"/>
      <c r="C265" s="65"/>
      <c r="D265" s="3" t="s">
        <v>37</v>
      </c>
      <c r="E265" s="6">
        <f>E263</f>
        <v>7800.5</v>
      </c>
      <c r="F265" s="6">
        <f>F263</f>
        <v>6990</v>
      </c>
      <c r="G265" s="6">
        <f>G263</f>
        <v>18039.2</v>
      </c>
      <c r="H265" s="4">
        <f t="shared" si="16"/>
        <v>11049.2</v>
      </c>
      <c r="I265" s="4">
        <f t="shared" si="17"/>
        <v>258.07153075822606</v>
      </c>
      <c r="J265" s="4">
        <f t="shared" si="18"/>
        <v>10238.7</v>
      </c>
      <c r="K265" s="4">
        <f t="shared" si="19"/>
        <v>231.25697070700596</v>
      </c>
    </row>
    <row r="266" spans="1:11" s="5" customFormat="1" ht="30.75">
      <c r="A266" s="100"/>
      <c r="B266" s="89"/>
      <c r="C266" s="65"/>
      <c r="D266" s="3" t="s">
        <v>38</v>
      </c>
      <c r="E266" s="6">
        <f>E267-E261</f>
        <v>54667.700000000004</v>
      </c>
      <c r="F266" s="6">
        <f>F267-F261</f>
        <v>438435.7</v>
      </c>
      <c r="G266" s="6">
        <f>G267-G261</f>
        <v>447264.4</v>
      </c>
      <c r="H266" s="4">
        <f t="shared" si="16"/>
        <v>8828.700000000012</v>
      </c>
      <c r="I266" s="4">
        <f t="shared" si="17"/>
        <v>102.01368182381134</v>
      </c>
      <c r="J266" s="4">
        <f t="shared" si="18"/>
        <v>392596.7</v>
      </c>
      <c r="K266" s="4">
        <f t="shared" si="19"/>
        <v>818.1511203141891</v>
      </c>
    </row>
    <row r="267" spans="1:11" s="5" customFormat="1" ht="15">
      <c r="A267" s="101"/>
      <c r="B267" s="90"/>
      <c r="C267" s="65"/>
      <c r="D267" s="3" t="s">
        <v>56</v>
      </c>
      <c r="E267" s="6">
        <f>E262+E265</f>
        <v>47089.3</v>
      </c>
      <c r="F267" s="6">
        <f>F262+F265</f>
        <v>438435.7</v>
      </c>
      <c r="G267" s="6">
        <f>G262+G265</f>
        <v>447264.4</v>
      </c>
      <c r="H267" s="4">
        <f t="shared" si="16"/>
        <v>8828.700000000012</v>
      </c>
      <c r="I267" s="4">
        <f t="shared" si="17"/>
        <v>102.01368182381134</v>
      </c>
      <c r="J267" s="4">
        <f t="shared" si="18"/>
        <v>400175.10000000003</v>
      </c>
      <c r="K267" s="4">
        <f t="shared" si="19"/>
        <v>949.8217217074792</v>
      </c>
    </row>
    <row r="268" spans="1:11" ht="31.5" customHeight="1">
      <c r="A268" s="99" t="s">
        <v>98</v>
      </c>
      <c r="B268" s="88" t="s">
        <v>99</v>
      </c>
      <c r="C268" s="64" t="s">
        <v>207</v>
      </c>
      <c r="D268" s="19" t="s">
        <v>208</v>
      </c>
      <c r="E268" s="20">
        <v>623.6</v>
      </c>
      <c r="F268" s="20"/>
      <c r="G268" s="20">
        <v>65.6</v>
      </c>
      <c r="H268" s="20">
        <f t="shared" si="16"/>
        <v>65.6</v>
      </c>
      <c r="I268" s="20"/>
      <c r="J268" s="20">
        <f t="shared" si="18"/>
        <v>-558</v>
      </c>
      <c r="K268" s="20">
        <f t="shared" si="19"/>
        <v>10.519563822963436</v>
      </c>
    </row>
    <row r="269" spans="1:11" ht="93">
      <c r="A269" s="100"/>
      <c r="B269" s="89"/>
      <c r="C269" s="63" t="s">
        <v>221</v>
      </c>
      <c r="D269" s="52" t="s">
        <v>224</v>
      </c>
      <c r="E269" s="20"/>
      <c r="F269" s="20"/>
      <c r="G269" s="20">
        <v>120</v>
      </c>
      <c r="H269" s="20">
        <f t="shared" si="16"/>
        <v>120</v>
      </c>
      <c r="I269" s="20"/>
      <c r="J269" s="20">
        <f t="shared" si="18"/>
        <v>120</v>
      </c>
      <c r="K269" s="20"/>
    </row>
    <row r="270" spans="1:11" ht="15">
      <c r="A270" s="100"/>
      <c r="B270" s="89"/>
      <c r="C270" s="64" t="s">
        <v>20</v>
      </c>
      <c r="D270" s="29" t="s">
        <v>21</v>
      </c>
      <c r="E270" s="20">
        <f>SUM(E271:E272)</f>
        <v>2937.9</v>
      </c>
      <c r="F270" s="20">
        <f>SUM(F271:F272)</f>
        <v>0</v>
      </c>
      <c r="G270" s="20">
        <f>SUM(G271:G272)</f>
        <v>2437.8</v>
      </c>
      <c r="H270" s="20">
        <f t="shared" si="16"/>
        <v>2437.8</v>
      </c>
      <c r="I270" s="20"/>
      <c r="J270" s="20">
        <f t="shared" si="18"/>
        <v>-500.0999999999999</v>
      </c>
      <c r="K270" s="20">
        <f t="shared" si="19"/>
        <v>82.97763708771572</v>
      </c>
    </row>
    <row r="271" spans="1:11" ht="31.5" customHeight="1" hidden="1">
      <c r="A271" s="100"/>
      <c r="B271" s="89"/>
      <c r="C271" s="63" t="s">
        <v>41</v>
      </c>
      <c r="D271" s="30" t="s">
        <v>42</v>
      </c>
      <c r="E271" s="20"/>
      <c r="F271" s="20"/>
      <c r="G271" s="20"/>
      <c r="H271" s="20">
        <f t="shared" si="16"/>
        <v>0</v>
      </c>
      <c r="I271" s="20" t="e">
        <f t="shared" si="17"/>
        <v>#DIV/0!</v>
      </c>
      <c r="J271" s="20">
        <f t="shared" si="18"/>
        <v>0</v>
      </c>
      <c r="K271" s="20" t="e">
        <f t="shared" si="19"/>
        <v>#DIV/0!</v>
      </c>
    </row>
    <row r="272" spans="1:11" ht="47.25" customHeight="1">
      <c r="A272" s="100"/>
      <c r="B272" s="89"/>
      <c r="C272" s="63" t="s">
        <v>22</v>
      </c>
      <c r="D272" s="30" t="s">
        <v>23</v>
      </c>
      <c r="E272" s="20">
        <v>2937.9</v>
      </c>
      <c r="F272" s="20"/>
      <c r="G272" s="20">
        <v>2437.8</v>
      </c>
      <c r="H272" s="20">
        <f t="shared" si="16"/>
        <v>2437.8</v>
      </c>
      <c r="I272" s="20"/>
      <c r="J272" s="20">
        <f t="shared" si="18"/>
        <v>-500.0999999999999</v>
      </c>
      <c r="K272" s="20">
        <f t="shared" si="19"/>
        <v>82.97763708771572</v>
      </c>
    </row>
    <row r="273" spans="1:11" ht="15.75" customHeight="1" hidden="1">
      <c r="A273" s="100"/>
      <c r="B273" s="89"/>
      <c r="C273" s="64" t="s">
        <v>24</v>
      </c>
      <c r="D273" s="29" t="s">
        <v>25</v>
      </c>
      <c r="E273" s="20"/>
      <c r="F273" s="20"/>
      <c r="G273" s="20"/>
      <c r="H273" s="20">
        <f t="shared" si="16"/>
        <v>0</v>
      </c>
      <c r="I273" s="20" t="e">
        <f t="shared" si="17"/>
        <v>#DIV/0!</v>
      </c>
      <c r="J273" s="20">
        <f t="shared" si="18"/>
        <v>0</v>
      </c>
      <c r="K273" s="20" t="e">
        <f t="shared" si="19"/>
        <v>#DIV/0!</v>
      </c>
    </row>
    <row r="274" spans="1:11" ht="15">
      <c r="A274" s="100"/>
      <c r="B274" s="89"/>
      <c r="C274" s="64" t="s">
        <v>26</v>
      </c>
      <c r="D274" s="29" t="s">
        <v>27</v>
      </c>
      <c r="E274" s="20">
        <v>11.4</v>
      </c>
      <c r="F274" s="20"/>
      <c r="G274" s="20"/>
      <c r="H274" s="20">
        <f t="shared" si="16"/>
        <v>0</v>
      </c>
      <c r="I274" s="20"/>
      <c r="J274" s="20">
        <f t="shared" si="18"/>
        <v>-11.4</v>
      </c>
      <c r="K274" s="20">
        <f t="shared" si="19"/>
        <v>0</v>
      </c>
    </row>
    <row r="275" spans="1:11" ht="15">
      <c r="A275" s="100"/>
      <c r="B275" s="89"/>
      <c r="C275" s="64" t="s">
        <v>29</v>
      </c>
      <c r="D275" s="29" t="s">
        <v>100</v>
      </c>
      <c r="E275" s="20">
        <v>829521.6</v>
      </c>
      <c r="F275" s="20">
        <v>615861.1</v>
      </c>
      <c r="G275" s="20">
        <v>459131.6</v>
      </c>
      <c r="H275" s="20">
        <f t="shared" si="16"/>
        <v>-156729.5</v>
      </c>
      <c r="I275" s="20">
        <f t="shared" si="17"/>
        <v>74.55116096795203</v>
      </c>
      <c r="J275" s="20">
        <f t="shared" si="18"/>
        <v>-370390</v>
      </c>
      <c r="K275" s="20">
        <f t="shared" si="19"/>
        <v>55.348962582770596</v>
      </c>
    </row>
    <row r="276" spans="1:11" ht="15.75" customHeight="1" hidden="1">
      <c r="A276" s="100"/>
      <c r="B276" s="89"/>
      <c r="C276" s="64" t="s">
        <v>31</v>
      </c>
      <c r="D276" s="29" t="s">
        <v>77</v>
      </c>
      <c r="E276" s="20"/>
      <c r="F276" s="20"/>
      <c r="G276" s="20"/>
      <c r="H276" s="20">
        <f t="shared" si="16"/>
        <v>0</v>
      </c>
      <c r="I276" s="20" t="e">
        <f t="shared" si="17"/>
        <v>#DIV/0!</v>
      </c>
      <c r="J276" s="20">
        <f t="shared" si="18"/>
        <v>0</v>
      </c>
      <c r="K276" s="20" t="e">
        <f t="shared" si="19"/>
        <v>#DIV/0!</v>
      </c>
    </row>
    <row r="277" spans="1:11" ht="15">
      <c r="A277" s="100"/>
      <c r="B277" s="89"/>
      <c r="C277" s="64" t="s">
        <v>48</v>
      </c>
      <c r="D277" s="30" t="s">
        <v>49</v>
      </c>
      <c r="E277" s="20"/>
      <c r="F277" s="20">
        <v>308945.9</v>
      </c>
      <c r="G277" s="20">
        <v>266428.8</v>
      </c>
      <c r="H277" s="20">
        <f t="shared" si="16"/>
        <v>-42517.100000000035</v>
      </c>
      <c r="I277" s="20">
        <f t="shared" si="17"/>
        <v>86.23801125051342</v>
      </c>
      <c r="J277" s="20">
        <f t="shared" si="18"/>
        <v>266428.8</v>
      </c>
      <c r="K277" s="20"/>
    </row>
    <row r="278" spans="1:11" ht="15">
      <c r="A278" s="100"/>
      <c r="B278" s="89"/>
      <c r="C278" s="64" t="s">
        <v>33</v>
      </c>
      <c r="D278" s="29" t="s">
        <v>28</v>
      </c>
      <c r="E278" s="20">
        <v>-6466.9</v>
      </c>
      <c r="F278" s="20"/>
      <c r="G278" s="20">
        <v>-16267</v>
      </c>
      <c r="H278" s="20">
        <f t="shared" si="16"/>
        <v>-16267</v>
      </c>
      <c r="I278" s="20"/>
      <c r="J278" s="20">
        <f t="shared" si="18"/>
        <v>-9800.1</v>
      </c>
      <c r="K278" s="20">
        <f t="shared" si="19"/>
        <v>251.54247011705766</v>
      </c>
    </row>
    <row r="279" spans="1:11" s="5" customFormat="1" ht="30.75">
      <c r="A279" s="100"/>
      <c r="B279" s="89"/>
      <c r="C279" s="66"/>
      <c r="D279" s="3" t="s">
        <v>38</v>
      </c>
      <c r="E279" s="4">
        <f>E280-E278</f>
        <v>833094.5</v>
      </c>
      <c r="F279" s="4">
        <f>F280-F278</f>
        <v>924807</v>
      </c>
      <c r="G279" s="4">
        <f>G280-G278</f>
        <v>728183.8</v>
      </c>
      <c r="H279" s="4">
        <f t="shared" si="16"/>
        <v>-196623.19999999995</v>
      </c>
      <c r="I279" s="4">
        <f t="shared" si="17"/>
        <v>78.739001759286</v>
      </c>
      <c r="J279" s="4">
        <f t="shared" si="18"/>
        <v>-104910.69999999995</v>
      </c>
      <c r="K279" s="4">
        <f t="shared" si="19"/>
        <v>87.40710687683091</v>
      </c>
    </row>
    <row r="280" spans="1:11" s="5" customFormat="1" ht="15">
      <c r="A280" s="101"/>
      <c r="B280" s="90"/>
      <c r="C280" s="66"/>
      <c r="D280" s="3" t="s">
        <v>56</v>
      </c>
      <c r="E280" s="4">
        <f>SUM(E268:E270,E273:E278)</f>
        <v>826627.6</v>
      </c>
      <c r="F280" s="4">
        <f>SUM(F268:F270,F273:F278)</f>
        <v>924807</v>
      </c>
      <c r="G280" s="4">
        <f>SUM(G268:G270,G273:G278)</f>
        <v>711916.8</v>
      </c>
      <c r="H280" s="4">
        <f t="shared" si="16"/>
        <v>-212890.19999999995</v>
      </c>
      <c r="I280" s="4">
        <f t="shared" si="17"/>
        <v>76.98004015973063</v>
      </c>
      <c r="J280" s="4">
        <f t="shared" si="18"/>
        <v>-114710.79999999993</v>
      </c>
      <c r="K280" s="4">
        <f t="shared" si="19"/>
        <v>86.12303775000981</v>
      </c>
    </row>
    <row r="281" spans="1:11" s="5" customFormat="1" ht="31.5" customHeight="1">
      <c r="A281" s="99" t="s">
        <v>101</v>
      </c>
      <c r="B281" s="88" t="s">
        <v>102</v>
      </c>
      <c r="C281" s="64" t="s">
        <v>207</v>
      </c>
      <c r="D281" s="19" t="s">
        <v>208</v>
      </c>
      <c r="E281" s="20">
        <v>499.9</v>
      </c>
      <c r="F281" s="20"/>
      <c r="G281" s="20">
        <v>901.3</v>
      </c>
      <c r="H281" s="20">
        <f t="shared" si="16"/>
        <v>901.3</v>
      </c>
      <c r="I281" s="20"/>
      <c r="J281" s="20">
        <f t="shared" si="18"/>
        <v>401.4</v>
      </c>
      <c r="K281" s="20">
        <f t="shared" si="19"/>
        <v>180.29605921184236</v>
      </c>
    </row>
    <row r="282" spans="1:11" s="5" customFormat="1" ht="31.5" customHeight="1">
      <c r="A282" s="100"/>
      <c r="B282" s="89"/>
      <c r="C282" s="64" t="s">
        <v>20</v>
      </c>
      <c r="D282" s="29" t="s">
        <v>21</v>
      </c>
      <c r="E282" s="20">
        <f>SUM(E283)</f>
        <v>0</v>
      </c>
      <c r="F282" s="20">
        <f>SUM(F283)</f>
        <v>0</v>
      </c>
      <c r="G282" s="20">
        <f>SUM(G283)</f>
        <v>2278.4</v>
      </c>
      <c r="H282" s="20">
        <f t="shared" si="16"/>
        <v>2278.4</v>
      </c>
      <c r="I282" s="20"/>
      <c r="J282" s="20">
        <f t="shared" si="18"/>
        <v>2278.4</v>
      </c>
      <c r="K282" s="20"/>
    </row>
    <row r="283" spans="1:11" s="5" customFormat="1" ht="31.5" customHeight="1">
      <c r="A283" s="100"/>
      <c r="B283" s="89"/>
      <c r="C283" s="63" t="s">
        <v>22</v>
      </c>
      <c r="D283" s="30" t="s">
        <v>23</v>
      </c>
      <c r="E283" s="20"/>
      <c r="F283" s="20"/>
      <c r="G283" s="20">
        <v>2278.4</v>
      </c>
      <c r="H283" s="20">
        <f t="shared" si="16"/>
        <v>2278.4</v>
      </c>
      <c r="I283" s="20"/>
      <c r="J283" s="20">
        <f t="shared" si="18"/>
        <v>2278.4</v>
      </c>
      <c r="K283" s="20"/>
    </row>
    <row r="284" spans="1:11" s="5" customFormat="1" ht="15">
      <c r="A284" s="100"/>
      <c r="B284" s="89"/>
      <c r="C284" s="64" t="s">
        <v>24</v>
      </c>
      <c r="D284" s="29" t="s">
        <v>25</v>
      </c>
      <c r="E284" s="20">
        <v>-415.3</v>
      </c>
      <c r="F284" s="20"/>
      <c r="G284" s="20"/>
      <c r="H284" s="20">
        <f t="shared" si="16"/>
        <v>0</v>
      </c>
      <c r="I284" s="20"/>
      <c r="J284" s="20">
        <f t="shared" si="18"/>
        <v>415.3</v>
      </c>
      <c r="K284" s="20"/>
    </row>
    <row r="285" spans="1:11" s="5" customFormat="1" ht="78.75" customHeight="1">
      <c r="A285" s="100"/>
      <c r="B285" s="89"/>
      <c r="C285" s="64" t="s">
        <v>26</v>
      </c>
      <c r="D285" s="29" t="s">
        <v>103</v>
      </c>
      <c r="E285" s="20">
        <v>16251.8</v>
      </c>
      <c r="F285" s="20"/>
      <c r="G285" s="20"/>
      <c r="H285" s="20">
        <f t="shared" si="16"/>
        <v>0</v>
      </c>
      <c r="I285" s="20"/>
      <c r="J285" s="20">
        <f t="shared" si="18"/>
        <v>-16251.8</v>
      </c>
      <c r="K285" s="20"/>
    </row>
    <row r="286" spans="1:11" s="5" customFormat="1" ht="15">
      <c r="A286" s="100"/>
      <c r="B286" s="89"/>
      <c r="C286" s="64" t="s">
        <v>31</v>
      </c>
      <c r="D286" s="29" t="s">
        <v>77</v>
      </c>
      <c r="E286" s="20">
        <v>26.6</v>
      </c>
      <c r="F286" s="20">
        <v>28.6</v>
      </c>
      <c r="G286" s="20">
        <v>28.6</v>
      </c>
      <c r="H286" s="20">
        <f t="shared" si="16"/>
        <v>0</v>
      </c>
      <c r="I286" s="20">
        <f t="shared" si="17"/>
        <v>100</v>
      </c>
      <c r="J286" s="20">
        <f t="shared" si="18"/>
        <v>2</v>
      </c>
      <c r="K286" s="20">
        <f t="shared" si="19"/>
        <v>107.51879699248121</v>
      </c>
    </row>
    <row r="287" spans="1:11" s="5" customFormat="1" ht="15">
      <c r="A287" s="100"/>
      <c r="B287" s="89"/>
      <c r="C287" s="64" t="s">
        <v>48</v>
      </c>
      <c r="D287" s="30" t="s">
        <v>49</v>
      </c>
      <c r="E287" s="20">
        <v>34813.8</v>
      </c>
      <c r="F287" s="20">
        <v>11297.6</v>
      </c>
      <c r="G287" s="20">
        <v>11297.6</v>
      </c>
      <c r="H287" s="20">
        <f t="shared" si="16"/>
        <v>0</v>
      </c>
      <c r="I287" s="20">
        <f t="shared" si="17"/>
        <v>100</v>
      </c>
      <c r="J287" s="20">
        <f t="shared" si="18"/>
        <v>-23516.200000000004</v>
      </c>
      <c r="K287" s="20">
        <f t="shared" si="19"/>
        <v>32.451499118165785</v>
      </c>
    </row>
    <row r="288" spans="1:11" s="5" customFormat="1" ht="15">
      <c r="A288" s="100"/>
      <c r="B288" s="89"/>
      <c r="C288" s="64" t="s">
        <v>33</v>
      </c>
      <c r="D288" s="29" t="s">
        <v>28</v>
      </c>
      <c r="E288" s="20">
        <v>-14824.4</v>
      </c>
      <c r="F288" s="20"/>
      <c r="G288" s="20">
        <v>-0.01</v>
      </c>
      <c r="H288" s="20">
        <f t="shared" si="16"/>
        <v>-0.01</v>
      </c>
      <c r="I288" s="20"/>
      <c r="J288" s="20">
        <f t="shared" si="18"/>
        <v>14824.39</v>
      </c>
      <c r="K288" s="20"/>
    </row>
    <row r="289" spans="1:11" s="5" customFormat="1" ht="15">
      <c r="A289" s="100"/>
      <c r="B289" s="89"/>
      <c r="C289" s="66"/>
      <c r="D289" s="3" t="s">
        <v>34</v>
      </c>
      <c r="E289" s="4">
        <f>SUM(E281:E288)-E282</f>
        <v>36352.4</v>
      </c>
      <c r="F289" s="4">
        <f>SUM(F281:F288)-F282</f>
        <v>11326.2</v>
      </c>
      <c r="G289" s="4">
        <f>SUM(G281:G288)-G282</f>
        <v>14505.890000000005</v>
      </c>
      <c r="H289" s="4">
        <f t="shared" si="16"/>
        <v>3179.690000000004</v>
      </c>
      <c r="I289" s="4">
        <f t="shared" si="17"/>
        <v>128.0737581889778</v>
      </c>
      <c r="J289" s="4">
        <f t="shared" si="18"/>
        <v>-21846.509999999995</v>
      </c>
      <c r="K289" s="4">
        <f t="shared" si="19"/>
        <v>39.90352769005624</v>
      </c>
    </row>
    <row r="290" spans="1:11" ht="15">
      <c r="A290" s="100"/>
      <c r="B290" s="89"/>
      <c r="C290" s="64" t="s">
        <v>104</v>
      </c>
      <c r="D290" s="33" t="s">
        <v>105</v>
      </c>
      <c r="E290" s="20">
        <v>659687</v>
      </c>
      <c r="F290" s="20">
        <v>891854.4</v>
      </c>
      <c r="G290" s="20">
        <v>815379.3</v>
      </c>
      <c r="H290" s="20">
        <f t="shared" si="16"/>
        <v>-76475.09999999998</v>
      </c>
      <c r="I290" s="20">
        <f t="shared" si="17"/>
        <v>91.42515863575939</v>
      </c>
      <c r="J290" s="20">
        <f t="shared" si="18"/>
        <v>155692.30000000005</v>
      </c>
      <c r="K290" s="20">
        <f t="shared" si="19"/>
        <v>123.60093498886593</v>
      </c>
    </row>
    <row r="291" spans="1:11" ht="15.75" customHeight="1" hidden="1">
      <c r="A291" s="100"/>
      <c r="B291" s="89"/>
      <c r="C291" s="64" t="s">
        <v>106</v>
      </c>
      <c r="D291" s="29" t="s">
        <v>107</v>
      </c>
      <c r="E291" s="20"/>
      <c r="F291" s="20"/>
      <c r="G291" s="20"/>
      <c r="H291" s="20">
        <f t="shared" si="16"/>
        <v>0</v>
      </c>
      <c r="I291" s="20" t="e">
        <f t="shared" si="17"/>
        <v>#DIV/0!</v>
      </c>
      <c r="J291" s="20">
        <f t="shared" si="18"/>
        <v>0</v>
      </c>
      <c r="K291" s="20" t="e">
        <f t="shared" si="19"/>
        <v>#DIV/0!</v>
      </c>
    </row>
    <row r="292" spans="1:11" ht="15">
      <c r="A292" s="100"/>
      <c r="B292" s="89"/>
      <c r="C292" s="64" t="s">
        <v>20</v>
      </c>
      <c r="D292" s="29" t="s">
        <v>21</v>
      </c>
      <c r="E292" s="20">
        <f>E293+E294</f>
        <v>263.2</v>
      </c>
      <c r="F292" s="20">
        <f>F293+F294</f>
        <v>64</v>
      </c>
      <c r="G292" s="20">
        <f>G293+G294</f>
        <v>1018</v>
      </c>
      <c r="H292" s="20">
        <f t="shared" si="16"/>
        <v>954</v>
      </c>
      <c r="I292" s="20">
        <f t="shared" si="17"/>
        <v>1590.625</v>
      </c>
      <c r="J292" s="20">
        <f t="shared" si="18"/>
        <v>754.8</v>
      </c>
      <c r="K292" s="20">
        <f t="shared" si="19"/>
        <v>386.7781155015198</v>
      </c>
    </row>
    <row r="293" spans="1:11" s="5" customFormat="1" ht="31.5" customHeight="1">
      <c r="A293" s="100"/>
      <c r="B293" s="89"/>
      <c r="C293" s="63" t="s">
        <v>108</v>
      </c>
      <c r="D293" s="30" t="s">
        <v>109</v>
      </c>
      <c r="E293" s="20"/>
      <c r="F293" s="20"/>
      <c r="G293" s="51">
        <v>733.3</v>
      </c>
      <c r="H293" s="20">
        <f t="shared" si="16"/>
        <v>733.3</v>
      </c>
      <c r="I293" s="20"/>
      <c r="J293" s="20">
        <f t="shared" si="18"/>
        <v>733.3</v>
      </c>
      <c r="K293" s="20"/>
    </row>
    <row r="294" spans="1:11" s="5" customFormat="1" ht="47.25" customHeight="1">
      <c r="A294" s="100"/>
      <c r="B294" s="89"/>
      <c r="C294" s="63" t="s">
        <v>22</v>
      </c>
      <c r="D294" s="30" t="s">
        <v>23</v>
      </c>
      <c r="E294" s="20">
        <v>263.2</v>
      </c>
      <c r="F294" s="20">
        <v>64</v>
      </c>
      <c r="G294" s="20">
        <v>284.7</v>
      </c>
      <c r="H294" s="20">
        <f t="shared" si="16"/>
        <v>220.7</v>
      </c>
      <c r="I294" s="20">
        <f t="shared" si="17"/>
        <v>444.84375</v>
      </c>
      <c r="J294" s="20">
        <f t="shared" si="18"/>
        <v>21.5</v>
      </c>
      <c r="K294" s="20">
        <f t="shared" si="19"/>
        <v>108.16869300911853</v>
      </c>
    </row>
    <row r="295" spans="1:11" s="5" customFormat="1" ht="19.5" customHeight="1">
      <c r="A295" s="100"/>
      <c r="B295" s="89"/>
      <c r="C295" s="66"/>
      <c r="D295" s="3" t="s">
        <v>37</v>
      </c>
      <c r="E295" s="4">
        <f>SUM(E290:E292)</f>
        <v>659950.2</v>
      </c>
      <c r="F295" s="4">
        <f>SUM(F290:F292)</f>
        <v>891918.4</v>
      </c>
      <c r="G295" s="4">
        <f>SUM(G290:G292)</f>
        <v>816397.3</v>
      </c>
      <c r="H295" s="4">
        <f t="shared" si="16"/>
        <v>-75521.09999999998</v>
      </c>
      <c r="I295" s="4">
        <f t="shared" si="17"/>
        <v>91.53273438467016</v>
      </c>
      <c r="J295" s="4">
        <f t="shared" si="18"/>
        <v>156447.1000000001</v>
      </c>
      <c r="K295" s="4">
        <f t="shared" si="19"/>
        <v>123.70589477812115</v>
      </c>
    </row>
    <row r="296" spans="1:11" s="5" customFormat="1" ht="30.75">
      <c r="A296" s="100"/>
      <c r="B296" s="89"/>
      <c r="C296" s="66"/>
      <c r="D296" s="3" t="s">
        <v>38</v>
      </c>
      <c r="E296" s="4">
        <f>E297-E288</f>
        <v>711127</v>
      </c>
      <c r="F296" s="4">
        <f>F297-F288</f>
        <v>903244.6</v>
      </c>
      <c r="G296" s="4">
        <f>G297-G288</f>
        <v>830903.2000000001</v>
      </c>
      <c r="H296" s="4">
        <f t="shared" si="16"/>
        <v>-72341.3999999999</v>
      </c>
      <c r="I296" s="4">
        <f t="shared" si="17"/>
        <v>91.99094021707963</v>
      </c>
      <c r="J296" s="4">
        <f t="shared" si="18"/>
        <v>119776.20000000007</v>
      </c>
      <c r="K296" s="4">
        <f t="shared" si="19"/>
        <v>116.84315178582729</v>
      </c>
    </row>
    <row r="297" spans="1:11" s="5" customFormat="1" ht="18" customHeight="1">
      <c r="A297" s="101"/>
      <c r="B297" s="90"/>
      <c r="C297" s="66"/>
      <c r="D297" s="3" t="s">
        <v>56</v>
      </c>
      <c r="E297" s="4">
        <f>E289+E295</f>
        <v>696302.6</v>
      </c>
      <c r="F297" s="4">
        <f>F289+F295</f>
        <v>903244.6</v>
      </c>
      <c r="G297" s="4">
        <f>G289+G295</f>
        <v>830903.1900000001</v>
      </c>
      <c r="H297" s="4">
        <f t="shared" si="16"/>
        <v>-72341.40999999992</v>
      </c>
      <c r="I297" s="4">
        <f t="shared" si="17"/>
        <v>91.99093910995981</v>
      </c>
      <c r="J297" s="4">
        <f t="shared" si="18"/>
        <v>134600.59000000008</v>
      </c>
      <c r="K297" s="4">
        <f t="shared" si="19"/>
        <v>119.33076079279326</v>
      </c>
    </row>
    <row r="298" spans="1:11" s="5" customFormat="1" ht="31.5" customHeight="1" hidden="1">
      <c r="A298" s="99" t="s">
        <v>110</v>
      </c>
      <c r="B298" s="88" t="s">
        <v>111</v>
      </c>
      <c r="C298" s="64" t="s">
        <v>17</v>
      </c>
      <c r="D298" s="19" t="s">
        <v>18</v>
      </c>
      <c r="E298" s="20"/>
      <c r="F298" s="4"/>
      <c r="G298" s="20"/>
      <c r="H298" s="20">
        <f t="shared" si="16"/>
        <v>0</v>
      </c>
      <c r="I298" s="20" t="e">
        <f t="shared" si="17"/>
        <v>#DIV/0!</v>
      </c>
      <c r="J298" s="20">
        <f t="shared" si="18"/>
        <v>0</v>
      </c>
      <c r="K298" s="20" t="e">
        <f t="shared" si="19"/>
        <v>#DIV/0!</v>
      </c>
    </row>
    <row r="299" spans="1:11" s="5" customFormat="1" ht="15.75" customHeight="1" hidden="1">
      <c r="A299" s="100"/>
      <c r="B299" s="89"/>
      <c r="C299" s="64" t="s">
        <v>24</v>
      </c>
      <c r="D299" s="29" t="s">
        <v>25</v>
      </c>
      <c r="E299" s="20"/>
      <c r="F299" s="4"/>
      <c r="G299" s="20"/>
      <c r="H299" s="20">
        <f t="shared" si="16"/>
        <v>0</v>
      </c>
      <c r="I299" s="20" t="e">
        <f t="shared" si="17"/>
        <v>#DIV/0!</v>
      </c>
      <c r="J299" s="20">
        <f t="shared" si="18"/>
        <v>0</v>
      </c>
      <c r="K299" s="20" t="e">
        <f t="shared" si="19"/>
        <v>#DIV/0!</v>
      </c>
    </row>
    <row r="300" spans="1:11" s="5" customFormat="1" ht="15.75" customHeight="1">
      <c r="A300" s="100"/>
      <c r="B300" s="89"/>
      <c r="C300" s="64" t="s">
        <v>48</v>
      </c>
      <c r="D300" s="30" t="s">
        <v>49</v>
      </c>
      <c r="E300" s="20">
        <v>11605.2</v>
      </c>
      <c r="F300" s="20">
        <v>18883.7</v>
      </c>
      <c r="G300" s="20">
        <v>18883.7</v>
      </c>
      <c r="H300" s="20">
        <f t="shared" si="16"/>
        <v>0</v>
      </c>
      <c r="I300" s="20">
        <f t="shared" si="17"/>
        <v>100</v>
      </c>
      <c r="J300" s="20">
        <f t="shared" si="18"/>
        <v>7278.5</v>
      </c>
      <c r="K300" s="20">
        <f t="shared" si="19"/>
        <v>162.71757488022612</v>
      </c>
    </row>
    <row r="301" spans="1:11" s="5" customFormat="1" ht="15">
      <c r="A301" s="100"/>
      <c r="B301" s="89"/>
      <c r="C301" s="64" t="s">
        <v>33</v>
      </c>
      <c r="D301" s="29" t="s">
        <v>28</v>
      </c>
      <c r="E301" s="20"/>
      <c r="F301" s="20"/>
      <c r="G301" s="20">
        <v>-13.1</v>
      </c>
      <c r="H301" s="20">
        <f t="shared" si="16"/>
        <v>-13.1</v>
      </c>
      <c r="I301" s="20"/>
      <c r="J301" s="20">
        <f t="shared" si="18"/>
        <v>-13.1</v>
      </c>
      <c r="K301" s="20"/>
    </row>
    <row r="302" spans="1:11" s="5" customFormat="1" ht="17.25" customHeight="1">
      <c r="A302" s="100"/>
      <c r="B302" s="89"/>
      <c r="C302" s="66"/>
      <c r="D302" s="3" t="s">
        <v>34</v>
      </c>
      <c r="E302" s="4">
        <f>SUM(E298:E301)</f>
        <v>11605.2</v>
      </c>
      <c r="F302" s="4">
        <f>SUM(F298:F301)</f>
        <v>18883.7</v>
      </c>
      <c r="G302" s="4">
        <f>SUM(G298:G301)</f>
        <v>18870.600000000002</v>
      </c>
      <c r="H302" s="4">
        <f t="shared" si="16"/>
        <v>-13.099999999998545</v>
      </c>
      <c r="I302" s="4">
        <f t="shared" si="17"/>
        <v>99.93062800192759</v>
      </c>
      <c r="J302" s="4">
        <f t="shared" si="18"/>
        <v>7265.4000000000015</v>
      </c>
      <c r="K302" s="4">
        <f t="shared" si="19"/>
        <v>162.60469444731675</v>
      </c>
    </row>
    <row r="303" spans="1:11" ht="15">
      <c r="A303" s="100"/>
      <c r="B303" s="89"/>
      <c r="C303" s="64" t="s">
        <v>112</v>
      </c>
      <c r="D303" s="29" t="s">
        <v>113</v>
      </c>
      <c r="E303" s="20">
        <f>7277941/45*40</f>
        <v>6469280.88888889</v>
      </c>
      <c r="F303" s="37">
        <v>7083862.6</v>
      </c>
      <c r="G303" s="20">
        <v>7324537.8</v>
      </c>
      <c r="H303" s="20">
        <f t="shared" si="16"/>
        <v>240675.2000000002</v>
      </c>
      <c r="I303" s="20">
        <f t="shared" si="17"/>
        <v>103.39751366719057</v>
      </c>
      <c r="J303" s="20">
        <f t="shared" si="18"/>
        <v>855256.9111111099</v>
      </c>
      <c r="K303" s="20">
        <f t="shared" si="19"/>
        <v>113.22027789178284</v>
      </c>
    </row>
    <row r="304" spans="1:11" ht="15">
      <c r="A304" s="100"/>
      <c r="B304" s="89"/>
      <c r="C304" s="64" t="s">
        <v>186</v>
      </c>
      <c r="D304" s="29" t="s">
        <v>185</v>
      </c>
      <c r="E304" s="20">
        <v>491046.1</v>
      </c>
      <c r="F304" s="20">
        <v>551720.8</v>
      </c>
      <c r="G304" s="20">
        <v>570751.5</v>
      </c>
      <c r="H304" s="20">
        <f t="shared" si="16"/>
        <v>19030.699999999953</v>
      </c>
      <c r="I304" s="20">
        <f t="shared" si="17"/>
        <v>103.44933524347822</v>
      </c>
      <c r="J304" s="20">
        <f t="shared" si="18"/>
        <v>79705.40000000002</v>
      </c>
      <c r="K304" s="20">
        <f t="shared" si="19"/>
        <v>116.2317550225936</v>
      </c>
    </row>
    <row r="305" spans="1:11" ht="15">
      <c r="A305" s="100"/>
      <c r="B305" s="89"/>
      <c r="C305" s="64" t="s">
        <v>20</v>
      </c>
      <c r="D305" s="29" t="s">
        <v>21</v>
      </c>
      <c r="E305" s="20">
        <f>E306+E307+E309+E308</f>
        <v>9079.900000000001</v>
      </c>
      <c r="F305" s="20">
        <f>F306+F307+F309+F308</f>
        <v>4857.6</v>
      </c>
      <c r="G305" s="20">
        <f>G306+G307+G309+G308</f>
        <v>11966.099999999999</v>
      </c>
      <c r="H305" s="20">
        <f t="shared" si="16"/>
        <v>7108.499999999998</v>
      </c>
      <c r="I305" s="20">
        <f t="shared" si="17"/>
        <v>246.33769762845844</v>
      </c>
      <c r="J305" s="20">
        <f t="shared" si="18"/>
        <v>2886.199999999997</v>
      </c>
      <c r="K305" s="20">
        <f t="shared" si="19"/>
        <v>131.78669368605378</v>
      </c>
    </row>
    <row r="306" spans="1:11" ht="78.75" customHeight="1">
      <c r="A306" s="100"/>
      <c r="B306" s="89"/>
      <c r="C306" s="63" t="s">
        <v>114</v>
      </c>
      <c r="D306" s="30" t="s">
        <v>115</v>
      </c>
      <c r="E306" s="20">
        <v>5056.6</v>
      </c>
      <c r="F306" s="20">
        <v>2200</v>
      </c>
      <c r="G306" s="20">
        <v>6310.7</v>
      </c>
      <c r="H306" s="20">
        <f t="shared" si="16"/>
        <v>4110.7</v>
      </c>
      <c r="I306" s="20">
        <f t="shared" si="17"/>
        <v>286.85</v>
      </c>
      <c r="J306" s="20">
        <f t="shared" si="18"/>
        <v>1254.0999999999995</v>
      </c>
      <c r="K306" s="20">
        <f t="shared" si="19"/>
        <v>124.80124985167897</v>
      </c>
    </row>
    <row r="307" spans="1:11" ht="63" customHeight="1">
      <c r="A307" s="100"/>
      <c r="B307" s="89"/>
      <c r="C307" s="63" t="s">
        <v>116</v>
      </c>
      <c r="D307" s="30" t="s">
        <v>117</v>
      </c>
      <c r="E307" s="20">
        <v>1247.3</v>
      </c>
      <c r="F307" s="20">
        <v>1223.8</v>
      </c>
      <c r="G307" s="20">
        <v>1444.1</v>
      </c>
      <c r="H307" s="20">
        <f t="shared" si="16"/>
        <v>220.29999999999995</v>
      </c>
      <c r="I307" s="20">
        <f t="shared" si="17"/>
        <v>118.00130740317046</v>
      </c>
      <c r="J307" s="20">
        <f t="shared" si="18"/>
        <v>196.79999999999995</v>
      </c>
      <c r="K307" s="20">
        <f t="shared" si="19"/>
        <v>115.77808065421308</v>
      </c>
    </row>
    <row r="308" spans="1:11" ht="78.75" customHeight="1" hidden="1">
      <c r="A308" s="100"/>
      <c r="B308" s="89"/>
      <c r="C308" s="63" t="s">
        <v>202</v>
      </c>
      <c r="D308" s="30" t="s">
        <v>203</v>
      </c>
      <c r="E308" s="20"/>
      <c r="F308" s="20"/>
      <c r="G308" s="20"/>
      <c r="H308" s="20">
        <f t="shared" si="16"/>
        <v>0</v>
      </c>
      <c r="I308" s="20" t="e">
        <f t="shared" si="17"/>
        <v>#DIV/0!</v>
      </c>
      <c r="J308" s="20">
        <f t="shared" si="18"/>
        <v>0</v>
      </c>
      <c r="K308" s="20" t="e">
        <f t="shared" si="19"/>
        <v>#DIV/0!</v>
      </c>
    </row>
    <row r="309" spans="1:11" ht="47.25" customHeight="1">
      <c r="A309" s="100"/>
      <c r="B309" s="89"/>
      <c r="C309" s="63" t="s">
        <v>22</v>
      </c>
      <c r="D309" s="30" t="s">
        <v>23</v>
      </c>
      <c r="E309" s="20">
        <v>2776</v>
      </c>
      <c r="F309" s="20">
        <v>1433.8</v>
      </c>
      <c r="G309" s="20">
        <v>4211.3</v>
      </c>
      <c r="H309" s="20">
        <f t="shared" si="16"/>
        <v>2777.5</v>
      </c>
      <c r="I309" s="20">
        <f t="shared" si="17"/>
        <v>293.7159994420421</v>
      </c>
      <c r="J309" s="20">
        <f t="shared" si="18"/>
        <v>1435.3000000000002</v>
      </c>
      <c r="K309" s="20">
        <f t="shared" si="19"/>
        <v>151.70389048991356</v>
      </c>
    </row>
    <row r="310" spans="1:11" s="5" customFormat="1" ht="15">
      <c r="A310" s="100"/>
      <c r="B310" s="89"/>
      <c r="C310" s="68"/>
      <c r="D310" s="3" t="s">
        <v>37</v>
      </c>
      <c r="E310" s="4">
        <f>SUM(E303:E305)</f>
        <v>6969406.88888889</v>
      </c>
      <c r="F310" s="4">
        <f>SUM(F303:F305)</f>
        <v>7640440.999999999</v>
      </c>
      <c r="G310" s="4">
        <f>SUM(G303:G305)</f>
        <v>7907255.399999999</v>
      </c>
      <c r="H310" s="4">
        <f t="shared" si="16"/>
        <v>266814.4000000004</v>
      </c>
      <c r="I310" s="4">
        <f t="shared" si="17"/>
        <v>103.49213350381214</v>
      </c>
      <c r="J310" s="4">
        <f t="shared" si="18"/>
        <v>937848.5111111095</v>
      </c>
      <c r="K310" s="4">
        <f t="shared" si="19"/>
        <v>113.4566474028987</v>
      </c>
    </row>
    <row r="311" spans="1:11" s="5" customFormat="1" ht="30.75">
      <c r="A311" s="100"/>
      <c r="B311" s="89"/>
      <c r="C311" s="68"/>
      <c r="D311" s="3" t="s">
        <v>38</v>
      </c>
      <c r="E311" s="4">
        <f>E312-E301</f>
        <v>6981012.08888889</v>
      </c>
      <c r="F311" s="4">
        <f>F312-F301</f>
        <v>7659324.699999999</v>
      </c>
      <c r="G311" s="4">
        <f>G312-G301</f>
        <v>7926139.099999999</v>
      </c>
      <c r="H311" s="4">
        <f t="shared" si="16"/>
        <v>266814.39999999944</v>
      </c>
      <c r="I311" s="4">
        <f t="shared" si="17"/>
        <v>103.4835238150956</v>
      </c>
      <c r="J311" s="4">
        <f t="shared" si="18"/>
        <v>945127.0111111086</v>
      </c>
      <c r="K311" s="4">
        <f t="shared" si="19"/>
        <v>113.53853852531483</v>
      </c>
    </row>
    <row r="312" spans="1:11" s="5" customFormat="1" ht="15">
      <c r="A312" s="101"/>
      <c r="B312" s="90"/>
      <c r="C312" s="66"/>
      <c r="D312" s="3" t="s">
        <v>56</v>
      </c>
      <c r="E312" s="4">
        <f>E302+E310</f>
        <v>6981012.08888889</v>
      </c>
      <c r="F312" s="4">
        <f>F302+F310</f>
        <v>7659324.699999999</v>
      </c>
      <c r="G312" s="4">
        <f>G302+G310</f>
        <v>7926125.999999999</v>
      </c>
      <c r="H312" s="4">
        <f t="shared" si="16"/>
        <v>266801.2999999998</v>
      </c>
      <c r="I312" s="4">
        <f t="shared" si="17"/>
        <v>103.48335278174065</v>
      </c>
      <c r="J312" s="4">
        <f t="shared" si="18"/>
        <v>945113.911111109</v>
      </c>
      <c r="K312" s="4">
        <f t="shared" si="19"/>
        <v>113.53835087344098</v>
      </c>
    </row>
    <row r="313" spans="1:11" s="5" customFormat="1" ht="31.5" customHeight="1">
      <c r="A313" s="88">
        <v>955</v>
      </c>
      <c r="B313" s="88" t="s">
        <v>118</v>
      </c>
      <c r="C313" s="64" t="s">
        <v>207</v>
      </c>
      <c r="D313" s="19" t="s">
        <v>208</v>
      </c>
      <c r="E313" s="20">
        <v>1907.4</v>
      </c>
      <c r="F313" s="4"/>
      <c r="G313" s="51">
        <v>-558.1</v>
      </c>
      <c r="H313" s="20">
        <f t="shared" si="16"/>
        <v>-558.1</v>
      </c>
      <c r="I313" s="20"/>
      <c r="J313" s="20">
        <f t="shared" si="18"/>
        <v>-2465.5</v>
      </c>
      <c r="K313" s="20">
        <f t="shared" si="19"/>
        <v>-29.259725280486528</v>
      </c>
    </row>
    <row r="314" spans="1:11" s="5" customFormat="1" ht="15">
      <c r="A314" s="89"/>
      <c r="B314" s="89"/>
      <c r="C314" s="64" t="s">
        <v>24</v>
      </c>
      <c r="D314" s="29" t="s">
        <v>25</v>
      </c>
      <c r="E314" s="20">
        <v>48.1</v>
      </c>
      <c r="F314" s="4"/>
      <c r="G314" s="20">
        <v>-97.3</v>
      </c>
      <c r="H314" s="20">
        <f t="shared" si="16"/>
        <v>-97.3</v>
      </c>
      <c r="I314" s="20"/>
      <c r="J314" s="20">
        <f t="shared" si="18"/>
        <v>-145.4</v>
      </c>
      <c r="K314" s="20">
        <f t="shared" si="19"/>
        <v>-202.28690228690226</v>
      </c>
    </row>
    <row r="315" spans="1:11" s="5" customFormat="1" ht="15">
      <c r="A315" s="89"/>
      <c r="B315" s="89"/>
      <c r="C315" s="64" t="s">
        <v>26</v>
      </c>
      <c r="D315" s="29" t="s">
        <v>27</v>
      </c>
      <c r="E315" s="20"/>
      <c r="F315" s="20">
        <v>138.6</v>
      </c>
      <c r="G315" s="20">
        <v>1244</v>
      </c>
      <c r="H315" s="20">
        <f t="shared" si="16"/>
        <v>1105.4</v>
      </c>
      <c r="I315" s="20">
        <f t="shared" si="17"/>
        <v>897.5468975468976</v>
      </c>
      <c r="J315" s="20">
        <f t="shared" si="18"/>
        <v>1244</v>
      </c>
      <c r="K315" s="20"/>
    </row>
    <row r="316" spans="1:11" ht="15.75" customHeight="1" hidden="1">
      <c r="A316" s="89"/>
      <c r="B316" s="89"/>
      <c r="C316" s="64" t="s">
        <v>29</v>
      </c>
      <c r="D316" s="29" t="s">
        <v>100</v>
      </c>
      <c r="E316" s="35"/>
      <c r="F316" s="35"/>
      <c r="G316" s="35"/>
      <c r="H316" s="20">
        <f t="shared" si="16"/>
        <v>0</v>
      </c>
      <c r="I316" s="20" t="e">
        <f t="shared" si="17"/>
        <v>#DIV/0!</v>
      </c>
      <c r="J316" s="20">
        <f t="shared" si="18"/>
        <v>0</v>
      </c>
      <c r="K316" s="20" t="e">
        <f t="shared" si="19"/>
        <v>#DIV/0!</v>
      </c>
    </row>
    <row r="317" spans="1:11" ht="15">
      <c r="A317" s="89"/>
      <c r="B317" s="89"/>
      <c r="C317" s="64" t="s">
        <v>31</v>
      </c>
      <c r="D317" s="29" t="s">
        <v>77</v>
      </c>
      <c r="E317" s="20">
        <v>97397.6</v>
      </c>
      <c r="F317" s="35">
        <v>94234</v>
      </c>
      <c r="G317" s="35">
        <v>94234</v>
      </c>
      <c r="H317" s="20">
        <f t="shared" si="16"/>
        <v>0</v>
      </c>
      <c r="I317" s="20">
        <f t="shared" si="17"/>
        <v>100</v>
      </c>
      <c r="J317" s="20">
        <f t="shared" si="18"/>
        <v>-3163.600000000006</v>
      </c>
      <c r="K317" s="20">
        <f t="shared" si="19"/>
        <v>96.75187068264515</v>
      </c>
    </row>
    <row r="318" spans="1:11" ht="15.75" customHeight="1">
      <c r="A318" s="89"/>
      <c r="B318" s="89"/>
      <c r="C318" s="64" t="s">
        <v>48</v>
      </c>
      <c r="D318" s="30" t="s">
        <v>49</v>
      </c>
      <c r="E318" s="35"/>
      <c r="F318" s="35">
        <v>1345</v>
      </c>
      <c r="G318" s="35">
        <v>1345</v>
      </c>
      <c r="H318" s="20">
        <f t="shared" si="16"/>
        <v>0</v>
      </c>
      <c r="I318" s="20">
        <f t="shared" si="17"/>
        <v>100</v>
      </c>
      <c r="J318" s="20">
        <f t="shared" si="18"/>
        <v>1345</v>
      </c>
      <c r="K318" s="20"/>
    </row>
    <row r="319" spans="1:11" ht="15">
      <c r="A319" s="89"/>
      <c r="B319" s="89"/>
      <c r="C319" s="64" t="s">
        <v>33</v>
      </c>
      <c r="D319" s="29" t="s">
        <v>28</v>
      </c>
      <c r="E319" s="35">
        <v>-3871.2</v>
      </c>
      <c r="F319" s="35"/>
      <c r="G319" s="35">
        <v>-3171.8</v>
      </c>
      <c r="H319" s="20">
        <f t="shared" si="16"/>
        <v>-3171.8</v>
      </c>
      <c r="I319" s="20"/>
      <c r="J319" s="20">
        <f t="shared" si="18"/>
        <v>699.3999999999996</v>
      </c>
      <c r="K319" s="20">
        <f t="shared" si="19"/>
        <v>81.93325067162638</v>
      </c>
    </row>
    <row r="320" spans="1:11" s="5" customFormat="1" ht="30.75">
      <c r="A320" s="89"/>
      <c r="B320" s="89"/>
      <c r="C320" s="66"/>
      <c r="D320" s="3" t="s">
        <v>38</v>
      </c>
      <c r="E320" s="6">
        <f>E321-E319</f>
        <v>99353.1</v>
      </c>
      <c r="F320" s="6">
        <f>F321-F319</f>
        <v>95717.6</v>
      </c>
      <c r="G320" s="6">
        <f>G321-G319</f>
        <v>96167.6</v>
      </c>
      <c r="H320" s="4">
        <f t="shared" si="16"/>
        <v>450</v>
      </c>
      <c r="I320" s="4">
        <f t="shared" si="17"/>
        <v>100.47013297449998</v>
      </c>
      <c r="J320" s="4">
        <f t="shared" si="18"/>
        <v>-3185.5</v>
      </c>
      <c r="K320" s="4">
        <f t="shared" si="19"/>
        <v>96.79375882584439</v>
      </c>
    </row>
    <row r="321" spans="1:11" s="5" customFormat="1" ht="15">
      <c r="A321" s="90"/>
      <c r="B321" s="90"/>
      <c r="C321" s="65"/>
      <c r="D321" s="3" t="s">
        <v>56</v>
      </c>
      <c r="E321" s="6">
        <f>SUM(E313:E319)</f>
        <v>95481.90000000001</v>
      </c>
      <c r="F321" s="6">
        <f>SUM(F313:F319)</f>
        <v>95717.6</v>
      </c>
      <c r="G321" s="6">
        <f>SUM(G313:G319)</f>
        <v>92995.8</v>
      </c>
      <c r="H321" s="4">
        <f t="shared" si="16"/>
        <v>-2721.800000000003</v>
      </c>
      <c r="I321" s="4">
        <f t="shared" si="17"/>
        <v>97.1564268222354</v>
      </c>
      <c r="J321" s="4">
        <f t="shared" si="18"/>
        <v>-2486.100000000006</v>
      </c>
      <c r="K321" s="4">
        <f t="shared" si="19"/>
        <v>97.39626044307873</v>
      </c>
    </row>
    <row r="322" spans="1:11" s="5" customFormat="1" ht="31.5" customHeight="1">
      <c r="A322" s="99" t="s">
        <v>119</v>
      </c>
      <c r="B322" s="88" t="s">
        <v>120</v>
      </c>
      <c r="C322" s="64" t="s">
        <v>213</v>
      </c>
      <c r="D322" s="19" t="s">
        <v>214</v>
      </c>
      <c r="E322" s="35">
        <v>503.9</v>
      </c>
      <c r="F322" s="35">
        <v>1380</v>
      </c>
      <c r="G322" s="35">
        <v>1042</v>
      </c>
      <c r="H322" s="20">
        <f t="shared" si="16"/>
        <v>-338</v>
      </c>
      <c r="I322" s="20">
        <f t="shared" si="17"/>
        <v>75.5072463768116</v>
      </c>
      <c r="J322" s="20">
        <f t="shared" si="18"/>
        <v>538.1</v>
      </c>
      <c r="K322" s="20">
        <f t="shared" si="19"/>
        <v>206.7870609247867</v>
      </c>
    </row>
    <row r="323" spans="1:11" s="5" customFormat="1" ht="93">
      <c r="A323" s="100"/>
      <c r="B323" s="89"/>
      <c r="C323" s="63" t="s">
        <v>205</v>
      </c>
      <c r="D323" s="48" t="s">
        <v>225</v>
      </c>
      <c r="E323" s="35">
        <v>345.1</v>
      </c>
      <c r="F323" s="6"/>
      <c r="G323" s="35"/>
      <c r="H323" s="20">
        <f t="shared" si="16"/>
        <v>0</v>
      </c>
      <c r="I323" s="20"/>
      <c r="J323" s="20">
        <f t="shared" si="18"/>
        <v>-345.1</v>
      </c>
      <c r="K323" s="20"/>
    </row>
    <row r="324" spans="1:11" ht="15">
      <c r="A324" s="100"/>
      <c r="B324" s="89"/>
      <c r="C324" s="64" t="s">
        <v>20</v>
      </c>
      <c r="D324" s="29" t="s">
        <v>21</v>
      </c>
      <c r="E324" s="20">
        <f>E325</f>
        <v>103.2</v>
      </c>
      <c r="F324" s="20">
        <f>F325</f>
        <v>0</v>
      </c>
      <c r="G324" s="20">
        <f>G325</f>
        <v>0</v>
      </c>
      <c r="H324" s="20">
        <f t="shared" si="16"/>
        <v>0</v>
      </c>
      <c r="I324" s="20"/>
      <c r="J324" s="20">
        <f t="shared" si="18"/>
        <v>-103.2</v>
      </c>
      <c r="K324" s="20"/>
    </row>
    <row r="325" spans="1:11" ht="47.25" customHeight="1">
      <c r="A325" s="100"/>
      <c r="B325" s="89"/>
      <c r="C325" s="63" t="s">
        <v>22</v>
      </c>
      <c r="D325" s="30" t="s">
        <v>23</v>
      </c>
      <c r="E325" s="20">
        <v>103.2</v>
      </c>
      <c r="F325" s="20"/>
      <c r="G325" s="20"/>
      <c r="H325" s="20">
        <f t="shared" si="16"/>
        <v>0</v>
      </c>
      <c r="I325" s="20"/>
      <c r="J325" s="20">
        <f t="shared" si="18"/>
        <v>-103.2</v>
      </c>
      <c r="K325" s="20"/>
    </row>
    <row r="326" spans="1:11" ht="15.75" customHeight="1" hidden="1">
      <c r="A326" s="100"/>
      <c r="B326" s="89"/>
      <c r="C326" s="64" t="s">
        <v>24</v>
      </c>
      <c r="D326" s="29" t="s">
        <v>25</v>
      </c>
      <c r="E326" s="20"/>
      <c r="F326" s="20"/>
      <c r="G326" s="20"/>
      <c r="H326" s="20">
        <f aca="true" t="shared" si="20" ref="H326:H389">G326-F326</f>
        <v>0</v>
      </c>
      <c r="I326" s="20" t="e">
        <f aca="true" t="shared" si="21" ref="I326:I388">G326/F326*100</f>
        <v>#DIV/0!</v>
      </c>
      <c r="J326" s="20">
        <f aca="true" t="shared" si="22" ref="J326:J389">G326-E326</f>
        <v>0</v>
      </c>
      <c r="K326" s="20" t="e">
        <f aca="true" t="shared" si="23" ref="K326:K389">G326/E326*100</f>
        <v>#DIV/0!</v>
      </c>
    </row>
    <row r="327" spans="1:11" ht="15">
      <c r="A327" s="100"/>
      <c r="B327" s="89"/>
      <c r="C327" s="64" t="s">
        <v>26</v>
      </c>
      <c r="D327" s="29" t="s">
        <v>27</v>
      </c>
      <c r="E327" s="20"/>
      <c r="F327" s="20">
        <v>240.8</v>
      </c>
      <c r="G327" s="20">
        <v>240.8</v>
      </c>
      <c r="H327" s="20">
        <f t="shared" si="20"/>
        <v>0</v>
      </c>
      <c r="I327" s="20">
        <f t="shared" si="21"/>
        <v>100</v>
      </c>
      <c r="J327" s="20">
        <f t="shared" si="22"/>
        <v>240.8</v>
      </c>
      <c r="K327" s="20"/>
    </row>
    <row r="328" spans="1:11" ht="15">
      <c r="A328" s="100"/>
      <c r="B328" s="89"/>
      <c r="C328" s="64" t="s">
        <v>31</v>
      </c>
      <c r="D328" s="29" t="s">
        <v>77</v>
      </c>
      <c r="E328" s="20">
        <v>87.7</v>
      </c>
      <c r="F328" s="20">
        <v>602.4</v>
      </c>
      <c r="G328" s="20"/>
      <c r="H328" s="20">
        <f t="shared" si="20"/>
        <v>-602.4</v>
      </c>
      <c r="I328" s="20">
        <f t="shared" si="21"/>
        <v>0</v>
      </c>
      <c r="J328" s="20">
        <f t="shared" si="22"/>
        <v>-87.7</v>
      </c>
      <c r="K328" s="20"/>
    </row>
    <row r="329" spans="1:11" ht="15">
      <c r="A329" s="100"/>
      <c r="B329" s="89"/>
      <c r="C329" s="64" t="s">
        <v>48</v>
      </c>
      <c r="D329" s="30" t="s">
        <v>49</v>
      </c>
      <c r="E329" s="20">
        <v>185451.9</v>
      </c>
      <c r="F329" s="20"/>
      <c r="G329" s="20"/>
      <c r="H329" s="20">
        <f t="shared" si="20"/>
        <v>0</v>
      </c>
      <c r="I329" s="20"/>
      <c r="J329" s="20">
        <f t="shared" si="22"/>
        <v>-185451.9</v>
      </c>
      <c r="K329" s="20"/>
    </row>
    <row r="330" spans="1:11" ht="15">
      <c r="A330" s="100"/>
      <c r="B330" s="89"/>
      <c r="C330" s="64" t="s">
        <v>33</v>
      </c>
      <c r="D330" s="29" t="s">
        <v>28</v>
      </c>
      <c r="E330" s="20">
        <v>-861.7</v>
      </c>
      <c r="F330" s="20"/>
      <c r="G330" s="20"/>
      <c r="H330" s="20">
        <f t="shared" si="20"/>
        <v>0</v>
      </c>
      <c r="I330" s="20"/>
      <c r="J330" s="20">
        <f t="shared" si="22"/>
        <v>861.7</v>
      </c>
      <c r="K330" s="20"/>
    </row>
    <row r="331" spans="1:11" s="5" customFormat="1" ht="15">
      <c r="A331" s="100"/>
      <c r="B331" s="89"/>
      <c r="C331" s="61"/>
      <c r="D331" s="3" t="s">
        <v>34</v>
      </c>
      <c r="E331" s="6">
        <f>SUM(E322:E324,E326:E330)</f>
        <v>185630.09999999998</v>
      </c>
      <c r="F331" s="6">
        <f>SUM(F322:F324,F326:F330)</f>
        <v>2223.2</v>
      </c>
      <c r="G331" s="6">
        <f>SUM(G322:G324,G326:G330)</f>
        <v>1282.8</v>
      </c>
      <c r="H331" s="4">
        <f t="shared" si="20"/>
        <v>-940.3999999999999</v>
      </c>
      <c r="I331" s="4">
        <f t="shared" si="21"/>
        <v>57.70061173083844</v>
      </c>
      <c r="J331" s="4">
        <f t="shared" si="22"/>
        <v>-184347.3</v>
      </c>
      <c r="K331" s="4">
        <f t="shared" si="23"/>
        <v>0.6910517205991917</v>
      </c>
    </row>
    <row r="332" spans="1:11" ht="15">
      <c r="A332" s="100"/>
      <c r="B332" s="89"/>
      <c r="C332" s="64" t="s">
        <v>121</v>
      </c>
      <c r="D332" s="29" t="s">
        <v>122</v>
      </c>
      <c r="E332" s="20">
        <v>116052.8</v>
      </c>
      <c r="F332" s="20">
        <v>140974.3</v>
      </c>
      <c r="G332" s="20">
        <v>105037.2</v>
      </c>
      <c r="H332" s="20">
        <f t="shared" si="20"/>
        <v>-35937.09999999999</v>
      </c>
      <c r="I332" s="20">
        <f t="shared" si="21"/>
        <v>74.5080486301404</v>
      </c>
      <c r="J332" s="20">
        <f t="shared" si="22"/>
        <v>-11015.600000000006</v>
      </c>
      <c r="K332" s="20">
        <f t="shared" si="23"/>
        <v>90.50811354831593</v>
      </c>
    </row>
    <row r="333" spans="1:11" ht="31.5" customHeight="1" hidden="1">
      <c r="A333" s="100"/>
      <c r="B333" s="89"/>
      <c r="C333" s="64" t="s">
        <v>17</v>
      </c>
      <c r="D333" s="19" t="s">
        <v>18</v>
      </c>
      <c r="E333" s="20"/>
      <c r="F333" s="20"/>
      <c r="G333" s="20"/>
      <c r="H333" s="20">
        <f t="shared" si="20"/>
        <v>0</v>
      </c>
      <c r="I333" s="20" t="e">
        <f t="shared" si="21"/>
        <v>#DIV/0!</v>
      </c>
      <c r="J333" s="20">
        <f t="shared" si="22"/>
        <v>0</v>
      </c>
      <c r="K333" s="20" t="e">
        <f t="shared" si="23"/>
        <v>#DIV/0!</v>
      </c>
    </row>
    <row r="334" spans="1:11" ht="15">
      <c r="A334" s="100"/>
      <c r="B334" s="89"/>
      <c r="C334" s="64" t="s">
        <v>20</v>
      </c>
      <c r="D334" s="29" t="s">
        <v>21</v>
      </c>
      <c r="E334" s="20">
        <f>SUM(E335:E339)</f>
        <v>34626</v>
      </c>
      <c r="F334" s="20">
        <f>SUM(F335:F339)</f>
        <v>29255.3</v>
      </c>
      <c r="G334" s="20">
        <f>SUM(G335:G339)</f>
        <v>35774.3</v>
      </c>
      <c r="H334" s="20">
        <f t="shared" si="20"/>
        <v>6519.000000000004</v>
      </c>
      <c r="I334" s="20">
        <f t="shared" si="21"/>
        <v>122.28314185805651</v>
      </c>
      <c r="J334" s="20">
        <f t="shared" si="22"/>
        <v>1148.300000000003</v>
      </c>
      <c r="K334" s="20">
        <f t="shared" si="23"/>
        <v>103.3162941142494</v>
      </c>
    </row>
    <row r="335" spans="1:11" s="5" customFormat="1" ht="63" customHeight="1">
      <c r="A335" s="100"/>
      <c r="B335" s="89"/>
      <c r="C335" s="63" t="s">
        <v>123</v>
      </c>
      <c r="D335" s="30" t="s">
        <v>124</v>
      </c>
      <c r="E335" s="20">
        <v>299.2</v>
      </c>
      <c r="F335" s="20">
        <v>450</v>
      </c>
      <c r="G335" s="20">
        <v>293.8</v>
      </c>
      <c r="H335" s="20">
        <f t="shared" si="20"/>
        <v>-156.2</v>
      </c>
      <c r="I335" s="20">
        <f t="shared" si="21"/>
        <v>65.28888888888889</v>
      </c>
      <c r="J335" s="20">
        <f t="shared" si="22"/>
        <v>-5.399999999999977</v>
      </c>
      <c r="K335" s="20">
        <f t="shared" si="23"/>
        <v>98.19518716577541</v>
      </c>
    </row>
    <row r="336" spans="1:11" s="5" customFormat="1" ht="63" customHeight="1">
      <c r="A336" s="100"/>
      <c r="B336" s="89"/>
      <c r="C336" s="63" t="s">
        <v>125</v>
      </c>
      <c r="D336" s="30" t="s">
        <v>126</v>
      </c>
      <c r="E336" s="20">
        <v>980.5</v>
      </c>
      <c r="F336" s="20">
        <v>900.5</v>
      </c>
      <c r="G336" s="20">
        <v>718.9</v>
      </c>
      <c r="H336" s="20">
        <f t="shared" si="20"/>
        <v>-181.60000000000002</v>
      </c>
      <c r="I336" s="20">
        <f t="shared" si="21"/>
        <v>79.83342587451415</v>
      </c>
      <c r="J336" s="20">
        <f t="shared" si="22"/>
        <v>-261.6</v>
      </c>
      <c r="K336" s="20">
        <f t="shared" si="23"/>
        <v>73.3197348291688</v>
      </c>
    </row>
    <row r="337" spans="1:11" s="5" customFormat="1" ht="63" customHeight="1">
      <c r="A337" s="100"/>
      <c r="B337" s="89"/>
      <c r="C337" s="63" t="s">
        <v>127</v>
      </c>
      <c r="D337" s="30" t="s">
        <v>128</v>
      </c>
      <c r="E337" s="20">
        <v>15</v>
      </c>
      <c r="F337" s="20"/>
      <c r="G337" s="20">
        <v>501.1</v>
      </c>
      <c r="H337" s="20">
        <f t="shared" si="20"/>
        <v>501.1</v>
      </c>
      <c r="I337" s="20"/>
      <c r="J337" s="20">
        <f t="shared" si="22"/>
        <v>486.1</v>
      </c>
      <c r="K337" s="20">
        <f t="shared" si="23"/>
        <v>3340.6666666666665</v>
      </c>
    </row>
    <row r="338" spans="1:11" s="5" customFormat="1" ht="78.75" customHeight="1">
      <c r="A338" s="100"/>
      <c r="B338" s="89"/>
      <c r="C338" s="63" t="s">
        <v>202</v>
      </c>
      <c r="D338" s="30" t="s">
        <v>203</v>
      </c>
      <c r="E338" s="20"/>
      <c r="F338" s="20"/>
      <c r="G338" s="20">
        <v>729</v>
      </c>
      <c r="H338" s="20">
        <f t="shared" si="20"/>
        <v>729</v>
      </c>
      <c r="I338" s="20"/>
      <c r="J338" s="20">
        <f t="shared" si="22"/>
        <v>729</v>
      </c>
      <c r="K338" s="20"/>
    </row>
    <row r="339" spans="1:11" s="5" customFormat="1" ht="47.25" customHeight="1">
      <c r="A339" s="100"/>
      <c r="B339" s="89"/>
      <c r="C339" s="63" t="s">
        <v>22</v>
      </c>
      <c r="D339" s="30" t="s">
        <v>23</v>
      </c>
      <c r="E339" s="20">
        <v>33331.3</v>
      </c>
      <c r="F339" s="20">
        <v>27904.8</v>
      </c>
      <c r="G339" s="20">
        <v>33531.5</v>
      </c>
      <c r="H339" s="20">
        <f t="shared" si="20"/>
        <v>5626.700000000001</v>
      </c>
      <c r="I339" s="20">
        <f t="shared" si="21"/>
        <v>120.16391445199392</v>
      </c>
      <c r="J339" s="20">
        <f t="shared" si="22"/>
        <v>200.1999999999971</v>
      </c>
      <c r="K339" s="20">
        <f t="shared" si="23"/>
        <v>100.60063663883496</v>
      </c>
    </row>
    <row r="340" spans="1:11" s="5" customFormat="1" ht="15">
      <c r="A340" s="100"/>
      <c r="B340" s="89"/>
      <c r="C340" s="66"/>
      <c r="D340" s="3" t="s">
        <v>37</v>
      </c>
      <c r="E340" s="6">
        <f>SUM(E332:E334)</f>
        <v>150678.8</v>
      </c>
      <c r="F340" s="6">
        <f>SUM(F332:F334)</f>
        <v>170229.59999999998</v>
      </c>
      <c r="G340" s="6">
        <f>SUM(G332:G334)</f>
        <v>140811.5</v>
      </c>
      <c r="H340" s="4">
        <f t="shared" si="20"/>
        <v>-29418.099999999977</v>
      </c>
      <c r="I340" s="4">
        <f t="shared" si="21"/>
        <v>82.71857538289464</v>
      </c>
      <c r="J340" s="4">
        <f t="shared" si="22"/>
        <v>-9867.299999999988</v>
      </c>
      <c r="K340" s="4">
        <f t="shared" si="23"/>
        <v>93.45143444200512</v>
      </c>
    </row>
    <row r="341" spans="1:11" s="5" customFormat="1" ht="30.75">
      <c r="A341" s="100"/>
      <c r="B341" s="89"/>
      <c r="C341" s="66"/>
      <c r="D341" s="3" t="s">
        <v>38</v>
      </c>
      <c r="E341" s="6">
        <f>E342-E330</f>
        <v>337170.6</v>
      </c>
      <c r="F341" s="6">
        <f>F342-F330</f>
        <v>172452.8</v>
      </c>
      <c r="G341" s="6">
        <f>G342-G330</f>
        <v>142094.3</v>
      </c>
      <c r="H341" s="4">
        <f t="shared" si="20"/>
        <v>-30358.5</v>
      </c>
      <c r="I341" s="4">
        <f t="shared" si="21"/>
        <v>82.3960527170333</v>
      </c>
      <c r="J341" s="4">
        <f t="shared" si="22"/>
        <v>-195076.3</v>
      </c>
      <c r="K341" s="4">
        <f t="shared" si="23"/>
        <v>42.14314652582402</v>
      </c>
    </row>
    <row r="342" spans="1:11" s="5" customFormat="1" ht="15">
      <c r="A342" s="101"/>
      <c r="B342" s="90"/>
      <c r="C342" s="66"/>
      <c r="D342" s="3" t="s">
        <v>56</v>
      </c>
      <c r="E342" s="6">
        <f>E331+E340</f>
        <v>336308.89999999997</v>
      </c>
      <c r="F342" s="6">
        <f>F331+F340</f>
        <v>172452.8</v>
      </c>
      <c r="G342" s="6">
        <f>G331+G340</f>
        <v>142094.3</v>
      </c>
      <c r="H342" s="4">
        <f t="shared" si="20"/>
        <v>-30358.5</v>
      </c>
      <c r="I342" s="4">
        <f t="shared" si="21"/>
        <v>82.3960527170333</v>
      </c>
      <c r="J342" s="4">
        <f t="shared" si="22"/>
        <v>-194214.59999999998</v>
      </c>
      <c r="K342" s="4">
        <f t="shared" si="23"/>
        <v>42.251126865807</v>
      </c>
    </row>
    <row r="343" spans="1:11" ht="31.5" customHeight="1">
      <c r="A343" s="88" t="s">
        <v>129</v>
      </c>
      <c r="B343" s="88" t="s">
        <v>130</v>
      </c>
      <c r="C343" s="64" t="s">
        <v>131</v>
      </c>
      <c r="D343" s="29" t="s">
        <v>132</v>
      </c>
      <c r="E343" s="20">
        <v>406.6</v>
      </c>
      <c r="F343" s="20">
        <v>126</v>
      </c>
      <c r="G343" s="20">
        <v>1297.5</v>
      </c>
      <c r="H343" s="20">
        <f t="shared" si="20"/>
        <v>1171.5</v>
      </c>
      <c r="I343" s="20">
        <f t="shared" si="21"/>
        <v>1029.7619047619048</v>
      </c>
      <c r="J343" s="20">
        <f t="shared" si="22"/>
        <v>890.9</v>
      </c>
      <c r="K343" s="20">
        <f t="shared" si="23"/>
        <v>319.1096901131333</v>
      </c>
    </row>
    <row r="344" spans="1:11" ht="15.75" customHeight="1" hidden="1">
      <c r="A344" s="89"/>
      <c r="B344" s="89"/>
      <c r="C344" s="64" t="s">
        <v>11</v>
      </c>
      <c r="D344" s="28" t="s">
        <v>133</v>
      </c>
      <c r="E344" s="20"/>
      <c r="F344" s="20"/>
      <c r="G344" s="20"/>
      <c r="H344" s="20">
        <f t="shared" si="20"/>
        <v>0</v>
      </c>
      <c r="I344" s="20" t="e">
        <f t="shared" si="21"/>
        <v>#DIV/0!</v>
      </c>
      <c r="J344" s="20">
        <f t="shared" si="22"/>
        <v>0</v>
      </c>
      <c r="K344" s="20" t="e">
        <f t="shared" si="23"/>
        <v>#DIV/0!</v>
      </c>
    </row>
    <row r="345" spans="1:11" ht="46.5">
      <c r="A345" s="89"/>
      <c r="B345" s="89"/>
      <c r="C345" s="63" t="s">
        <v>15</v>
      </c>
      <c r="D345" s="30" t="s">
        <v>134</v>
      </c>
      <c r="E345" s="20">
        <v>90775.9</v>
      </c>
      <c r="F345" s="20">
        <v>85071.4</v>
      </c>
      <c r="G345" s="20">
        <v>119005.6</v>
      </c>
      <c r="H345" s="20">
        <f t="shared" si="20"/>
        <v>33934.20000000001</v>
      </c>
      <c r="I345" s="20">
        <f t="shared" si="21"/>
        <v>139.8890814069123</v>
      </c>
      <c r="J345" s="20">
        <f t="shared" si="22"/>
        <v>28229.70000000001</v>
      </c>
      <c r="K345" s="20">
        <f t="shared" si="23"/>
        <v>131.0982320197321</v>
      </c>
    </row>
    <row r="346" spans="1:11" ht="30.75">
      <c r="A346" s="89"/>
      <c r="B346" s="89"/>
      <c r="C346" s="63" t="s">
        <v>207</v>
      </c>
      <c r="D346" s="30" t="s">
        <v>208</v>
      </c>
      <c r="E346" s="20">
        <v>20.3</v>
      </c>
      <c r="F346" s="20"/>
      <c r="G346" s="20"/>
      <c r="H346" s="20">
        <f t="shared" si="20"/>
        <v>0</v>
      </c>
      <c r="I346" s="20"/>
      <c r="J346" s="20">
        <f t="shared" si="22"/>
        <v>-20.3</v>
      </c>
      <c r="K346" s="20"/>
    </row>
    <row r="347" spans="1:11" ht="93">
      <c r="A347" s="89"/>
      <c r="B347" s="89"/>
      <c r="C347" s="63" t="s">
        <v>205</v>
      </c>
      <c r="D347" s="48" t="s">
        <v>225</v>
      </c>
      <c r="E347" s="20">
        <v>5293.7</v>
      </c>
      <c r="F347" s="20"/>
      <c r="G347" s="20">
        <v>7865.6</v>
      </c>
      <c r="H347" s="20">
        <f t="shared" si="20"/>
        <v>7865.6</v>
      </c>
      <c r="I347" s="20"/>
      <c r="J347" s="20">
        <f t="shared" si="22"/>
        <v>2571.9000000000005</v>
      </c>
      <c r="K347" s="20">
        <f t="shared" si="23"/>
        <v>148.5841660842133</v>
      </c>
    </row>
    <row r="348" spans="1:11" ht="15">
      <c r="A348" s="89"/>
      <c r="B348" s="89"/>
      <c r="C348" s="64" t="s">
        <v>20</v>
      </c>
      <c r="D348" s="29" t="s">
        <v>21</v>
      </c>
      <c r="E348" s="20">
        <f>E349</f>
        <v>5</v>
      </c>
      <c r="F348" s="20">
        <f>F349</f>
        <v>0</v>
      </c>
      <c r="G348" s="20">
        <f>G349</f>
        <v>265.5</v>
      </c>
      <c r="H348" s="20">
        <f t="shared" si="20"/>
        <v>265.5</v>
      </c>
      <c r="I348" s="20"/>
      <c r="J348" s="20">
        <f t="shared" si="22"/>
        <v>260.5</v>
      </c>
      <c r="K348" s="20">
        <f t="shared" si="23"/>
        <v>5310</v>
      </c>
    </row>
    <row r="349" spans="1:11" ht="47.25" customHeight="1">
      <c r="A349" s="89"/>
      <c r="B349" s="89"/>
      <c r="C349" s="63" t="s">
        <v>22</v>
      </c>
      <c r="D349" s="30" t="s">
        <v>23</v>
      </c>
      <c r="E349" s="20">
        <v>5</v>
      </c>
      <c r="F349" s="20"/>
      <c r="G349" s="20">
        <v>265.5</v>
      </c>
      <c r="H349" s="20">
        <f t="shared" si="20"/>
        <v>265.5</v>
      </c>
      <c r="I349" s="20"/>
      <c r="J349" s="20">
        <f t="shared" si="22"/>
        <v>260.5</v>
      </c>
      <c r="K349" s="20">
        <f t="shared" si="23"/>
        <v>5310</v>
      </c>
    </row>
    <row r="350" spans="1:11" ht="15">
      <c r="A350" s="89"/>
      <c r="B350" s="89"/>
      <c r="C350" s="64" t="s">
        <v>24</v>
      </c>
      <c r="D350" s="29" t="s">
        <v>25</v>
      </c>
      <c r="E350" s="20">
        <v>-6</v>
      </c>
      <c r="F350" s="20"/>
      <c r="G350" s="20"/>
      <c r="H350" s="20">
        <f t="shared" si="20"/>
        <v>0</v>
      </c>
      <c r="I350" s="20"/>
      <c r="J350" s="20">
        <f t="shared" si="22"/>
        <v>6</v>
      </c>
      <c r="K350" s="20"/>
    </row>
    <row r="351" spans="1:11" ht="15">
      <c r="A351" s="89"/>
      <c r="B351" s="89"/>
      <c r="C351" s="64" t="s">
        <v>26</v>
      </c>
      <c r="D351" s="29" t="s">
        <v>27</v>
      </c>
      <c r="E351" s="20"/>
      <c r="F351" s="20">
        <v>3093.1</v>
      </c>
      <c r="G351" s="20">
        <v>7791.7</v>
      </c>
      <c r="H351" s="20">
        <f t="shared" si="20"/>
        <v>4698.6</v>
      </c>
      <c r="I351" s="20">
        <f t="shared" si="21"/>
        <v>251.90585496750833</v>
      </c>
      <c r="J351" s="20">
        <f t="shared" si="22"/>
        <v>7791.7</v>
      </c>
      <c r="K351" s="20"/>
    </row>
    <row r="352" spans="1:11" ht="15.75" customHeight="1" hidden="1">
      <c r="A352" s="89"/>
      <c r="B352" s="89"/>
      <c r="C352" s="64" t="s">
        <v>31</v>
      </c>
      <c r="D352" s="29" t="s">
        <v>32</v>
      </c>
      <c r="E352" s="20"/>
      <c r="F352" s="20"/>
      <c r="G352" s="20"/>
      <c r="H352" s="20">
        <f t="shared" si="20"/>
        <v>0</v>
      </c>
      <c r="I352" s="20" t="e">
        <f t="shared" si="21"/>
        <v>#DIV/0!</v>
      </c>
      <c r="J352" s="20">
        <f t="shared" si="22"/>
        <v>0</v>
      </c>
      <c r="K352" s="20" t="e">
        <f t="shared" si="23"/>
        <v>#DIV/0!</v>
      </c>
    </row>
    <row r="353" spans="1:11" ht="15.75" customHeight="1" hidden="1">
      <c r="A353" s="89"/>
      <c r="B353" s="89"/>
      <c r="C353" s="64" t="s">
        <v>33</v>
      </c>
      <c r="D353" s="29" t="s">
        <v>28</v>
      </c>
      <c r="E353" s="20"/>
      <c r="F353" s="20"/>
      <c r="G353" s="20"/>
      <c r="H353" s="20">
        <f t="shared" si="20"/>
        <v>0</v>
      </c>
      <c r="I353" s="20" t="e">
        <f t="shared" si="21"/>
        <v>#DIV/0!</v>
      </c>
      <c r="J353" s="20">
        <f t="shared" si="22"/>
        <v>0</v>
      </c>
      <c r="K353" s="20" t="e">
        <f t="shared" si="23"/>
        <v>#DIV/0!</v>
      </c>
    </row>
    <row r="354" spans="1:11" s="5" customFormat="1" ht="15">
      <c r="A354" s="89"/>
      <c r="B354" s="89"/>
      <c r="C354" s="65"/>
      <c r="D354" s="3" t="s">
        <v>34</v>
      </c>
      <c r="E354" s="6">
        <f>SUM(E343:E348,E350:E353)</f>
        <v>96495.5</v>
      </c>
      <c r="F354" s="6">
        <f>SUM(F343:F348,F350:F353)</f>
        <v>88290.5</v>
      </c>
      <c r="G354" s="6">
        <f>SUM(G343:G348,G350:G353)</f>
        <v>136225.90000000002</v>
      </c>
      <c r="H354" s="4">
        <f t="shared" si="20"/>
        <v>47935.40000000002</v>
      </c>
      <c r="I354" s="4">
        <f t="shared" si="21"/>
        <v>154.2928174605422</v>
      </c>
      <c r="J354" s="4">
        <f t="shared" si="22"/>
        <v>39730.40000000002</v>
      </c>
      <c r="K354" s="4">
        <f t="shared" si="23"/>
        <v>141.17331896306047</v>
      </c>
    </row>
    <row r="355" spans="1:11" ht="15">
      <c r="A355" s="89"/>
      <c r="B355" s="89"/>
      <c r="C355" s="64" t="s">
        <v>187</v>
      </c>
      <c r="D355" s="29" t="s">
        <v>135</v>
      </c>
      <c r="E355" s="20">
        <v>838.5</v>
      </c>
      <c r="F355" s="20">
        <v>780</v>
      </c>
      <c r="G355" s="20">
        <v>1983</v>
      </c>
      <c r="H355" s="20">
        <f t="shared" si="20"/>
        <v>1203</v>
      </c>
      <c r="I355" s="20">
        <f t="shared" si="21"/>
        <v>254.23076923076923</v>
      </c>
      <c r="J355" s="20">
        <f t="shared" si="22"/>
        <v>1144.5</v>
      </c>
      <c r="K355" s="20">
        <f t="shared" si="23"/>
        <v>236.49373881932024</v>
      </c>
    </row>
    <row r="356" spans="1:11" ht="15">
      <c r="A356" s="89"/>
      <c r="B356" s="89"/>
      <c r="C356" s="64" t="s">
        <v>20</v>
      </c>
      <c r="D356" s="29" t="s">
        <v>21</v>
      </c>
      <c r="E356" s="20">
        <f>SUM(E357:E358)</f>
        <v>15913.7</v>
      </c>
      <c r="F356" s="20">
        <f>SUM(F357:F358)</f>
        <v>15796.8</v>
      </c>
      <c r="G356" s="20">
        <f>SUM(G357:G358)</f>
        <v>18805.5</v>
      </c>
      <c r="H356" s="20">
        <f t="shared" si="20"/>
        <v>3008.7000000000007</v>
      </c>
      <c r="I356" s="20">
        <f t="shared" si="21"/>
        <v>119.04626253418414</v>
      </c>
      <c r="J356" s="20">
        <f t="shared" si="22"/>
        <v>2891.7999999999993</v>
      </c>
      <c r="K356" s="20">
        <f t="shared" si="23"/>
        <v>118.1717639518151</v>
      </c>
    </row>
    <row r="357" spans="1:11" s="5" customFormat="1" ht="63" customHeight="1">
      <c r="A357" s="89"/>
      <c r="B357" s="89"/>
      <c r="C357" s="63" t="s">
        <v>136</v>
      </c>
      <c r="D357" s="30" t="s">
        <v>137</v>
      </c>
      <c r="E357" s="20">
        <v>13738.1</v>
      </c>
      <c r="F357" s="20">
        <v>13596.8</v>
      </c>
      <c r="G357" s="20">
        <v>16677.5</v>
      </c>
      <c r="H357" s="20">
        <f t="shared" si="20"/>
        <v>3080.7000000000007</v>
      </c>
      <c r="I357" s="20">
        <f t="shared" si="21"/>
        <v>122.65753706754532</v>
      </c>
      <c r="J357" s="20">
        <f t="shared" si="22"/>
        <v>2939.3999999999996</v>
      </c>
      <c r="K357" s="20">
        <f t="shared" si="23"/>
        <v>121.39597178649157</v>
      </c>
    </row>
    <row r="358" spans="1:11" s="5" customFormat="1" ht="47.25" customHeight="1">
      <c r="A358" s="89"/>
      <c r="B358" s="89"/>
      <c r="C358" s="63" t="s">
        <v>22</v>
      </c>
      <c r="D358" s="30" t="s">
        <v>23</v>
      </c>
      <c r="E358" s="20">
        <v>2175.6</v>
      </c>
      <c r="F358" s="20">
        <v>2200</v>
      </c>
      <c r="G358" s="20">
        <v>2128</v>
      </c>
      <c r="H358" s="20">
        <f t="shared" si="20"/>
        <v>-72</v>
      </c>
      <c r="I358" s="20">
        <f t="shared" si="21"/>
        <v>96.72727272727273</v>
      </c>
      <c r="J358" s="20">
        <f t="shared" si="22"/>
        <v>-47.59999999999991</v>
      </c>
      <c r="K358" s="20">
        <f t="shared" si="23"/>
        <v>97.81209781209782</v>
      </c>
    </row>
    <row r="359" spans="1:11" s="5" customFormat="1" ht="15">
      <c r="A359" s="89"/>
      <c r="B359" s="89"/>
      <c r="C359" s="66"/>
      <c r="D359" s="3" t="s">
        <v>37</v>
      </c>
      <c r="E359" s="6">
        <f>SUM(E355:E356)</f>
        <v>16752.2</v>
      </c>
      <c r="F359" s="6">
        <f>SUM(F355:F356)</f>
        <v>16576.8</v>
      </c>
      <c r="G359" s="6">
        <f>SUM(G355:G356)</f>
        <v>20788.5</v>
      </c>
      <c r="H359" s="4">
        <f t="shared" si="20"/>
        <v>4211.700000000001</v>
      </c>
      <c r="I359" s="4">
        <f t="shared" si="21"/>
        <v>125.40719559866803</v>
      </c>
      <c r="J359" s="4">
        <f t="shared" si="22"/>
        <v>4036.2999999999993</v>
      </c>
      <c r="K359" s="4">
        <f t="shared" si="23"/>
        <v>124.09414882821362</v>
      </c>
    </row>
    <row r="360" spans="1:11" s="5" customFormat="1" ht="30.75">
      <c r="A360" s="89"/>
      <c r="B360" s="89"/>
      <c r="C360" s="66"/>
      <c r="D360" s="3" t="s">
        <v>38</v>
      </c>
      <c r="E360" s="6">
        <f>E361-E353</f>
        <v>113247.7</v>
      </c>
      <c r="F360" s="6">
        <f>F361-F353</f>
        <v>104867.3</v>
      </c>
      <c r="G360" s="6">
        <f>G361-G353</f>
        <v>157014.40000000002</v>
      </c>
      <c r="H360" s="4">
        <f t="shared" si="20"/>
        <v>52147.10000000002</v>
      </c>
      <c r="I360" s="4">
        <f t="shared" si="21"/>
        <v>149.72674990201904</v>
      </c>
      <c r="J360" s="4">
        <f t="shared" si="22"/>
        <v>43766.700000000026</v>
      </c>
      <c r="K360" s="4">
        <f t="shared" si="23"/>
        <v>138.64687759663113</v>
      </c>
    </row>
    <row r="361" spans="1:11" s="5" customFormat="1" ht="15">
      <c r="A361" s="90"/>
      <c r="B361" s="90"/>
      <c r="C361" s="65"/>
      <c r="D361" s="3" t="s">
        <v>56</v>
      </c>
      <c r="E361" s="6">
        <f>E354+E359</f>
        <v>113247.7</v>
      </c>
      <c r="F361" s="6">
        <f>F354+F359</f>
        <v>104867.3</v>
      </c>
      <c r="G361" s="6">
        <f>G354+G359</f>
        <v>157014.40000000002</v>
      </c>
      <c r="H361" s="4">
        <f t="shared" si="20"/>
        <v>52147.10000000002</v>
      </c>
      <c r="I361" s="4">
        <f t="shared" si="21"/>
        <v>149.72674990201904</v>
      </c>
      <c r="J361" s="4">
        <f t="shared" si="22"/>
        <v>43766.700000000026</v>
      </c>
      <c r="K361" s="4">
        <f t="shared" si="23"/>
        <v>138.64687759663113</v>
      </c>
    </row>
    <row r="362" spans="1:11" ht="46.5">
      <c r="A362" s="99" t="s">
        <v>138</v>
      </c>
      <c r="B362" s="88" t="s">
        <v>139</v>
      </c>
      <c r="C362" s="64" t="s">
        <v>219</v>
      </c>
      <c r="D362" s="48" t="s">
        <v>220</v>
      </c>
      <c r="E362" s="20">
        <v>107299.3</v>
      </c>
      <c r="F362" s="20"/>
      <c r="G362" s="20">
        <v>204.1</v>
      </c>
      <c r="H362" s="20">
        <f t="shared" si="20"/>
        <v>204.1</v>
      </c>
      <c r="I362" s="20"/>
      <c r="J362" s="20">
        <f t="shared" si="22"/>
        <v>-107095.2</v>
      </c>
      <c r="K362" s="20">
        <f t="shared" si="23"/>
        <v>0.19021559320517467</v>
      </c>
    </row>
    <row r="363" spans="1:11" ht="30.75">
      <c r="A363" s="100"/>
      <c r="B363" s="89"/>
      <c r="C363" s="64" t="s">
        <v>207</v>
      </c>
      <c r="D363" s="19" t="s">
        <v>208</v>
      </c>
      <c r="E363" s="20"/>
      <c r="F363" s="20"/>
      <c r="G363" s="20">
        <v>38142.2</v>
      </c>
      <c r="H363" s="20">
        <f t="shared" si="20"/>
        <v>38142.2</v>
      </c>
      <c r="I363" s="20"/>
      <c r="J363" s="20">
        <f t="shared" si="22"/>
        <v>38142.2</v>
      </c>
      <c r="K363" s="20"/>
    </row>
    <row r="364" spans="1:11" ht="94.5" customHeight="1" hidden="1">
      <c r="A364" s="100"/>
      <c r="B364" s="89"/>
      <c r="C364" s="63" t="s">
        <v>205</v>
      </c>
      <c r="D364" s="48" t="s">
        <v>225</v>
      </c>
      <c r="E364" s="20"/>
      <c r="F364" s="20"/>
      <c r="G364" s="20"/>
      <c r="H364" s="20">
        <f t="shared" si="20"/>
        <v>0</v>
      </c>
      <c r="I364" s="20" t="e">
        <f t="shared" si="21"/>
        <v>#DIV/0!</v>
      </c>
      <c r="J364" s="20">
        <f t="shared" si="22"/>
        <v>0</v>
      </c>
      <c r="K364" s="20" t="e">
        <f t="shared" si="23"/>
        <v>#DIV/0!</v>
      </c>
    </row>
    <row r="365" spans="1:11" ht="15">
      <c r="A365" s="100"/>
      <c r="B365" s="89"/>
      <c r="C365" s="64" t="s">
        <v>20</v>
      </c>
      <c r="D365" s="29" t="s">
        <v>21</v>
      </c>
      <c r="E365" s="20">
        <f>E366</f>
        <v>11.6</v>
      </c>
      <c r="F365" s="20">
        <f>F366</f>
        <v>0</v>
      </c>
      <c r="G365" s="20">
        <f>G366</f>
        <v>222.6</v>
      </c>
      <c r="H365" s="20">
        <f t="shared" si="20"/>
        <v>222.6</v>
      </c>
      <c r="I365" s="20"/>
      <c r="J365" s="20">
        <f t="shared" si="22"/>
        <v>211</v>
      </c>
      <c r="K365" s="20">
        <f t="shared" si="23"/>
        <v>1918.9655172413793</v>
      </c>
    </row>
    <row r="366" spans="1:11" ht="47.25" customHeight="1">
      <c r="A366" s="100"/>
      <c r="B366" s="89"/>
      <c r="C366" s="63" t="s">
        <v>22</v>
      </c>
      <c r="D366" s="30" t="s">
        <v>23</v>
      </c>
      <c r="E366" s="20">
        <v>11.6</v>
      </c>
      <c r="F366" s="20"/>
      <c r="G366" s="20">
        <v>222.6</v>
      </c>
      <c r="H366" s="20">
        <f t="shared" si="20"/>
        <v>222.6</v>
      </c>
      <c r="I366" s="20"/>
      <c r="J366" s="20">
        <f t="shared" si="22"/>
        <v>211</v>
      </c>
      <c r="K366" s="20">
        <f t="shared" si="23"/>
        <v>1918.9655172413793</v>
      </c>
    </row>
    <row r="367" spans="1:11" ht="15">
      <c r="A367" s="100"/>
      <c r="B367" s="89"/>
      <c r="C367" s="64" t="s">
        <v>24</v>
      </c>
      <c r="D367" s="29" t="s">
        <v>25</v>
      </c>
      <c r="E367" s="20"/>
      <c r="F367" s="20"/>
      <c r="G367" s="20">
        <v>-95.3</v>
      </c>
      <c r="H367" s="20">
        <f t="shared" si="20"/>
        <v>-95.3</v>
      </c>
      <c r="I367" s="20"/>
      <c r="J367" s="20">
        <f t="shared" si="22"/>
        <v>-95.3</v>
      </c>
      <c r="K367" s="20"/>
    </row>
    <row r="368" spans="1:11" ht="15">
      <c r="A368" s="100"/>
      <c r="B368" s="89"/>
      <c r="C368" s="64" t="s">
        <v>31</v>
      </c>
      <c r="D368" s="29" t="s">
        <v>32</v>
      </c>
      <c r="E368" s="20">
        <v>2566.1</v>
      </c>
      <c r="F368" s="20">
        <v>2526.6</v>
      </c>
      <c r="G368" s="20">
        <v>2526.6</v>
      </c>
      <c r="H368" s="20">
        <f t="shared" si="20"/>
        <v>0</v>
      </c>
      <c r="I368" s="20">
        <f t="shared" si="21"/>
        <v>100</v>
      </c>
      <c r="J368" s="20">
        <f t="shared" si="22"/>
        <v>-39.5</v>
      </c>
      <c r="K368" s="20">
        <f t="shared" si="23"/>
        <v>98.46069911538912</v>
      </c>
    </row>
    <row r="369" spans="1:11" ht="15.75" customHeight="1" hidden="1">
      <c r="A369" s="100"/>
      <c r="B369" s="89"/>
      <c r="C369" s="64" t="s">
        <v>48</v>
      </c>
      <c r="D369" s="30" t="s">
        <v>49</v>
      </c>
      <c r="E369" s="20"/>
      <c r="F369" s="20"/>
      <c r="G369" s="20"/>
      <c r="H369" s="20">
        <f t="shared" si="20"/>
        <v>0</v>
      </c>
      <c r="I369" s="20" t="e">
        <f t="shared" si="21"/>
        <v>#DIV/0!</v>
      </c>
      <c r="J369" s="20">
        <f t="shared" si="22"/>
        <v>0</v>
      </c>
      <c r="K369" s="20" t="e">
        <f t="shared" si="23"/>
        <v>#DIV/0!</v>
      </c>
    </row>
    <row r="370" spans="1:11" ht="15">
      <c r="A370" s="100"/>
      <c r="B370" s="89"/>
      <c r="C370" s="64" t="s">
        <v>33</v>
      </c>
      <c r="D370" s="29" t="s">
        <v>28</v>
      </c>
      <c r="E370" s="20">
        <v>-0.3</v>
      </c>
      <c r="F370" s="20"/>
      <c r="G370" s="20">
        <v>-391</v>
      </c>
      <c r="H370" s="20">
        <f t="shared" si="20"/>
        <v>-391</v>
      </c>
      <c r="I370" s="20"/>
      <c r="J370" s="20">
        <f t="shared" si="22"/>
        <v>-390.7</v>
      </c>
      <c r="K370" s="20">
        <f t="shared" si="23"/>
        <v>130333.33333333334</v>
      </c>
    </row>
    <row r="371" spans="1:11" s="5" customFormat="1" ht="30.75">
      <c r="A371" s="100"/>
      <c r="B371" s="89"/>
      <c r="C371" s="66"/>
      <c r="D371" s="3" t="s">
        <v>38</v>
      </c>
      <c r="E371" s="4">
        <f>E372-E370</f>
        <v>109877.00000000001</v>
      </c>
      <c r="F371" s="4">
        <f>F372-F370</f>
        <v>2526.6</v>
      </c>
      <c r="G371" s="4">
        <f>G372-G370</f>
        <v>41000.19999999999</v>
      </c>
      <c r="H371" s="4">
        <f t="shared" si="20"/>
        <v>38473.59999999999</v>
      </c>
      <c r="I371" s="4">
        <f t="shared" si="21"/>
        <v>1622.7420248555368</v>
      </c>
      <c r="J371" s="4">
        <f t="shared" si="22"/>
        <v>-68876.80000000002</v>
      </c>
      <c r="K371" s="4">
        <f t="shared" si="23"/>
        <v>37.31463363579274</v>
      </c>
    </row>
    <row r="372" spans="1:11" s="5" customFormat="1" ht="15">
      <c r="A372" s="101"/>
      <c r="B372" s="90"/>
      <c r="C372" s="61"/>
      <c r="D372" s="3" t="s">
        <v>56</v>
      </c>
      <c r="E372" s="6">
        <f>SUM(E362:E365,E367:E370)</f>
        <v>109876.70000000001</v>
      </c>
      <c r="F372" s="6">
        <f>SUM(F362:F365,F367:F370)</f>
        <v>2526.6</v>
      </c>
      <c r="G372" s="6">
        <f>SUM(G362:G365,G367:G370)</f>
        <v>40609.19999999999</v>
      </c>
      <c r="H372" s="4">
        <f t="shared" si="20"/>
        <v>38082.59999999999</v>
      </c>
      <c r="I372" s="4">
        <f t="shared" si="21"/>
        <v>1607.2666824982186</v>
      </c>
      <c r="J372" s="4">
        <f t="shared" si="22"/>
        <v>-69267.50000000003</v>
      </c>
      <c r="K372" s="4">
        <f t="shared" si="23"/>
        <v>36.958882092381714</v>
      </c>
    </row>
    <row r="373" spans="1:11" s="5" customFormat="1" ht="15.75" customHeight="1">
      <c r="A373" s="99" t="s">
        <v>140</v>
      </c>
      <c r="B373" s="88" t="s">
        <v>141</v>
      </c>
      <c r="C373" s="64" t="s">
        <v>11</v>
      </c>
      <c r="D373" s="28" t="s">
        <v>133</v>
      </c>
      <c r="E373" s="35">
        <v>877.6</v>
      </c>
      <c r="F373" s="6"/>
      <c r="G373" s="35"/>
      <c r="H373" s="20">
        <f t="shared" si="20"/>
        <v>0</v>
      </c>
      <c r="I373" s="20"/>
      <c r="J373" s="20">
        <f t="shared" si="22"/>
        <v>-877.6</v>
      </c>
      <c r="K373" s="20"/>
    </row>
    <row r="374" spans="1:11" s="5" customFormat="1" ht="30.75">
      <c r="A374" s="100"/>
      <c r="B374" s="89"/>
      <c r="C374" s="64" t="s">
        <v>207</v>
      </c>
      <c r="D374" s="19" t="s">
        <v>208</v>
      </c>
      <c r="E374" s="35">
        <v>847.8</v>
      </c>
      <c r="F374" s="50">
        <v>6681.2</v>
      </c>
      <c r="G374" s="35">
        <v>6868.4</v>
      </c>
      <c r="H374" s="20">
        <f t="shared" si="20"/>
        <v>187.19999999999982</v>
      </c>
      <c r="I374" s="20">
        <f t="shared" si="21"/>
        <v>102.80189187571094</v>
      </c>
      <c r="J374" s="20">
        <f t="shared" si="22"/>
        <v>6020.599999999999</v>
      </c>
      <c r="K374" s="20">
        <f t="shared" si="23"/>
        <v>810.1439018636471</v>
      </c>
    </row>
    <row r="375" spans="1:11" s="5" customFormat="1" ht="94.5" customHeight="1" hidden="1">
      <c r="A375" s="100"/>
      <c r="B375" s="89"/>
      <c r="C375" s="63" t="s">
        <v>205</v>
      </c>
      <c r="D375" s="48" t="s">
        <v>225</v>
      </c>
      <c r="E375" s="35"/>
      <c r="F375" s="6"/>
      <c r="G375" s="35"/>
      <c r="H375" s="20">
        <f t="shared" si="20"/>
        <v>0</v>
      </c>
      <c r="I375" s="20" t="e">
        <f t="shared" si="21"/>
        <v>#DIV/0!</v>
      </c>
      <c r="J375" s="20">
        <f t="shared" si="22"/>
        <v>0</v>
      </c>
      <c r="K375" s="20" t="e">
        <f t="shared" si="23"/>
        <v>#DIV/0!</v>
      </c>
    </row>
    <row r="376" spans="1:11" s="5" customFormat="1" ht="15.75" customHeight="1">
      <c r="A376" s="100"/>
      <c r="B376" s="89"/>
      <c r="C376" s="64" t="s">
        <v>20</v>
      </c>
      <c r="D376" s="29" t="s">
        <v>21</v>
      </c>
      <c r="E376" s="35">
        <f>E377</f>
        <v>0</v>
      </c>
      <c r="F376" s="35">
        <f>F377</f>
        <v>0</v>
      </c>
      <c r="G376" s="35">
        <f>G377</f>
        <v>5.8</v>
      </c>
      <c r="H376" s="20">
        <f t="shared" si="20"/>
        <v>5.8</v>
      </c>
      <c r="I376" s="20"/>
      <c r="J376" s="20">
        <f t="shared" si="22"/>
        <v>5.8</v>
      </c>
      <c r="K376" s="20"/>
    </row>
    <row r="377" spans="1:11" s="5" customFormat="1" ht="47.25" customHeight="1">
      <c r="A377" s="100"/>
      <c r="B377" s="89"/>
      <c r="C377" s="63" t="s">
        <v>22</v>
      </c>
      <c r="D377" s="30" t="s">
        <v>23</v>
      </c>
      <c r="E377" s="20"/>
      <c r="F377" s="20"/>
      <c r="G377" s="20">
        <v>5.8</v>
      </c>
      <c r="H377" s="20">
        <f t="shared" si="20"/>
        <v>5.8</v>
      </c>
      <c r="I377" s="20"/>
      <c r="J377" s="20">
        <f t="shared" si="22"/>
        <v>5.8</v>
      </c>
      <c r="K377" s="20"/>
    </row>
    <row r="378" spans="1:11" s="5" customFormat="1" ht="15">
      <c r="A378" s="100"/>
      <c r="B378" s="89"/>
      <c r="C378" s="64" t="s">
        <v>24</v>
      </c>
      <c r="D378" s="29" t="s">
        <v>25</v>
      </c>
      <c r="E378" s="35">
        <v>99.3</v>
      </c>
      <c r="F378" s="6"/>
      <c r="G378" s="35">
        <v>163.6</v>
      </c>
      <c r="H378" s="20">
        <f t="shared" si="20"/>
        <v>163.6</v>
      </c>
      <c r="I378" s="20"/>
      <c r="J378" s="20">
        <f t="shared" si="22"/>
        <v>64.3</v>
      </c>
      <c r="K378" s="20">
        <f t="shared" si="23"/>
        <v>164.7532729103726</v>
      </c>
    </row>
    <row r="379" spans="1:11" s="5" customFormat="1" ht="15.75" customHeight="1" hidden="1">
      <c r="A379" s="100"/>
      <c r="B379" s="89"/>
      <c r="C379" s="64" t="s">
        <v>26</v>
      </c>
      <c r="D379" s="29" t="s">
        <v>27</v>
      </c>
      <c r="E379" s="35"/>
      <c r="F379" s="6"/>
      <c r="G379" s="35"/>
      <c r="H379" s="20">
        <f t="shared" si="20"/>
        <v>0</v>
      </c>
      <c r="I379" s="20" t="e">
        <f t="shared" si="21"/>
        <v>#DIV/0!</v>
      </c>
      <c r="J379" s="20">
        <f t="shared" si="22"/>
        <v>0</v>
      </c>
      <c r="K379" s="20" t="e">
        <f t="shared" si="23"/>
        <v>#DIV/0!</v>
      </c>
    </row>
    <row r="380" spans="1:11" ht="15">
      <c r="A380" s="100"/>
      <c r="B380" s="89"/>
      <c r="C380" s="64" t="s">
        <v>29</v>
      </c>
      <c r="D380" s="29" t="s">
        <v>100</v>
      </c>
      <c r="E380" s="35">
        <v>2332.8</v>
      </c>
      <c r="F380" s="35">
        <v>90366.1</v>
      </c>
      <c r="G380" s="35">
        <v>10153.3</v>
      </c>
      <c r="H380" s="20">
        <f t="shared" si="20"/>
        <v>-80212.8</v>
      </c>
      <c r="I380" s="20">
        <f t="shared" si="21"/>
        <v>11.235739951154248</v>
      </c>
      <c r="J380" s="20">
        <f t="shared" si="22"/>
        <v>7820.499999999999</v>
      </c>
      <c r="K380" s="20">
        <f t="shared" si="23"/>
        <v>435.24091220850477</v>
      </c>
    </row>
    <row r="381" spans="1:11" ht="15.75" customHeight="1" hidden="1">
      <c r="A381" s="100"/>
      <c r="B381" s="89"/>
      <c r="C381" s="64" t="s">
        <v>31</v>
      </c>
      <c r="D381" s="29" t="s">
        <v>32</v>
      </c>
      <c r="E381" s="35"/>
      <c r="F381" s="35"/>
      <c r="G381" s="35"/>
      <c r="H381" s="20">
        <f t="shared" si="20"/>
        <v>0</v>
      </c>
      <c r="I381" s="20" t="e">
        <f t="shared" si="21"/>
        <v>#DIV/0!</v>
      </c>
      <c r="J381" s="20">
        <f t="shared" si="22"/>
        <v>0</v>
      </c>
      <c r="K381" s="20" t="e">
        <f t="shared" si="23"/>
        <v>#DIV/0!</v>
      </c>
    </row>
    <row r="382" spans="1:11" ht="15.75" customHeight="1">
      <c r="A382" s="100"/>
      <c r="B382" s="89"/>
      <c r="C382" s="64" t="s">
        <v>48</v>
      </c>
      <c r="D382" s="30" t="s">
        <v>49</v>
      </c>
      <c r="E382" s="35"/>
      <c r="F382" s="35">
        <v>780</v>
      </c>
      <c r="G382" s="35">
        <v>780</v>
      </c>
      <c r="H382" s="20">
        <f t="shared" si="20"/>
        <v>0</v>
      </c>
      <c r="I382" s="20">
        <f t="shared" si="21"/>
        <v>100</v>
      </c>
      <c r="J382" s="20">
        <f t="shared" si="22"/>
        <v>780</v>
      </c>
      <c r="K382" s="20"/>
    </row>
    <row r="383" spans="1:11" ht="37.5" customHeight="1" hidden="1">
      <c r="A383" s="100"/>
      <c r="B383" s="89"/>
      <c r="C383" s="64" t="s">
        <v>199</v>
      </c>
      <c r="D383" s="28" t="s">
        <v>200</v>
      </c>
      <c r="E383" s="35"/>
      <c r="F383" s="35"/>
      <c r="G383" s="35"/>
      <c r="H383" s="20">
        <f t="shared" si="20"/>
        <v>0</v>
      </c>
      <c r="I383" s="20" t="e">
        <f t="shared" si="21"/>
        <v>#DIV/0!</v>
      </c>
      <c r="J383" s="20">
        <f t="shared" si="22"/>
        <v>0</v>
      </c>
      <c r="K383" s="20" t="e">
        <f t="shared" si="23"/>
        <v>#DIV/0!</v>
      </c>
    </row>
    <row r="384" spans="1:11" ht="30.75">
      <c r="A384" s="100"/>
      <c r="B384" s="89"/>
      <c r="C384" s="64" t="s">
        <v>198</v>
      </c>
      <c r="D384" s="28" t="s">
        <v>201</v>
      </c>
      <c r="E384" s="35"/>
      <c r="F384" s="35"/>
      <c r="G384" s="50">
        <v>3083.2</v>
      </c>
      <c r="H384" s="20">
        <f t="shared" si="20"/>
        <v>3083.2</v>
      </c>
      <c r="I384" s="20"/>
      <c r="J384" s="20">
        <f t="shared" si="22"/>
        <v>3083.2</v>
      </c>
      <c r="K384" s="20"/>
    </row>
    <row r="385" spans="1:11" ht="15">
      <c r="A385" s="100"/>
      <c r="B385" s="89"/>
      <c r="C385" s="64" t="s">
        <v>33</v>
      </c>
      <c r="D385" s="29" t="s">
        <v>28</v>
      </c>
      <c r="E385" s="35">
        <v>-2.5</v>
      </c>
      <c r="F385" s="35"/>
      <c r="G385" s="35">
        <v>-35.9</v>
      </c>
      <c r="H385" s="20">
        <f t="shared" si="20"/>
        <v>-35.9</v>
      </c>
      <c r="I385" s="20"/>
      <c r="J385" s="20">
        <f t="shared" si="22"/>
        <v>-33.4</v>
      </c>
      <c r="K385" s="20">
        <f t="shared" si="23"/>
        <v>1436</v>
      </c>
    </row>
    <row r="386" spans="1:11" s="5" customFormat="1" ht="30.75">
      <c r="A386" s="100"/>
      <c r="B386" s="89"/>
      <c r="C386" s="66"/>
      <c r="D386" s="3" t="s">
        <v>38</v>
      </c>
      <c r="E386" s="6">
        <f>E387-E385</f>
        <v>4157.5</v>
      </c>
      <c r="F386" s="6">
        <f>F387-F385</f>
        <v>97827.3</v>
      </c>
      <c r="G386" s="6">
        <f>G387-G385</f>
        <v>21054.3</v>
      </c>
      <c r="H386" s="4">
        <f t="shared" si="20"/>
        <v>-76773</v>
      </c>
      <c r="I386" s="4">
        <f t="shared" si="21"/>
        <v>21.521906461693206</v>
      </c>
      <c r="J386" s="4">
        <f t="shared" si="22"/>
        <v>16896.8</v>
      </c>
      <c r="K386" s="4">
        <f t="shared" si="23"/>
        <v>506.4173180998196</v>
      </c>
    </row>
    <row r="387" spans="1:11" s="5" customFormat="1" ht="15">
      <c r="A387" s="101"/>
      <c r="B387" s="90"/>
      <c r="C387" s="61"/>
      <c r="D387" s="3" t="s">
        <v>56</v>
      </c>
      <c r="E387" s="6">
        <f>SUM(E373:E376,E378:E385)</f>
        <v>4155</v>
      </c>
      <c r="F387" s="6">
        <f>SUM(F373:F376,F378:F385)</f>
        <v>97827.3</v>
      </c>
      <c r="G387" s="6">
        <f>SUM(G373:G376,G378:G385)</f>
        <v>21018.399999999998</v>
      </c>
      <c r="H387" s="4">
        <f t="shared" si="20"/>
        <v>-76808.90000000001</v>
      </c>
      <c r="I387" s="4">
        <f t="shared" si="21"/>
        <v>21.48520913896223</v>
      </c>
      <c r="J387" s="4">
        <f t="shared" si="22"/>
        <v>16863.399999999998</v>
      </c>
      <c r="K387" s="4">
        <f t="shared" si="23"/>
        <v>505.8580024067388</v>
      </c>
    </row>
    <row r="388" spans="1:11" s="5" customFormat="1" ht="31.5" customHeight="1" hidden="1">
      <c r="A388" s="88">
        <v>977</v>
      </c>
      <c r="B388" s="88" t="s">
        <v>142</v>
      </c>
      <c r="C388" s="64" t="s">
        <v>17</v>
      </c>
      <c r="D388" s="19" t="s">
        <v>18</v>
      </c>
      <c r="E388" s="35"/>
      <c r="F388" s="35"/>
      <c r="G388" s="35"/>
      <c r="H388" s="20">
        <f t="shared" si="20"/>
        <v>0</v>
      </c>
      <c r="I388" s="20" t="e">
        <f t="shared" si="21"/>
        <v>#DIV/0!</v>
      </c>
      <c r="J388" s="20">
        <f t="shared" si="22"/>
        <v>0</v>
      </c>
      <c r="K388" s="20" t="e">
        <f t="shared" si="23"/>
        <v>#DIV/0!</v>
      </c>
    </row>
    <row r="389" spans="1:11" s="5" customFormat="1" ht="15">
      <c r="A389" s="89"/>
      <c r="B389" s="89"/>
      <c r="C389" s="64" t="s">
        <v>20</v>
      </c>
      <c r="D389" s="29" t="s">
        <v>21</v>
      </c>
      <c r="E389" s="35">
        <f>E390+E391</f>
        <v>3446.6000000000004</v>
      </c>
      <c r="F389" s="35">
        <f>F390+F391</f>
        <v>0</v>
      </c>
      <c r="G389" s="35">
        <f>G390+G391</f>
        <v>2950</v>
      </c>
      <c r="H389" s="20">
        <f t="shared" si="20"/>
        <v>2950</v>
      </c>
      <c r="I389" s="20"/>
      <c r="J389" s="20">
        <f t="shared" si="22"/>
        <v>-496.60000000000036</v>
      </c>
      <c r="K389" s="20">
        <f t="shared" si="23"/>
        <v>85.59159751639297</v>
      </c>
    </row>
    <row r="390" spans="1:11" s="5" customFormat="1" ht="47.25" customHeight="1">
      <c r="A390" s="89"/>
      <c r="B390" s="89"/>
      <c r="C390" s="63" t="s">
        <v>43</v>
      </c>
      <c r="D390" s="36" t="s">
        <v>44</v>
      </c>
      <c r="E390" s="35">
        <v>3134.8</v>
      </c>
      <c r="F390" s="35"/>
      <c r="G390" s="35">
        <v>2950</v>
      </c>
      <c r="H390" s="20">
        <f aca="true" t="shared" si="24" ref="H390:H450">G390-F390</f>
        <v>2950</v>
      </c>
      <c r="I390" s="20"/>
      <c r="J390" s="20">
        <f aca="true" t="shared" si="25" ref="J390:J450">G390-E390</f>
        <v>-184.80000000000018</v>
      </c>
      <c r="K390" s="20">
        <f aca="true" t="shared" si="26" ref="K390:K450">G390/E390*100</f>
        <v>94.1048870741355</v>
      </c>
    </row>
    <row r="391" spans="1:11" s="5" customFormat="1" ht="47.25" customHeight="1">
      <c r="A391" s="89"/>
      <c r="B391" s="89"/>
      <c r="C391" s="63" t="s">
        <v>22</v>
      </c>
      <c r="D391" s="30" t="s">
        <v>23</v>
      </c>
      <c r="E391" s="35">
        <v>311.8</v>
      </c>
      <c r="F391" s="35"/>
      <c r="G391" s="35"/>
      <c r="H391" s="20">
        <f t="shared" si="24"/>
        <v>0</v>
      </c>
      <c r="I391" s="20"/>
      <c r="J391" s="20">
        <f t="shared" si="25"/>
        <v>-311.8</v>
      </c>
      <c r="K391" s="20"/>
    </row>
    <row r="392" spans="1:11" s="5" customFormat="1" ht="15">
      <c r="A392" s="89"/>
      <c r="B392" s="89"/>
      <c r="C392" s="64" t="s">
        <v>24</v>
      </c>
      <c r="D392" s="29" t="s">
        <v>25</v>
      </c>
      <c r="E392" s="35">
        <v>-6.3</v>
      </c>
      <c r="F392" s="35"/>
      <c r="G392" s="35"/>
      <c r="H392" s="20">
        <f t="shared" si="24"/>
        <v>0</v>
      </c>
      <c r="I392" s="20"/>
      <c r="J392" s="20">
        <f t="shared" si="25"/>
        <v>6.3</v>
      </c>
      <c r="K392" s="20"/>
    </row>
    <row r="393" spans="1:11" s="5" customFormat="1" ht="15">
      <c r="A393" s="90"/>
      <c r="B393" s="90"/>
      <c r="C393" s="65"/>
      <c r="D393" s="3" t="s">
        <v>56</v>
      </c>
      <c r="E393" s="6">
        <f>E389+E388+E392</f>
        <v>3440.3</v>
      </c>
      <c r="F393" s="6">
        <f>F389+F388+F392</f>
        <v>0</v>
      </c>
      <c r="G393" s="6">
        <f>G389+G388+G392</f>
        <v>2950</v>
      </c>
      <c r="H393" s="4">
        <f t="shared" si="24"/>
        <v>2950</v>
      </c>
      <c r="I393" s="4"/>
      <c r="J393" s="4">
        <f t="shared" si="25"/>
        <v>-490.3000000000002</v>
      </c>
      <c r="K393" s="4">
        <f t="shared" si="26"/>
        <v>85.74833590093887</v>
      </c>
    </row>
    <row r="394" spans="1:11" s="5" customFormat="1" ht="15.75" customHeight="1">
      <c r="A394" s="88">
        <v>978</v>
      </c>
      <c r="B394" s="88" t="s">
        <v>233</v>
      </c>
      <c r="C394" s="64" t="s">
        <v>26</v>
      </c>
      <c r="D394" s="55" t="s">
        <v>27</v>
      </c>
      <c r="E394" s="35">
        <v>1636</v>
      </c>
      <c r="F394" s="6"/>
      <c r="G394" s="50"/>
      <c r="H394" s="20">
        <f t="shared" si="24"/>
        <v>0</v>
      </c>
      <c r="I394" s="20"/>
      <c r="J394" s="20">
        <f t="shared" si="25"/>
        <v>-1636</v>
      </c>
      <c r="K394" s="20"/>
    </row>
    <row r="395" spans="1:11" s="5" customFormat="1" ht="15">
      <c r="A395" s="90"/>
      <c r="B395" s="90"/>
      <c r="C395" s="65"/>
      <c r="D395" s="3" t="s">
        <v>56</v>
      </c>
      <c r="E395" s="6">
        <f>SUM(E394)</f>
        <v>1636</v>
      </c>
      <c r="F395" s="6">
        <f>SUM(F394)</f>
        <v>0</v>
      </c>
      <c r="G395" s="6">
        <f>SUM(G394)</f>
        <v>0</v>
      </c>
      <c r="H395" s="20">
        <f t="shared" si="24"/>
        <v>0</v>
      </c>
      <c r="I395" s="20"/>
      <c r="J395" s="20">
        <f t="shared" si="25"/>
        <v>-1636</v>
      </c>
      <c r="K395" s="20"/>
    </row>
    <row r="396" spans="1:11" s="5" customFormat="1" ht="30.75">
      <c r="A396" s="88">
        <v>985</v>
      </c>
      <c r="B396" s="88" t="s">
        <v>144</v>
      </c>
      <c r="C396" s="64" t="s">
        <v>207</v>
      </c>
      <c r="D396" s="19" t="s">
        <v>208</v>
      </c>
      <c r="E396" s="35">
        <v>286.7</v>
      </c>
      <c r="F396" s="35"/>
      <c r="G396" s="35">
        <v>86.9</v>
      </c>
      <c r="H396" s="20">
        <f t="shared" si="24"/>
        <v>86.9</v>
      </c>
      <c r="I396" s="20"/>
      <c r="J396" s="20">
        <f t="shared" si="25"/>
        <v>-199.79999999999998</v>
      </c>
      <c r="K396" s="20">
        <f t="shared" si="26"/>
        <v>30.31042901988141</v>
      </c>
    </row>
    <row r="397" spans="1:11" s="5" customFormat="1" ht="15.75" customHeight="1" hidden="1">
      <c r="A397" s="89"/>
      <c r="B397" s="89"/>
      <c r="C397" s="64" t="s">
        <v>24</v>
      </c>
      <c r="D397" s="29" t="s">
        <v>25</v>
      </c>
      <c r="E397" s="35"/>
      <c r="F397" s="35"/>
      <c r="G397" s="35"/>
      <c r="H397" s="20">
        <f t="shared" si="24"/>
        <v>0</v>
      </c>
      <c r="I397" s="20" t="e">
        <f aca="true" t="shared" si="27" ref="I397:I450">G397/F397*100</f>
        <v>#DIV/0!</v>
      </c>
      <c r="J397" s="20">
        <f t="shared" si="25"/>
        <v>0</v>
      </c>
      <c r="K397" s="20" t="e">
        <f t="shared" si="26"/>
        <v>#DIV/0!</v>
      </c>
    </row>
    <row r="398" spans="1:11" s="5" customFormat="1" ht="15.75" customHeight="1" hidden="1">
      <c r="A398" s="89"/>
      <c r="B398" s="89"/>
      <c r="C398" s="64" t="s">
        <v>31</v>
      </c>
      <c r="D398" s="29" t="s">
        <v>32</v>
      </c>
      <c r="E398" s="35"/>
      <c r="F398" s="35"/>
      <c r="G398" s="35"/>
      <c r="H398" s="20">
        <f t="shared" si="24"/>
        <v>0</v>
      </c>
      <c r="I398" s="20" t="e">
        <f t="shared" si="27"/>
        <v>#DIV/0!</v>
      </c>
      <c r="J398" s="20">
        <f t="shared" si="25"/>
        <v>0</v>
      </c>
      <c r="K398" s="20" t="e">
        <f t="shared" si="26"/>
        <v>#DIV/0!</v>
      </c>
    </row>
    <row r="399" spans="1:11" s="5" customFormat="1" ht="15">
      <c r="A399" s="90"/>
      <c r="B399" s="90"/>
      <c r="C399" s="65"/>
      <c r="D399" s="3" t="s">
        <v>56</v>
      </c>
      <c r="E399" s="6">
        <f>E396+E397+E398</f>
        <v>286.7</v>
      </c>
      <c r="F399" s="6">
        <f>F396+F397+F398</f>
        <v>0</v>
      </c>
      <c r="G399" s="6">
        <f>G396+G397+G398</f>
        <v>86.9</v>
      </c>
      <c r="H399" s="4">
        <f t="shared" si="24"/>
        <v>86.9</v>
      </c>
      <c r="I399" s="4"/>
      <c r="J399" s="4">
        <f t="shared" si="25"/>
        <v>-199.79999999999998</v>
      </c>
      <c r="K399" s="4">
        <f t="shared" si="26"/>
        <v>30.31042901988141</v>
      </c>
    </row>
    <row r="400" spans="1:11" s="5" customFormat="1" ht="78">
      <c r="A400" s="99" t="s">
        <v>145</v>
      </c>
      <c r="B400" s="88" t="s">
        <v>146</v>
      </c>
      <c r="C400" s="63" t="s">
        <v>15</v>
      </c>
      <c r="D400" s="30" t="s">
        <v>97</v>
      </c>
      <c r="E400" s="35">
        <v>44257.7</v>
      </c>
      <c r="F400" s="35">
        <v>40512.9</v>
      </c>
      <c r="G400" s="35">
        <v>44299.3</v>
      </c>
      <c r="H400" s="20">
        <f t="shared" si="24"/>
        <v>3786.4000000000015</v>
      </c>
      <c r="I400" s="20"/>
      <c r="J400" s="20">
        <f t="shared" si="25"/>
        <v>41.60000000000582</v>
      </c>
      <c r="K400" s="20">
        <f t="shared" si="26"/>
        <v>100.09399494325282</v>
      </c>
    </row>
    <row r="401" spans="1:11" s="5" customFormat="1" ht="30.75">
      <c r="A401" s="100"/>
      <c r="B401" s="89"/>
      <c r="C401" s="64" t="s">
        <v>207</v>
      </c>
      <c r="D401" s="19" t="s">
        <v>208</v>
      </c>
      <c r="E401" s="35">
        <v>2243.3</v>
      </c>
      <c r="F401" s="35"/>
      <c r="G401" s="35">
        <v>6769.7</v>
      </c>
      <c r="H401" s="20">
        <f t="shared" si="24"/>
        <v>6769.7</v>
      </c>
      <c r="I401" s="20"/>
      <c r="J401" s="20">
        <f t="shared" si="25"/>
        <v>4526.4</v>
      </c>
      <c r="K401" s="20">
        <f t="shared" si="26"/>
        <v>301.7741719787812</v>
      </c>
    </row>
    <row r="402" spans="1:11" s="5" customFormat="1" ht="15">
      <c r="A402" s="100"/>
      <c r="B402" s="89"/>
      <c r="C402" s="64" t="s">
        <v>84</v>
      </c>
      <c r="D402" s="29" t="s">
        <v>85</v>
      </c>
      <c r="E402" s="35">
        <v>401.3</v>
      </c>
      <c r="F402" s="35">
        <v>389.3</v>
      </c>
      <c r="G402" s="35"/>
      <c r="H402" s="20">
        <f t="shared" si="24"/>
        <v>-389.3</v>
      </c>
      <c r="I402" s="20">
        <f t="shared" si="27"/>
        <v>0</v>
      </c>
      <c r="J402" s="20">
        <f t="shared" si="25"/>
        <v>-401.3</v>
      </c>
      <c r="K402" s="20"/>
    </row>
    <row r="403" spans="1:11" s="5" customFormat="1" ht="15">
      <c r="A403" s="100"/>
      <c r="B403" s="89"/>
      <c r="C403" s="64" t="s">
        <v>20</v>
      </c>
      <c r="D403" s="29" t="s">
        <v>21</v>
      </c>
      <c r="E403" s="35">
        <f>E405</f>
        <v>366.1</v>
      </c>
      <c r="F403" s="35">
        <f>F405</f>
        <v>0</v>
      </c>
      <c r="G403" s="35">
        <f>SUM(G404:G405)</f>
        <v>1118.4</v>
      </c>
      <c r="H403" s="20">
        <f t="shared" si="24"/>
        <v>1118.4</v>
      </c>
      <c r="I403" s="20"/>
      <c r="J403" s="20">
        <f t="shared" si="25"/>
        <v>752.3000000000001</v>
      </c>
      <c r="K403" s="20">
        <f t="shared" si="26"/>
        <v>305.4903031958481</v>
      </c>
    </row>
    <row r="404" spans="1:11" s="5" customFormat="1" ht="47.25" customHeight="1" hidden="1">
      <c r="A404" s="100"/>
      <c r="B404" s="89"/>
      <c r="C404" s="64" t="s">
        <v>211</v>
      </c>
      <c r="D404" s="29" t="s">
        <v>212</v>
      </c>
      <c r="E404" s="35"/>
      <c r="F404" s="35"/>
      <c r="G404" s="35"/>
      <c r="H404" s="20">
        <f t="shared" si="24"/>
        <v>0</v>
      </c>
      <c r="I404" s="20" t="e">
        <f t="shared" si="27"/>
        <v>#DIV/0!</v>
      </c>
      <c r="J404" s="20">
        <f t="shared" si="25"/>
        <v>0</v>
      </c>
      <c r="K404" s="20" t="e">
        <f t="shared" si="26"/>
        <v>#DIV/0!</v>
      </c>
    </row>
    <row r="405" spans="1:11" s="5" customFormat="1" ht="47.25" customHeight="1">
      <c r="A405" s="100"/>
      <c r="B405" s="89"/>
      <c r="C405" s="63" t="s">
        <v>22</v>
      </c>
      <c r="D405" s="30" t="s">
        <v>23</v>
      </c>
      <c r="E405" s="35">
        <v>366.1</v>
      </c>
      <c r="F405" s="35"/>
      <c r="G405" s="35">
        <v>1118.4</v>
      </c>
      <c r="H405" s="20">
        <f t="shared" si="24"/>
        <v>1118.4</v>
      </c>
      <c r="I405" s="20"/>
      <c r="J405" s="20">
        <f t="shared" si="25"/>
        <v>752.3000000000001</v>
      </c>
      <c r="K405" s="20">
        <f t="shared" si="26"/>
        <v>305.4903031958481</v>
      </c>
    </row>
    <row r="406" spans="1:11" s="5" customFormat="1" ht="15.75" customHeight="1" hidden="1">
      <c r="A406" s="100"/>
      <c r="B406" s="89"/>
      <c r="C406" s="64" t="s">
        <v>24</v>
      </c>
      <c r="D406" s="29" t="s">
        <v>25</v>
      </c>
      <c r="E406" s="35"/>
      <c r="F406" s="35"/>
      <c r="G406" s="35"/>
      <c r="H406" s="20">
        <f t="shared" si="24"/>
        <v>0</v>
      </c>
      <c r="I406" s="20" t="e">
        <f t="shared" si="27"/>
        <v>#DIV/0!</v>
      </c>
      <c r="J406" s="20">
        <f t="shared" si="25"/>
        <v>0</v>
      </c>
      <c r="K406" s="20" t="e">
        <f t="shared" si="26"/>
        <v>#DIV/0!</v>
      </c>
    </row>
    <row r="407" spans="1:11" s="5" customFormat="1" ht="46.5">
      <c r="A407" s="100"/>
      <c r="B407" s="89"/>
      <c r="C407" s="64" t="s">
        <v>26</v>
      </c>
      <c r="D407" s="29" t="s">
        <v>191</v>
      </c>
      <c r="E407" s="35">
        <v>17074.3</v>
      </c>
      <c r="F407" s="35">
        <v>4723.8</v>
      </c>
      <c r="G407" s="35">
        <v>4723.8</v>
      </c>
      <c r="H407" s="20">
        <f t="shared" si="24"/>
        <v>0</v>
      </c>
      <c r="I407" s="20">
        <f t="shared" si="27"/>
        <v>100</v>
      </c>
      <c r="J407" s="20">
        <f t="shared" si="25"/>
        <v>-12350.5</v>
      </c>
      <c r="K407" s="20">
        <f t="shared" si="26"/>
        <v>27.66614151092578</v>
      </c>
    </row>
    <row r="408" spans="1:11" s="5" customFormat="1" ht="15">
      <c r="A408" s="100"/>
      <c r="B408" s="89"/>
      <c r="C408" s="64" t="s">
        <v>29</v>
      </c>
      <c r="D408" s="29" t="s">
        <v>30</v>
      </c>
      <c r="E408" s="20">
        <v>88660.4</v>
      </c>
      <c r="F408" s="20">
        <v>156642.78</v>
      </c>
      <c r="G408" s="20">
        <v>108805</v>
      </c>
      <c r="H408" s="20">
        <f t="shared" si="24"/>
        <v>-47837.78</v>
      </c>
      <c r="I408" s="20">
        <f t="shared" si="27"/>
        <v>69.46059052322744</v>
      </c>
      <c r="J408" s="20">
        <f t="shared" si="25"/>
        <v>20144.600000000006</v>
      </c>
      <c r="K408" s="20">
        <f t="shared" si="26"/>
        <v>122.72107953494458</v>
      </c>
    </row>
    <row r="409" spans="1:11" s="5" customFormat="1" ht="15">
      <c r="A409" s="100"/>
      <c r="B409" s="89"/>
      <c r="C409" s="64" t="s">
        <v>31</v>
      </c>
      <c r="D409" s="29" t="s">
        <v>32</v>
      </c>
      <c r="E409" s="35">
        <v>264512.2</v>
      </c>
      <c r="F409" s="50">
        <v>605166.4</v>
      </c>
      <c r="G409" s="35">
        <v>490680</v>
      </c>
      <c r="H409" s="20">
        <f t="shared" si="24"/>
        <v>-114486.40000000002</v>
      </c>
      <c r="I409" s="20">
        <f t="shared" si="27"/>
        <v>81.0818313772873</v>
      </c>
      <c r="J409" s="20">
        <f t="shared" si="25"/>
        <v>226167.8</v>
      </c>
      <c r="K409" s="20">
        <f t="shared" si="26"/>
        <v>185.50373101883392</v>
      </c>
    </row>
    <row r="410" spans="1:11" s="5" customFormat="1" ht="15">
      <c r="A410" s="100"/>
      <c r="B410" s="89"/>
      <c r="C410" s="64" t="s">
        <v>48</v>
      </c>
      <c r="D410" s="30" t="s">
        <v>49</v>
      </c>
      <c r="E410" s="35">
        <v>355382.7</v>
      </c>
      <c r="F410" s="50">
        <v>140260.1</v>
      </c>
      <c r="G410" s="35">
        <v>140260.1</v>
      </c>
      <c r="H410" s="20">
        <f t="shared" si="24"/>
        <v>0</v>
      </c>
      <c r="I410" s="20">
        <f t="shared" si="27"/>
        <v>100</v>
      </c>
      <c r="J410" s="20">
        <f t="shared" si="25"/>
        <v>-215122.6</v>
      </c>
      <c r="K410" s="20">
        <f t="shared" si="26"/>
        <v>39.46734041921568</v>
      </c>
    </row>
    <row r="411" spans="1:11" s="5" customFormat="1" ht="15">
      <c r="A411" s="100"/>
      <c r="B411" s="89"/>
      <c r="C411" s="64" t="s">
        <v>33</v>
      </c>
      <c r="D411" s="29" t="s">
        <v>28</v>
      </c>
      <c r="E411" s="35">
        <v>-65512.4</v>
      </c>
      <c r="F411" s="35"/>
      <c r="G411" s="35">
        <v>-51282.7</v>
      </c>
      <c r="H411" s="20">
        <f t="shared" si="24"/>
        <v>-51282.7</v>
      </c>
      <c r="I411" s="20"/>
      <c r="J411" s="20">
        <f t="shared" si="25"/>
        <v>14229.700000000004</v>
      </c>
      <c r="K411" s="20">
        <f t="shared" si="26"/>
        <v>78.2793791709661</v>
      </c>
    </row>
    <row r="412" spans="1:11" s="5" customFormat="1" ht="30.75">
      <c r="A412" s="100"/>
      <c r="B412" s="89"/>
      <c r="C412" s="66"/>
      <c r="D412" s="3" t="s">
        <v>38</v>
      </c>
      <c r="E412" s="6">
        <f>E413-E411</f>
        <v>772898</v>
      </c>
      <c r="F412" s="6">
        <f>F413-F411</f>
        <v>947695.28</v>
      </c>
      <c r="G412" s="6">
        <f>G413-G411</f>
        <v>796656.2999999999</v>
      </c>
      <c r="H412" s="4">
        <f t="shared" si="24"/>
        <v>-151038.9800000001</v>
      </c>
      <c r="I412" s="4">
        <f t="shared" si="27"/>
        <v>84.06249527801805</v>
      </c>
      <c r="J412" s="4">
        <f t="shared" si="25"/>
        <v>23758.29999999993</v>
      </c>
      <c r="K412" s="4">
        <f t="shared" si="26"/>
        <v>103.07392437294442</v>
      </c>
    </row>
    <row r="413" spans="1:11" s="5" customFormat="1" ht="15">
      <c r="A413" s="101"/>
      <c r="B413" s="90"/>
      <c r="C413" s="61"/>
      <c r="D413" s="3" t="s">
        <v>56</v>
      </c>
      <c r="E413" s="6">
        <f>SUM(E400:E403,E406:E411)</f>
        <v>707385.6</v>
      </c>
      <c r="F413" s="6">
        <f>SUM(F400:F403,F406:F411)</f>
        <v>947695.28</v>
      </c>
      <c r="G413" s="6">
        <f>SUM(G400:G403,G406:G411)</f>
        <v>745373.6</v>
      </c>
      <c r="H413" s="4">
        <f t="shared" si="24"/>
        <v>-202321.68000000005</v>
      </c>
      <c r="I413" s="4">
        <f t="shared" si="27"/>
        <v>78.65118838620785</v>
      </c>
      <c r="J413" s="4">
        <f t="shared" si="25"/>
        <v>37988</v>
      </c>
      <c r="K413" s="4">
        <f t="shared" si="26"/>
        <v>105.3701969618833</v>
      </c>
    </row>
    <row r="414" spans="1:11" ht="62.25">
      <c r="A414" s="99" t="s">
        <v>147</v>
      </c>
      <c r="B414" s="88" t="s">
        <v>148</v>
      </c>
      <c r="C414" s="63" t="s">
        <v>218</v>
      </c>
      <c r="D414" s="27" t="s">
        <v>10</v>
      </c>
      <c r="E414" s="20">
        <v>522682.9</v>
      </c>
      <c r="F414" s="20">
        <v>430490.2</v>
      </c>
      <c r="G414" s="20">
        <v>554896.3</v>
      </c>
      <c r="H414" s="20">
        <f t="shared" si="24"/>
        <v>124406.10000000003</v>
      </c>
      <c r="I414" s="20">
        <f t="shared" si="27"/>
        <v>128.89870663722428</v>
      </c>
      <c r="J414" s="20">
        <f t="shared" si="25"/>
        <v>32213.400000000023</v>
      </c>
      <c r="K414" s="20">
        <f t="shared" si="26"/>
        <v>106.16308664392886</v>
      </c>
    </row>
    <row r="415" spans="1:11" ht="30.75">
      <c r="A415" s="100"/>
      <c r="B415" s="89"/>
      <c r="C415" s="64" t="s">
        <v>149</v>
      </c>
      <c r="D415" s="29" t="s">
        <v>150</v>
      </c>
      <c r="E415" s="20">
        <v>38302.5</v>
      </c>
      <c r="F415" s="20">
        <v>52514.3</v>
      </c>
      <c r="G415" s="20">
        <v>49673</v>
      </c>
      <c r="H415" s="20">
        <f t="shared" si="24"/>
        <v>-2841.300000000003</v>
      </c>
      <c r="I415" s="20">
        <f t="shared" si="27"/>
        <v>94.58947372429985</v>
      </c>
      <c r="J415" s="20">
        <f t="shared" si="25"/>
        <v>11370.5</v>
      </c>
      <c r="K415" s="20">
        <f t="shared" si="26"/>
        <v>129.68605182429346</v>
      </c>
    </row>
    <row r="416" spans="1:11" ht="30.75">
      <c r="A416" s="100"/>
      <c r="B416" s="89"/>
      <c r="C416" s="64" t="s">
        <v>207</v>
      </c>
      <c r="D416" s="19" t="s">
        <v>208</v>
      </c>
      <c r="E416" s="38">
        <v>36.9</v>
      </c>
      <c r="F416" s="20"/>
      <c r="G416" s="20">
        <v>251.2</v>
      </c>
      <c r="H416" s="20">
        <f t="shared" si="24"/>
        <v>251.2</v>
      </c>
      <c r="I416" s="20"/>
      <c r="J416" s="20">
        <f t="shared" si="25"/>
        <v>214.29999999999998</v>
      </c>
      <c r="K416" s="20">
        <f t="shared" si="26"/>
        <v>680.7588075880758</v>
      </c>
    </row>
    <row r="417" spans="1:11" ht="46.5">
      <c r="A417" s="100"/>
      <c r="B417" s="89"/>
      <c r="C417" s="63" t="s">
        <v>222</v>
      </c>
      <c r="D417" s="30" t="s">
        <v>19</v>
      </c>
      <c r="E417" s="20">
        <v>99054</v>
      </c>
      <c r="F417" s="20">
        <v>227314.4</v>
      </c>
      <c r="G417" s="20">
        <v>297457</v>
      </c>
      <c r="H417" s="20">
        <f t="shared" si="24"/>
        <v>70142.6</v>
      </c>
      <c r="I417" s="20">
        <f t="shared" si="27"/>
        <v>130.85708604470284</v>
      </c>
      <c r="J417" s="20">
        <f t="shared" si="25"/>
        <v>198403</v>
      </c>
      <c r="K417" s="20">
        <f t="shared" si="26"/>
        <v>300.29781735215136</v>
      </c>
    </row>
    <row r="418" spans="1:11" ht="62.25">
      <c r="A418" s="100"/>
      <c r="B418" s="89"/>
      <c r="C418" s="63" t="s">
        <v>215</v>
      </c>
      <c r="D418" s="30" t="s">
        <v>216</v>
      </c>
      <c r="E418" s="20"/>
      <c r="F418" s="20">
        <v>26044.8</v>
      </c>
      <c r="G418" s="20">
        <v>26044.8</v>
      </c>
      <c r="H418" s="20">
        <f t="shared" si="24"/>
        <v>0</v>
      </c>
      <c r="I418" s="20">
        <f t="shared" si="27"/>
        <v>100</v>
      </c>
      <c r="J418" s="20">
        <f t="shared" si="25"/>
        <v>26044.8</v>
      </c>
      <c r="K418" s="20"/>
    </row>
    <row r="419" spans="1:11" ht="17.25" customHeight="1">
      <c r="A419" s="100"/>
      <c r="B419" s="89"/>
      <c r="C419" s="64" t="s">
        <v>20</v>
      </c>
      <c r="D419" s="29" t="s">
        <v>21</v>
      </c>
      <c r="E419" s="20">
        <f>SUM(E420)</f>
        <v>0</v>
      </c>
      <c r="F419" s="20">
        <f>SUM(F420)</f>
        <v>0</v>
      </c>
      <c r="G419" s="20">
        <f>SUM(G420)</f>
        <v>21.8</v>
      </c>
      <c r="H419" s="20">
        <f t="shared" si="24"/>
        <v>21.8</v>
      </c>
      <c r="I419" s="20"/>
      <c r="J419" s="20">
        <f t="shared" si="25"/>
        <v>21.8</v>
      </c>
      <c r="K419" s="20"/>
    </row>
    <row r="420" spans="1:11" ht="47.25" customHeight="1">
      <c r="A420" s="100"/>
      <c r="B420" s="89"/>
      <c r="C420" s="63" t="s">
        <v>22</v>
      </c>
      <c r="D420" s="30" t="s">
        <v>23</v>
      </c>
      <c r="E420" s="20"/>
      <c r="F420" s="20"/>
      <c r="G420" s="20">
        <v>21.8</v>
      </c>
      <c r="H420" s="20">
        <f t="shared" si="24"/>
        <v>21.8</v>
      </c>
      <c r="I420" s="20"/>
      <c r="J420" s="20">
        <f t="shared" si="25"/>
        <v>21.8</v>
      </c>
      <c r="K420" s="20"/>
    </row>
    <row r="421" spans="1:11" ht="15">
      <c r="A421" s="100"/>
      <c r="B421" s="89"/>
      <c r="C421" s="64" t="s">
        <v>24</v>
      </c>
      <c r="D421" s="29" t="s">
        <v>25</v>
      </c>
      <c r="E421" s="20">
        <v>-3.2</v>
      </c>
      <c r="F421" s="20"/>
      <c r="G421" s="20">
        <v>954.7</v>
      </c>
      <c r="H421" s="20">
        <f t="shared" si="24"/>
        <v>954.7</v>
      </c>
      <c r="I421" s="20"/>
      <c r="J421" s="20">
        <f t="shared" si="25"/>
        <v>957.9000000000001</v>
      </c>
      <c r="K421" s="20">
        <f t="shared" si="26"/>
        <v>-29834.375</v>
      </c>
    </row>
    <row r="422" spans="1:11" ht="15">
      <c r="A422" s="100"/>
      <c r="B422" s="89"/>
      <c r="C422" s="64" t="s">
        <v>26</v>
      </c>
      <c r="D422" s="29" t="s">
        <v>143</v>
      </c>
      <c r="E422" s="20">
        <v>16.2</v>
      </c>
      <c r="F422" s="20"/>
      <c r="G422" s="20"/>
      <c r="H422" s="20">
        <f t="shared" si="24"/>
        <v>0</v>
      </c>
      <c r="I422" s="20"/>
      <c r="J422" s="20">
        <f t="shared" si="25"/>
        <v>-16.2</v>
      </c>
      <c r="K422" s="20"/>
    </row>
    <row r="423" spans="1:11" ht="15.75" customHeight="1" hidden="1">
      <c r="A423" s="100"/>
      <c r="B423" s="89"/>
      <c r="C423" s="64" t="s">
        <v>31</v>
      </c>
      <c r="D423" s="29" t="s">
        <v>32</v>
      </c>
      <c r="E423" s="20"/>
      <c r="F423" s="20"/>
      <c r="G423" s="20"/>
      <c r="H423" s="20">
        <f t="shared" si="24"/>
        <v>0</v>
      </c>
      <c r="I423" s="20"/>
      <c r="J423" s="20">
        <f t="shared" si="25"/>
        <v>0</v>
      </c>
      <c r="K423" s="20"/>
    </row>
    <row r="424" spans="1:11" s="5" customFormat="1" ht="18.75" customHeight="1">
      <c r="A424" s="100"/>
      <c r="B424" s="89"/>
      <c r="C424" s="65"/>
      <c r="D424" s="3" t="s">
        <v>34</v>
      </c>
      <c r="E424" s="6">
        <f>SUM(E414:E423)-E419</f>
        <v>660089.3</v>
      </c>
      <c r="F424" s="6">
        <f>SUM(F414:F423)-F419</f>
        <v>736363.7000000001</v>
      </c>
      <c r="G424" s="6">
        <f>SUM(G414:G423)-G419</f>
        <v>929298.8</v>
      </c>
      <c r="H424" s="4">
        <f t="shared" si="24"/>
        <v>192935.09999999998</v>
      </c>
      <c r="I424" s="4">
        <f t="shared" si="27"/>
        <v>126.20106069867376</v>
      </c>
      <c r="J424" s="4">
        <f t="shared" si="25"/>
        <v>269209.5</v>
      </c>
      <c r="K424" s="4">
        <f t="shared" si="26"/>
        <v>140.78380001008955</v>
      </c>
    </row>
    <row r="425" spans="1:11" ht="15">
      <c r="A425" s="100"/>
      <c r="B425" s="89"/>
      <c r="C425" s="64" t="s">
        <v>151</v>
      </c>
      <c r="D425" s="29" t="s">
        <v>152</v>
      </c>
      <c r="E425" s="20">
        <v>58304.4</v>
      </c>
      <c r="F425" s="20">
        <v>204534.2</v>
      </c>
      <c r="G425" s="20">
        <v>161995.9</v>
      </c>
      <c r="H425" s="20">
        <f t="shared" si="24"/>
        <v>-42538.30000000002</v>
      </c>
      <c r="I425" s="20">
        <f t="shared" si="27"/>
        <v>79.20235344504732</v>
      </c>
      <c r="J425" s="20">
        <f t="shared" si="25"/>
        <v>103691.5</v>
      </c>
      <c r="K425" s="20">
        <f t="shared" si="26"/>
        <v>277.8450682967323</v>
      </c>
    </row>
    <row r="426" spans="1:11" ht="15">
      <c r="A426" s="100"/>
      <c r="B426" s="89"/>
      <c r="C426" s="64" t="s">
        <v>153</v>
      </c>
      <c r="D426" s="29" t="s">
        <v>154</v>
      </c>
      <c r="E426" s="20">
        <v>3215056.9</v>
      </c>
      <c r="F426" s="20">
        <v>3308587.3</v>
      </c>
      <c r="G426" s="20">
        <v>3342219.1</v>
      </c>
      <c r="H426" s="20">
        <f t="shared" si="24"/>
        <v>33631.80000000028</v>
      </c>
      <c r="I426" s="20">
        <f t="shared" si="27"/>
        <v>101.01650030513024</v>
      </c>
      <c r="J426" s="20">
        <f t="shared" si="25"/>
        <v>127162.20000000019</v>
      </c>
      <c r="K426" s="20">
        <f t="shared" si="26"/>
        <v>103.9552083821596</v>
      </c>
    </row>
    <row r="427" spans="1:11" ht="15">
      <c r="A427" s="100"/>
      <c r="B427" s="89"/>
      <c r="C427" s="64" t="s">
        <v>52</v>
      </c>
      <c r="D427" s="33" t="s">
        <v>53</v>
      </c>
      <c r="E427" s="35">
        <v>458.6</v>
      </c>
      <c r="F427" s="20"/>
      <c r="G427" s="20">
        <v>-105.1</v>
      </c>
      <c r="H427" s="20">
        <f t="shared" si="24"/>
        <v>-105.1</v>
      </c>
      <c r="I427" s="20"/>
      <c r="J427" s="20">
        <f t="shared" si="25"/>
        <v>-563.7</v>
      </c>
      <c r="K427" s="20">
        <f t="shared" si="26"/>
        <v>-22.917575228957695</v>
      </c>
    </row>
    <row r="428" spans="1:11" ht="63" customHeight="1" hidden="1">
      <c r="A428" s="100"/>
      <c r="B428" s="89"/>
      <c r="C428" s="63" t="s">
        <v>218</v>
      </c>
      <c r="D428" s="27" t="s">
        <v>10</v>
      </c>
      <c r="E428" s="35"/>
      <c r="F428" s="20"/>
      <c r="G428" s="20"/>
      <c r="H428" s="20">
        <f t="shared" si="24"/>
        <v>0</v>
      </c>
      <c r="I428" s="20" t="e">
        <f t="shared" si="27"/>
        <v>#DIV/0!</v>
      </c>
      <c r="J428" s="20">
        <f t="shared" si="25"/>
        <v>0</v>
      </c>
      <c r="K428" s="20" t="e">
        <f t="shared" si="26"/>
        <v>#DIV/0!</v>
      </c>
    </row>
    <row r="429" spans="1:11" ht="15">
      <c r="A429" s="100"/>
      <c r="B429" s="89"/>
      <c r="C429" s="64" t="s">
        <v>20</v>
      </c>
      <c r="D429" s="29" t="s">
        <v>21</v>
      </c>
      <c r="E429" s="20">
        <f>E430</f>
        <v>624.2</v>
      </c>
      <c r="F429" s="20">
        <f>F430</f>
        <v>660</v>
      </c>
      <c r="G429" s="20">
        <f>G430</f>
        <v>809.8</v>
      </c>
      <c r="H429" s="20">
        <f t="shared" si="24"/>
        <v>149.79999999999995</v>
      </c>
      <c r="I429" s="20">
        <f t="shared" si="27"/>
        <v>122.69696969696969</v>
      </c>
      <c r="J429" s="20">
        <f t="shared" si="25"/>
        <v>185.5999999999999</v>
      </c>
      <c r="K429" s="20">
        <f t="shared" si="26"/>
        <v>129.73405959628323</v>
      </c>
    </row>
    <row r="430" spans="1:11" ht="31.5" customHeight="1">
      <c r="A430" s="100"/>
      <c r="B430" s="89"/>
      <c r="C430" s="63" t="s">
        <v>155</v>
      </c>
      <c r="D430" s="30" t="s">
        <v>156</v>
      </c>
      <c r="E430" s="20">
        <v>624.2</v>
      </c>
      <c r="F430" s="20">
        <v>660</v>
      </c>
      <c r="G430" s="20">
        <v>809.8</v>
      </c>
      <c r="H430" s="20">
        <f t="shared" si="24"/>
        <v>149.79999999999995</v>
      </c>
      <c r="I430" s="20">
        <f t="shared" si="27"/>
        <v>122.69696969696969</v>
      </c>
      <c r="J430" s="20">
        <f t="shared" si="25"/>
        <v>185.5999999999999</v>
      </c>
      <c r="K430" s="20">
        <f t="shared" si="26"/>
        <v>129.73405959628323</v>
      </c>
    </row>
    <row r="431" spans="1:11" s="5" customFormat="1" ht="15">
      <c r="A431" s="100"/>
      <c r="B431" s="89"/>
      <c r="C431" s="65"/>
      <c r="D431" s="3" t="s">
        <v>37</v>
      </c>
      <c r="E431" s="6">
        <f>SUM(E425:E429)</f>
        <v>3274444.1</v>
      </c>
      <c r="F431" s="6">
        <f>SUM(F425:F429)</f>
        <v>3513781.5</v>
      </c>
      <c r="G431" s="6">
        <f>SUM(G425:G429)</f>
        <v>3504919.6999999997</v>
      </c>
      <c r="H431" s="4">
        <f t="shared" si="24"/>
        <v>-8861.80000000028</v>
      </c>
      <c r="I431" s="4">
        <f t="shared" si="27"/>
        <v>99.747798774625</v>
      </c>
      <c r="J431" s="4">
        <f t="shared" si="25"/>
        <v>230475.59999999963</v>
      </c>
      <c r="K431" s="4">
        <f t="shared" si="26"/>
        <v>107.03861763894518</v>
      </c>
    </row>
    <row r="432" spans="1:11" s="5" customFormat="1" ht="18.75" customHeight="1">
      <c r="A432" s="101"/>
      <c r="B432" s="90"/>
      <c r="C432" s="65"/>
      <c r="D432" s="3" t="s">
        <v>56</v>
      </c>
      <c r="E432" s="6">
        <f>E424+E431</f>
        <v>3934533.4000000004</v>
      </c>
      <c r="F432" s="6">
        <f>F424+F431</f>
        <v>4250145.2</v>
      </c>
      <c r="G432" s="6">
        <f>G424+G431</f>
        <v>4434218.5</v>
      </c>
      <c r="H432" s="4">
        <f t="shared" si="24"/>
        <v>184073.2999999998</v>
      </c>
      <c r="I432" s="4">
        <f t="shared" si="27"/>
        <v>104.33098850363982</v>
      </c>
      <c r="J432" s="4">
        <f t="shared" si="25"/>
        <v>499685.0999999996</v>
      </c>
      <c r="K432" s="4">
        <f t="shared" si="26"/>
        <v>112.69998368802764</v>
      </c>
    </row>
    <row r="433" spans="1:11" s="5" customFormat="1" ht="15.75" customHeight="1" hidden="1">
      <c r="A433" s="88"/>
      <c r="B433" s="88" t="s">
        <v>157</v>
      </c>
      <c r="C433" s="64" t="s">
        <v>52</v>
      </c>
      <c r="D433" s="33" t="s">
        <v>53</v>
      </c>
      <c r="E433" s="35"/>
      <c r="F433" s="6"/>
      <c r="G433" s="35"/>
      <c r="H433" s="4">
        <f t="shared" si="24"/>
        <v>0</v>
      </c>
      <c r="I433" s="4" t="e">
        <f t="shared" si="27"/>
        <v>#DIV/0!</v>
      </c>
      <c r="J433" s="4">
        <f t="shared" si="25"/>
        <v>0</v>
      </c>
      <c r="K433" s="4" t="e">
        <f t="shared" si="26"/>
        <v>#DIV/0!</v>
      </c>
    </row>
    <row r="434" spans="1:11" s="5" customFormat="1" ht="94.5" customHeight="1" hidden="1">
      <c r="A434" s="89"/>
      <c r="B434" s="89"/>
      <c r="C434" s="67" t="s">
        <v>158</v>
      </c>
      <c r="D434" s="34" t="s">
        <v>159</v>
      </c>
      <c r="E434" s="20"/>
      <c r="F434" s="20"/>
      <c r="G434" s="20"/>
      <c r="H434" s="4">
        <f t="shared" si="24"/>
        <v>0</v>
      </c>
      <c r="I434" s="4" t="e">
        <f t="shared" si="27"/>
        <v>#DIV/0!</v>
      </c>
      <c r="J434" s="4">
        <f t="shared" si="25"/>
        <v>0</v>
      </c>
      <c r="K434" s="4" t="e">
        <f t="shared" si="26"/>
        <v>#DIV/0!</v>
      </c>
    </row>
    <row r="435" spans="1:11" s="5" customFormat="1" ht="78.75" customHeight="1" hidden="1">
      <c r="A435" s="89"/>
      <c r="B435" s="89"/>
      <c r="C435" s="69" t="s">
        <v>160</v>
      </c>
      <c r="D435" s="34" t="s">
        <v>161</v>
      </c>
      <c r="E435" s="20"/>
      <c r="F435" s="20"/>
      <c r="G435" s="20"/>
      <c r="H435" s="4">
        <f t="shared" si="24"/>
        <v>0</v>
      </c>
      <c r="I435" s="4" t="e">
        <f t="shared" si="27"/>
        <v>#DIV/0!</v>
      </c>
      <c r="J435" s="4">
        <f t="shared" si="25"/>
        <v>0</v>
      </c>
      <c r="K435" s="4" t="e">
        <f t="shared" si="26"/>
        <v>#DIV/0!</v>
      </c>
    </row>
    <row r="436" spans="1:11" ht="15.75" customHeight="1" hidden="1">
      <c r="A436" s="89"/>
      <c r="B436" s="89"/>
      <c r="C436" s="64" t="s">
        <v>20</v>
      </c>
      <c r="D436" s="29" t="s">
        <v>21</v>
      </c>
      <c r="E436" s="20">
        <f>SUM(E437:E437)</f>
        <v>0</v>
      </c>
      <c r="F436" s="20">
        <f>SUM(F437:F437)</f>
        <v>0</v>
      </c>
      <c r="G436" s="20">
        <f>SUM(G437:G437)</f>
        <v>0</v>
      </c>
      <c r="H436" s="4">
        <f t="shared" si="24"/>
        <v>0</v>
      </c>
      <c r="I436" s="4" t="e">
        <f t="shared" si="27"/>
        <v>#DIV/0!</v>
      </c>
      <c r="J436" s="4">
        <f t="shared" si="25"/>
        <v>0</v>
      </c>
      <c r="K436" s="4" t="e">
        <f t="shared" si="26"/>
        <v>#DIV/0!</v>
      </c>
    </row>
    <row r="437" spans="1:11" ht="63" customHeight="1" hidden="1">
      <c r="A437" s="89"/>
      <c r="B437" s="89"/>
      <c r="C437" s="64" t="s">
        <v>54</v>
      </c>
      <c r="D437" s="32" t="s">
        <v>55</v>
      </c>
      <c r="E437" s="20"/>
      <c r="F437" s="20"/>
      <c r="G437" s="20"/>
      <c r="H437" s="4">
        <f t="shared" si="24"/>
        <v>0</v>
      </c>
      <c r="I437" s="4" t="e">
        <f t="shared" si="27"/>
        <v>#DIV/0!</v>
      </c>
      <c r="J437" s="4">
        <f t="shared" si="25"/>
        <v>0</v>
      </c>
      <c r="K437" s="4" t="e">
        <f t="shared" si="26"/>
        <v>#DIV/0!</v>
      </c>
    </row>
    <row r="438" spans="1:11" ht="15.75" customHeight="1" hidden="1">
      <c r="A438" s="89"/>
      <c r="B438" s="89"/>
      <c r="C438" s="64" t="s">
        <v>29</v>
      </c>
      <c r="D438" s="29" t="s">
        <v>30</v>
      </c>
      <c r="E438" s="20"/>
      <c r="F438" s="20"/>
      <c r="G438" s="20"/>
      <c r="H438" s="4">
        <f t="shared" si="24"/>
        <v>0</v>
      </c>
      <c r="I438" s="4" t="e">
        <f t="shared" si="27"/>
        <v>#DIV/0!</v>
      </c>
      <c r="J438" s="4">
        <f t="shared" si="25"/>
        <v>0</v>
      </c>
      <c r="K438" s="4" t="e">
        <f t="shared" si="26"/>
        <v>#DIV/0!</v>
      </c>
    </row>
    <row r="439" spans="1:11" ht="15.75" customHeight="1" hidden="1">
      <c r="A439" s="89"/>
      <c r="B439" s="89"/>
      <c r="C439" s="64" t="s">
        <v>31</v>
      </c>
      <c r="D439" s="29" t="s">
        <v>32</v>
      </c>
      <c r="E439" s="20"/>
      <c r="F439" s="20"/>
      <c r="G439" s="20"/>
      <c r="H439" s="4">
        <f t="shared" si="24"/>
        <v>0</v>
      </c>
      <c r="I439" s="4" t="e">
        <f t="shared" si="27"/>
        <v>#DIV/0!</v>
      </c>
      <c r="J439" s="4">
        <f t="shared" si="25"/>
        <v>0</v>
      </c>
      <c r="K439" s="4" t="e">
        <f t="shared" si="26"/>
        <v>#DIV/0!</v>
      </c>
    </row>
    <row r="440" spans="1:11" ht="15.75" customHeight="1" hidden="1">
      <c r="A440" s="89"/>
      <c r="B440" s="89"/>
      <c r="C440" s="64" t="s">
        <v>48</v>
      </c>
      <c r="D440" s="30" t="s">
        <v>49</v>
      </c>
      <c r="E440" s="20"/>
      <c r="F440" s="20"/>
      <c r="G440" s="20"/>
      <c r="H440" s="4">
        <f t="shared" si="24"/>
        <v>0</v>
      </c>
      <c r="I440" s="4" t="e">
        <f t="shared" si="27"/>
        <v>#DIV/0!</v>
      </c>
      <c r="J440" s="4">
        <f t="shared" si="25"/>
        <v>0</v>
      </c>
      <c r="K440" s="4" t="e">
        <f t="shared" si="26"/>
        <v>#DIV/0!</v>
      </c>
    </row>
    <row r="441" spans="1:11" s="5" customFormat="1" ht="15.75" customHeight="1" hidden="1">
      <c r="A441" s="90"/>
      <c r="B441" s="90"/>
      <c r="C441" s="65"/>
      <c r="D441" s="3" t="s">
        <v>162</v>
      </c>
      <c r="E441" s="6">
        <f>SUM(E433:E436,E438:E440)</f>
        <v>0</v>
      </c>
      <c r="F441" s="6">
        <f>SUM(F433:F436,F438:F440)</f>
        <v>0</v>
      </c>
      <c r="G441" s="6">
        <f>SUM(G433:G436,G438:G440)</f>
        <v>0</v>
      </c>
      <c r="H441" s="4">
        <f t="shared" si="24"/>
        <v>0</v>
      </c>
      <c r="I441" s="4" t="e">
        <f t="shared" si="27"/>
        <v>#DIV/0!</v>
      </c>
      <c r="J441" s="4">
        <f t="shared" si="25"/>
        <v>0</v>
      </c>
      <c r="K441" s="4" t="e">
        <f t="shared" si="26"/>
        <v>#DIV/0!</v>
      </c>
    </row>
    <row r="442" spans="1:11" s="5" customFormat="1" ht="15" hidden="1">
      <c r="A442" s="96"/>
      <c r="B442" s="96"/>
      <c r="C442" s="92"/>
      <c r="D442" s="3"/>
      <c r="E442" s="6"/>
      <c r="F442" s="6"/>
      <c r="G442" s="6"/>
      <c r="H442" s="4">
        <f t="shared" si="24"/>
        <v>0</v>
      </c>
      <c r="I442" s="4" t="e">
        <f t="shared" si="27"/>
        <v>#DIV/0!</v>
      </c>
      <c r="J442" s="4">
        <f t="shared" si="25"/>
        <v>0</v>
      </c>
      <c r="K442" s="4" t="e">
        <f t="shared" si="26"/>
        <v>#DIV/0!</v>
      </c>
    </row>
    <row r="443" spans="1:11" s="5" customFormat="1" ht="18" customHeight="1">
      <c r="A443" s="97"/>
      <c r="B443" s="97"/>
      <c r="C443" s="93"/>
      <c r="D443" s="3" t="s">
        <v>163</v>
      </c>
      <c r="E443" s="6">
        <f>E457+E472</f>
        <v>13299603.88888889</v>
      </c>
      <c r="F443" s="6">
        <f>F457+F472</f>
        <v>14412186.100000001</v>
      </c>
      <c r="G443" s="6">
        <f>G457+G472</f>
        <v>14966595.1</v>
      </c>
      <c r="H443" s="4">
        <f t="shared" si="24"/>
        <v>554408.9999999981</v>
      </c>
      <c r="I443" s="4">
        <f t="shared" si="27"/>
        <v>103.84680711276685</v>
      </c>
      <c r="J443" s="4">
        <f t="shared" si="25"/>
        <v>1666991.2111111097</v>
      </c>
      <c r="K443" s="4">
        <f t="shared" si="26"/>
        <v>112.53414180631194</v>
      </c>
    </row>
    <row r="444" spans="1:11" s="5" customFormat="1" ht="15" hidden="1">
      <c r="A444" s="97"/>
      <c r="B444" s="97"/>
      <c r="C444" s="93"/>
      <c r="D444" s="8"/>
      <c r="E444" s="6"/>
      <c r="F444" s="6"/>
      <c r="G444" s="6"/>
      <c r="H444" s="4">
        <f t="shared" si="24"/>
        <v>0</v>
      </c>
      <c r="I444" s="4" t="e">
        <f t="shared" si="27"/>
        <v>#DIV/0!</v>
      </c>
      <c r="J444" s="4">
        <f t="shared" si="25"/>
        <v>0</v>
      </c>
      <c r="K444" s="4" t="e">
        <f t="shared" si="26"/>
        <v>#DIV/0!</v>
      </c>
    </row>
    <row r="445" spans="1:11" s="5" customFormat="1" ht="30.75" customHeight="1">
      <c r="A445" s="97"/>
      <c r="B445" s="97"/>
      <c r="C445" s="93"/>
      <c r="D445" s="8" t="s">
        <v>164</v>
      </c>
      <c r="E445" s="6">
        <f>E447-E528</f>
        <v>18739579.588888887</v>
      </c>
      <c r="F445" s="6">
        <f>F447-F528</f>
        <v>22415152.380000006</v>
      </c>
      <c r="G445" s="6">
        <f>G447-G528</f>
        <v>22450528.699999996</v>
      </c>
      <c r="H445" s="4">
        <f t="shared" si="24"/>
        <v>35376.31999998912</v>
      </c>
      <c r="I445" s="4">
        <f t="shared" si="27"/>
        <v>100.15782324117303</v>
      </c>
      <c r="J445" s="4">
        <f t="shared" si="25"/>
        <v>3710949.111111108</v>
      </c>
      <c r="K445" s="4">
        <f t="shared" si="26"/>
        <v>119.80273406619759</v>
      </c>
    </row>
    <row r="446" spans="1:11" s="5" customFormat="1" ht="15" hidden="1">
      <c r="A446" s="97"/>
      <c r="B446" s="97"/>
      <c r="C446" s="93"/>
      <c r="D446" s="8"/>
      <c r="E446" s="6"/>
      <c r="F446" s="6"/>
      <c r="G446" s="6"/>
      <c r="H446" s="4">
        <f t="shared" si="24"/>
        <v>0</v>
      </c>
      <c r="I446" s="4" t="e">
        <f t="shared" si="27"/>
        <v>#DIV/0!</v>
      </c>
      <c r="J446" s="4">
        <f t="shared" si="25"/>
        <v>0</v>
      </c>
      <c r="K446" s="4" t="e">
        <f t="shared" si="26"/>
        <v>#DIV/0!</v>
      </c>
    </row>
    <row r="447" spans="1:11" s="5" customFormat="1" ht="18.75" customHeight="1">
      <c r="A447" s="98"/>
      <c r="B447" s="98"/>
      <c r="C447" s="94"/>
      <c r="D447" s="8" t="s">
        <v>183</v>
      </c>
      <c r="E447" s="9">
        <f>E29+E54+E73+E95+E113+E132+E148+E160+E173+E185+E198+E211+E222+E236+E248+E267+E280+E297+E312+E321+E342+E361+E372+E387+E393+E399+E413+E432+E441+E395</f>
        <v>18616006.388888888</v>
      </c>
      <c r="F447" s="9">
        <f>F29+F54+F73+F95+F113+F132+F148+F160+F173+F185+F198+F211+F222+F236+F248+F267+F280+F297+F312+F321+F342+F361+F372+F387+F393+F399+F413+F432+F441+F395</f>
        <v>22415152.380000006</v>
      </c>
      <c r="G447" s="9">
        <f>G29+G54+G73+G95+G113+G132+G148+G160+G173+G185+G198+G211+G222+G236+G248+G267+G280+G297+G312+G321+G342+G361+G372+G387+G393+G399+G413+G432+G441+G395</f>
        <v>22276505.389999997</v>
      </c>
      <c r="H447" s="4">
        <f t="shared" si="24"/>
        <v>-138646.99000000954</v>
      </c>
      <c r="I447" s="4">
        <f t="shared" si="27"/>
        <v>99.38145863276077</v>
      </c>
      <c r="J447" s="4">
        <f t="shared" si="25"/>
        <v>3660499.001111109</v>
      </c>
      <c r="K447" s="4">
        <f t="shared" si="26"/>
        <v>119.66318083826994</v>
      </c>
    </row>
    <row r="448" spans="1:11" s="5" customFormat="1" ht="31.5" customHeight="1">
      <c r="A448" s="17"/>
      <c r="B448" s="17"/>
      <c r="C448" s="66"/>
      <c r="D448" s="3" t="s">
        <v>165</v>
      </c>
      <c r="E448" s="9">
        <f>E450</f>
        <v>26100</v>
      </c>
      <c r="F448" s="9">
        <f>F450</f>
        <v>38123.7</v>
      </c>
      <c r="G448" s="9">
        <f>G450</f>
        <v>13000</v>
      </c>
      <c r="H448" s="4">
        <f t="shared" si="24"/>
        <v>-25123.699999999997</v>
      </c>
      <c r="I448" s="4">
        <f t="shared" si="27"/>
        <v>34.09952339358457</v>
      </c>
      <c r="J448" s="4">
        <f t="shared" si="25"/>
        <v>-13100</v>
      </c>
      <c r="K448" s="4">
        <f t="shared" si="26"/>
        <v>49.808429118773944</v>
      </c>
    </row>
    <row r="449" spans="1:11" ht="31.5" customHeight="1">
      <c r="A449" s="99" t="s">
        <v>5</v>
      </c>
      <c r="B449" s="88" t="s">
        <v>6</v>
      </c>
      <c r="C449" s="63" t="s">
        <v>166</v>
      </c>
      <c r="D449" s="30" t="s">
        <v>167</v>
      </c>
      <c r="E449" s="37">
        <v>26100</v>
      </c>
      <c r="F449" s="37">
        <v>38123.7</v>
      </c>
      <c r="G449" s="37">
        <v>13000</v>
      </c>
      <c r="H449" s="20">
        <f t="shared" si="24"/>
        <v>-25123.699999999997</v>
      </c>
      <c r="I449" s="20">
        <f t="shared" si="27"/>
        <v>34.09952339358457</v>
      </c>
      <c r="J449" s="20">
        <f t="shared" si="25"/>
        <v>-13100</v>
      </c>
      <c r="K449" s="20">
        <f t="shared" si="26"/>
        <v>49.808429118773944</v>
      </c>
    </row>
    <row r="450" spans="1:11" s="5" customFormat="1" ht="21" customHeight="1">
      <c r="A450" s="101"/>
      <c r="B450" s="90"/>
      <c r="C450" s="66"/>
      <c r="D450" s="3" t="s">
        <v>162</v>
      </c>
      <c r="E450" s="9">
        <f>SUM(E449:E449)</f>
        <v>26100</v>
      </c>
      <c r="F450" s="9">
        <f>SUM(F449:F449)</f>
        <v>38123.7</v>
      </c>
      <c r="G450" s="9">
        <f>SUM(G449:G449)</f>
        <v>13000</v>
      </c>
      <c r="H450" s="4">
        <f t="shared" si="24"/>
        <v>-25123.699999999997</v>
      </c>
      <c r="I450" s="4">
        <f t="shared" si="27"/>
        <v>34.09952339358457</v>
      </c>
      <c r="J450" s="4">
        <f t="shared" si="25"/>
        <v>-13100</v>
      </c>
      <c r="K450" s="4">
        <f t="shared" si="26"/>
        <v>49.808429118773944</v>
      </c>
    </row>
    <row r="451" spans="1:9" ht="13.5" customHeight="1">
      <c r="A451" s="10"/>
      <c r="B451" s="10"/>
      <c r="C451" s="70"/>
      <c r="D451" s="2"/>
      <c r="E451" s="39"/>
      <c r="F451" s="39"/>
      <c r="G451" s="39"/>
      <c r="H451" s="40"/>
      <c r="I451" s="40"/>
    </row>
    <row r="452" spans="1:9" ht="13.5" customHeight="1">
      <c r="A452" s="10"/>
      <c r="B452" s="10"/>
      <c r="C452" s="70"/>
      <c r="D452" s="2" t="s">
        <v>168</v>
      </c>
      <c r="E452" s="95"/>
      <c r="F452" s="91"/>
      <c r="G452" s="91"/>
      <c r="H452" s="86"/>
      <c r="I452" s="87"/>
    </row>
    <row r="453" spans="1:9" ht="15" hidden="1">
      <c r="A453" s="10"/>
      <c r="B453" s="10"/>
      <c r="C453" s="70"/>
      <c r="D453" s="2"/>
      <c r="E453" s="95"/>
      <c r="F453" s="91"/>
      <c r="G453" s="91"/>
      <c r="H453" s="86"/>
      <c r="I453" s="87"/>
    </row>
    <row r="454" spans="1:11" ht="15.75" customHeight="1" hidden="1">
      <c r="A454" s="104" t="s">
        <v>236</v>
      </c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 ht="15.75">
      <c r="B455" s="1"/>
      <c r="C455" s="71"/>
      <c r="D455" s="1"/>
      <c r="E455" s="11"/>
      <c r="F455" s="11"/>
      <c r="G455" s="11"/>
      <c r="I455" s="25"/>
      <c r="K455" s="25" t="s">
        <v>240</v>
      </c>
    </row>
    <row r="456" spans="1:11" s="79" customFormat="1" ht="62.25" customHeight="1">
      <c r="A456" s="59" t="s">
        <v>0</v>
      </c>
      <c r="B456" s="58" t="s">
        <v>1</v>
      </c>
      <c r="C456" s="80" t="s">
        <v>2</v>
      </c>
      <c r="D456" s="58" t="s">
        <v>3</v>
      </c>
      <c r="E456" s="76" t="str">
        <f>E4</f>
        <v>Факт за 2011 год (в сопост. условиях)</v>
      </c>
      <c r="F456" s="76" t="str">
        <f aca="true" t="shared" si="28" ref="F456:K456">F4</f>
        <v>Уточненный годовой план на 2012 год </v>
      </c>
      <c r="G456" s="76" t="str">
        <f t="shared" si="28"/>
        <v>Факт за 2012 год </v>
      </c>
      <c r="H456" s="76" t="str">
        <f t="shared" si="28"/>
        <v>Откл. факта 2012 года  от плана года</v>
      </c>
      <c r="I456" s="76" t="str">
        <f t="shared" si="28"/>
        <v>% исполн. плана года</v>
      </c>
      <c r="J456" s="76" t="str">
        <f t="shared" si="28"/>
        <v>Откл. факта 2012г. от факта 2011г.</v>
      </c>
      <c r="K456" s="76" t="str">
        <f t="shared" si="28"/>
        <v>% факта 2012г. к факту 2011г.</v>
      </c>
    </row>
    <row r="457" spans="1:11" s="5" customFormat="1" ht="21.75" customHeight="1">
      <c r="A457" s="88"/>
      <c r="B457" s="88"/>
      <c r="C457" s="65"/>
      <c r="D457" s="82" t="s">
        <v>169</v>
      </c>
      <c r="E457" s="83">
        <f>SUM(E471,E458:E465)</f>
        <v>11012396.88888889</v>
      </c>
      <c r="F457" s="83">
        <f>SUM(F471,F458:F465)</f>
        <v>12183304.600000001</v>
      </c>
      <c r="G457" s="83">
        <f>SUM(G471,G458:G465)</f>
        <v>12324133.6</v>
      </c>
      <c r="H457" s="84">
        <f>G457-F457</f>
        <v>140828.99999999814</v>
      </c>
      <c r="I457" s="84">
        <f>G457/F457*100</f>
        <v>101.15591791081049</v>
      </c>
      <c r="J457" s="84">
        <f>G457-E457</f>
        <v>1311736.7111111097</v>
      </c>
      <c r="K457" s="84">
        <f>G457/E457*100</f>
        <v>111.91145510233657</v>
      </c>
    </row>
    <row r="458" spans="1:11" ht="18.75" customHeight="1">
      <c r="A458" s="89"/>
      <c r="B458" s="89"/>
      <c r="C458" s="64" t="s">
        <v>112</v>
      </c>
      <c r="D458" s="29" t="s">
        <v>113</v>
      </c>
      <c r="E458" s="35">
        <f aca="true" t="shared" si="29" ref="E458:G464">SUMIF($C$5:$C$449,$C458,E$5:E$449)</f>
        <v>6469280.88888889</v>
      </c>
      <c r="F458" s="35">
        <f t="shared" si="29"/>
        <v>7083862.6</v>
      </c>
      <c r="G458" s="50">
        <f t="shared" si="29"/>
        <v>7324537.8</v>
      </c>
      <c r="H458" s="20">
        <f aca="true" t="shared" si="30" ref="H458:H521">G458-F458</f>
        <v>240675.2000000002</v>
      </c>
      <c r="I458" s="20">
        <f aca="true" t="shared" si="31" ref="I458:I521">G458/F458*100</f>
        <v>103.39751366719057</v>
      </c>
      <c r="J458" s="20">
        <f aca="true" t="shared" si="32" ref="J458:J521">G458-E458</f>
        <v>855256.9111111099</v>
      </c>
      <c r="K458" s="20">
        <f aca="true" t="shared" si="33" ref="K458:K521">G458/E458*100</f>
        <v>113.22027789178284</v>
      </c>
    </row>
    <row r="459" spans="1:11" ht="18.75" customHeight="1">
      <c r="A459" s="89"/>
      <c r="B459" s="89"/>
      <c r="C459" s="64" t="s">
        <v>186</v>
      </c>
      <c r="D459" s="29" t="s">
        <v>185</v>
      </c>
      <c r="E459" s="35">
        <f t="shared" si="29"/>
        <v>491046.1</v>
      </c>
      <c r="F459" s="35">
        <f t="shared" si="29"/>
        <v>551720.8</v>
      </c>
      <c r="G459" s="35">
        <f t="shared" si="29"/>
        <v>570751.5</v>
      </c>
      <c r="H459" s="20">
        <f t="shared" si="30"/>
        <v>19030.699999999953</v>
      </c>
      <c r="I459" s="20">
        <f t="shared" si="31"/>
        <v>103.44933524347822</v>
      </c>
      <c r="J459" s="20">
        <f t="shared" si="32"/>
        <v>79705.40000000002</v>
      </c>
      <c r="K459" s="20">
        <f t="shared" si="33"/>
        <v>116.2317550225936</v>
      </c>
    </row>
    <row r="460" spans="1:11" ht="18.75" customHeight="1">
      <c r="A460" s="89"/>
      <c r="B460" s="89"/>
      <c r="C460" s="64" t="s">
        <v>187</v>
      </c>
      <c r="D460" s="29" t="s">
        <v>135</v>
      </c>
      <c r="E460" s="35">
        <f t="shared" si="29"/>
        <v>838.5</v>
      </c>
      <c r="F460" s="35">
        <f t="shared" si="29"/>
        <v>780</v>
      </c>
      <c r="G460" s="35">
        <f t="shared" si="29"/>
        <v>1983</v>
      </c>
      <c r="H460" s="20">
        <f t="shared" si="30"/>
        <v>1203</v>
      </c>
      <c r="I460" s="20">
        <f t="shared" si="31"/>
        <v>254.23076923076923</v>
      </c>
      <c r="J460" s="20">
        <f t="shared" si="32"/>
        <v>1144.5</v>
      </c>
      <c r="K460" s="20">
        <f t="shared" si="33"/>
        <v>236.49373881932024</v>
      </c>
    </row>
    <row r="461" spans="1:11" ht="18.75" customHeight="1">
      <c r="A461" s="89"/>
      <c r="B461" s="89"/>
      <c r="C461" s="64" t="s">
        <v>151</v>
      </c>
      <c r="D461" s="29" t="s">
        <v>152</v>
      </c>
      <c r="E461" s="35">
        <f t="shared" si="29"/>
        <v>58304.4</v>
      </c>
      <c r="F461" s="35">
        <f t="shared" si="29"/>
        <v>204534.2</v>
      </c>
      <c r="G461" s="35">
        <f t="shared" si="29"/>
        <v>161995.9</v>
      </c>
      <c r="H461" s="20">
        <f t="shared" si="30"/>
        <v>-42538.30000000002</v>
      </c>
      <c r="I461" s="20">
        <f t="shared" si="31"/>
        <v>79.20235344504732</v>
      </c>
      <c r="J461" s="20">
        <f t="shared" si="32"/>
        <v>103691.5</v>
      </c>
      <c r="K461" s="20">
        <f t="shared" si="33"/>
        <v>277.8450682967323</v>
      </c>
    </row>
    <row r="462" spans="1:11" ht="18.75" customHeight="1" hidden="1">
      <c r="A462" s="89"/>
      <c r="B462" s="89"/>
      <c r="C462" s="64" t="s">
        <v>35</v>
      </c>
      <c r="D462" s="33" t="s">
        <v>36</v>
      </c>
      <c r="E462" s="35">
        <f t="shared" si="29"/>
        <v>0</v>
      </c>
      <c r="F462" s="35">
        <f t="shared" si="29"/>
        <v>0</v>
      </c>
      <c r="G462" s="57">
        <f t="shared" si="29"/>
        <v>0</v>
      </c>
      <c r="H462" s="20">
        <f t="shared" si="30"/>
        <v>0</v>
      </c>
      <c r="I462" s="20" t="e">
        <f t="shared" si="31"/>
        <v>#DIV/0!</v>
      </c>
      <c r="J462" s="20">
        <f t="shared" si="32"/>
        <v>0</v>
      </c>
      <c r="K462" s="20" t="e">
        <f t="shared" si="33"/>
        <v>#DIV/0!</v>
      </c>
    </row>
    <row r="463" spans="1:11" ht="18.75" customHeight="1">
      <c r="A463" s="89"/>
      <c r="B463" s="89"/>
      <c r="C463" s="64" t="s">
        <v>104</v>
      </c>
      <c r="D463" s="33" t="s">
        <v>105</v>
      </c>
      <c r="E463" s="35">
        <f t="shared" si="29"/>
        <v>659687</v>
      </c>
      <c r="F463" s="35">
        <f t="shared" si="29"/>
        <v>891854.4</v>
      </c>
      <c r="G463" s="35">
        <f t="shared" si="29"/>
        <v>815379.3</v>
      </c>
      <c r="H463" s="20">
        <f t="shared" si="30"/>
        <v>-76475.09999999998</v>
      </c>
      <c r="I463" s="20">
        <f t="shared" si="31"/>
        <v>91.42515863575939</v>
      </c>
      <c r="J463" s="20">
        <f t="shared" si="32"/>
        <v>155692.30000000005</v>
      </c>
      <c r="K463" s="20">
        <f t="shared" si="33"/>
        <v>123.60093498886593</v>
      </c>
    </row>
    <row r="464" spans="1:11" ht="18.75" customHeight="1">
      <c r="A464" s="89"/>
      <c r="B464" s="89"/>
      <c r="C464" s="64" t="s">
        <v>153</v>
      </c>
      <c r="D464" s="29" t="s">
        <v>154</v>
      </c>
      <c r="E464" s="35">
        <f t="shared" si="29"/>
        <v>3215056.9</v>
      </c>
      <c r="F464" s="35">
        <f t="shared" si="29"/>
        <v>3308587.3</v>
      </c>
      <c r="G464" s="35">
        <f t="shared" si="29"/>
        <v>3342219.1</v>
      </c>
      <c r="H464" s="20">
        <f t="shared" si="30"/>
        <v>33631.80000000028</v>
      </c>
      <c r="I464" s="20">
        <f t="shared" si="31"/>
        <v>101.01650030513024</v>
      </c>
      <c r="J464" s="20">
        <f t="shared" si="32"/>
        <v>127162.20000000019</v>
      </c>
      <c r="K464" s="20">
        <f t="shared" si="33"/>
        <v>103.9552083821596</v>
      </c>
    </row>
    <row r="465" spans="1:11" ht="18.75" customHeight="1">
      <c r="A465" s="89"/>
      <c r="B465" s="89"/>
      <c r="C465" s="64" t="s">
        <v>170</v>
      </c>
      <c r="D465" s="29" t="s">
        <v>171</v>
      </c>
      <c r="E465" s="35">
        <f>SUM(E466:E470)</f>
        <v>117524.20000000001</v>
      </c>
      <c r="F465" s="35">
        <f>SUM(F466:F470)</f>
        <v>141965.3</v>
      </c>
      <c r="G465" s="35">
        <f>SUM(G466:G470)</f>
        <v>107368.7</v>
      </c>
      <c r="H465" s="20">
        <f t="shared" si="30"/>
        <v>-34596.59999999999</v>
      </c>
      <c r="I465" s="20">
        <f t="shared" si="31"/>
        <v>75.63024203801916</v>
      </c>
      <c r="J465" s="20">
        <f t="shared" si="32"/>
        <v>-10155.500000000015</v>
      </c>
      <c r="K465" s="20">
        <f t="shared" si="33"/>
        <v>91.35880099587999</v>
      </c>
    </row>
    <row r="466" spans="1:11" ht="32.25" customHeight="1" hidden="1">
      <c r="A466" s="89"/>
      <c r="B466" s="89"/>
      <c r="C466" s="64" t="s">
        <v>188</v>
      </c>
      <c r="D466" s="34" t="s">
        <v>189</v>
      </c>
      <c r="E466" s="35">
        <f aca="true" t="shared" si="34" ref="E466:G471">SUMIF($C$5:$C$449,$C466,E$5:E$449)</f>
        <v>5.8</v>
      </c>
      <c r="F466" s="35">
        <f t="shared" si="34"/>
        <v>0</v>
      </c>
      <c r="G466" s="57">
        <f t="shared" si="34"/>
        <v>0.7</v>
      </c>
      <c r="H466" s="20">
        <f t="shared" si="30"/>
        <v>0.7</v>
      </c>
      <c r="I466" s="20" t="e">
        <f t="shared" si="31"/>
        <v>#DIV/0!</v>
      </c>
      <c r="J466" s="20">
        <f t="shared" si="32"/>
        <v>-5.1</v>
      </c>
      <c r="K466" s="20">
        <f t="shared" si="33"/>
        <v>12.068965517241379</v>
      </c>
    </row>
    <row r="467" spans="1:11" ht="33" customHeight="1" hidden="1">
      <c r="A467" s="89"/>
      <c r="B467" s="89"/>
      <c r="C467" s="64" t="s">
        <v>121</v>
      </c>
      <c r="D467" s="29" t="s">
        <v>122</v>
      </c>
      <c r="E467" s="35">
        <f t="shared" si="34"/>
        <v>116052.8</v>
      </c>
      <c r="F467" s="35">
        <f t="shared" si="34"/>
        <v>140974.3</v>
      </c>
      <c r="G467" s="57">
        <f t="shared" si="34"/>
        <v>105037.2</v>
      </c>
      <c r="H467" s="20">
        <f t="shared" si="30"/>
        <v>-35937.09999999999</v>
      </c>
      <c r="I467" s="20">
        <f t="shared" si="31"/>
        <v>74.5080486301404</v>
      </c>
      <c r="J467" s="20">
        <f t="shared" si="32"/>
        <v>-11015.600000000006</v>
      </c>
      <c r="K467" s="20">
        <f t="shared" si="33"/>
        <v>90.50811354831593</v>
      </c>
    </row>
    <row r="468" spans="1:11" ht="34.5" customHeight="1" hidden="1">
      <c r="A468" s="89"/>
      <c r="B468" s="89"/>
      <c r="C468" s="67" t="s">
        <v>50</v>
      </c>
      <c r="D468" s="34" t="s">
        <v>51</v>
      </c>
      <c r="E468" s="35">
        <f t="shared" si="34"/>
        <v>1059</v>
      </c>
      <c r="F468" s="35">
        <f t="shared" si="34"/>
        <v>865</v>
      </c>
      <c r="G468" s="57">
        <f t="shared" si="34"/>
        <v>1033.3</v>
      </c>
      <c r="H468" s="20">
        <f t="shared" si="30"/>
        <v>168.29999999999995</v>
      </c>
      <c r="I468" s="20">
        <f t="shared" si="31"/>
        <v>119.45664739884391</v>
      </c>
      <c r="J468" s="20">
        <f t="shared" si="32"/>
        <v>-25.700000000000045</v>
      </c>
      <c r="K468" s="20">
        <f t="shared" si="33"/>
        <v>97.57318224740321</v>
      </c>
    </row>
    <row r="469" spans="1:11" ht="30" customHeight="1" hidden="1">
      <c r="A469" s="89"/>
      <c r="B469" s="89"/>
      <c r="C469" s="64" t="s">
        <v>106</v>
      </c>
      <c r="D469" s="29" t="s">
        <v>107</v>
      </c>
      <c r="E469" s="35">
        <f t="shared" si="34"/>
        <v>0</v>
      </c>
      <c r="F469" s="35">
        <f t="shared" si="34"/>
        <v>0</v>
      </c>
      <c r="G469" s="57">
        <f t="shared" si="34"/>
        <v>0</v>
      </c>
      <c r="H469" s="20">
        <f t="shared" si="30"/>
        <v>0</v>
      </c>
      <c r="I469" s="20" t="e">
        <f t="shared" si="31"/>
        <v>#DIV/0!</v>
      </c>
      <c r="J469" s="20">
        <f t="shared" si="32"/>
        <v>0</v>
      </c>
      <c r="K469" s="20" t="e">
        <f t="shared" si="33"/>
        <v>#DIV/0!</v>
      </c>
    </row>
    <row r="470" spans="1:11" ht="28.5" customHeight="1" hidden="1">
      <c r="A470" s="89"/>
      <c r="B470" s="89"/>
      <c r="C470" s="64" t="s">
        <v>131</v>
      </c>
      <c r="D470" s="29" t="s">
        <v>132</v>
      </c>
      <c r="E470" s="35">
        <f t="shared" si="34"/>
        <v>406.6</v>
      </c>
      <c r="F470" s="35">
        <f t="shared" si="34"/>
        <v>126</v>
      </c>
      <c r="G470" s="57">
        <f t="shared" si="34"/>
        <v>1297.5</v>
      </c>
      <c r="H470" s="20">
        <f t="shared" si="30"/>
        <v>1171.5</v>
      </c>
      <c r="I470" s="20">
        <f t="shared" si="31"/>
        <v>1029.7619047619048</v>
      </c>
      <c r="J470" s="20">
        <f t="shared" si="32"/>
        <v>890.9</v>
      </c>
      <c r="K470" s="20">
        <f t="shared" si="33"/>
        <v>319.1096901131333</v>
      </c>
    </row>
    <row r="471" spans="1:11" ht="18" customHeight="1">
      <c r="A471" s="89"/>
      <c r="B471" s="89"/>
      <c r="C471" s="64" t="s">
        <v>52</v>
      </c>
      <c r="D471" s="29" t="s">
        <v>53</v>
      </c>
      <c r="E471" s="35">
        <f t="shared" si="34"/>
        <v>658.9000000000001</v>
      </c>
      <c r="F471" s="35">
        <f t="shared" si="34"/>
        <v>0</v>
      </c>
      <c r="G471" s="50">
        <f t="shared" si="34"/>
        <v>-101.69999999999999</v>
      </c>
      <c r="H471" s="20">
        <f t="shared" si="30"/>
        <v>-101.69999999999999</v>
      </c>
      <c r="I471" s="20"/>
      <c r="J471" s="20">
        <f t="shared" si="32"/>
        <v>-760.6000000000001</v>
      </c>
      <c r="K471" s="20">
        <f t="shared" si="33"/>
        <v>-15.434815601760507</v>
      </c>
    </row>
    <row r="472" spans="1:11" s="5" customFormat="1" ht="21.75" customHeight="1">
      <c r="A472" s="89"/>
      <c r="B472" s="89"/>
      <c r="C472" s="65"/>
      <c r="D472" s="82" t="s">
        <v>172</v>
      </c>
      <c r="E472" s="83">
        <f>SUM(E473:E491,E515:E516)</f>
        <v>2287207.0000000005</v>
      </c>
      <c r="F472" s="83">
        <f>SUM(F473:F491,F515:F516)</f>
        <v>2228881.5</v>
      </c>
      <c r="G472" s="83">
        <f>SUM(G473:G491,G515:G516)</f>
        <v>2642461.4999999995</v>
      </c>
      <c r="H472" s="84">
        <f t="shared" si="30"/>
        <v>413579.99999999953</v>
      </c>
      <c r="I472" s="84">
        <f t="shared" si="31"/>
        <v>118.5554952113874</v>
      </c>
      <c r="J472" s="84">
        <f t="shared" si="32"/>
        <v>355254.49999999907</v>
      </c>
      <c r="K472" s="84">
        <f t="shared" si="33"/>
        <v>115.53224085095923</v>
      </c>
    </row>
    <row r="473" spans="1:11" ht="15">
      <c r="A473" s="89"/>
      <c r="B473" s="89"/>
      <c r="C473" s="64" t="s">
        <v>7</v>
      </c>
      <c r="D473" s="29" t="s">
        <v>8</v>
      </c>
      <c r="E473" s="35">
        <f aca="true" t="shared" si="35" ref="E473:G492">SUMIF($C$5:$C$449,$C473,E$5:E$449)</f>
        <v>842.7</v>
      </c>
      <c r="F473" s="35">
        <f t="shared" si="35"/>
        <v>611.6</v>
      </c>
      <c r="G473" s="35">
        <f t="shared" si="35"/>
        <v>2827.5</v>
      </c>
      <c r="H473" s="20">
        <f t="shared" si="30"/>
        <v>2215.9</v>
      </c>
      <c r="I473" s="20">
        <f t="shared" si="31"/>
        <v>462.31196860693257</v>
      </c>
      <c r="J473" s="20">
        <f t="shared" si="32"/>
        <v>1984.8</v>
      </c>
      <c r="K473" s="20">
        <f t="shared" si="33"/>
        <v>335.52865788536843</v>
      </c>
    </row>
    <row r="474" spans="1:11" ht="78">
      <c r="A474" s="89"/>
      <c r="B474" s="89"/>
      <c r="C474" s="63" t="s">
        <v>218</v>
      </c>
      <c r="D474" s="27" t="s">
        <v>173</v>
      </c>
      <c r="E474" s="35">
        <f t="shared" si="35"/>
        <v>556474</v>
      </c>
      <c r="F474" s="35">
        <f t="shared" si="35"/>
        <v>435823</v>
      </c>
      <c r="G474" s="35">
        <f t="shared" si="35"/>
        <v>564301.8</v>
      </c>
      <c r="H474" s="20">
        <f t="shared" si="30"/>
        <v>128478.80000000005</v>
      </c>
      <c r="I474" s="20">
        <f t="shared" si="31"/>
        <v>129.4795823074964</v>
      </c>
      <c r="J474" s="20">
        <f t="shared" si="32"/>
        <v>7827.800000000047</v>
      </c>
      <c r="K474" s="20">
        <f t="shared" si="33"/>
        <v>101.4066784791383</v>
      </c>
    </row>
    <row r="475" spans="1:11" ht="30.75">
      <c r="A475" s="89"/>
      <c r="B475" s="89"/>
      <c r="C475" s="64" t="s">
        <v>149</v>
      </c>
      <c r="D475" s="29" t="s">
        <v>150</v>
      </c>
      <c r="E475" s="35">
        <f t="shared" si="35"/>
        <v>38302.5</v>
      </c>
      <c r="F475" s="35">
        <f t="shared" si="35"/>
        <v>52514.3</v>
      </c>
      <c r="G475" s="35">
        <f t="shared" si="35"/>
        <v>49673</v>
      </c>
      <c r="H475" s="20">
        <f t="shared" si="30"/>
        <v>-2841.300000000003</v>
      </c>
      <c r="I475" s="20">
        <f t="shared" si="31"/>
        <v>94.58947372429985</v>
      </c>
      <c r="J475" s="20">
        <f t="shared" si="32"/>
        <v>11370.5</v>
      </c>
      <c r="K475" s="20">
        <f t="shared" si="33"/>
        <v>129.68605182429346</v>
      </c>
    </row>
    <row r="476" spans="1:11" ht="15">
      <c r="A476" s="89"/>
      <c r="B476" s="89"/>
      <c r="C476" s="64" t="s">
        <v>11</v>
      </c>
      <c r="D476" s="28" t="s">
        <v>133</v>
      </c>
      <c r="E476" s="35">
        <f t="shared" si="35"/>
        <v>317233.89999999997</v>
      </c>
      <c r="F476" s="35">
        <f t="shared" si="35"/>
        <v>245286.6</v>
      </c>
      <c r="G476" s="35">
        <f t="shared" si="35"/>
        <v>229937.4</v>
      </c>
      <c r="H476" s="20">
        <f t="shared" si="30"/>
        <v>-15349.200000000012</v>
      </c>
      <c r="I476" s="20">
        <f t="shared" si="31"/>
        <v>93.74234059259658</v>
      </c>
      <c r="J476" s="20">
        <f t="shared" si="32"/>
        <v>-87296.49999999997</v>
      </c>
      <c r="K476" s="20">
        <f t="shared" si="33"/>
        <v>72.48197623267879</v>
      </c>
    </row>
    <row r="477" spans="1:11" ht="30.75">
      <c r="A477" s="89"/>
      <c r="B477" s="89"/>
      <c r="C477" s="64" t="s">
        <v>13</v>
      </c>
      <c r="D477" s="29" t="s">
        <v>14</v>
      </c>
      <c r="E477" s="35">
        <f t="shared" si="35"/>
        <v>5474.9</v>
      </c>
      <c r="F477" s="35">
        <f t="shared" si="35"/>
        <v>10932.8</v>
      </c>
      <c r="G477" s="35">
        <f t="shared" si="35"/>
        <v>10932.8</v>
      </c>
      <c r="H477" s="20">
        <f t="shared" si="30"/>
        <v>0</v>
      </c>
      <c r="I477" s="20">
        <f t="shared" si="31"/>
        <v>100</v>
      </c>
      <c r="J477" s="20">
        <f t="shared" si="32"/>
        <v>5457.9</v>
      </c>
      <c r="K477" s="20">
        <f t="shared" si="33"/>
        <v>199.6894920455168</v>
      </c>
    </row>
    <row r="478" spans="1:11" ht="78">
      <c r="A478" s="89"/>
      <c r="B478" s="89"/>
      <c r="C478" s="63" t="s">
        <v>15</v>
      </c>
      <c r="D478" s="30" t="s">
        <v>174</v>
      </c>
      <c r="E478" s="35">
        <f t="shared" si="35"/>
        <v>142651.5</v>
      </c>
      <c r="F478" s="35">
        <f t="shared" si="35"/>
        <v>126622.6</v>
      </c>
      <c r="G478" s="50">
        <f t="shared" si="35"/>
        <v>164974.7</v>
      </c>
      <c r="H478" s="20">
        <f t="shared" si="30"/>
        <v>38352.100000000006</v>
      </c>
      <c r="I478" s="20">
        <f t="shared" si="31"/>
        <v>130.28851089773863</v>
      </c>
      <c r="J478" s="20">
        <f t="shared" si="32"/>
        <v>22323.20000000001</v>
      </c>
      <c r="K478" s="20">
        <f t="shared" si="33"/>
        <v>115.64876639923169</v>
      </c>
    </row>
    <row r="479" spans="1:11" ht="15">
      <c r="A479" s="89"/>
      <c r="B479" s="89"/>
      <c r="C479" s="64" t="s">
        <v>61</v>
      </c>
      <c r="D479" s="29" t="s">
        <v>62</v>
      </c>
      <c r="E479" s="35">
        <f t="shared" si="35"/>
        <v>14230.6</v>
      </c>
      <c r="F479" s="35">
        <f t="shared" si="35"/>
        <v>17935.9</v>
      </c>
      <c r="G479" s="35">
        <f t="shared" si="35"/>
        <v>11697.9</v>
      </c>
      <c r="H479" s="20">
        <f t="shared" si="30"/>
        <v>-6238.000000000002</v>
      </c>
      <c r="I479" s="20">
        <f t="shared" si="31"/>
        <v>65.22059110499055</v>
      </c>
      <c r="J479" s="20">
        <f t="shared" si="32"/>
        <v>-2532.7000000000007</v>
      </c>
      <c r="K479" s="20">
        <f t="shared" si="33"/>
        <v>82.20243700195353</v>
      </c>
    </row>
    <row r="480" spans="1:11" ht="30.75">
      <c r="A480" s="89"/>
      <c r="B480" s="89"/>
      <c r="C480" s="64" t="s">
        <v>213</v>
      </c>
      <c r="D480" s="19" t="s">
        <v>214</v>
      </c>
      <c r="E480" s="35">
        <f t="shared" si="35"/>
        <v>503.9</v>
      </c>
      <c r="F480" s="35">
        <f t="shared" si="35"/>
        <v>1510</v>
      </c>
      <c r="G480" s="35">
        <f t="shared" si="35"/>
        <v>2938.1000000000004</v>
      </c>
      <c r="H480" s="20">
        <f t="shared" si="30"/>
        <v>1428.1000000000004</v>
      </c>
      <c r="I480" s="20">
        <f t="shared" si="31"/>
        <v>194.57615894039736</v>
      </c>
      <c r="J480" s="20">
        <f t="shared" si="32"/>
        <v>2434.2000000000003</v>
      </c>
      <c r="K480" s="20">
        <f t="shared" si="33"/>
        <v>583.0720381027983</v>
      </c>
    </row>
    <row r="481" spans="1:11" ht="46.5">
      <c r="A481" s="89"/>
      <c r="B481" s="89"/>
      <c r="C481" s="64" t="s">
        <v>219</v>
      </c>
      <c r="D481" s="48" t="s">
        <v>220</v>
      </c>
      <c r="E481" s="35">
        <f t="shared" si="35"/>
        <v>107299.3</v>
      </c>
      <c r="F481" s="35">
        <f t="shared" si="35"/>
        <v>0</v>
      </c>
      <c r="G481" s="50">
        <f t="shared" si="35"/>
        <v>797.6</v>
      </c>
      <c r="H481" s="20">
        <f t="shared" si="30"/>
        <v>797.6</v>
      </c>
      <c r="I481" s="20"/>
      <c r="J481" s="20">
        <f t="shared" si="32"/>
        <v>-106501.7</v>
      </c>
      <c r="K481" s="20">
        <f t="shared" si="33"/>
        <v>0.7433412892721574</v>
      </c>
    </row>
    <row r="482" spans="1:11" ht="30.75">
      <c r="A482" s="89"/>
      <c r="B482" s="89"/>
      <c r="C482" s="64" t="s">
        <v>207</v>
      </c>
      <c r="D482" s="19" t="s">
        <v>208</v>
      </c>
      <c r="E482" s="35">
        <f t="shared" si="35"/>
        <v>42105.50000000001</v>
      </c>
      <c r="F482" s="35">
        <f t="shared" si="35"/>
        <v>15113</v>
      </c>
      <c r="G482" s="50">
        <f t="shared" si="35"/>
        <v>84031.29999999999</v>
      </c>
      <c r="H482" s="20">
        <f t="shared" si="30"/>
        <v>68918.29999999999</v>
      </c>
      <c r="I482" s="20">
        <f t="shared" si="31"/>
        <v>556.0199827962681</v>
      </c>
      <c r="J482" s="20">
        <f t="shared" si="32"/>
        <v>41925.79999999998</v>
      </c>
      <c r="K482" s="20">
        <f t="shared" si="33"/>
        <v>199.57321490066613</v>
      </c>
    </row>
    <row r="483" spans="1:11" ht="30.75" hidden="1">
      <c r="A483" s="89"/>
      <c r="B483" s="89"/>
      <c r="C483" s="64" t="s">
        <v>17</v>
      </c>
      <c r="D483" s="19" t="s">
        <v>18</v>
      </c>
      <c r="E483" s="35">
        <f t="shared" si="35"/>
        <v>0</v>
      </c>
      <c r="F483" s="35">
        <f t="shared" si="35"/>
        <v>0</v>
      </c>
      <c r="G483" s="35">
        <f t="shared" si="35"/>
        <v>0</v>
      </c>
      <c r="H483" s="20">
        <f t="shared" si="30"/>
        <v>0</v>
      </c>
      <c r="I483" s="20"/>
      <c r="J483" s="20">
        <f t="shared" si="32"/>
        <v>0</v>
      </c>
      <c r="K483" s="20" t="e">
        <f t="shared" si="33"/>
        <v>#DIV/0!</v>
      </c>
    </row>
    <row r="484" spans="1:11" ht="22.5" customHeight="1">
      <c r="A484" s="89"/>
      <c r="B484" s="89"/>
      <c r="C484" s="64" t="s">
        <v>84</v>
      </c>
      <c r="D484" s="29" t="s">
        <v>85</v>
      </c>
      <c r="E484" s="35">
        <f t="shared" si="35"/>
        <v>401.3</v>
      </c>
      <c r="F484" s="35">
        <f t="shared" si="35"/>
        <v>389.3</v>
      </c>
      <c r="G484" s="35">
        <f t="shared" si="35"/>
        <v>0</v>
      </c>
      <c r="H484" s="20">
        <f t="shared" si="30"/>
        <v>-389.3</v>
      </c>
      <c r="I484" s="20">
        <f t="shared" si="31"/>
        <v>0</v>
      </c>
      <c r="J484" s="20">
        <f t="shared" si="32"/>
        <v>-401.3</v>
      </c>
      <c r="K484" s="20">
        <f t="shared" si="33"/>
        <v>0</v>
      </c>
    </row>
    <row r="485" spans="1:11" ht="93">
      <c r="A485" s="89"/>
      <c r="B485" s="89"/>
      <c r="C485" s="63" t="s">
        <v>221</v>
      </c>
      <c r="D485" s="52" t="s">
        <v>226</v>
      </c>
      <c r="E485" s="35">
        <f t="shared" si="35"/>
        <v>0</v>
      </c>
      <c r="F485" s="35">
        <f t="shared" si="35"/>
        <v>0</v>
      </c>
      <c r="G485" s="35">
        <f t="shared" si="35"/>
        <v>120</v>
      </c>
      <c r="H485" s="20">
        <f t="shared" si="30"/>
        <v>120</v>
      </c>
      <c r="I485" s="20"/>
      <c r="J485" s="20">
        <f t="shared" si="32"/>
        <v>120</v>
      </c>
      <c r="K485" s="20"/>
    </row>
    <row r="486" spans="1:11" ht="93">
      <c r="A486" s="89"/>
      <c r="B486" s="89"/>
      <c r="C486" s="63" t="s">
        <v>205</v>
      </c>
      <c r="D486" s="48" t="s">
        <v>225</v>
      </c>
      <c r="E486" s="35">
        <f t="shared" si="35"/>
        <v>6003.3</v>
      </c>
      <c r="F486" s="35">
        <f t="shared" si="35"/>
        <v>0</v>
      </c>
      <c r="G486" s="35">
        <f t="shared" si="35"/>
        <v>7974.400000000001</v>
      </c>
      <c r="H486" s="20">
        <f t="shared" si="30"/>
        <v>7974.400000000001</v>
      </c>
      <c r="I486" s="20"/>
      <c r="J486" s="20">
        <f t="shared" si="32"/>
        <v>1971.1000000000004</v>
      </c>
      <c r="K486" s="20">
        <f t="shared" si="33"/>
        <v>132.83360818216647</v>
      </c>
    </row>
    <row r="487" spans="1:11" ht="93">
      <c r="A487" s="89"/>
      <c r="B487" s="89"/>
      <c r="C487" s="63" t="s">
        <v>196</v>
      </c>
      <c r="D487" s="31" t="s">
        <v>197</v>
      </c>
      <c r="E487" s="35">
        <f t="shared" si="35"/>
        <v>816215</v>
      </c>
      <c r="F487" s="35">
        <f t="shared" si="35"/>
        <v>975859.1</v>
      </c>
      <c r="G487" s="35">
        <f t="shared" si="35"/>
        <v>1023340</v>
      </c>
      <c r="H487" s="20">
        <f t="shared" si="30"/>
        <v>47480.90000000002</v>
      </c>
      <c r="I487" s="20">
        <f t="shared" si="31"/>
        <v>104.86554872522069</v>
      </c>
      <c r="J487" s="20">
        <f t="shared" si="32"/>
        <v>207125</v>
      </c>
      <c r="K487" s="20">
        <f t="shared" si="33"/>
        <v>125.37627953419135</v>
      </c>
    </row>
    <row r="488" spans="1:11" ht="93">
      <c r="A488" s="89"/>
      <c r="B488" s="89"/>
      <c r="C488" s="63" t="s">
        <v>223</v>
      </c>
      <c r="D488" s="53" t="s">
        <v>204</v>
      </c>
      <c r="E488" s="35">
        <f t="shared" si="35"/>
        <v>0</v>
      </c>
      <c r="F488" s="35">
        <f t="shared" si="35"/>
        <v>0</v>
      </c>
      <c r="G488" s="35">
        <f t="shared" si="35"/>
        <v>188</v>
      </c>
      <c r="H488" s="20">
        <f t="shared" si="30"/>
        <v>188</v>
      </c>
      <c r="I488" s="20"/>
      <c r="J488" s="20">
        <f t="shared" si="32"/>
        <v>188</v>
      </c>
      <c r="K488" s="20"/>
    </row>
    <row r="489" spans="1:11" ht="46.5">
      <c r="A489" s="89"/>
      <c r="B489" s="89"/>
      <c r="C489" s="63" t="s">
        <v>222</v>
      </c>
      <c r="D489" s="30" t="s">
        <v>19</v>
      </c>
      <c r="E489" s="35">
        <f t="shared" si="35"/>
        <v>99054</v>
      </c>
      <c r="F489" s="35">
        <f t="shared" si="35"/>
        <v>227314.4</v>
      </c>
      <c r="G489" s="35">
        <f t="shared" si="35"/>
        <v>297457</v>
      </c>
      <c r="H489" s="20">
        <f t="shared" si="30"/>
        <v>70142.6</v>
      </c>
      <c r="I489" s="20">
        <f t="shared" si="31"/>
        <v>130.85708604470284</v>
      </c>
      <c r="J489" s="20">
        <f t="shared" si="32"/>
        <v>198403</v>
      </c>
      <c r="K489" s="20">
        <f t="shared" si="33"/>
        <v>300.29781735215136</v>
      </c>
    </row>
    <row r="490" spans="1:11" ht="62.25">
      <c r="A490" s="89"/>
      <c r="B490" s="89"/>
      <c r="C490" s="63" t="s">
        <v>215</v>
      </c>
      <c r="D490" s="30" t="s">
        <v>216</v>
      </c>
      <c r="E490" s="35">
        <f t="shared" si="35"/>
        <v>0</v>
      </c>
      <c r="F490" s="35">
        <f t="shared" si="35"/>
        <v>26044.8</v>
      </c>
      <c r="G490" s="35">
        <f t="shared" si="35"/>
        <v>26044.8</v>
      </c>
      <c r="H490" s="20">
        <f t="shared" si="30"/>
        <v>0</v>
      </c>
      <c r="I490" s="20">
        <f t="shared" si="31"/>
        <v>100</v>
      </c>
      <c r="J490" s="20">
        <f t="shared" si="32"/>
        <v>26044.8</v>
      </c>
      <c r="K490" s="20"/>
    </row>
    <row r="491" spans="1:11" ht="18.75" customHeight="1">
      <c r="A491" s="89"/>
      <c r="B491" s="89"/>
      <c r="C491" s="64" t="s">
        <v>20</v>
      </c>
      <c r="D491" s="29" t="s">
        <v>21</v>
      </c>
      <c r="E491" s="35">
        <f t="shared" si="35"/>
        <v>105956.6</v>
      </c>
      <c r="F491" s="35">
        <f t="shared" si="35"/>
        <v>68588.5</v>
      </c>
      <c r="G491" s="50">
        <f t="shared" si="35"/>
        <v>133159.6</v>
      </c>
      <c r="H491" s="20">
        <f t="shared" si="30"/>
        <v>64571.100000000006</v>
      </c>
      <c r="I491" s="20">
        <f t="shared" si="31"/>
        <v>194.142749877895</v>
      </c>
      <c r="J491" s="20">
        <f t="shared" si="32"/>
        <v>27203</v>
      </c>
      <c r="K491" s="20">
        <f t="shared" si="33"/>
        <v>125.67371923976421</v>
      </c>
    </row>
    <row r="492" spans="1:11" ht="78" customHeight="1" hidden="1">
      <c r="A492" s="89"/>
      <c r="B492" s="89"/>
      <c r="C492" s="63" t="s">
        <v>114</v>
      </c>
      <c r="D492" s="30" t="s">
        <v>115</v>
      </c>
      <c r="E492" s="35">
        <f t="shared" si="35"/>
        <v>5056.6</v>
      </c>
      <c r="F492" s="35">
        <f t="shared" si="35"/>
        <v>2200</v>
      </c>
      <c r="G492" s="57">
        <f t="shared" si="35"/>
        <v>6310.7</v>
      </c>
      <c r="H492" s="20">
        <f t="shared" si="30"/>
        <v>4110.7</v>
      </c>
      <c r="I492" s="20">
        <f t="shared" si="31"/>
        <v>286.85</v>
      </c>
      <c r="J492" s="20">
        <f t="shared" si="32"/>
        <v>1254.0999999999995</v>
      </c>
      <c r="K492" s="20">
        <f t="shared" si="33"/>
        <v>124.80124985167897</v>
      </c>
    </row>
    <row r="493" spans="1:11" ht="62.25" customHeight="1" hidden="1">
      <c r="A493" s="89"/>
      <c r="B493" s="89"/>
      <c r="C493" s="63" t="s">
        <v>123</v>
      </c>
      <c r="D493" s="30" t="s">
        <v>124</v>
      </c>
      <c r="E493" s="35">
        <f aca="true" t="shared" si="36" ref="E493:G516">SUMIF($C$5:$C$449,$C493,E$5:E$449)</f>
        <v>299.2</v>
      </c>
      <c r="F493" s="35">
        <f t="shared" si="36"/>
        <v>450</v>
      </c>
      <c r="G493" s="57">
        <f t="shared" si="36"/>
        <v>293.8</v>
      </c>
      <c r="H493" s="20">
        <f t="shared" si="30"/>
        <v>-156.2</v>
      </c>
      <c r="I493" s="20">
        <f t="shared" si="31"/>
        <v>65.28888888888889</v>
      </c>
      <c r="J493" s="20">
        <f t="shared" si="32"/>
        <v>-5.399999999999977</v>
      </c>
      <c r="K493" s="20">
        <f t="shared" si="33"/>
        <v>98.19518716577541</v>
      </c>
    </row>
    <row r="494" spans="1:11" ht="62.25" customHeight="1" hidden="1">
      <c r="A494" s="89"/>
      <c r="B494" s="89"/>
      <c r="C494" s="63" t="s">
        <v>116</v>
      </c>
      <c r="D494" s="30" t="s">
        <v>117</v>
      </c>
      <c r="E494" s="35">
        <f t="shared" si="36"/>
        <v>1247.3</v>
      </c>
      <c r="F494" s="35">
        <f t="shared" si="36"/>
        <v>1223.8</v>
      </c>
      <c r="G494" s="57">
        <f t="shared" si="36"/>
        <v>1444.1</v>
      </c>
      <c r="H494" s="20">
        <f t="shared" si="30"/>
        <v>220.29999999999995</v>
      </c>
      <c r="I494" s="20">
        <f t="shared" si="31"/>
        <v>118.00130740317046</v>
      </c>
      <c r="J494" s="20">
        <f t="shared" si="32"/>
        <v>196.79999999999995</v>
      </c>
      <c r="K494" s="20">
        <f t="shared" si="33"/>
        <v>115.77808065421308</v>
      </c>
    </row>
    <row r="495" spans="1:11" ht="62.25" customHeight="1" hidden="1">
      <c r="A495" s="89"/>
      <c r="B495" s="89"/>
      <c r="C495" s="63" t="s">
        <v>125</v>
      </c>
      <c r="D495" s="30" t="s">
        <v>126</v>
      </c>
      <c r="E495" s="35">
        <f t="shared" si="36"/>
        <v>980.5</v>
      </c>
      <c r="F495" s="35">
        <f t="shared" si="36"/>
        <v>900.5</v>
      </c>
      <c r="G495" s="57">
        <f t="shared" si="36"/>
        <v>718.9</v>
      </c>
      <c r="H495" s="20">
        <f t="shared" si="30"/>
        <v>-181.60000000000002</v>
      </c>
      <c r="I495" s="20">
        <f t="shared" si="31"/>
        <v>79.83342587451415</v>
      </c>
      <c r="J495" s="20">
        <f t="shared" si="32"/>
        <v>-261.6</v>
      </c>
      <c r="K495" s="20">
        <f t="shared" si="33"/>
        <v>73.3197348291688</v>
      </c>
    </row>
    <row r="496" spans="1:11" ht="30.75" customHeight="1" hidden="1">
      <c r="A496" s="89"/>
      <c r="B496" s="89"/>
      <c r="C496" s="63" t="s">
        <v>41</v>
      </c>
      <c r="D496" s="30" t="s">
        <v>42</v>
      </c>
      <c r="E496" s="35">
        <f t="shared" si="36"/>
        <v>0</v>
      </c>
      <c r="F496" s="35">
        <f t="shared" si="36"/>
        <v>0</v>
      </c>
      <c r="G496" s="57">
        <f t="shared" si="36"/>
        <v>0</v>
      </c>
      <c r="H496" s="20">
        <f t="shared" si="30"/>
        <v>0</v>
      </c>
      <c r="I496" s="20" t="e">
        <f t="shared" si="31"/>
        <v>#DIV/0!</v>
      </c>
      <c r="J496" s="20">
        <f t="shared" si="32"/>
        <v>0</v>
      </c>
      <c r="K496" s="20" t="e">
        <f t="shared" si="33"/>
        <v>#DIV/0!</v>
      </c>
    </row>
    <row r="497" spans="1:11" ht="62.25" customHeight="1" hidden="1">
      <c r="A497" s="89"/>
      <c r="B497" s="89"/>
      <c r="C497" s="63" t="s">
        <v>127</v>
      </c>
      <c r="D497" s="30" t="s">
        <v>128</v>
      </c>
      <c r="E497" s="35">
        <f t="shared" si="36"/>
        <v>15</v>
      </c>
      <c r="F497" s="35">
        <f t="shared" si="36"/>
        <v>0</v>
      </c>
      <c r="G497" s="57">
        <f t="shared" si="36"/>
        <v>501.1</v>
      </c>
      <c r="H497" s="20">
        <f t="shared" si="30"/>
        <v>501.1</v>
      </c>
      <c r="I497" s="20" t="e">
        <f t="shared" si="31"/>
        <v>#DIV/0!</v>
      </c>
      <c r="J497" s="20">
        <f t="shared" si="32"/>
        <v>486.1</v>
      </c>
      <c r="K497" s="20">
        <f t="shared" si="33"/>
        <v>3340.6666666666665</v>
      </c>
    </row>
    <row r="498" spans="1:11" ht="46.5" customHeight="1" hidden="1">
      <c r="A498" s="89"/>
      <c r="B498" s="89"/>
      <c r="C498" s="64" t="s">
        <v>211</v>
      </c>
      <c r="D498" s="29" t="s">
        <v>212</v>
      </c>
      <c r="E498" s="35">
        <f t="shared" si="36"/>
        <v>599.3</v>
      </c>
      <c r="F498" s="35">
        <f t="shared" si="36"/>
        <v>0</v>
      </c>
      <c r="G498" s="57">
        <f t="shared" si="36"/>
        <v>13.4</v>
      </c>
      <c r="H498" s="20">
        <f t="shared" si="30"/>
        <v>13.4</v>
      </c>
      <c r="I498" s="20" t="e">
        <f t="shared" si="31"/>
        <v>#DIV/0!</v>
      </c>
      <c r="J498" s="20">
        <f t="shared" si="32"/>
        <v>-585.9</v>
      </c>
      <c r="K498" s="20">
        <f t="shared" si="33"/>
        <v>2.235941932254297</v>
      </c>
    </row>
    <row r="499" spans="1:11" ht="30.75" customHeight="1" hidden="1">
      <c r="A499" s="89"/>
      <c r="B499" s="89"/>
      <c r="C499" s="63" t="s">
        <v>63</v>
      </c>
      <c r="D499" s="30" t="s">
        <v>64</v>
      </c>
      <c r="E499" s="35">
        <f t="shared" si="36"/>
        <v>3419.7</v>
      </c>
      <c r="F499" s="35">
        <f t="shared" si="36"/>
        <v>1200</v>
      </c>
      <c r="G499" s="56">
        <f t="shared" si="36"/>
        <v>4374.4</v>
      </c>
      <c r="H499" s="20">
        <f t="shared" si="30"/>
        <v>3174.3999999999996</v>
      </c>
      <c r="I499" s="20">
        <f t="shared" si="31"/>
        <v>364.5333333333333</v>
      </c>
      <c r="J499" s="20">
        <f t="shared" si="32"/>
        <v>954.6999999999998</v>
      </c>
      <c r="K499" s="20">
        <f t="shared" si="33"/>
        <v>127.91765359534462</v>
      </c>
    </row>
    <row r="500" spans="1:11" ht="46.5" customHeight="1" hidden="1">
      <c r="A500" s="89"/>
      <c r="B500" s="89"/>
      <c r="C500" s="63" t="s">
        <v>175</v>
      </c>
      <c r="D500" s="30" t="s">
        <v>176</v>
      </c>
      <c r="E500" s="35">
        <f t="shared" si="36"/>
        <v>2</v>
      </c>
      <c r="F500" s="35">
        <f t="shared" si="36"/>
        <v>0</v>
      </c>
      <c r="G500" s="57">
        <f t="shared" si="36"/>
        <v>0</v>
      </c>
      <c r="H500" s="20">
        <f t="shared" si="30"/>
        <v>0</v>
      </c>
      <c r="I500" s="20" t="e">
        <f t="shared" si="31"/>
        <v>#DIV/0!</v>
      </c>
      <c r="J500" s="20">
        <f t="shared" si="32"/>
        <v>-2</v>
      </c>
      <c r="K500" s="20">
        <f t="shared" si="33"/>
        <v>0</v>
      </c>
    </row>
    <row r="501" spans="1:11" ht="46.5" customHeight="1" hidden="1">
      <c r="A501" s="89"/>
      <c r="B501" s="89"/>
      <c r="C501" s="63" t="s">
        <v>65</v>
      </c>
      <c r="D501" s="30" t="s">
        <v>66</v>
      </c>
      <c r="E501" s="35">
        <f t="shared" si="36"/>
        <v>852.7</v>
      </c>
      <c r="F501" s="35">
        <f t="shared" si="36"/>
        <v>740.4</v>
      </c>
      <c r="G501" s="57">
        <f t="shared" si="36"/>
        <v>350.6</v>
      </c>
      <c r="H501" s="20">
        <f t="shared" si="30"/>
        <v>-389.79999999999995</v>
      </c>
      <c r="I501" s="20">
        <f t="shared" si="31"/>
        <v>47.35278227984874</v>
      </c>
      <c r="J501" s="20">
        <f t="shared" si="32"/>
        <v>-502.1</v>
      </c>
      <c r="K501" s="20">
        <f t="shared" si="33"/>
        <v>41.116453617919554</v>
      </c>
    </row>
    <row r="502" spans="1:11" ht="30.75" customHeight="1" hidden="1">
      <c r="A502" s="89"/>
      <c r="B502" s="89"/>
      <c r="C502" s="63" t="s">
        <v>67</v>
      </c>
      <c r="D502" s="30" t="s">
        <v>68</v>
      </c>
      <c r="E502" s="35">
        <f t="shared" si="36"/>
        <v>0</v>
      </c>
      <c r="F502" s="35">
        <f t="shared" si="36"/>
        <v>0</v>
      </c>
      <c r="G502" s="57">
        <f t="shared" si="36"/>
        <v>0</v>
      </c>
      <c r="H502" s="20">
        <f t="shared" si="30"/>
        <v>0</v>
      </c>
      <c r="I502" s="20" t="e">
        <f t="shared" si="31"/>
        <v>#DIV/0!</v>
      </c>
      <c r="J502" s="20">
        <f t="shared" si="32"/>
        <v>0</v>
      </c>
      <c r="K502" s="20" t="e">
        <f t="shared" si="33"/>
        <v>#DIV/0!</v>
      </c>
    </row>
    <row r="503" spans="1:11" ht="30.75" customHeight="1" hidden="1">
      <c r="A503" s="89"/>
      <c r="B503" s="89"/>
      <c r="C503" s="63" t="s">
        <v>69</v>
      </c>
      <c r="D503" s="30" t="s">
        <v>70</v>
      </c>
      <c r="E503" s="35">
        <f t="shared" si="36"/>
        <v>3634</v>
      </c>
      <c r="F503" s="35">
        <f t="shared" si="36"/>
        <v>2500</v>
      </c>
      <c r="G503" s="57">
        <f t="shared" si="36"/>
        <v>4561.7</v>
      </c>
      <c r="H503" s="20">
        <f t="shared" si="30"/>
        <v>2061.7</v>
      </c>
      <c r="I503" s="20">
        <f t="shared" si="31"/>
        <v>182.468</v>
      </c>
      <c r="J503" s="20">
        <f t="shared" si="32"/>
        <v>927.6999999999998</v>
      </c>
      <c r="K503" s="20">
        <f t="shared" si="33"/>
        <v>125.5283434232251</v>
      </c>
    </row>
    <row r="504" spans="1:11" ht="30.75" customHeight="1" hidden="1">
      <c r="A504" s="89"/>
      <c r="B504" s="89"/>
      <c r="C504" s="63" t="s">
        <v>155</v>
      </c>
      <c r="D504" s="30" t="s">
        <v>156</v>
      </c>
      <c r="E504" s="35">
        <f t="shared" si="36"/>
        <v>624.2</v>
      </c>
      <c r="F504" s="35">
        <f t="shared" si="36"/>
        <v>660</v>
      </c>
      <c r="G504" s="57">
        <f t="shared" si="36"/>
        <v>809.8</v>
      </c>
      <c r="H504" s="20">
        <f t="shared" si="30"/>
        <v>149.79999999999995</v>
      </c>
      <c r="I504" s="20">
        <f t="shared" si="31"/>
        <v>122.69696969696969</v>
      </c>
      <c r="J504" s="20">
        <f t="shared" si="32"/>
        <v>185.5999999999999</v>
      </c>
      <c r="K504" s="20">
        <f t="shared" si="33"/>
        <v>129.73405959628323</v>
      </c>
    </row>
    <row r="505" spans="1:11" ht="30.75" customHeight="1" hidden="1">
      <c r="A505" s="89"/>
      <c r="B505" s="89"/>
      <c r="C505" s="63" t="s">
        <v>71</v>
      </c>
      <c r="D505" s="30" t="s">
        <v>72</v>
      </c>
      <c r="E505" s="35">
        <f t="shared" si="36"/>
        <v>0</v>
      </c>
      <c r="F505" s="35">
        <f t="shared" si="36"/>
        <v>0</v>
      </c>
      <c r="G505" s="57">
        <f t="shared" si="36"/>
        <v>0</v>
      </c>
      <c r="H505" s="20">
        <f t="shared" si="30"/>
        <v>0</v>
      </c>
      <c r="I505" s="20" t="e">
        <f t="shared" si="31"/>
        <v>#DIV/0!</v>
      </c>
      <c r="J505" s="20">
        <f t="shared" si="32"/>
        <v>0</v>
      </c>
      <c r="K505" s="20" t="e">
        <f t="shared" si="33"/>
        <v>#DIV/0!</v>
      </c>
    </row>
    <row r="506" spans="1:11" ht="34.5" customHeight="1" hidden="1">
      <c r="A506" s="89"/>
      <c r="B506" s="89"/>
      <c r="C506" s="63" t="s">
        <v>73</v>
      </c>
      <c r="D506" s="30" t="s">
        <v>74</v>
      </c>
      <c r="E506" s="35">
        <f t="shared" si="36"/>
        <v>0</v>
      </c>
      <c r="F506" s="35">
        <f t="shared" si="36"/>
        <v>0</v>
      </c>
      <c r="G506" s="57">
        <f t="shared" si="36"/>
        <v>0</v>
      </c>
      <c r="H506" s="20">
        <f t="shared" si="30"/>
        <v>0</v>
      </c>
      <c r="I506" s="20" t="e">
        <f t="shared" si="31"/>
        <v>#DIV/0!</v>
      </c>
      <c r="J506" s="20">
        <f t="shared" si="32"/>
        <v>0</v>
      </c>
      <c r="K506" s="20" t="e">
        <f t="shared" si="33"/>
        <v>#DIV/0!</v>
      </c>
    </row>
    <row r="507" spans="1:11" ht="26.25" customHeight="1" hidden="1">
      <c r="A507" s="89"/>
      <c r="B507" s="89"/>
      <c r="C507" s="63" t="s">
        <v>136</v>
      </c>
      <c r="D507" s="30" t="s">
        <v>137</v>
      </c>
      <c r="E507" s="35">
        <f t="shared" si="36"/>
        <v>13738.1</v>
      </c>
      <c r="F507" s="35">
        <f t="shared" si="36"/>
        <v>13596.8</v>
      </c>
      <c r="G507" s="57">
        <f t="shared" si="36"/>
        <v>16677.5</v>
      </c>
      <c r="H507" s="20">
        <f t="shared" si="30"/>
        <v>3080.7000000000007</v>
      </c>
      <c r="I507" s="20">
        <f t="shared" si="31"/>
        <v>122.65753706754532</v>
      </c>
      <c r="J507" s="20">
        <f t="shared" si="32"/>
        <v>2939.3999999999996</v>
      </c>
      <c r="K507" s="20">
        <f t="shared" si="33"/>
        <v>121.39597178649157</v>
      </c>
    </row>
    <row r="508" spans="1:11" ht="40.5" customHeight="1" hidden="1">
      <c r="A508" s="89"/>
      <c r="B508" s="89"/>
      <c r="C508" s="63" t="s">
        <v>108</v>
      </c>
      <c r="D508" s="30" t="s">
        <v>109</v>
      </c>
      <c r="E508" s="35">
        <f t="shared" si="36"/>
        <v>0</v>
      </c>
      <c r="F508" s="35">
        <f t="shared" si="36"/>
        <v>0</v>
      </c>
      <c r="G508" s="57">
        <f t="shared" si="36"/>
        <v>733.3</v>
      </c>
      <c r="H508" s="20">
        <f t="shared" si="30"/>
        <v>733.3</v>
      </c>
      <c r="I508" s="20" t="e">
        <f t="shared" si="31"/>
        <v>#DIV/0!</v>
      </c>
      <c r="J508" s="20">
        <f t="shared" si="32"/>
        <v>733.3</v>
      </c>
      <c r="K508" s="20" t="e">
        <f t="shared" si="33"/>
        <v>#DIV/0!</v>
      </c>
    </row>
    <row r="509" spans="1:11" ht="34.5" customHeight="1" hidden="1">
      <c r="A509" s="89"/>
      <c r="B509" s="89"/>
      <c r="C509" s="63" t="s">
        <v>43</v>
      </c>
      <c r="D509" s="36" t="s">
        <v>44</v>
      </c>
      <c r="E509" s="35">
        <f t="shared" si="36"/>
        <v>3134.8</v>
      </c>
      <c r="F509" s="35">
        <f t="shared" si="36"/>
        <v>0</v>
      </c>
      <c r="G509" s="57">
        <f t="shared" si="36"/>
        <v>2950</v>
      </c>
      <c r="H509" s="20">
        <f t="shared" si="30"/>
        <v>2950</v>
      </c>
      <c r="I509" s="20" t="e">
        <f t="shared" si="31"/>
        <v>#DIV/0!</v>
      </c>
      <c r="J509" s="20">
        <f t="shared" si="32"/>
        <v>-184.80000000000018</v>
      </c>
      <c r="K509" s="20">
        <f t="shared" si="33"/>
        <v>94.1048870741355</v>
      </c>
    </row>
    <row r="510" spans="1:11" ht="32.25" customHeight="1" hidden="1">
      <c r="A510" s="89"/>
      <c r="B510" s="89"/>
      <c r="C510" s="64" t="s">
        <v>54</v>
      </c>
      <c r="D510" s="36" t="s">
        <v>55</v>
      </c>
      <c r="E510" s="35">
        <f t="shared" si="36"/>
        <v>247.8</v>
      </c>
      <c r="F510" s="35">
        <f t="shared" si="36"/>
        <v>86.4</v>
      </c>
      <c r="G510" s="57">
        <f t="shared" si="36"/>
        <v>311</v>
      </c>
      <c r="H510" s="20">
        <f t="shared" si="30"/>
        <v>224.6</v>
      </c>
      <c r="I510" s="20">
        <f t="shared" si="31"/>
        <v>359.9537037037037</v>
      </c>
      <c r="J510" s="20">
        <f t="shared" si="32"/>
        <v>63.19999999999999</v>
      </c>
      <c r="K510" s="20">
        <f t="shared" si="33"/>
        <v>125.5044390637611</v>
      </c>
    </row>
    <row r="511" spans="1:11" ht="29.25" customHeight="1" hidden="1">
      <c r="A511" s="89"/>
      <c r="B511" s="89"/>
      <c r="C511" s="64" t="s">
        <v>209</v>
      </c>
      <c r="D511" s="36" t="s">
        <v>210</v>
      </c>
      <c r="E511" s="35">
        <f t="shared" si="36"/>
        <v>0</v>
      </c>
      <c r="F511" s="35">
        <f t="shared" si="36"/>
        <v>0</v>
      </c>
      <c r="G511" s="57">
        <f t="shared" si="36"/>
        <v>0</v>
      </c>
      <c r="H511" s="20">
        <f t="shared" si="30"/>
        <v>0</v>
      </c>
      <c r="I511" s="20" t="e">
        <f t="shared" si="31"/>
        <v>#DIV/0!</v>
      </c>
      <c r="J511" s="20">
        <f t="shared" si="32"/>
        <v>0</v>
      </c>
      <c r="K511" s="20" t="e">
        <f t="shared" si="33"/>
        <v>#DIV/0!</v>
      </c>
    </row>
    <row r="512" spans="1:11" ht="33" customHeight="1" hidden="1">
      <c r="A512" s="89"/>
      <c r="B512" s="89"/>
      <c r="C512" s="63" t="s">
        <v>202</v>
      </c>
      <c r="D512" s="30" t="s">
        <v>203</v>
      </c>
      <c r="E512" s="35">
        <f t="shared" si="36"/>
        <v>0</v>
      </c>
      <c r="F512" s="35">
        <f t="shared" si="36"/>
        <v>0</v>
      </c>
      <c r="G512" s="56">
        <f t="shared" si="36"/>
        <v>729</v>
      </c>
      <c r="H512" s="20">
        <f t="shared" si="30"/>
        <v>729</v>
      </c>
      <c r="I512" s="20" t="e">
        <f t="shared" si="31"/>
        <v>#DIV/0!</v>
      </c>
      <c r="J512" s="20">
        <f t="shared" si="32"/>
        <v>729</v>
      </c>
      <c r="K512" s="20" t="e">
        <f t="shared" si="33"/>
        <v>#DIV/0!</v>
      </c>
    </row>
    <row r="513" spans="1:11" ht="33" customHeight="1" hidden="1">
      <c r="A513" s="89"/>
      <c r="B513" s="89"/>
      <c r="C513" s="63" t="s">
        <v>227</v>
      </c>
      <c r="D513" s="30" t="s">
        <v>228</v>
      </c>
      <c r="E513" s="35">
        <f t="shared" si="36"/>
        <v>0</v>
      </c>
      <c r="F513" s="35">
        <f t="shared" si="36"/>
        <v>0</v>
      </c>
      <c r="G513" s="56">
        <f t="shared" si="36"/>
        <v>925</v>
      </c>
      <c r="H513" s="20">
        <f t="shared" si="30"/>
        <v>925</v>
      </c>
      <c r="I513" s="20" t="e">
        <f t="shared" si="31"/>
        <v>#DIV/0!</v>
      </c>
      <c r="J513" s="20">
        <f t="shared" si="32"/>
        <v>925</v>
      </c>
      <c r="K513" s="20" t="e">
        <f t="shared" si="33"/>
        <v>#DIV/0!</v>
      </c>
    </row>
    <row r="514" spans="1:11" ht="35.25" customHeight="1" hidden="1">
      <c r="A514" s="89"/>
      <c r="B514" s="89"/>
      <c r="C514" s="63" t="s">
        <v>22</v>
      </c>
      <c r="D514" s="30" t="s">
        <v>23</v>
      </c>
      <c r="E514" s="35">
        <f t="shared" si="36"/>
        <v>72105.40000000002</v>
      </c>
      <c r="F514" s="35">
        <f t="shared" si="36"/>
        <v>45030.6</v>
      </c>
      <c r="G514" s="56">
        <f t="shared" si="36"/>
        <v>91455.30000000002</v>
      </c>
      <c r="H514" s="20">
        <f t="shared" si="30"/>
        <v>46424.70000000002</v>
      </c>
      <c r="I514" s="20">
        <f t="shared" si="31"/>
        <v>203.09589479154178</v>
      </c>
      <c r="J514" s="20">
        <f t="shared" si="32"/>
        <v>19349.899999999994</v>
      </c>
      <c r="K514" s="20">
        <f t="shared" si="33"/>
        <v>126.83557680839436</v>
      </c>
    </row>
    <row r="515" spans="1:11" ht="18" customHeight="1">
      <c r="A515" s="89"/>
      <c r="B515" s="89"/>
      <c r="C515" s="64" t="s">
        <v>24</v>
      </c>
      <c r="D515" s="29" t="s">
        <v>25</v>
      </c>
      <c r="E515" s="35">
        <f t="shared" si="36"/>
        <v>-4678.999999999999</v>
      </c>
      <c r="F515" s="35">
        <f t="shared" si="36"/>
        <v>0</v>
      </c>
      <c r="G515" s="35">
        <f t="shared" si="36"/>
        <v>43.80000000000007</v>
      </c>
      <c r="H515" s="20">
        <f t="shared" si="30"/>
        <v>43.80000000000007</v>
      </c>
      <c r="I515" s="20"/>
      <c r="J515" s="20">
        <f t="shared" si="32"/>
        <v>4722.799999999999</v>
      </c>
      <c r="K515" s="20">
        <f t="shared" si="33"/>
        <v>-0.9360974567215234</v>
      </c>
    </row>
    <row r="516" spans="1:11" ht="18" customHeight="1">
      <c r="A516" s="89"/>
      <c r="B516" s="89"/>
      <c r="C516" s="64" t="s">
        <v>26</v>
      </c>
      <c r="D516" s="29" t="s">
        <v>143</v>
      </c>
      <c r="E516" s="35">
        <f t="shared" si="36"/>
        <v>39137</v>
      </c>
      <c r="F516" s="35">
        <f t="shared" si="36"/>
        <v>24335.6</v>
      </c>
      <c r="G516" s="35">
        <f t="shared" si="36"/>
        <v>32021.8</v>
      </c>
      <c r="H516" s="20">
        <f t="shared" si="30"/>
        <v>7686.200000000001</v>
      </c>
      <c r="I516" s="20">
        <f t="shared" si="31"/>
        <v>131.5841811995595</v>
      </c>
      <c r="J516" s="20">
        <f t="shared" si="32"/>
        <v>-7115.200000000001</v>
      </c>
      <c r="K516" s="20">
        <f t="shared" si="33"/>
        <v>81.81976135115109</v>
      </c>
    </row>
    <row r="517" spans="1:11" s="5" customFormat="1" ht="22.5" customHeight="1">
      <c r="A517" s="89"/>
      <c r="B517" s="89"/>
      <c r="C517" s="66"/>
      <c r="D517" s="3" t="s">
        <v>163</v>
      </c>
      <c r="E517" s="6">
        <f>E457+E472</f>
        <v>13299603.88888889</v>
      </c>
      <c r="F517" s="6">
        <f>F457+F472</f>
        <v>14412186.100000001</v>
      </c>
      <c r="G517" s="6">
        <f>G457+G472</f>
        <v>14966595.1</v>
      </c>
      <c r="H517" s="4">
        <f t="shared" si="30"/>
        <v>554408.9999999981</v>
      </c>
      <c r="I517" s="4">
        <f t="shared" si="31"/>
        <v>103.84680711276685</v>
      </c>
      <c r="J517" s="4">
        <f t="shared" si="32"/>
        <v>1666991.2111111097</v>
      </c>
      <c r="K517" s="4">
        <f t="shared" si="33"/>
        <v>112.53414180631194</v>
      </c>
    </row>
    <row r="518" spans="1:11" s="5" customFormat="1" ht="37.5" customHeight="1">
      <c r="A518" s="89"/>
      <c r="B518" s="89"/>
      <c r="C518" s="66"/>
      <c r="D518" s="3" t="s">
        <v>177</v>
      </c>
      <c r="E518" s="6">
        <f>E519-E528</f>
        <v>5439975.700000001</v>
      </c>
      <c r="F518" s="6">
        <f>F519-F528</f>
        <v>8002966.28</v>
      </c>
      <c r="G518" s="6">
        <f>G519-G528</f>
        <v>7483933.6</v>
      </c>
      <c r="H518" s="4">
        <f t="shared" si="30"/>
        <v>-519032.68000000063</v>
      </c>
      <c r="I518" s="4">
        <f t="shared" si="31"/>
        <v>93.51449622751628</v>
      </c>
      <c r="J518" s="4">
        <f t="shared" si="32"/>
        <v>2043957.8999999985</v>
      </c>
      <c r="K518" s="4">
        <f t="shared" si="33"/>
        <v>137.5729233496392</v>
      </c>
    </row>
    <row r="519" spans="1:11" s="5" customFormat="1" ht="30.75">
      <c r="A519" s="89"/>
      <c r="B519" s="89"/>
      <c r="C519" s="66" t="s">
        <v>234</v>
      </c>
      <c r="D519" s="82" t="s">
        <v>178</v>
      </c>
      <c r="E519" s="83">
        <f>SUM(E520:E528)</f>
        <v>5316402.500000001</v>
      </c>
      <c r="F519" s="83">
        <f>SUM(F520:F528)</f>
        <v>8002966.28</v>
      </c>
      <c r="G519" s="83">
        <f>SUM(G520:G528)</f>
        <v>7309910.29</v>
      </c>
      <c r="H519" s="84">
        <f t="shared" si="30"/>
        <v>-693055.9900000002</v>
      </c>
      <c r="I519" s="84">
        <f t="shared" si="31"/>
        <v>91.34001111897724</v>
      </c>
      <c r="J519" s="84">
        <f t="shared" si="32"/>
        <v>1993507.789999999</v>
      </c>
      <c r="K519" s="84">
        <f t="shared" si="33"/>
        <v>137.4973074367488</v>
      </c>
    </row>
    <row r="520" spans="1:11" ht="30.75">
      <c r="A520" s="89"/>
      <c r="B520" s="89"/>
      <c r="C520" s="64" t="s">
        <v>45</v>
      </c>
      <c r="D520" s="29" t="s">
        <v>46</v>
      </c>
      <c r="E520" s="35">
        <f aca="true" t="shared" si="37" ref="E520:G528">SUMIF($C$5:$C$441,$C520,E$5:E$441)</f>
        <v>0</v>
      </c>
      <c r="F520" s="35">
        <f t="shared" si="37"/>
        <v>200714.5</v>
      </c>
      <c r="G520" s="35">
        <f t="shared" si="37"/>
        <v>200714.5</v>
      </c>
      <c r="H520" s="20">
        <f t="shared" si="30"/>
        <v>0</v>
      </c>
      <c r="I520" s="20">
        <f t="shared" si="31"/>
        <v>100</v>
      </c>
      <c r="J520" s="20">
        <f t="shared" si="32"/>
        <v>200714.5</v>
      </c>
      <c r="K520" s="20"/>
    </row>
    <row r="521" spans="1:11" ht="18.75" customHeight="1">
      <c r="A521" s="89"/>
      <c r="B521" s="89"/>
      <c r="C521" s="64" t="s">
        <v>29</v>
      </c>
      <c r="D521" s="29" t="s">
        <v>179</v>
      </c>
      <c r="E521" s="35">
        <f t="shared" si="37"/>
        <v>1653986.4</v>
      </c>
      <c r="F521" s="50">
        <f t="shared" si="37"/>
        <v>1927452.3800000001</v>
      </c>
      <c r="G521" s="50">
        <f t="shared" si="37"/>
        <v>1487868.0999999999</v>
      </c>
      <c r="H521" s="20">
        <f t="shared" si="30"/>
        <v>-439584.28000000026</v>
      </c>
      <c r="I521" s="20">
        <f t="shared" si="31"/>
        <v>77.19350762896667</v>
      </c>
      <c r="J521" s="20">
        <f t="shared" si="32"/>
        <v>-166118.30000000005</v>
      </c>
      <c r="K521" s="20">
        <f t="shared" si="33"/>
        <v>89.95648936412053</v>
      </c>
    </row>
    <row r="522" spans="1:11" ht="18.75" customHeight="1">
      <c r="A522" s="89"/>
      <c r="B522" s="89"/>
      <c r="C522" s="64" t="s">
        <v>31</v>
      </c>
      <c r="D522" s="29" t="s">
        <v>77</v>
      </c>
      <c r="E522" s="35">
        <f t="shared" si="37"/>
        <v>3022231.8000000007</v>
      </c>
      <c r="F522" s="50">
        <f t="shared" si="37"/>
        <v>5106208.600000001</v>
      </c>
      <c r="G522" s="35">
        <f t="shared" si="37"/>
        <v>4991119.8</v>
      </c>
      <c r="H522" s="20">
        <f aca="true" t="shared" si="38" ref="H522:H534">G522-F522</f>
        <v>-115088.80000000075</v>
      </c>
      <c r="I522" s="20">
        <f aca="true" t="shared" si="39" ref="I522:I534">G522/F522*100</f>
        <v>97.74610069788373</v>
      </c>
      <c r="J522" s="20">
        <f aca="true" t="shared" si="40" ref="J522:J534">G522-E522</f>
        <v>1968887.999999999</v>
      </c>
      <c r="K522" s="20">
        <f aca="true" t="shared" si="41" ref="K522:K534">G522/E522*100</f>
        <v>165.1468229538184</v>
      </c>
    </row>
    <row r="523" spans="1:11" ht="18.75" customHeight="1">
      <c r="A523" s="89"/>
      <c r="B523" s="89"/>
      <c r="C523" s="64" t="s">
        <v>48</v>
      </c>
      <c r="D523" s="30" t="s">
        <v>49</v>
      </c>
      <c r="E523" s="35">
        <f t="shared" si="37"/>
        <v>763239.5</v>
      </c>
      <c r="F523" s="50">
        <f t="shared" si="37"/>
        <v>768590.7999999999</v>
      </c>
      <c r="G523" s="50">
        <f t="shared" si="37"/>
        <v>724191.2999999998</v>
      </c>
      <c r="H523" s="20">
        <f t="shared" si="38"/>
        <v>-44399.50000000012</v>
      </c>
      <c r="I523" s="20">
        <f t="shared" si="39"/>
        <v>94.2232589825431</v>
      </c>
      <c r="J523" s="20">
        <f t="shared" si="40"/>
        <v>-39048.200000000186</v>
      </c>
      <c r="K523" s="20">
        <f t="shared" si="41"/>
        <v>94.88388638166654</v>
      </c>
    </row>
    <row r="524" spans="1:11" ht="31.5" customHeight="1" hidden="1">
      <c r="A524" s="89"/>
      <c r="B524" s="89"/>
      <c r="C524" s="64" t="s">
        <v>180</v>
      </c>
      <c r="D524" s="28" t="s">
        <v>181</v>
      </c>
      <c r="E524" s="35">
        <f t="shared" si="37"/>
        <v>0</v>
      </c>
      <c r="F524" s="35">
        <f t="shared" si="37"/>
        <v>0</v>
      </c>
      <c r="G524" s="57">
        <f t="shared" si="37"/>
        <v>0</v>
      </c>
      <c r="H524" s="20">
        <f t="shared" si="38"/>
        <v>0</v>
      </c>
      <c r="I524" s="20" t="e">
        <f t="shared" si="39"/>
        <v>#DIV/0!</v>
      </c>
      <c r="J524" s="20">
        <f t="shared" si="40"/>
        <v>0</v>
      </c>
      <c r="K524" s="20" t="e">
        <f t="shared" si="41"/>
        <v>#DIV/0!</v>
      </c>
    </row>
    <row r="525" spans="1:11" ht="19.5" customHeight="1">
      <c r="A525" s="89"/>
      <c r="B525" s="89"/>
      <c r="C525" s="64" t="s">
        <v>57</v>
      </c>
      <c r="D525" s="29" t="s">
        <v>58</v>
      </c>
      <c r="E525" s="35">
        <f t="shared" si="37"/>
        <v>518</v>
      </c>
      <c r="F525" s="35">
        <f t="shared" si="37"/>
        <v>0</v>
      </c>
      <c r="G525" s="35">
        <f t="shared" si="37"/>
        <v>1200</v>
      </c>
      <c r="H525" s="20">
        <f t="shared" si="38"/>
        <v>1200</v>
      </c>
      <c r="I525" s="20"/>
      <c r="J525" s="20">
        <f t="shared" si="40"/>
        <v>682</v>
      </c>
      <c r="K525" s="20">
        <f t="shared" si="41"/>
        <v>231.66023166023163</v>
      </c>
    </row>
    <row r="526" spans="1:11" ht="30.75" customHeight="1" hidden="1">
      <c r="A526" s="89"/>
      <c r="B526" s="89"/>
      <c r="C526" s="64" t="s">
        <v>199</v>
      </c>
      <c r="D526" s="28" t="s">
        <v>200</v>
      </c>
      <c r="E526" s="35">
        <f t="shared" si="37"/>
        <v>0</v>
      </c>
      <c r="F526" s="35">
        <f t="shared" si="37"/>
        <v>0</v>
      </c>
      <c r="G526" s="57">
        <f t="shared" si="37"/>
        <v>0</v>
      </c>
      <c r="H526" s="20">
        <f t="shared" si="38"/>
        <v>0</v>
      </c>
      <c r="I526" s="20" t="e">
        <f t="shared" si="39"/>
        <v>#DIV/0!</v>
      </c>
      <c r="J526" s="20">
        <f t="shared" si="40"/>
        <v>0</v>
      </c>
      <c r="K526" s="20" t="e">
        <f t="shared" si="41"/>
        <v>#DIV/0!</v>
      </c>
    </row>
    <row r="527" spans="1:11" ht="33" customHeight="1">
      <c r="A527" s="89"/>
      <c r="B527" s="89"/>
      <c r="C527" s="64" t="s">
        <v>198</v>
      </c>
      <c r="D527" s="28" t="s">
        <v>201</v>
      </c>
      <c r="E527" s="35">
        <f t="shared" si="37"/>
        <v>0</v>
      </c>
      <c r="F527" s="35">
        <f t="shared" si="37"/>
        <v>0</v>
      </c>
      <c r="G527" s="35">
        <f t="shared" si="37"/>
        <v>78839.9</v>
      </c>
      <c r="H527" s="20">
        <f t="shared" si="38"/>
        <v>78839.9</v>
      </c>
      <c r="I527" s="20"/>
      <c r="J527" s="20">
        <f t="shared" si="40"/>
        <v>78839.9</v>
      </c>
      <c r="K527" s="20"/>
    </row>
    <row r="528" spans="1:11" ht="18" customHeight="1">
      <c r="A528" s="89"/>
      <c r="B528" s="89"/>
      <c r="C528" s="64" t="s">
        <v>33</v>
      </c>
      <c r="D528" s="29" t="s">
        <v>28</v>
      </c>
      <c r="E528" s="35">
        <f t="shared" si="37"/>
        <v>-123573.2</v>
      </c>
      <c r="F528" s="35">
        <f t="shared" si="37"/>
        <v>0</v>
      </c>
      <c r="G528" s="50">
        <f t="shared" si="37"/>
        <v>-174023.31</v>
      </c>
      <c r="H528" s="20">
        <f t="shared" si="38"/>
        <v>-174023.31</v>
      </c>
      <c r="I528" s="20"/>
      <c r="J528" s="20">
        <f t="shared" si="40"/>
        <v>-50450.11</v>
      </c>
      <c r="K528" s="20">
        <f t="shared" si="41"/>
        <v>140.82609336004893</v>
      </c>
    </row>
    <row r="529" spans="1:11" s="5" customFormat="1" ht="21.75" customHeight="1">
      <c r="A529" s="89"/>
      <c r="B529" s="89"/>
      <c r="C529" s="65"/>
      <c r="D529" s="8" t="s">
        <v>190</v>
      </c>
      <c r="E529" s="6">
        <f>E530-E528</f>
        <v>18739579.58888889</v>
      </c>
      <c r="F529" s="6">
        <f>F530-F528</f>
        <v>22415152.380000003</v>
      </c>
      <c r="G529" s="6">
        <f>G530-G528</f>
        <v>22450528.7</v>
      </c>
      <c r="H529" s="4">
        <f t="shared" si="38"/>
        <v>35376.31999999657</v>
      </c>
      <c r="I529" s="4">
        <f t="shared" si="39"/>
        <v>100.15782324117306</v>
      </c>
      <c r="J529" s="4">
        <f t="shared" si="40"/>
        <v>3710949.111111108</v>
      </c>
      <c r="K529" s="4">
        <f t="shared" si="41"/>
        <v>119.80273406619757</v>
      </c>
    </row>
    <row r="530" spans="1:11" s="5" customFormat="1" ht="21.75" customHeight="1">
      <c r="A530" s="90"/>
      <c r="B530" s="90"/>
      <c r="C530" s="65"/>
      <c r="D530" s="85" t="s">
        <v>184</v>
      </c>
      <c r="E530" s="83">
        <f>E517+E519</f>
        <v>18616006.38888889</v>
      </c>
      <c r="F530" s="83">
        <f>F517+F519</f>
        <v>22415152.380000003</v>
      </c>
      <c r="G530" s="83">
        <f>G517+G519</f>
        <v>22276505.39</v>
      </c>
      <c r="H530" s="84">
        <f t="shared" si="38"/>
        <v>-138646.9900000021</v>
      </c>
      <c r="I530" s="84">
        <f t="shared" si="39"/>
        <v>99.3814586327608</v>
      </c>
      <c r="J530" s="84">
        <f t="shared" si="40"/>
        <v>3660499.001111109</v>
      </c>
      <c r="K530" s="84">
        <f t="shared" si="41"/>
        <v>119.66318083826994</v>
      </c>
    </row>
    <row r="531" spans="1:11" s="5" customFormat="1" ht="33" customHeight="1">
      <c r="A531" s="12"/>
      <c r="B531" s="12"/>
      <c r="C531" s="66"/>
      <c r="D531" s="3" t="s">
        <v>165</v>
      </c>
      <c r="E531" s="9">
        <f>E532</f>
        <v>26100</v>
      </c>
      <c r="F531" s="9">
        <f>F532</f>
        <v>38123.7</v>
      </c>
      <c r="G531" s="9">
        <f>G532</f>
        <v>13000</v>
      </c>
      <c r="H531" s="4">
        <f t="shared" si="38"/>
        <v>-25123.699999999997</v>
      </c>
      <c r="I531" s="4">
        <f t="shared" si="39"/>
        <v>34.09952339358457</v>
      </c>
      <c r="J531" s="4">
        <f t="shared" si="40"/>
        <v>-13100</v>
      </c>
      <c r="K531" s="4">
        <f t="shared" si="41"/>
        <v>49.808429118773944</v>
      </c>
    </row>
    <row r="532" spans="1:11" ht="30.75">
      <c r="A532" s="7"/>
      <c r="B532" s="7"/>
      <c r="C532" s="63" t="s">
        <v>166</v>
      </c>
      <c r="D532" s="30" t="s">
        <v>167</v>
      </c>
      <c r="E532" s="35">
        <f>SUMIF($C$5:$C$449,$C532,E$5:E$449)</f>
        <v>26100</v>
      </c>
      <c r="F532" s="37">
        <v>38123.7</v>
      </c>
      <c r="G532" s="35">
        <f>SUMIF($C$5:$C$449,$C532,G$5:G$449)</f>
        <v>13000</v>
      </c>
      <c r="H532" s="20">
        <f t="shared" si="38"/>
        <v>-25123.699999999997</v>
      </c>
      <c r="I532" s="20">
        <f t="shared" si="39"/>
        <v>34.09952339358457</v>
      </c>
      <c r="J532" s="20">
        <f t="shared" si="40"/>
        <v>-13100</v>
      </c>
      <c r="K532" s="20">
        <f t="shared" si="41"/>
        <v>49.808429118773944</v>
      </c>
    </row>
    <row r="533" spans="1:11" ht="15" customHeight="1" hidden="1">
      <c r="A533" s="10"/>
      <c r="B533" s="10"/>
      <c r="C533" s="70"/>
      <c r="D533" s="2"/>
      <c r="E533" s="13"/>
      <c r="F533" s="13"/>
      <c r="G533" s="39"/>
      <c r="H533" s="20">
        <f t="shared" si="38"/>
        <v>0</v>
      </c>
      <c r="I533" s="20" t="e">
        <f t="shared" si="39"/>
        <v>#DIV/0!</v>
      </c>
      <c r="J533" s="20">
        <f t="shared" si="40"/>
        <v>0</v>
      </c>
      <c r="K533" s="20" t="e">
        <f t="shared" si="41"/>
        <v>#DIV/0!</v>
      </c>
    </row>
    <row r="534" spans="1:11" ht="15" customHeight="1" hidden="1">
      <c r="A534" s="10" t="s">
        <v>217</v>
      </c>
      <c r="B534" s="10"/>
      <c r="C534" s="70"/>
      <c r="D534" s="2"/>
      <c r="E534" s="13">
        <f>E447-E530</f>
        <v>0</v>
      </c>
      <c r="F534" s="13">
        <f>F447-F530</f>
        <v>0</v>
      </c>
      <c r="G534" s="13">
        <f>G447-G530</f>
        <v>0</v>
      </c>
      <c r="H534" s="20">
        <f t="shared" si="38"/>
        <v>0</v>
      </c>
      <c r="I534" s="20" t="e">
        <f t="shared" si="39"/>
        <v>#DIV/0!</v>
      </c>
      <c r="J534" s="20">
        <f t="shared" si="40"/>
        <v>0</v>
      </c>
      <c r="K534" s="20" t="e">
        <f t="shared" si="41"/>
        <v>#DIV/0!</v>
      </c>
    </row>
    <row r="535" spans="1:9" ht="15">
      <c r="A535" s="10"/>
      <c r="B535" s="10"/>
      <c r="C535" s="70"/>
      <c r="D535" s="2"/>
      <c r="E535" s="13"/>
      <c r="F535" s="13"/>
      <c r="G535" s="39"/>
      <c r="H535" s="41"/>
      <c r="I535" s="25"/>
    </row>
    <row r="536" spans="1:11" ht="15">
      <c r="A536" s="14"/>
      <c r="B536" s="15"/>
      <c r="C536" s="72"/>
      <c r="D536" s="42"/>
      <c r="E536" s="43"/>
      <c r="F536" s="43"/>
      <c r="G536" s="43"/>
      <c r="H536" s="43"/>
      <c r="I536" s="43"/>
      <c r="J536" s="43"/>
      <c r="K536" s="43"/>
    </row>
    <row r="537" spans="1:11" ht="15">
      <c r="A537" s="14"/>
      <c r="B537" s="15"/>
      <c r="C537" s="72"/>
      <c r="D537" s="42"/>
      <c r="E537" s="43"/>
      <c r="F537" s="43"/>
      <c r="G537" s="43"/>
      <c r="H537" s="43"/>
      <c r="I537" s="43"/>
      <c r="J537" s="43"/>
      <c r="K537" s="43"/>
    </row>
    <row r="538" spans="1:8" ht="15">
      <c r="A538" s="14"/>
      <c r="B538" s="15"/>
      <c r="C538" s="72"/>
      <c r="D538" s="42"/>
      <c r="E538" s="43"/>
      <c r="F538" s="43"/>
      <c r="G538" s="43"/>
      <c r="H538" s="44"/>
    </row>
    <row r="539" spans="1:8" ht="15">
      <c r="A539" s="14"/>
      <c r="B539" s="15"/>
      <c r="C539" s="72"/>
      <c r="D539" s="42"/>
      <c r="E539" s="43"/>
      <c r="F539" s="43"/>
      <c r="G539" s="43"/>
      <c r="H539" s="44"/>
    </row>
    <row r="540" spans="1:8" ht="15">
      <c r="A540" s="14"/>
      <c r="B540" s="15"/>
      <c r="C540" s="72"/>
      <c r="D540" s="42"/>
      <c r="E540" s="43"/>
      <c r="F540" s="43"/>
      <c r="G540" s="43"/>
      <c r="H540" s="44"/>
    </row>
    <row r="541" spans="1:7" ht="15">
      <c r="A541" s="16"/>
      <c r="B541" s="15"/>
      <c r="C541" s="72"/>
      <c r="D541" s="42"/>
      <c r="E541" s="43"/>
      <c r="F541" s="43"/>
      <c r="G541" s="43"/>
    </row>
    <row r="542" spans="1:7" ht="15">
      <c r="A542" s="16"/>
      <c r="B542" s="15"/>
      <c r="C542" s="72"/>
      <c r="D542" s="42"/>
      <c r="E542" s="43"/>
      <c r="F542" s="43"/>
      <c r="G542" s="43"/>
    </row>
    <row r="543" spans="1:7" ht="15">
      <c r="A543" s="16"/>
      <c r="B543" s="15"/>
      <c r="C543" s="72"/>
      <c r="D543" s="42"/>
      <c r="E543" s="43"/>
      <c r="F543" s="43"/>
      <c r="G543" s="43"/>
    </row>
    <row r="544" spans="1:7" ht="15">
      <c r="A544" s="16"/>
      <c r="B544" s="15"/>
      <c r="C544" s="72"/>
      <c r="D544" s="42"/>
      <c r="E544" s="43"/>
      <c r="F544" s="43"/>
      <c r="G544" s="43"/>
    </row>
    <row r="545" spans="1:7" ht="15">
      <c r="A545" s="16"/>
      <c r="B545" s="15"/>
      <c r="C545" s="72"/>
      <c r="D545" s="42"/>
      <c r="E545" s="43"/>
      <c r="F545" s="43"/>
      <c r="G545" s="43"/>
    </row>
    <row r="546" spans="1:7" ht="15">
      <c r="A546" s="16"/>
      <c r="B546" s="15"/>
      <c r="C546" s="72"/>
      <c r="D546" s="42"/>
      <c r="E546" s="43"/>
      <c r="F546" s="43"/>
      <c r="G546" s="43"/>
    </row>
    <row r="547" spans="1:7" ht="15">
      <c r="A547" s="16"/>
      <c r="B547" s="15"/>
      <c r="C547" s="72"/>
      <c r="D547" s="42"/>
      <c r="E547" s="43"/>
      <c r="F547" s="43"/>
      <c r="G547" s="43"/>
    </row>
    <row r="548" spans="1:7" ht="15">
      <c r="A548" s="16"/>
      <c r="B548" s="15"/>
      <c r="C548" s="72"/>
      <c r="D548" s="42"/>
      <c r="E548" s="43"/>
      <c r="F548" s="43"/>
      <c r="G548" s="43"/>
    </row>
    <row r="549" spans="1:7" ht="15">
      <c r="A549" s="16"/>
      <c r="B549" s="15"/>
      <c r="C549" s="72"/>
      <c r="D549" s="42"/>
      <c r="E549" s="43"/>
      <c r="F549" s="43"/>
      <c r="G549" s="43"/>
    </row>
    <row r="550" spans="1:7" ht="15">
      <c r="A550" s="16"/>
      <c r="B550" s="15"/>
      <c r="C550" s="72"/>
      <c r="D550" s="42"/>
      <c r="E550" s="43"/>
      <c r="F550" s="43"/>
      <c r="G550" s="43"/>
    </row>
    <row r="551" spans="1:7" ht="15">
      <c r="A551" s="16"/>
      <c r="B551" s="15"/>
      <c r="C551" s="72"/>
      <c r="D551" s="42"/>
      <c r="E551" s="43"/>
      <c r="F551" s="43"/>
      <c r="G551" s="43"/>
    </row>
    <row r="552" spans="1:7" ht="15">
      <c r="A552" s="16"/>
      <c r="B552" s="15"/>
      <c r="C552" s="72"/>
      <c r="D552" s="42"/>
      <c r="E552" s="43"/>
      <c r="F552" s="43"/>
      <c r="G552" s="43"/>
    </row>
    <row r="553" spans="1:7" ht="15">
      <c r="A553" s="16"/>
      <c r="B553" s="15"/>
      <c r="C553" s="72"/>
      <c r="D553" s="42"/>
      <c r="E553" s="43"/>
      <c r="F553" s="43"/>
      <c r="G553" s="43"/>
    </row>
    <row r="554" spans="1:7" ht="15">
      <c r="A554" s="16"/>
      <c r="B554" s="15"/>
      <c r="C554" s="72"/>
      <c r="D554" s="42"/>
      <c r="E554" s="43"/>
      <c r="F554" s="43"/>
      <c r="G554" s="43"/>
    </row>
    <row r="555" spans="1:7" ht="15">
      <c r="A555" s="16"/>
      <c r="B555" s="15"/>
      <c r="C555" s="72"/>
      <c r="D555" s="42"/>
      <c r="E555" s="43"/>
      <c r="F555" s="43"/>
      <c r="G555" s="43"/>
    </row>
    <row r="556" spans="1:7" ht="15">
      <c r="A556" s="16"/>
      <c r="B556" s="15"/>
      <c r="C556" s="72"/>
      <c r="D556" s="42"/>
      <c r="E556" s="43"/>
      <c r="F556" s="43"/>
      <c r="G556" s="43"/>
    </row>
    <row r="557" spans="1:7" ht="15">
      <c r="A557" s="16"/>
      <c r="B557" s="15"/>
      <c r="C557" s="72"/>
      <c r="D557" s="42"/>
      <c r="E557" s="43"/>
      <c r="F557" s="43"/>
      <c r="G557" s="43"/>
    </row>
    <row r="558" spans="1:7" ht="15">
      <c r="A558" s="16"/>
      <c r="B558" s="15"/>
      <c r="C558" s="72"/>
      <c r="D558" s="42"/>
      <c r="E558" s="43"/>
      <c r="F558" s="43"/>
      <c r="G558" s="43"/>
    </row>
    <row r="559" spans="1:7" ht="15">
      <c r="A559" s="16"/>
      <c r="B559" s="15"/>
      <c r="C559" s="72"/>
      <c r="D559" s="42"/>
      <c r="E559" s="43"/>
      <c r="F559" s="43"/>
      <c r="G559" s="43"/>
    </row>
    <row r="560" spans="1:7" ht="15">
      <c r="A560" s="16"/>
      <c r="B560" s="15"/>
      <c r="C560" s="72"/>
      <c r="D560" s="42"/>
      <c r="E560" s="43"/>
      <c r="F560" s="43"/>
      <c r="G560" s="43"/>
    </row>
    <row r="561" spans="1:7" ht="15">
      <c r="A561" s="16"/>
      <c r="B561" s="15"/>
      <c r="C561" s="72"/>
      <c r="D561" s="42"/>
      <c r="E561" s="43"/>
      <c r="F561" s="43"/>
      <c r="G561" s="43"/>
    </row>
    <row r="562" spans="1:7" ht="15">
      <c r="A562" s="16"/>
      <c r="B562" s="15"/>
      <c r="C562" s="72"/>
      <c r="D562" s="42"/>
      <c r="E562" s="43"/>
      <c r="F562" s="43"/>
      <c r="G562" s="43"/>
    </row>
    <row r="563" spans="1:7" ht="15">
      <c r="A563" s="16"/>
      <c r="B563" s="15"/>
      <c r="C563" s="72"/>
      <c r="D563" s="42"/>
      <c r="E563" s="43"/>
      <c r="F563" s="43"/>
      <c r="G563" s="43"/>
    </row>
    <row r="564" spans="1:7" ht="15">
      <c r="A564" s="16"/>
      <c r="B564" s="15"/>
      <c r="C564" s="72"/>
      <c r="D564" s="42"/>
      <c r="E564" s="43"/>
      <c r="F564" s="43"/>
      <c r="G564" s="43"/>
    </row>
    <row r="565" spans="2:7" ht="15">
      <c r="B565" s="45"/>
      <c r="C565" s="72"/>
      <c r="D565" s="42"/>
      <c r="E565" s="43"/>
      <c r="F565" s="43"/>
      <c r="G565" s="43"/>
    </row>
    <row r="566" spans="2:7" ht="15">
      <c r="B566" s="45"/>
      <c r="C566" s="72"/>
      <c r="D566" s="42"/>
      <c r="E566" s="43"/>
      <c r="F566" s="43"/>
      <c r="G566" s="43"/>
    </row>
    <row r="567" spans="1:7" ht="15">
      <c r="A567" s="18"/>
      <c r="B567" s="45"/>
      <c r="C567" s="72"/>
      <c r="D567" s="42"/>
      <c r="E567" s="43"/>
      <c r="F567" s="43"/>
      <c r="G567" s="43"/>
    </row>
    <row r="568" spans="1:7" ht="15">
      <c r="A568" s="18"/>
      <c r="B568" s="45"/>
      <c r="C568" s="72"/>
      <c r="D568" s="42"/>
      <c r="E568" s="43"/>
      <c r="F568" s="43"/>
      <c r="G568" s="43"/>
    </row>
    <row r="569" spans="1:7" ht="15">
      <c r="A569" s="18"/>
      <c r="B569" s="45"/>
      <c r="C569" s="72"/>
      <c r="D569" s="42"/>
      <c r="E569" s="43"/>
      <c r="F569" s="43"/>
      <c r="G569" s="43"/>
    </row>
    <row r="570" spans="1:7" ht="15">
      <c r="A570" s="18"/>
      <c r="B570" s="45"/>
      <c r="C570" s="72"/>
      <c r="D570" s="42"/>
      <c r="E570" s="43"/>
      <c r="F570" s="43"/>
      <c r="G570" s="43"/>
    </row>
    <row r="571" spans="1:7" ht="15">
      <c r="A571" s="18"/>
      <c r="B571" s="45"/>
      <c r="C571" s="72"/>
      <c r="D571" s="42"/>
      <c r="E571" s="43"/>
      <c r="F571" s="43"/>
      <c r="G571" s="43"/>
    </row>
    <row r="572" spans="1:7" ht="15">
      <c r="A572" s="18"/>
      <c r="B572" s="45"/>
      <c r="C572" s="72"/>
      <c r="D572" s="42"/>
      <c r="E572" s="43"/>
      <c r="F572" s="43"/>
      <c r="G572" s="43"/>
    </row>
    <row r="573" spans="1:7" ht="15">
      <c r="A573" s="18"/>
      <c r="B573" s="45"/>
      <c r="C573" s="72"/>
      <c r="D573" s="42"/>
      <c r="E573" s="43"/>
      <c r="F573" s="43"/>
      <c r="G573" s="43"/>
    </row>
    <row r="574" spans="1:7" ht="15">
      <c r="A574" s="18"/>
      <c r="B574" s="45"/>
      <c r="C574" s="72"/>
      <c r="D574" s="42"/>
      <c r="E574" s="43"/>
      <c r="F574" s="43"/>
      <c r="G574" s="43"/>
    </row>
    <row r="575" spans="1:7" ht="15">
      <c r="A575" s="18"/>
      <c r="B575" s="45"/>
      <c r="C575" s="72"/>
      <c r="D575" s="42"/>
      <c r="E575" s="43"/>
      <c r="F575" s="43"/>
      <c r="G575" s="43"/>
    </row>
    <row r="576" spans="1:7" ht="15">
      <c r="A576" s="18"/>
      <c r="B576" s="45"/>
      <c r="C576" s="72"/>
      <c r="D576" s="42"/>
      <c r="E576" s="43"/>
      <c r="F576" s="43"/>
      <c r="G576" s="43"/>
    </row>
    <row r="577" spans="1:7" ht="15">
      <c r="A577" s="18"/>
      <c r="B577" s="45"/>
      <c r="C577" s="72"/>
      <c r="D577" s="42"/>
      <c r="E577" s="43"/>
      <c r="F577" s="43"/>
      <c r="G577" s="43"/>
    </row>
    <row r="578" spans="1:7" ht="15">
      <c r="A578" s="18"/>
      <c r="B578" s="45"/>
      <c r="C578" s="72"/>
      <c r="D578" s="42"/>
      <c r="E578" s="43"/>
      <c r="F578" s="43"/>
      <c r="G578" s="43"/>
    </row>
    <row r="579" spans="1:7" ht="15">
      <c r="A579" s="18"/>
      <c r="B579" s="45"/>
      <c r="C579" s="72"/>
      <c r="D579" s="42"/>
      <c r="E579" s="43"/>
      <c r="F579" s="43"/>
      <c r="G579" s="43"/>
    </row>
    <row r="580" spans="1:7" ht="15">
      <c r="A580" s="18"/>
      <c r="B580" s="45"/>
      <c r="C580" s="72"/>
      <c r="D580" s="42"/>
      <c r="E580" s="43"/>
      <c r="F580" s="43"/>
      <c r="G580" s="43"/>
    </row>
    <row r="581" spans="1:7" ht="15">
      <c r="A581" s="18"/>
      <c r="B581" s="45"/>
      <c r="C581" s="72"/>
      <c r="D581" s="42"/>
      <c r="E581" s="43"/>
      <c r="F581" s="43"/>
      <c r="G581" s="43"/>
    </row>
    <row r="582" spans="1:7" ht="15">
      <c r="A582" s="18"/>
      <c r="B582" s="45"/>
      <c r="C582" s="72"/>
      <c r="D582" s="42"/>
      <c r="E582" s="43"/>
      <c r="F582" s="43"/>
      <c r="G582" s="43"/>
    </row>
    <row r="583" spans="1:7" ht="15">
      <c r="A583" s="18"/>
      <c r="B583" s="45"/>
      <c r="C583" s="72"/>
      <c r="D583" s="42"/>
      <c r="E583" s="43"/>
      <c r="F583" s="43"/>
      <c r="G583" s="43"/>
    </row>
    <row r="584" spans="1:7" ht="15">
      <c r="A584" s="18"/>
      <c r="B584" s="45"/>
      <c r="C584" s="72"/>
      <c r="D584" s="42"/>
      <c r="E584" s="43"/>
      <c r="F584" s="43"/>
      <c r="G584" s="43"/>
    </row>
    <row r="585" spans="1:7" ht="15">
      <c r="A585" s="18"/>
      <c r="B585" s="45"/>
      <c r="C585" s="72"/>
      <c r="D585" s="42"/>
      <c r="E585" s="43"/>
      <c r="F585" s="43"/>
      <c r="G585" s="43"/>
    </row>
    <row r="586" spans="1:7" ht="15">
      <c r="A586" s="18"/>
      <c r="B586" s="45"/>
      <c r="C586" s="72"/>
      <c r="D586" s="42"/>
      <c r="E586" s="43"/>
      <c r="F586" s="43"/>
      <c r="G586" s="43"/>
    </row>
    <row r="587" spans="1:7" ht="15">
      <c r="A587" s="18"/>
      <c r="B587" s="45"/>
      <c r="C587" s="72"/>
      <c r="D587" s="42"/>
      <c r="E587" s="43"/>
      <c r="F587" s="43"/>
      <c r="G587" s="43"/>
    </row>
    <row r="588" spans="1:7" ht="15">
      <c r="A588" s="18"/>
      <c r="B588" s="45"/>
      <c r="C588" s="72"/>
      <c r="D588" s="42"/>
      <c r="E588" s="43"/>
      <c r="F588" s="43"/>
      <c r="G588" s="43"/>
    </row>
    <row r="589" spans="1:7" ht="15">
      <c r="A589" s="18"/>
      <c r="B589" s="45"/>
      <c r="C589" s="72"/>
      <c r="D589" s="42"/>
      <c r="E589" s="43"/>
      <c r="F589" s="43"/>
      <c r="G589" s="43"/>
    </row>
    <row r="590" spans="1:7" ht="15">
      <c r="A590" s="18"/>
      <c r="B590" s="45"/>
      <c r="C590" s="72"/>
      <c r="D590" s="42"/>
      <c r="E590" s="43"/>
      <c r="F590" s="43"/>
      <c r="G590" s="43"/>
    </row>
    <row r="591" spans="1:7" ht="15">
      <c r="A591" s="18"/>
      <c r="B591" s="45"/>
      <c r="C591" s="72"/>
      <c r="D591" s="42"/>
      <c r="E591" s="43"/>
      <c r="F591" s="43"/>
      <c r="G591" s="43"/>
    </row>
    <row r="592" spans="1:7" ht="15">
      <c r="A592" s="18"/>
      <c r="B592" s="45"/>
      <c r="C592" s="72"/>
      <c r="D592" s="42"/>
      <c r="E592" s="43"/>
      <c r="F592" s="43"/>
      <c r="G592" s="43"/>
    </row>
    <row r="593" spans="1:7" ht="15">
      <c r="A593" s="18"/>
      <c r="B593" s="45"/>
      <c r="C593" s="72"/>
      <c r="D593" s="42"/>
      <c r="E593" s="43"/>
      <c r="F593" s="43"/>
      <c r="G593" s="43"/>
    </row>
    <row r="594" spans="1:7" ht="15">
      <c r="A594" s="18"/>
      <c r="B594" s="45"/>
      <c r="C594" s="72"/>
      <c r="D594" s="42"/>
      <c r="E594" s="43"/>
      <c r="F594" s="43"/>
      <c r="G594" s="43"/>
    </row>
    <row r="595" spans="1:7" ht="15">
      <c r="A595" s="18"/>
      <c r="B595" s="45"/>
      <c r="C595" s="72"/>
      <c r="D595" s="42"/>
      <c r="E595" s="43"/>
      <c r="F595" s="43"/>
      <c r="G595" s="43"/>
    </row>
    <row r="596" spans="1:7" ht="15">
      <c r="A596" s="18"/>
      <c r="B596" s="45"/>
      <c r="C596" s="72"/>
      <c r="D596" s="42"/>
      <c r="E596" s="43"/>
      <c r="F596" s="43"/>
      <c r="G596" s="43"/>
    </row>
    <row r="597" spans="1:7" ht="15">
      <c r="A597" s="18"/>
      <c r="B597" s="45"/>
      <c r="C597" s="72"/>
      <c r="D597" s="42"/>
      <c r="E597" s="43"/>
      <c r="F597" s="43"/>
      <c r="G597" s="43"/>
    </row>
    <row r="598" spans="1:7" ht="15">
      <c r="A598" s="18"/>
      <c r="B598" s="45"/>
      <c r="C598" s="72"/>
      <c r="D598" s="42"/>
      <c r="E598" s="43"/>
      <c r="F598" s="43"/>
      <c r="G598" s="43"/>
    </row>
    <row r="599" spans="1:7" ht="15">
      <c r="A599" s="18"/>
      <c r="B599" s="45"/>
      <c r="C599" s="72"/>
      <c r="D599" s="42"/>
      <c r="E599" s="43"/>
      <c r="F599" s="43"/>
      <c r="G599" s="43"/>
    </row>
    <row r="600" spans="1:7" ht="15">
      <c r="A600" s="18"/>
      <c r="B600" s="45"/>
      <c r="C600" s="72"/>
      <c r="D600" s="42"/>
      <c r="E600" s="43"/>
      <c r="F600" s="43"/>
      <c r="G600" s="43"/>
    </row>
    <row r="601" spans="1:7" ht="15">
      <c r="A601" s="18"/>
      <c r="B601" s="45"/>
      <c r="C601" s="72"/>
      <c r="D601" s="42"/>
      <c r="E601" s="43"/>
      <c r="F601" s="43"/>
      <c r="G601" s="43"/>
    </row>
    <row r="602" spans="1:7" ht="15">
      <c r="A602" s="18"/>
      <c r="B602" s="45"/>
      <c r="C602" s="72"/>
      <c r="D602" s="42"/>
      <c r="E602" s="43"/>
      <c r="F602" s="43"/>
      <c r="G602" s="43"/>
    </row>
    <row r="603" spans="1:7" ht="15">
      <c r="A603" s="18"/>
      <c r="B603" s="45"/>
      <c r="C603" s="72"/>
      <c r="D603" s="42"/>
      <c r="E603" s="43"/>
      <c r="F603" s="43"/>
      <c r="G603" s="43"/>
    </row>
    <row r="604" spans="1:7" ht="15">
      <c r="A604" s="18"/>
      <c r="B604" s="45"/>
      <c r="C604" s="72"/>
      <c r="D604" s="42"/>
      <c r="E604" s="43"/>
      <c r="F604" s="43"/>
      <c r="G604" s="43"/>
    </row>
    <row r="605" spans="1:7" ht="15">
      <c r="A605" s="18"/>
      <c r="B605" s="45"/>
      <c r="C605" s="72"/>
      <c r="D605" s="42"/>
      <c r="E605" s="43"/>
      <c r="F605" s="43"/>
      <c r="G605" s="43"/>
    </row>
    <row r="606" spans="1:7" ht="15">
      <c r="A606" s="18"/>
      <c r="B606" s="45"/>
      <c r="C606" s="72"/>
      <c r="D606" s="42"/>
      <c r="E606" s="43"/>
      <c r="F606" s="43"/>
      <c r="G606" s="43"/>
    </row>
    <row r="607" spans="1:7" ht="15">
      <c r="A607" s="18"/>
      <c r="B607" s="45"/>
      <c r="C607" s="72"/>
      <c r="D607" s="42"/>
      <c r="E607" s="43"/>
      <c r="F607" s="43"/>
      <c r="G607" s="43"/>
    </row>
    <row r="608" spans="1:7" ht="15">
      <c r="A608" s="18"/>
      <c r="B608" s="45"/>
      <c r="C608" s="72"/>
      <c r="D608" s="42"/>
      <c r="E608" s="43"/>
      <c r="F608" s="43"/>
      <c r="G608" s="43"/>
    </row>
    <row r="609" spans="1:7" ht="15">
      <c r="A609" s="18"/>
      <c r="B609" s="45"/>
      <c r="C609" s="72"/>
      <c r="D609" s="42"/>
      <c r="E609" s="43"/>
      <c r="F609" s="43"/>
      <c r="G609" s="43"/>
    </row>
    <row r="610" spans="1:7" ht="15">
      <c r="A610" s="18"/>
      <c r="B610" s="45"/>
      <c r="C610" s="72"/>
      <c r="D610" s="42"/>
      <c r="E610" s="43"/>
      <c r="F610" s="43"/>
      <c r="G610" s="43"/>
    </row>
    <row r="611" spans="1:7" ht="15">
      <c r="A611" s="18"/>
      <c r="B611" s="45"/>
      <c r="C611" s="72"/>
      <c r="D611" s="42"/>
      <c r="E611" s="43"/>
      <c r="F611" s="43"/>
      <c r="G611" s="43"/>
    </row>
    <row r="612" spans="1:7" ht="15">
      <c r="A612" s="18"/>
      <c r="B612" s="45"/>
      <c r="C612" s="72"/>
      <c r="D612" s="42"/>
      <c r="E612" s="43"/>
      <c r="F612" s="43"/>
      <c r="G612" s="43"/>
    </row>
    <row r="613" spans="1:7" ht="15">
      <c r="A613" s="18"/>
      <c r="B613" s="45"/>
      <c r="C613" s="72"/>
      <c r="D613" s="42"/>
      <c r="E613" s="43"/>
      <c r="F613" s="43"/>
      <c r="G613" s="43"/>
    </row>
    <row r="614" spans="1:7" ht="15">
      <c r="A614" s="18"/>
      <c r="B614" s="45"/>
      <c r="C614" s="72"/>
      <c r="D614" s="42"/>
      <c r="E614" s="43"/>
      <c r="F614" s="43"/>
      <c r="G614" s="43"/>
    </row>
    <row r="615" spans="1:7" ht="15">
      <c r="A615" s="18"/>
      <c r="B615" s="45"/>
      <c r="C615" s="72"/>
      <c r="D615" s="42"/>
      <c r="E615" s="43"/>
      <c r="F615" s="43"/>
      <c r="G615" s="43"/>
    </row>
    <row r="616" spans="1:7" ht="15">
      <c r="A616" s="18"/>
      <c r="B616" s="45"/>
      <c r="C616" s="72"/>
      <c r="D616" s="46"/>
      <c r="E616" s="43"/>
      <c r="F616" s="43"/>
      <c r="G616" s="43"/>
    </row>
    <row r="617" spans="1:7" ht="15">
      <c r="A617" s="18"/>
      <c r="B617" s="45"/>
      <c r="C617" s="72"/>
      <c r="D617" s="46"/>
      <c r="E617" s="43"/>
      <c r="F617" s="43"/>
      <c r="G617" s="43"/>
    </row>
    <row r="618" spans="1:7" ht="15">
      <c r="A618" s="18"/>
      <c r="B618" s="45"/>
      <c r="C618" s="72"/>
      <c r="D618" s="46"/>
      <c r="E618" s="43"/>
      <c r="F618" s="43"/>
      <c r="G618" s="43"/>
    </row>
    <row r="619" spans="1:7" ht="15">
      <c r="A619" s="18"/>
      <c r="B619" s="45"/>
      <c r="C619" s="72"/>
      <c r="D619" s="46"/>
      <c r="E619" s="43"/>
      <c r="F619" s="43"/>
      <c r="G619" s="43"/>
    </row>
    <row r="620" spans="1:7" ht="15">
      <c r="A620" s="18"/>
      <c r="B620" s="45"/>
      <c r="C620" s="72"/>
      <c r="D620" s="46"/>
      <c r="E620" s="43"/>
      <c r="F620" s="43"/>
      <c r="G620" s="43"/>
    </row>
    <row r="621" spans="1:7" ht="15">
      <c r="A621" s="18"/>
      <c r="B621" s="45"/>
      <c r="C621" s="72"/>
      <c r="D621" s="46"/>
      <c r="E621" s="43"/>
      <c r="F621" s="43"/>
      <c r="G621" s="43"/>
    </row>
    <row r="622" spans="1:7" ht="15">
      <c r="A622" s="18"/>
      <c r="B622" s="45"/>
      <c r="C622" s="72"/>
      <c r="D622" s="46"/>
      <c r="E622" s="43"/>
      <c r="F622" s="43"/>
      <c r="G622" s="43"/>
    </row>
    <row r="623" spans="1:7" ht="15">
      <c r="A623" s="18"/>
      <c r="B623" s="45"/>
      <c r="C623" s="72"/>
      <c r="D623" s="46"/>
      <c r="E623" s="43"/>
      <c r="F623" s="43"/>
      <c r="G623" s="43"/>
    </row>
    <row r="624" spans="1:7" ht="15">
      <c r="A624" s="18"/>
      <c r="B624" s="45"/>
      <c r="C624" s="72"/>
      <c r="D624" s="46"/>
      <c r="E624" s="43"/>
      <c r="F624" s="43"/>
      <c r="G624" s="43"/>
    </row>
    <row r="625" spans="1:7" ht="15">
      <c r="A625" s="18"/>
      <c r="B625" s="45"/>
      <c r="C625" s="72"/>
      <c r="D625" s="46"/>
      <c r="E625" s="43"/>
      <c r="F625" s="43"/>
      <c r="G625" s="43"/>
    </row>
    <row r="626" spans="1:7" ht="15">
      <c r="A626" s="18"/>
      <c r="B626" s="45"/>
      <c r="C626" s="72"/>
      <c r="D626" s="46"/>
      <c r="E626" s="43"/>
      <c r="F626" s="43"/>
      <c r="G626" s="43"/>
    </row>
    <row r="627" spans="1:7" ht="15">
      <c r="A627" s="18"/>
      <c r="B627" s="45"/>
      <c r="C627" s="72"/>
      <c r="D627" s="46"/>
      <c r="E627" s="43"/>
      <c r="F627" s="43"/>
      <c r="G627" s="43"/>
    </row>
    <row r="628" spans="1:7" ht="15">
      <c r="A628" s="18"/>
      <c r="B628" s="45"/>
      <c r="C628" s="72"/>
      <c r="D628" s="46"/>
      <c r="E628" s="43"/>
      <c r="F628" s="43"/>
      <c r="G628" s="43"/>
    </row>
    <row r="629" spans="1:7" ht="15">
      <c r="A629" s="18"/>
      <c r="B629" s="45"/>
      <c r="C629" s="72"/>
      <c r="D629" s="46"/>
      <c r="E629" s="43"/>
      <c r="F629" s="43"/>
      <c r="G629" s="43"/>
    </row>
    <row r="630" spans="1:7" ht="15">
      <c r="A630" s="18"/>
      <c r="B630" s="45"/>
      <c r="C630" s="72"/>
      <c r="D630" s="46"/>
      <c r="E630" s="43"/>
      <c r="F630" s="43"/>
      <c r="G630" s="43"/>
    </row>
    <row r="631" spans="1:7" ht="15">
      <c r="A631" s="18"/>
      <c r="B631" s="45"/>
      <c r="C631" s="72"/>
      <c r="D631" s="46"/>
      <c r="E631" s="43"/>
      <c r="F631" s="43"/>
      <c r="G631" s="43"/>
    </row>
    <row r="632" spans="1:7" ht="15">
      <c r="A632" s="18"/>
      <c r="B632" s="45"/>
      <c r="C632" s="72"/>
      <c r="D632" s="46"/>
      <c r="E632" s="43"/>
      <c r="F632" s="43"/>
      <c r="G632" s="43"/>
    </row>
    <row r="633" spans="1:7" ht="15">
      <c r="A633" s="18"/>
      <c r="B633" s="45"/>
      <c r="C633" s="72"/>
      <c r="D633" s="46"/>
      <c r="E633" s="43"/>
      <c r="F633" s="43"/>
      <c r="G633" s="43"/>
    </row>
    <row r="634" spans="1:7" ht="15">
      <c r="A634" s="18"/>
      <c r="B634" s="45"/>
      <c r="C634" s="72"/>
      <c r="D634" s="46"/>
      <c r="E634" s="43"/>
      <c r="F634" s="43"/>
      <c r="G634" s="43"/>
    </row>
    <row r="635" spans="1:7" ht="15">
      <c r="A635" s="18"/>
      <c r="B635" s="45"/>
      <c r="C635" s="72"/>
      <c r="D635" s="46"/>
      <c r="E635" s="43"/>
      <c r="F635" s="43"/>
      <c r="G635" s="43"/>
    </row>
    <row r="636" spans="1:7" ht="15">
      <c r="A636" s="18"/>
      <c r="B636" s="45"/>
      <c r="C636" s="72"/>
      <c r="D636" s="46"/>
      <c r="E636" s="43"/>
      <c r="F636" s="43"/>
      <c r="G636" s="43"/>
    </row>
    <row r="637" spans="1:7" ht="15">
      <c r="A637" s="18"/>
      <c r="B637" s="45"/>
      <c r="C637" s="72"/>
      <c r="D637" s="46"/>
      <c r="E637" s="43"/>
      <c r="F637" s="43"/>
      <c r="G637" s="43"/>
    </row>
    <row r="638" spans="1:7" ht="15">
      <c r="A638" s="18"/>
      <c r="B638" s="45"/>
      <c r="C638" s="72"/>
      <c r="D638" s="46"/>
      <c r="E638" s="43"/>
      <c r="F638" s="43"/>
      <c r="G638" s="43"/>
    </row>
    <row r="639" spans="1:7" ht="15">
      <c r="A639" s="18"/>
      <c r="B639" s="45"/>
      <c r="C639" s="72"/>
      <c r="D639" s="46"/>
      <c r="E639" s="43"/>
      <c r="F639" s="43"/>
      <c r="G639" s="43"/>
    </row>
    <row r="640" spans="1:7" ht="15">
      <c r="A640" s="18"/>
      <c r="B640" s="45"/>
      <c r="C640" s="72"/>
      <c r="D640" s="46"/>
      <c r="E640" s="43"/>
      <c r="F640" s="43"/>
      <c r="G640" s="43"/>
    </row>
    <row r="641" spans="1:7" ht="15">
      <c r="A641" s="18"/>
      <c r="B641" s="45"/>
      <c r="C641" s="72"/>
      <c r="D641" s="46"/>
      <c r="E641" s="43"/>
      <c r="F641" s="43"/>
      <c r="G641" s="43"/>
    </row>
    <row r="642" spans="1:7" ht="15">
      <c r="A642" s="18"/>
      <c r="B642" s="45"/>
      <c r="C642" s="72"/>
      <c r="D642" s="46"/>
      <c r="E642" s="43"/>
      <c r="F642" s="43"/>
      <c r="G642" s="43"/>
    </row>
    <row r="643" spans="1:7" ht="15">
      <c r="A643" s="18"/>
      <c r="B643" s="45"/>
      <c r="C643" s="72"/>
      <c r="D643" s="46"/>
      <c r="E643" s="43"/>
      <c r="F643" s="43"/>
      <c r="G643" s="43"/>
    </row>
    <row r="644" spans="1:7" ht="15">
      <c r="A644" s="18"/>
      <c r="B644" s="45"/>
      <c r="C644" s="72"/>
      <c r="D644" s="46"/>
      <c r="E644" s="43"/>
      <c r="F644" s="43"/>
      <c r="G644" s="43"/>
    </row>
    <row r="645" spans="1:7" ht="15">
      <c r="A645" s="18"/>
      <c r="B645" s="45"/>
      <c r="C645" s="72"/>
      <c r="D645" s="46"/>
      <c r="E645" s="43"/>
      <c r="F645" s="43"/>
      <c r="G645" s="43"/>
    </row>
    <row r="646" spans="1:7" ht="15">
      <c r="A646" s="18"/>
      <c r="B646" s="45"/>
      <c r="C646" s="72"/>
      <c r="D646" s="46"/>
      <c r="E646" s="43"/>
      <c r="F646" s="43"/>
      <c r="G646" s="43"/>
    </row>
    <row r="647" spans="1:7" ht="15">
      <c r="A647" s="18"/>
      <c r="B647" s="45"/>
      <c r="C647" s="72"/>
      <c r="D647" s="46"/>
      <c r="E647" s="43"/>
      <c r="F647" s="43"/>
      <c r="G647" s="43"/>
    </row>
    <row r="648" spans="1:7" ht="15">
      <c r="A648" s="18"/>
      <c r="B648" s="45"/>
      <c r="C648" s="72"/>
      <c r="D648" s="46"/>
      <c r="E648" s="43"/>
      <c r="F648" s="43"/>
      <c r="G648" s="43"/>
    </row>
    <row r="649" spans="1:7" ht="15">
      <c r="A649" s="18"/>
      <c r="B649" s="45"/>
      <c r="C649" s="72"/>
      <c r="D649" s="46"/>
      <c r="E649" s="43"/>
      <c r="F649" s="43"/>
      <c r="G649" s="43"/>
    </row>
    <row r="650" spans="1:7" ht="15">
      <c r="A650" s="18"/>
      <c r="B650" s="45"/>
      <c r="C650" s="72"/>
      <c r="D650" s="46"/>
      <c r="E650" s="43"/>
      <c r="F650" s="43"/>
      <c r="G650" s="43"/>
    </row>
    <row r="651" spans="1:7" ht="15">
      <c r="A651" s="18"/>
      <c r="B651" s="45"/>
      <c r="C651" s="72"/>
      <c r="D651" s="46"/>
      <c r="E651" s="43"/>
      <c r="F651" s="43"/>
      <c r="G651" s="43"/>
    </row>
    <row r="652" spans="1:7" ht="15">
      <c r="A652" s="18"/>
      <c r="B652" s="45"/>
      <c r="C652" s="72"/>
      <c r="D652" s="46"/>
      <c r="E652" s="43"/>
      <c r="F652" s="43"/>
      <c r="G652" s="43"/>
    </row>
    <row r="653" spans="1:7" ht="15">
      <c r="A653" s="18"/>
      <c r="B653" s="45"/>
      <c r="C653" s="72"/>
      <c r="D653" s="46"/>
      <c r="E653" s="43"/>
      <c r="F653" s="43"/>
      <c r="G653" s="43"/>
    </row>
    <row r="654" spans="1:7" ht="15">
      <c r="A654" s="18"/>
      <c r="B654" s="45"/>
      <c r="C654" s="72"/>
      <c r="D654" s="46"/>
      <c r="E654" s="43"/>
      <c r="F654" s="43"/>
      <c r="G654" s="43"/>
    </row>
    <row r="655" spans="1:7" ht="15">
      <c r="A655" s="18"/>
      <c r="B655" s="45"/>
      <c r="C655" s="72"/>
      <c r="D655" s="46"/>
      <c r="E655" s="43"/>
      <c r="F655" s="43"/>
      <c r="G655" s="43"/>
    </row>
    <row r="656" spans="1:7" ht="15">
      <c r="A656" s="18"/>
      <c r="B656" s="45"/>
      <c r="C656" s="72"/>
      <c r="D656" s="46"/>
      <c r="E656" s="43"/>
      <c r="F656" s="43"/>
      <c r="G656" s="43"/>
    </row>
    <row r="657" spans="1:7" ht="15">
      <c r="A657" s="18"/>
      <c r="B657" s="45"/>
      <c r="C657" s="72"/>
      <c r="D657" s="46"/>
      <c r="E657" s="43"/>
      <c r="F657" s="43"/>
      <c r="G657" s="43"/>
    </row>
    <row r="658" spans="1:7" ht="15">
      <c r="A658" s="18"/>
      <c r="B658" s="45"/>
      <c r="C658" s="72"/>
      <c r="D658" s="46"/>
      <c r="E658" s="43"/>
      <c r="F658" s="43"/>
      <c r="G658" s="43"/>
    </row>
    <row r="659" spans="1:7" ht="15">
      <c r="A659" s="18"/>
      <c r="B659" s="45"/>
      <c r="C659" s="72"/>
      <c r="D659" s="46"/>
      <c r="E659" s="43"/>
      <c r="F659" s="43"/>
      <c r="G659" s="43"/>
    </row>
    <row r="660" spans="1:7" ht="15">
      <c r="A660" s="18"/>
      <c r="B660" s="45"/>
      <c r="C660" s="72"/>
      <c r="D660" s="46"/>
      <c r="E660" s="43"/>
      <c r="F660" s="43"/>
      <c r="G660" s="43"/>
    </row>
    <row r="661" spans="1:7" ht="15">
      <c r="A661" s="18"/>
      <c r="B661" s="45"/>
      <c r="C661" s="72"/>
      <c r="D661" s="46"/>
      <c r="E661" s="43"/>
      <c r="F661" s="43"/>
      <c r="G661" s="43"/>
    </row>
    <row r="662" spans="1:7" ht="15">
      <c r="A662" s="18"/>
      <c r="B662" s="45"/>
      <c r="C662" s="72"/>
      <c r="D662" s="46"/>
      <c r="E662" s="43"/>
      <c r="F662" s="43"/>
      <c r="G662" s="43"/>
    </row>
    <row r="663" spans="1:7" ht="15">
      <c r="A663" s="18"/>
      <c r="B663" s="45"/>
      <c r="C663" s="72"/>
      <c r="D663" s="46"/>
      <c r="E663" s="43"/>
      <c r="F663" s="43"/>
      <c r="G663" s="43"/>
    </row>
    <row r="664" spans="1:7" ht="15">
      <c r="A664" s="18"/>
      <c r="B664" s="45"/>
      <c r="C664" s="72"/>
      <c r="D664" s="46"/>
      <c r="E664" s="43"/>
      <c r="F664" s="43"/>
      <c r="G664" s="43"/>
    </row>
    <row r="665" spans="1:7" ht="15">
      <c r="A665" s="18"/>
      <c r="B665" s="45"/>
      <c r="C665" s="72"/>
      <c r="D665" s="46"/>
      <c r="E665" s="43"/>
      <c r="F665" s="43"/>
      <c r="G665" s="43"/>
    </row>
    <row r="666" spans="1:7" ht="15">
      <c r="A666" s="18"/>
      <c r="B666" s="45"/>
      <c r="C666" s="72"/>
      <c r="D666" s="46"/>
      <c r="E666" s="43"/>
      <c r="F666" s="43"/>
      <c r="G666" s="43"/>
    </row>
    <row r="667" spans="1:7" ht="15">
      <c r="A667" s="18"/>
      <c r="B667" s="45"/>
      <c r="C667" s="72"/>
      <c r="D667" s="46"/>
      <c r="E667" s="43"/>
      <c r="F667" s="43"/>
      <c r="G667" s="43"/>
    </row>
    <row r="668" spans="1:7" ht="15">
      <c r="A668" s="18"/>
      <c r="B668" s="45"/>
      <c r="C668" s="72"/>
      <c r="D668" s="46"/>
      <c r="E668" s="43"/>
      <c r="F668" s="43"/>
      <c r="G668" s="43"/>
    </row>
    <row r="669" spans="1:7" ht="15">
      <c r="A669" s="18"/>
      <c r="B669" s="45"/>
      <c r="C669" s="72"/>
      <c r="D669" s="46"/>
      <c r="E669" s="43"/>
      <c r="F669" s="43"/>
      <c r="G669" s="43"/>
    </row>
    <row r="670" spans="1:7" ht="15">
      <c r="A670" s="18"/>
      <c r="B670" s="45"/>
      <c r="C670" s="72"/>
      <c r="D670" s="46"/>
      <c r="E670" s="43"/>
      <c r="F670" s="43"/>
      <c r="G670" s="43"/>
    </row>
    <row r="671" spans="1:7" ht="15">
      <c r="A671" s="18"/>
      <c r="B671" s="45"/>
      <c r="C671" s="72"/>
      <c r="D671" s="46"/>
      <c r="E671" s="43"/>
      <c r="F671" s="43"/>
      <c r="G671" s="43"/>
    </row>
    <row r="672" spans="1:7" ht="15">
      <c r="A672" s="18"/>
      <c r="B672" s="45"/>
      <c r="C672" s="72"/>
      <c r="D672" s="46"/>
      <c r="E672" s="43"/>
      <c r="F672" s="43"/>
      <c r="G672" s="43"/>
    </row>
    <row r="673" spans="1:7" ht="15">
      <c r="A673" s="18"/>
      <c r="B673" s="45"/>
      <c r="C673" s="72"/>
      <c r="D673" s="46"/>
      <c r="E673" s="43"/>
      <c r="F673" s="43"/>
      <c r="G673" s="43"/>
    </row>
    <row r="674" spans="1:7" ht="15">
      <c r="A674" s="18"/>
      <c r="B674" s="45"/>
      <c r="C674" s="72"/>
      <c r="D674" s="46"/>
      <c r="E674" s="43"/>
      <c r="F674" s="43"/>
      <c r="G674" s="43"/>
    </row>
    <row r="675" spans="1:7" ht="15">
      <c r="A675" s="18"/>
      <c r="B675" s="45"/>
      <c r="C675" s="72"/>
      <c r="D675" s="46"/>
      <c r="E675" s="43"/>
      <c r="F675" s="43"/>
      <c r="G675" s="43"/>
    </row>
    <row r="676" spans="1:7" ht="15">
      <c r="A676" s="18"/>
      <c r="B676" s="45"/>
      <c r="C676" s="72"/>
      <c r="D676" s="46"/>
      <c r="E676" s="43"/>
      <c r="F676" s="43"/>
      <c r="G676" s="43"/>
    </row>
    <row r="677" spans="1:7" ht="15">
      <c r="A677" s="18"/>
      <c r="B677" s="45"/>
      <c r="C677" s="72"/>
      <c r="D677" s="46"/>
      <c r="E677" s="43"/>
      <c r="F677" s="43"/>
      <c r="G677" s="43"/>
    </row>
    <row r="678" spans="1:7" ht="15">
      <c r="A678" s="18"/>
      <c r="B678" s="45"/>
      <c r="C678" s="72"/>
      <c r="D678" s="46"/>
      <c r="E678" s="43"/>
      <c r="F678" s="43"/>
      <c r="G678" s="43"/>
    </row>
    <row r="679" spans="1:7" ht="15">
      <c r="A679" s="18"/>
      <c r="B679" s="45"/>
      <c r="C679" s="72"/>
      <c r="D679" s="46"/>
      <c r="E679" s="43"/>
      <c r="F679" s="43"/>
      <c r="G679" s="43"/>
    </row>
    <row r="680" spans="1:7" ht="15">
      <c r="A680" s="18"/>
      <c r="B680" s="45"/>
      <c r="C680" s="72"/>
      <c r="D680" s="46"/>
      <c r="E680" s="43"/>
      <c r="F680" s="43"/>
      <c r="G680" s="43"/>
    </row>
    <row r="681" spans="1:7" ht="15">
      <c r="A681" s="18"/>
      <c r="B681" s="45"/>
      <c r="C681" s="72"/>
      <c r="D681" s="46"/>
      <c r="E681" s="43"/>
      <c r="F681" s="43"/>
      <c r="G681" s="43"/>
    </row>
    <row r="682" spans="1:7" ht="15">
      <c r="A682" s="18"/>
      <c r="B682" s="45"/>
      <c r="C682" s="72"/>
      <c r="D682" s="46"/>
      <c r="E682" s="43"/>
      <c r="F682" s="43"/>
      <c r="G682" s="43"/>
    </row>
    <row r="683" spans="1:7" ht="15">
      <c r="A683" s="18"/>
      <c r="B683" s="45"/>
      <c r="C683" s="72"/>
      <c r="D683" s="46"/>
      <c r="E683" s="43"/>
      <c r="F683" s="43"/>
      <c r="G683" s="43"/>
    </row>
    <row r="684" spans="1:7" ht="15">
      <c r="A684" s="18"/>
      <c r="B684" s="45"/>
      <c r="C684" s="72"/>
      <c r="D684" s="46"/>
      <c r="E684" s="43"/>
      <c r="F684" s="43"/>
      <c r="G684" s="43"/>
    </row>
    <row r="685" spans="1:7" ht="15">
      <c r="A685" s="18"/>
      <c r="B685" s="45"/>
      <c r="C685" s="72"/>
      <c r="D685" s="46"/>
      <c r="E685" s="43"/>
      <c r="F685" s="43"/>
      <c r="G685" s="43"/>
    </row>
    <row r="686" spans="1:7" ht="15">
      <c r="A686" s="18"/>
      <c r="B686" s="45"/>
      <c r="C686" s="72"/>
      <c r="D686" s="46"/>
      <c r="E686" s="43"/>
      <c r="F686" s="43"/>
      <c r="G686" s="43"/>
    </row>
    <row r="687" spans="1:7" ht="15">
      <c r="A687" s="18"/>
      <c r="B687" s="45"/>
      <c r="C687" s="72"/>
      <c r="D687" s="46"/>
      <c r="E687" s="43"/>
      <c r="F687" s="43"/>
      <c r="G687" s="43"/>
    </row>
    <row r="688" spans="1:7" ht="15">
      <c r="A688" s="18"/>
      <c r="B688" s="45"/>
      <c r="C688" s="72"/>
      <c r="D688" s="46"/>
      <c r="E688" s="43"/>
      <c r="F688" s="43"/>
      <c r="G688" s="43"/>
    </row>
    <row r="689" spans="1:7" ht="15">
      <c r="A689" s="18"/>
      <c r="B689" s="45"/>
      <c r="C689" s="72"/>
      <c r="D689" s="46"/>
      <c r="E689" s="43"/>
      <c r="F689" s="43"/>
      <c r="G689" s="43"/>
    </row>
    <row r="690" spans="1:7" ht="15">
      <c r="A690" s="18"/>
      <c r="B690" s="45"/>
      <c r="C690" s="72"/>
      <c r="D690" s="46"/>
      <c r="E690" s="43"/>
      <c r="F690" s="43"/>
      <c r="G690" s="43"/>
    </row>
    <row r="691" spans="1:7" ht="15">
      <c r="A691" s="18"/>
      <c r="B691" s="45"/>
      <c r="C691" s="72"/>
      <c r="D691" s="46"/>
      <c r="E691" s="43"/>
      <c r="F691" s="43"/>
      <c r="G691" s="43"/>
    </row>
    <row r="692" spans="1:7" ht="15">
      <c r="A692" s="18"/>
      <c r="B692" s="45"/>
      <c r="C692" s="72"/>
      <c r="D692" s="46"/>
      <c r="E692" s="43"/>
      <c r="F692" s="43"/>
      <c r="G692" s="43"/>
    </row>
    <row r="693" spans="1:7" ht="15">
      <c r="A693" s="18"/>
      <c r="B693" s="45"/>
      <c r="C693" s="72"/>
      <c r="D693" s="46"/>
      <c r="E693" s="43"/>
      <c r="F693" s="43"/>
      <c r="G693" s="43"/>
    </row>
    <row r="694" spans="1:7" ht="15">
      <c r="A694" s="18"/>
      <c r="B694" s="45"/>
      <c r="C694" s="72"/>
      <c r="D694" s="46"/>
      <c r="E694" s="43"/>
      <c r="F694" s="43"/>
      <c r="G694" s="43"/>
    </row>
    <row r="695" spans="1:7" ht="15">
      <c r="A695" s="18"/>
      <c r="B695" s="45"/>
      <c r="C695" s="72"/>
      <c r="D695" s="46"/>
      <c r="E695" s="43"/>
      <c r="F695" s="43"/>
      <c r="G695" s="43"/>
    </row>
    <row r="696" spans="1:7" ht="15">
      <c r="A696" s="18"/>
      <c r="B696" s="45"/>
      <c r="C696" s="72"/>
      <c r="D696" s="46"/>
      <c r="E696" s="43"/>
      <c r="F696" s="43"/>
      <c r="G696" s="43"/>
    </row>
    <row r="697" spans="1:7" ht="15">
      <c r="A697" s="18"/>
      <c r="B697" s="45"/>
      <c r="C697" s="72"/>
      <c r="D697" s="46"/>
      <c r="E697" s="43"/>
      <c r="F697" s="43"/>
      <c r="G697" s="43"/>
    </row>
    <row r="698" spans="1:7" ht="15">
      <c r="A698" s="18"/>
      <c r="B698" s="45"/>
      <c r="C698" s="72"/>
      <c r="D698" s="46"/>
      <c r="E698" s="43"/>
      <c r="F698" s="43"/>
      <c r="G698" s="43"/>
    </row>
    <row r="699" spans="1:7" ht="15">
      <c r="A699" s="18"/>
      <c r="B699" s="45"/>
      <c r="C699" s="72"/>
      <c r="D699" s="46"/>
      <c r="E699" s="43"/>
      <c r="F699" s="43"/>
      <c r="G699" s="43"/>
    </row>
    <row r="700" spans="1:7" ht="15">
      <c r="A700" s="18"/>
      <c r="B700" s="45"/>
      <c r="C700" s="72"/>
      <c r="D700" s="46"/>
      <c r="E700" s="43"/>
      <c r="F700" s="43"/>
      <c r="G700" s="43"/>
    </row>
    <row r="701" spans="1:7" ht="15">
      <c r="A701" s="18"/>
      <c r="B701" s="45"/>
      <c r="C701" s="72"/>
      <c r="D701" s="46"/>
      <c r="E701" s="43"/>
      <c r="F701" s="43"/>
      <c r="G701" s="43"/>
    </row>
    <row r="702" spans="1:7" ht="15">
      <c r="A702" s="18"/>
      <c r="B702" s="45"/>
      <c r="C702" s="72"/>
      <c r="D702" s="46"/>
      <c r="E702" s="43"/>
      <c r="F702" s="43"/>
      <c r="G702" s="43"/>
    </row>
    <row r="703" spans="1:7" ht="15">
      <c r="A703" s="18"/>
      <c r="B703" s="45"/>
      <c r="C703" s="72"/>
      <c r="D703" s="46"/>
      <c r="E703" s="43"/>
      <c r="F703" s="43"/>
      <c r="G703" s="43"/>
    </row>
    <row r="704" spans="1:7" ht="15">
      <c r="A704" s="18"/>
      <c r="B704" s="45"/>
      <c r="C704" s="72"/>
      <c r="D704" s="46"/>
      <c r="E704" s="43"/>
      <c r="F704" s="43"/>
      <c r="G704" s="43"/>
    </row>
    <row r="705" spans="1:7" ht="15">
      <c r="A705" s="18"/>
      <c r="B705" s="45"/>
      <c r="C705" s="72"/>
      <c r="D705" s="46"/>
      <c r="E705" s="43"/>
      <c r="F705" s="43"/>
      <c r="G705" s="43"/>
    </row>
    <row r="706" spans="1:7" ht="15">
      <c r="A706" s="18"/>
      <c r="B706" s="45"/>
      <c r="C706" s="72"/>
      <c r="D706" s="46"/>
      <c r="E706" s="43"/>
      <c r="F706" s="43"/>
      <c r="G706" s="43"/>
    </row>
    <row r="707" spans="1:7" ht="15">
      <c r="A707" s="18"/>
      <c r="B707" s="45"/>
      <c r="C707" s="72"/>
      <c r="D707" s="46"/>
      <c r="E707" s="43"/>
      <c r="F707" s="43"/>
      <c r="G707" s="43"/>
    </row>
    <row r="708" spans="1:7" ht="15">
      <c r="A708" s="18"/>
      <c r="B708" s="45"/>
      <c r="C708" s="72"/>
      <c r="D708" s="46"/>
      <c r="E708" s="43"/>
      <c r="F708" s="43"/>
      <c r="G708" s="43"/>
    </row>
    <row r="709" spans="1:7" ht="15">
      <c r="A709" s="18"/>
      <c r="B709" s="45"/>
      <c r="C709" s="72"/>
      <c r="D709" s="46"/>
      <c r="E709" s="43"/>
      <c r="F709" s="43"/>
      <c r="G709" s="43"/>
    </row>
    <row r="710" spans="1:7" ht="15">
      <c r="A710" s="18"/>
      <c r="B710" s="45"/>
      <c r="C710" s="72"/>
      <c r="D710" s="46"/>
      <c r="E710" s="43"/>
      <c r="F710" s="43"/>
      <c r="G710" s="43"/>
    </row>
    <row r="711" spans="1:7" ht="15">
      <c r="A711" s="18"/>
      <c r="B711" s="45"/>
      <c r="C711" s="72"/>
      <c r="D711" s="46"/>
      <c r="E711" s="43"/>
      <c r="F711" s="43"/>
      <c r="G711" s="43"/>
    </row>
    <row r="712" spans="1:7" ht="15">
      <c r="A712" s="18"/>
      <c r="B712" s="45"/>
      <c r="C712" s="72"/>
      <c r="D712" s="46"/>
      <c r="E712" s="43"/>
      <c r="F712" s="43"/>
      <c r="G712" s="43"/>
    </row>
    <row r="713" spans="1:7" ht="15">
      <c r="A713" s="18"/>
      <c r="B713" s="45"/>
      <c r="C713" s="72"/>
      <c r="D713" s="46"/>
      <c r="E713" s="43"/>
      <c r="F713" s="43"/>
      <c r="G713" s="43"/>
    </row>
    <row r="714" spans="1:7" ht="15">
      <c r="A714" s="18"/>
      <c r="B714" s="45"/>
      <c r="C714" s="72"/>
      <c r="D714" s="46"/>
      <c r="E714" s="43"/>
      <c r="F714" s="43"/>
      <c r="G714" s="43"/>
    </row>
    <row r="715" spans="1:7" ht="15">
      <c r="A715" s="18"/>
      <c r="B715" s="45"/>
      <c r="C715" s="72"/>
      <c r="D715" s="46"/>
      <c r="E715" s="43"/>
      <c r="F715" s="43"/>
      <c r="G715" s="43"/>
    </row>
    <row r="716" spans="1:7" ht="15">
      <c r="A716" s="18"/>
      <c r="B716" s="45"/>
      <c r="C716" s="72"/>
      <c r="D716" s="46"/>
      <c r="E716" s="43"/>
      <c r="F716" s="43"/>
      <c r="G716" s="43"/>
    </row>
    <row r="717" spans="1:7" ht="15">
      <c r="A717" s="18"/>
      <c r="B717" s="45"/>
      <c r="C717" s="72"/>
      <c r="D717" s="46"/>
      <c r="E717" s="43"/>
      <c r="F717" s="43"/>
      <c r="G717" s="43"/>
    </row>
    <row r="718" spans="1:7" ht="15">
      <c r="A718" s="18"/>
      <c r="B718" s="45"/>
      <c r="C718" s="72"/>
      <c r="D718" s="46"/>
      <c r="E718" s="43"/>
      <c r="F718" s="43"/>
      <c r="G718" s="43"/>
    </row>
    <row r="719" spans="1:7" ht="15">
      <c r="A719" s="18"/>
      <c r="B719" s="45"/>
      <c r="C719" s="72"/>
      <c r="D719" s="46"/>
      <c r="E719" s="43"/>
      <c r="F719" s="43"/>
      <c r="G719" s="43"/>
    </row>
    <row r="720" spans="1:7" ht="15">
      <c r="A720" s="18"/>
      <c r="B720" s="45"/>
      <c r="C720" s="72"/>
      <c r="D720" s="46"/>
      <c r="E720" s="43"/>
      <c r="F720" s="43"/>
      <c r="G720" s="43"/>
    </row>
    <row r="721" spans="1:7" ht="15">
      <c r="A721" s="18"/>
      <c r="B721" s="45"/>
      <c r="C721" s="72"/>
      <c r="D721" s="46"/>
      <c r="E721" s="43"/>
      <c r="F721" s="43"/>
      <c r="G721" s="43"/>
    </row>
    <row r="722" spans="1:7" ht="15">
      <c r="A722" s="18"/>
      <c r="B722" s="45"/>
      <c r="C722" s="72"/>
      <c r="D722" s="46"/>
      <c r="E722" s="43"/>
      <c r="F722" s="43"/>
      <c r="G722" s="43"/>
    </row>
    <row r="723" spans="1:7" ht="15">
      <c r="A723" s="18"/>
      <c r="B723" s="45"/>
      <c r="C723" s="72"/>
      <c r="D723" s="46"/>
      <c r="E723" s="43"/>
      <c r="F723" s="43"/>
      <c r="G723" s="43"/>
    </row>
    <row r="724" spans="1:7" ht="15">
      <c r="A724" s="18"/>
      <c r="B724" s="45"/>
      <c r="C724" s="72"/>
      <c r="D724" s="46"/>
      <c r="E724" s="43"/>
      <c r="F724" s="43"/>
      <c r="G724" s="43"/>
    </row>
    <row r="725" spans="1:7" ht="15">
      <c r="A725" s="18"/>
      <c r="B725" s="45"/>
      <c r="C725" s="72"/>
      <c r="D725" s="46"/>
      <c r="E725" s="43"/>
      <c r="F725" s="43"/>
      <c r="G725" s="43"/>
    </row>
    <row r="726" spans="1:7" ht="15">
      <c r="A726" s="18"/>
      <c r="B726" s="45"/>
      <c r="C726" s="72"/>
      <c r="D726" s="46"/>
      <c r="E726" s="43"/>
      <c r="F726" s="43"/>
      <c r="G726" s="43"/>
    </row>
    <row r="727" spans="1:7" ht="15">
      <c r="A727" s="18"/>
      <c r="B727" s="45"/>
      <c r="C727" s="72"/>
      <c r="D727" s="46"/>
      <c r="E727" s="43"/>
      <c r="F727" s="43"/>
      <c r="G727" s="43"/>
    </row>
    <row r="728" spans="1:7" ht="15">
      <c r="A728" s="18"/>
      <c r="B728" s="45"/>
      <c r="C728" s="72"/>
      <c r="D728" s="46"/>
      <c r="E728" s="43"/>
      <c r="F728" s="43"/>
      <c r="G728" s="43"/>
    </row>
    <row r="729" spans="1:7" ht="15">
      <c r="A729" s="18"/>
      <c r="B729" s="45"/>
      <c r="C729" s="72"/>
      <c r="D729" s="46"/>
      <c r="E729" s="43"/>
      <c r="F729" s="43"/>
      <c r="G729" s="43"/>
    </row>
    <row r="730" spans="1:7" ht="15">
      <c r="A730" s="18"/>
      <c r="B730" s="45"/>
      <c r="C730" s="72"/>
      <c r="D730" s="46"/>
      <c r="E730" s="43"/>
      <c r="F730" s="43"/>
      <c r="G730" s="43"/>
    </row>
    <row r="731" spans="1:7" ht="15">
      <c r="A731" s="18"/>
      <c r="B731" s="45"/>
      <c r="C731" s="72"/>
      <c r="D731" s="46"/>
      <c r="E731" s="43"/>
      <c r="F731" s="43"/>
      <c r="G731" s="43"/>
    </row>
    <row r="732" spans="1:7" ht="15">
      <c r="A732" s="18"/>
      <c r="B732" s="45"/>
      <c r="C732" s="72"/>
      <c r="D732" s="46"/>
      <c r="E732" s="43"/>
      <c r="F732" s="43"/>
      <c r="G732" s="43"/>
    </row>
    <row r="733" spans="1:7" ht="15">
      <c r="A733" s="18"/>
      <c r="B733" s="45"/>
      <c r="C733" s="72"/>
      <c r="D733" s="46"/>
      <c r="E733" s="43"/>
      <c r="F733" s="43"/>
      <c r="G733" s="43"/>
    </row>
    <row r="734" spans="1:7" ht="15">
      <c r="A734" s="18"/>
      <c r="B734" s="45"/>
      <c r="C734" s="72"/>
      <c r="D734" s="46"/>
      <c r="E734" s="43"/>
      <c r="F734" s="43"/>
      <c r="G734" s="43"/>
    </row>
    <row r="735" spans="1:7" ht="15">
      <c r="A735" s="18"/>
      <c r="B735" s="45"/>
      <c r="C735" s="72"/>
      <c r="D735" s="46"/>
      <c r="E735" s="43"/>
      <c r="F735" s="43"/>
      <c r="G735" s="43"/>
    </row>
    <row r="736" spans="1:7" ht="15">
      <c r="A736" s="18"/>
      <c r="B736" s="45"/>
      <c r="C736" s="72"/>
      <c r="D736" s="46"/>
      <c r="E736" s="43"/>
      <c r="F736" s="43"/>
      <c r="G736" s="43"/>
    </row>
    <row r="737" spans="1:7" ht="15">
      <c r="A737" s="18"/>
      <c r="B737" s="45"/>
      <c r="C737" s="72"/>
      <c r="D737" s="46"/>
      <c r="E737" s="43"/>
      <c r="F737" s="43"/>
      <c r="G737" s="43"/>
    </row>
    <row r="738" spans="1:7" ht="15">
      <c r="A738" s="18"/>
      <c r="B738" s="45"/>
      <c r="C738" s="72"/>
      <c r="D738" s="46"/>
      <c r="E738" s="43"/>
      <c r="F738" s="43"/>
      <c r="G738" s="43"/>
    </row>
    <row r="739" spans="1:7" ht="15">
      <c r="A739" s="18"/>
      <c r="B739" s="45"/>
      <c r="C739" s="72"/>
      <c r="D739" s="46"/>
      <c r="E739" s="43"/>
      <c r="F739" s="43"/>
      <c r="G739" s="43"/>
    </row>
    <row r="740" spans="1:7" ht="15">
      <c r="A740" s="18"/>
      <c r="B740" s="45"/>
      <c r="C740" s="72"/>
      <c r="D740" s="46"/>
      <c r="E740" s="43"/>
      <c r="F740" s="43"/>
      <c r="G740" s="43"/>
    </row>
    <row r="741" spans="1:7" ht="15">
      <c r="A741" s="18"/>
      <c r="B741" s="45"/>
      <c r="C741" s="72"/>
      <c r="D741" s="46"/>
      <c r="E741" s="43"/>
      <c r="F741" s="43"/>
      <c r="G741" s="43"/>
    </row>
    <row r="742" spans="1:7" ht="15">
      <c r="A742" s="18"/>
      <c r="B742" s="45"/>
      <c r="C742" s="72"/>
      <c r="D742" s="46"/>
      <c r="E742" s="43"/>
      <c r="F742" s="43"/>
      <c r="G742" s="43"/>
    </row>
    <row r="743" spans="1:7" ht="15">
      <c r="A743" s="18"/>
      <c r="B743" s="45"/>
      <c r="C743" s="72"/>
      <c r="D743" s="46"/>
      <c r="E743" s="43"/>
      <c r="F743" s="43"/>
      <c r="G743" s="43"/>
    </row>
    <row r="744" spans="1:7" ht="15">
      <c r="A744" s="18"/>
      <c r="B744" s="45"/>
      <c r="C744" s="72"/>
      <c r="D744" s="46"/>
      <c r="E744" s="43"/>
      <c r="F744" s="43"/>
      <c r="G744" s="43"/>
    </row>
    <row r="745" spans="1:7" ht="15">
      <c r="A745" s="18"/>
      <c r="B745" s="45"/>
      <c r="C745" s="72"/>
      <c r="D745" s="46"/>
      <c r="E745" s="43"/>
      <c r="F745" s="43"/>
      <c r="G745" s="43"/>
    </row>
  </sheetData>
  <sheetProtection password="CE28" sheet="1" objects="1" scenarios="1"/>
  <mergeCells count="75">
    <mergeCell ref="A1:K1"/>
    <mergeCell ref="A2:K2"/>
    <mergeCell ref="A454:K454"/>
    <mergeCell ref="A394:A395"/>
    <mergeCell ref="B394:B395"/>
    <mergeCell ref="B400:B413"/>
    <mergeCell ref="B281:B297"/>
    <mergeCell ref="A449:A450"/>
    <mergeCell ref="B449:B450"/>
    <mergeCell ref="A362:A372"/>
    <mergeCell ref="B362:B372"/>
    <mergeCell ref="A373:A387"/>
    <mergeCell ref="B396:B399"/>
    <mergeCell ref="B388:B393"/>
    <mergeCell ref="A343:A361"/>
    <mergeCell ref="B212:B222"/>
    <mergeCell ref="A313:A321"/>
    <mergeCell ref="B313:B321"/>
    <mergeCell ref="A322:A342"/>
    <mergeCell ref="B322:B342"/>
    <mergeCell ref="A268:A280"/>
    <mergeCell ref="A223:A236"/>
    <mergeCell ref="B223:B236"/>
    <mergeCell ref="A212:A222"/>
    <mergeCell ref="B343:B361"/>
    <mergeCell ref="B268:B280"/>
    <mergeCell ref="A281:A297"/>
    <mergeCell ref="B161:B173"/>
    <mergeCell ref="A174:A185"/>
    <mergeCell ref="A237:A248"/>
    <mergeCell ref="B237:B248"/>
    <mergeCell ref="A249:A267"/>
    <mergeCell ref="B249:B267"/>
    <mergeCell ref="B199:B211"/>
    <mergeCell ref="A199:A211"/>
    <mergeCell ref="A186:A198"/>
    <mergeCell ref="B174:B185"/>
    <mergeCell ref="B30:B54"/>
    <mergeCell ref="A96:A113"/>
    <mergeCell ref="A5:A29"/>
    <mergeCell ref="B5:B29"/>
    <mergeCell ref="B133:B148"/>
    <mergeCell ref="A30:A54"/>
    <mergeCell ref="B114:B132"/>
    <mergeCell ref="A133:A148"/>
    <mergeCell ref="B96:B113"/>
    <mergeCell ref="B414:B432"/>
    <mergeCell ref="A149:A160"/>
    <mergeCell ref="A161:A173"/>
    <mergeCell ref="A55:A73"/>
    <mergeCell ref="B55:B73"/>
    <mergeCell ref="A74:A95"/>
    <mergeCell ref="B74:B95"/>
    <mergeCell ref="B186:B198"/>
    <mergeCell ref="B149:B160"/>
    <mergeCell ref="A114:A132"/>
    <mergeCell ref="A433:A441"/>
    <mergeCell ref="B433:B441"/>
    <mergeCell ref="A442:A447"/>
    <mergeCell ref="A298:A312"/>
    <mergeCell ref="B298:B312"/>
    <mergeCell ref="A400:A413"/>
    <mergeCell ref="A396:A399"/>
    <mergeCell ref="A414:A432"/>
    <mergeCell ref="B373:B387"/>
    <mergeCell ref="A388:A393"/>
    <mergeCell ref="H452:H453"/>
    <mergeCell ref="I452:I453"/>
    <mergeCell ref="A457:A530"/>
    <mergeCell ref="B457:B530"/>
    <mergeCell ref="G452:G453"/>
    <mergeCell ref="C442:C447"/>
    <mergeCell ref="E452:E453"/>
    <mergeCell ref="F452:F453"/>
    <mergeCell ref="B442:B447"/>
  </mergeCells>
  <printOptions/>
  <pageMargins left="0.3937007874015748" right="0.1968503937007874" top="0.3937007874015748" bottom="0.1968503937007874" header="0.15748031496062992" footer="0.15748031496062992"/>
  <pageSetup fitToHeight="9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2013-01-16T03:43:24Z</cp:lastPrinted>
  <dcterms:created xsi:type="dcterms:W3CDTF">2011-02-09T07:28:13Z</dcterms:created>
  <dcterms:modified xsi:type="dcterms:W3CDTF">2013-01-16T06:56:20Z</dcterms:modified>
  <cp:category/>
  <cp:version/>
  <cp:contentType/>
  <cp:contentStatus/>
</cp:coreProperties>
</file>