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116" windowWidth="14880" windowHeight="3996" activeTab="0"/>
  </bookViews>
  <sheets>
    <sheet name="на 01.01.2015" sheetId="1" r:id="rId1"/>
  </sheets>
  <definedNames>
    <definedName name="_xlnm.Print_Titles" localSheetId="0">'на 01.01.2015'!$4:$5</definedName>
    <definedName name="_xlnm.Print_Area" localSheetId="0">'на 01.01.2015'!$A$1:$K$558</definedName>
  </definedNames>
  <calcPr fullCalcOnLoad="1"/>
</workbook>
</file>

<file path=xl/sharedStrings.xml><?xml version="1.0" encoding="utf-8"?>
<sst xmlns="http://schemas.openxmlformats.org/spreadsheetml/2006/main" count="1092" uniqueCount="260">
  <si>
    <t>Код адм.</t>
  </si>
  <si>
    <t>Код вида доходов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</si>
  <si>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</si>
  <si>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</si>
  <si>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</si>
  <si>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</si>
  <si>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</si>
  <si>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</si>
  <si>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</si>
  <si>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</si>
  <si>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</si>
  <si>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</si>
  <si>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</si>
  <si>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</si>
  <si>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</si>
  <si>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</si>
  <si>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</si>
  <si>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</si>
  <si>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</si>
  <si>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</si>
  <si>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</si>
  <si>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</si>
  <si>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</si>
  <si>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</si>
  <si>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</si>
  <si>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</si>
  <si>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</si>
  <si>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</si>
  <si>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</si>
  <si>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</si>
  <si>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</si>
  <si>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</si>
  <si>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</si>
  <si>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</si>
  <si>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</si>
  <si>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</si>
  <si>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</si>
  <si>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</si>
  <si>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</si>
  <si>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</si>
  <si>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</si>
  <si>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</si>
  <si>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</si>
  <si>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</si>
  <si>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</si>
  <si>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</si>
  <si>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</si>
  <si>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</si>
  <si>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</si>
  <si>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</si>
  <si>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</si>
  <si>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</si>
  <si>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</si>
  <si>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</si>
  <si>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</si>
  <si>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</si>
  <si>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</si>
  <si>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</si>
  <si>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</si>
  <si>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</si>
  <si>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</si>
  <si>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</si>
  <si>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</si>
  <si>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</si>
  <si>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</si>
  <si>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</si>
  <si>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</si>
  <si>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</si>
  <si>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</si>
  <si>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</si>
  <si>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</si>
  <si>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</si>
  <si>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</si>
  <si>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</si>
  <si>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</si>
  <si>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</si>
  <si>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</si>
  <si>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</si>
  <si>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</si>
  <si>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</si>
  <si>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</si>
  <si>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</si>
  <si>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</si>
  <si>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</si>
  <si>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</si>
  <si>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</si>
  <si>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</si>
  <si>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</si>
  <si>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</si>
  <si>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</si>
  <si>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</si>
  <si>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</si>
  <si>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</si>
  <si>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</si>
  <si>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</si>
  <si>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</si>
  <si>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</si>
  <si>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</si>
  <si>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</si>
  <si>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</si>
  <si>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</si>
  <si>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</si>
  <si>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</si>
  <si>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</si>
  <si>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</si>
  <si>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</si>
  <si>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</si>
  <si>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</si>
  <si>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</si>
  <si>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</si>
  <si>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</si>
  <si>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</si>
  <si>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</si>
  <si>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</si>
  <si>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</si>
  <si>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</si>
  <si>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</si>
  <si>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</si>
  <si>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</si>
  <si>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</si>
  <si>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</si>
  <si>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</si>
  <si>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</si>
  <si>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</si>
  <si>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</si>
  <si>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</si>
  <si>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</si>
  <si>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</si>
  <si>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</si>
  <si>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</si>
  <si>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</si>
  <si>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</si>
  <si>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</si>
  <si>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</si>
  <si>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</si>
  <si>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</si>
  <si>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</si>
  <si>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</si>
  <si>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</si>
  <si>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</si>
  <si>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</si>
  <si>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</si>
  <si>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</si>
  <si>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</si>
  <si>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</si>
  <si>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</si>
  <si>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</si>
  <si>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</si>
  <si>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</si>
  <si>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</si>
  <si>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</si>
  <si>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</si>
  <si>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</si>
  <si>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</si>
  <si>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</si>
  <si>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</si>
  <si>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</si>
  <si>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</si>
  <si>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</si>
  <si>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</si>
  <si>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</si>
  <si>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</si>
  <si>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</si>
  <si>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</si>
  <si>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</si>
  <si>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</si>
  <si>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</si>
  <si>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</si>
  <si>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</si>
  <si>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</si>
  <si>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</si>
  <si>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</si>
  <si>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</si>
  <si>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</si>
  <si>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</si>
  <si>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</si>
  <si>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</si>
  <si>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</si>
  <si>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</si>
  <si>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</si>
  <si>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</si>
  <si>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</si>
  <si>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</si>
  <si>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</si>
  <si>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</si>
  <si>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</si>
  <si>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</si>
  <si>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</si>
  <si>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</si>
  <si>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</si>
  <si>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</si>
  <si>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</si>
  <si>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</si>
  <si>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</si>
  <si>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</si>
  <si>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</si>
  <si>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</si>
  <si>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</si>
  <si>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</si>
  <si>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</si>
  <si>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</si>
  <si>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</si>
  <si>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</si>
  <si>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</si>
  <si>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</si>
  <si>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</si>
  <si>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</si>
  <si>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</si>
  <si>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</si>
  <si>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</si>
  <si>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</si>
  <si>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</si>
  <si>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</si>
  <si>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</si>
  <si>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</si>
  <si>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</si>
  <si>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</si>
  <si>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</si>
  <si>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</si>
  <si>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</si>
  <si>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</si>
  <si>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</si>
  <si>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</si>
  <si>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</si>
  <si>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</si>
  <si>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</si>
  <si>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</si>
  <si>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</si>
  <si>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</si>
  <si>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</si>
  <si>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</si>
  <si>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</si>
  <si>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</si>
  <si>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</si>
  <si>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</si>
  <si>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</si>
  <si>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</si>
  <si>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</si>
  <si>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</si>
  <si>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</si>
  <si>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</si>
  <si>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</si>
  <si>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</si>
  <si>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 xml:space="preserve">Уточненный годовой план на 2014 год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</si>
  <si>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</si>
  <si>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</si>
  <si>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</si>
  <si>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2 18 04030 04 0000 151</t>
  </si>
  <si>
    <t>Доходы бюджетов городских округов от возврата иными организациями остатков субсидий прошлых лет</t>
  </si>
  <si>
    <t>Оперативный анализ  поступления доходов за 2014 года</t>
  </si>
  <si>
    <t xml:space="preserve">Оперативный анализ исполнения бюджета города Перми по доходам на 1 января 2015 года  </t>
  </si>
  <si>
    <t>% исполн. плана 2014 года</t>
  </si>
  <si>
    <t>Откл. факта 2014г. от факта 2013г.</t>
  </si>
  <si>
    <t>% факта 2014г. к факту 2013г.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</si>
  <si>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</si>
  <si>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</si>
  <si>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</si>
  <si>
    <t>Факт за 2013 год (в сопост. условиях)</t>
  </si>
  <si>
    <t xml:space="preserve">Факт за 2014 год </t>
  </si>
  <si>
    <t>Откл. факта 2014 года от плана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</si>
</sst>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48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5" fontId="0" fillId="0" borderId="11" xfId="43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3" fillId="0" borderId="1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165" fontId="3" fillId="0" borderId="11" xfId="0" applyNumberFormat="1" applyFont="1" applyFill="1" applyBorder="1" applyAlignment="1">
      <alignment vertical="top" wrapText="1"/>
    </xf>
    <xf numFmtId="165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center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/>
    </xf>
    <xf numFmtId="165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Alignment="1">
      <alignment horizontal="left" wrapText="1"/>
    </xf>
    <xf numFmtId="165" fontId="7" fillId="0" borderId="12" xfId="0" applyNumberFormat="1" applyFont="1" applyFill="1" applyBorder="1" applyAlignment="1">
      <alignment horizontal="left" wrapText="1"/>
    </xf>
    <xf numFmtId="165" fontId="7" fillId="0" borderId="10" xfId="0" applyNumberFormat="1" applyFont="1" applyFill="1" applyBorder="1" applyAlignment="1">
      <alignment horizontal="left" wrapText="1"/>
    </xf>
    <xf numFmtId="165" fontId="7" fillId="0" borderId="10" xfId="0" applyNumberFormat="1" applyFont="1" applyFill="1" applyBorder="1" applyAlignment="1">
      <alignment horizontal="left"/>
    </xf>
    <xf numFmtId="165" fontId="9" fillId="0" borderId="10" xfId="0" applyNumberFormat="1" applyFont="1" applyFill="1" applyBorder="1" applyAlignment="1">
      <alignment horizontal="left" wrapText="1"/>
    </xf>
    <xf numFmtId="165" fontId="8" fillId="0" borderId="10" xfId="0" applyNumberFormat="1" applyFont="1" applyFill="1" applyBorder="1" applyAlignment="1">
      <alignment horizontal="left" wrapText="1"/>
    </xf>
    <xf numFmtId="165" fontId="7" fillId="0" borderId="14" xfId="0" applyNumberFormat="1" applyFont="1" applyFill="1" applyBorder="1" applyAlignment="1">
      <alignment horizontal="left" vertical="top" wrapText="1"/>
    </xf>
    <xf numFmtId="165" fontId="8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left" wrapText="1"/>
    </xf>
    <xf numFmtId="165" fontId="9" fillId="0" borderId="0" xfId="0" applyNumberFormat="1" applyFont="1" applyFill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165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5" fontId="3" fillId="0" borderId="12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left" vertical="center" wrapText="1"/>
    </xf>
    <xf numFmtId="165" fontId="8" fillId="0" borderId="12" xfId="0" applyNumberFormat="1" applyFont="1" applyFill="1" applyBorder="1" applyAlignment="1">
      <alignment horizontal="left" vertical="center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2" xfId="43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left" wrapText="1"/>
    </xf>
    <xf numFmtId="165" fontId="9" fillId="0" borderId="11" xfId="0" applyNumberFormat="1" applyFont="1" applyFill="1" applyBorder="1" applyAlignment="1">
      <alignment horizontal="left" wrapText="1"/>
    </xf>
    <xf numFmtId="165" fontId="9" fillId="0" borderId="12" xfId="0" applyNumberFormat="1" applyFont="1" applyFill="1" applyBorder="1" applyAlignment="1">
      <alignment horizontal="left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0" fillId="0" borderId="12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1"/>
  <sheetViews>
    <sheetView tabSelected="1" zoomScale="80" zoomScaleNormal="80" zoomScaleSheetLayoutView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5.625" style="14" customWidth="1"/>
    <col min="2" max="2" width="14.375" style="15" customWidth="1"/>
    <col min="3" max="3" width="15.875" style="55" hidden="1" customWidth="1"/>
    <col min="4" max="4" width="58.00390625" style="25" customWidth="1"/>
    <col min="5" max="5" width="13.875" style="27" customWidth="1"/>
    <col min="6" max="6" width="14.50390625" style="27" customWidth="1"/>
    <col min="7" max="7" width="13.875" style="27" customWidth="1"/>
    <col min="8" max="8" width="12.25390625" style="11" customWidth="1"/>
    <col min="9" max="9" width="10.75390625" style="11" customWidth="1"/>
    <col min="10" max="10" width="12.875" style="11" customWidth="1"/>
    <col min="11" max="11" width="10.25390625" style="11" customWidth="1"/>
    <col min="12" max="12" width="10.25390625" style="11" hidden="1" customWidth="1"/>
    <col min="13" max="13" width="11.00390625" style="11" hidden="1" customWidth="1"/>
    <col min="14" max="14" width="10.125" style="11" hidden="1" customWidth="1"/>
    <col min="15" max="16384" width="15.25390625" style="11" customWidth="1"/>
  </cols>
  <sheetData>
    <row r="1" spans="1:11" ht="18">
      <c r="A1" s="100" t="s">
        <v>161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4" ht="24" customHeight="1">
      <c r="A2" s="101" t="s">
        <v>250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4:11" ht="20.25" customHeight="1">
      <c r="D3" s="1"/>
      <c r="G3" s="51"/>
      <c r="I3" s="16"/>
      <c r="K3" s="16" t="s">
        <v>160</v>
      </c>
    </row>
    <row r="4" spans="1:14" ht="48" customHeight="1">
      <c r="A4" s="102" t="s">
        <v>0</v>
      </c>
      <c r="B4" s="70" t="s">
        <v>244</v>
      </c>
      <c r="C4" s="103" t="s">
        <v>1</v>
      </c>
      <c r="D4" s="70" t="s">
        <v>245</v>
      </c>
      <c r="E4" s="88" t="s">
        <v>257</v>
      </c>
      <c r="F4" s="79" t="s">
        <v>243</v>
      </c>
      <c r="G4" s="79" t="s">
        <v>258</v>
      </c>
      <c r="H4" s="81" t="s">
        <v>259</v>
      </c>
      <c r="I4" s="72" t="s">
        <v>251</v>
      </c>
      <c r="J4" s="81" t="s">
        <v>252</v>
      </c>
      <c r="K4" s="70" t="s">
        <v>253</v>
      </c>
      <c r="L4" s="72" t="s">
        <v>2</v>
      </c>
      <c r="M4" s="81" t="s">
        <v>216</v>
      </c>
      <c r="N4" s="70" t="s">
        <v>217</v>
      </c>
    </row>
    <row r="5" spans="1:14" ht="25.5" customHeight="1">
      <c r="A5" s="102"/>
      <c r="B5" s="70"/>
      <c r="C5" s="104"/>
      <c r="D5" s="70"/>
      <c r="E5" s="89"/>
      <c r="F5" s="80"/>
      <c r="G5" s="80"/>
      <c r="H5" s="71"/>
      <c r="I5" s="73"/>
      <c r="J5" s="71"/>
      <c r="K5" s="71"/>
      <c r="L5" s="73"/>
      <c r="M5" s="71"/>
      <c r="N5" s="71"/>
    </row>
    <row r="6" spans="1:14" ht="18" customHeight="1">
      <c r="A6" s="76" t="s">
        <v>3</v>
      </c>
      <c r="B6" s="76" t="s">
        <v>4</v>
      </c>
      <c r="C6" s="56" t="s">
        <v>5</v>
      </c>
      <c r="D6" s="30" t="s">
        <v>6</v>
      </c>
      <c r="E6" s="12">
        <v>3137.6</v>
      </c>
      <c r="F6" s="31">
        <v>1128.5</v>
      </c>
      <c r="G6" s="12">
        <v>9073</v>
      </c>
      <c r="H6" s="12">
        <f>G6-F6</f>
        <v>7944.5</v>
      </c>
      <c r="I6" s="12">
        <f>G6/F6*100</f>
        <v>803.9875941515286</v>
      </c>
      <c r="J6" s="12">
        <f aca="true" t="shared" si="0" ref="J6:J69">G6-E6</f>
        <v>5935.4</v>
      </c>
      <c r="K6" s="12">
        <f aca="true" t="shared" si="1" ref="K6:K17">G6/E6*100</f>
        <v>289.1700662927078</v>
      </c>
      <c r="L6" s="12">
        <f>G6/F6*100</f>
        <v>803.9875941515286</v>
      </c>
      <c r="M6" s="12">
        <f>G6-E6</f>
        <v>5935.4</v>
      </c>
      <c r="N6" s="12"/>
    </row>
    <row r="7" spans="1:14" ht="46.5">
      <c r="A7" s="77"/>
      <c r="B7" s="77"/>
      <c r="C7" s="57" t="s">
        <v>222</v>
      </c>
      <c r="D7" s="33" t="s">
        <v>223</v>
      </c>
      <c r="E7" s="12">
        <v>157258.5</v>
      </c>
      <c r="F7" s="12">
        <v>188704.6</v>
      </c>
      <c r="G7" s="12">
        <v>111007.6</v>
      </c>
      <c r="H7" s="12">
        <f aca="true" t="shared" si="2" ref="H7:H70">G7-F7</f>
        <v>-77697</v>
      </c>
      <c r="I7" s="12">
        <f>G7/F7*100</f>
        <v>58.82612294559857</v>
      </c>
      <c r="J7" s="12">
        <f t="shared" si="0"/>
        <v>-46250.899999999994</v>
      </c>
      <c r="K7" s="12">
        <f t="shared" si="1"/>
        <v>70.58925272719759</v>
      </c>
      <c r="L7" s="12">
        <f>G7/F7*100</f>
        <v>58.82612294559857</v>
      </c>
      <c r="M7" s="12">
        <f>G7-E7</f>
        <v>-46250.899999999994</v>
      </c>
      <c r="N7" s="12">
        <f>G7/E7*100</f>
        <v>70.58925272719759</v>
      </c>
    </row>
    <row r="8" spans="1:14" ht="30.75">
      <c r="A8" s="77"/>
      <c r="B8" s="77"/>
      <c r="C8" s="57" t="s">
        <v>10</v>
      </c>
      <c r="D8" s="18" t="s">
        <v>11</v>
      </c>
      <c r="E8" s="12">
        <v>7342.3</v>
      </c>
      <c r="F8" s="12">
        <v>11876.6</v>
      </c>
      <c r="G8" s="12">
        <v>11876.6</v>
      </c>
      <c r="H8" s="12">
        <f t="shared" si="2"/>
        <v>0</v>
      </c>
      <c r="I8" s="12">
        <f>G8/F8*100</f>
        <v>100</v>
      </c>
      <c r="J8" s="12">
        <f t="shared" si="0"/>
        <v>4534.3</v>
      </c>
      <c r="K8" s="12">
        <f t="shared" si="1"/>
        <v>161.75585307056372</v>
      </c>
      <c r="L8" s="12">
        <f>G8/F8*100</f>
        <v>100</v>
      </c>
      <c r="M8" s="12">
        <f>G8-E8</f>
        <v>4534.3</v>
      </c>
      <c r="N8" s="12">
        <f>G8/E8*100</f>
        <v>161.75585307056372</v>
      </c>
    </row>
    <row r="9" spans="1:14" ht="30.75">
      <c r="A9" s="77"/>
      <c r="B9" s="77"/>
      <c r="C9" s="57" t="s">
        <v>12</v>
      </c>
      <c r="D9" s="32" t="s">
        <v>13</v>
      </c>
      <c r="E9" s="12">
        <v>731.1</v>
      </c>
      <c r="F9" s="12">
        <v>557</v>
      </c>
      <c r="G9" s="12">
        <v>767.6</v>
      </c>
      <c r="H9" s="12">
        <f t="shared" si="2"/>
        <v>210.60000000000002</v>
      </c>
      <c r="I9" s="12">
        <f>G9/F9*100</f>
        <v>137.8096947935368</v>
      </c>
      <c r="J9" s="12">
        <f t="shared" si="0"/>
        <v>36.5</v>
      </c>
      <c r="K9" s="12">
        <f t="shared" si="1"/>
        <v>104.99247708931748</v>
      </c>
      <c r="L9" s="12">
        <f>G9/F9*100</f>
        <v>137.8096947935368</v>
      </c>
      <c r="M9" s="12">
        <f>G9-E9</f>
        <v>36.5</v>
      </c>
      <c r="N9" s="12">
        <f>G9/E9*100</f>
        <v>104.99247708931748</v>
      </c>
    </row>
    <row r="10" spans="1:14" ht="30.75" hidden="1">
      <c r="A10" s="77"/>
      <c r="B10" s="77"/>
      <c r="C10" s="57" t="s">
        <v>189</v>
      </c>
      <c r="D10" s="33" t="s">
        <v>190</v>
      </c>
      <c r="E10" s="12"/>
      <c r="F10" s="12"/>
      <c r="G10" s="12"/>
      <c r="H10" s="12">
        <f t="shared" si="2"/>
        <v>0</v>
      </c>
      <c r="I10" s="12" t="e">
        <f>G10/F10*100</f>
        <v>#DIV/0!</v>
      </c>
      <c r="J10" s="12">
        <f t="shared" si="0"/>
        <v>0</v>
      </c>
      <c r="K10" s="12" t="e">
        <f t="shared" si="1"/>
        <v>#DIV/0!</v>
      </c>
      <c r="L10" s="12"/>
      <c r="M10" s="12"/>
      <c r="N10" s="12"/>
    </row>
    <row r="11" spans="1:14" ht="34.5" customHeight="1">
      <c r="A11" s="77"/>
      <c r="B11" s="77"/>
      <c r="C11" s="57" t="s">
        <v>195</v>
      </c>
      <c r="D11" s="33" t="s">
        <v>196</v>
      </c>
      <c r="E11" s="12">
        <v>491.1</v>
      </c>
      <c r="F11" s="12"/>
      <c r="G11" s="12">
        <v>1.1</v>
      </c>
      <c r="H11" s="12">
        <f t="shared" si="2"/>
        <v>1.1</v>
      </c>
      <c r="I11" s="12"/>
      <c r="J11" s="12">
        <f t="shared" si="0"/>
        <v>-490</v>
      </c>
      <c r="K11" s="12">
        <f t="shared" si="1"/>
        <v>0.22398696803095094</v>
      </c>
      <c r="L11" s="12"/>
      <c r="M11" s="12">
        <f aca="true" t="shared" si="3" ref="M11:M22">G11-E11</f>
        <v>-490</v>
      </c>
      <c r="N11" s="12">
        <f aca="true" t="shared" si="4" ref="N11:N22">G11/E11*100</f>
        <v>0.22398696803095094</v>
      </c>
    </row>
    <row r="12" spans="1:14" ht="30.75">
      <c r="A12" s="77"/>
      <c r="B12" s="77"/>
      <c r="C12" s="57" t="s">
        <v>183</v>
      </c>
      <c r="D12" s="33" t="s">
        <v>184</v>
      </c>
      <c r="E12" s="12">
        <v>1542.5</v>
      </c>
      <c r="F12" s="12"/>
      <c r="G12" s="12">
        <v>220.8</v>
      </c>
      <c r="H12" s="12">
        <f t="shared" si="2"/>
        <v>220.8</v>
      </c>
      <c r="I12" s="12"/>
      <c r="J12" s="12">
        <f t="shared" si="0"/>
        <v>-1321.7</v>
      </c>
      <c r="K12" s="12">
        <f t="shared" si="1"/>
        <v>14.314424635332253</v>
      </c>
      <c r="L12" s="12"/>
      <c r="M12" s="12">
        <f t="shared" si="3"/>
        <v>-1321.7</v>
      </c>
      <c r="N12" s="12">
        <f t="shared" si="4"/>
        <v>14.314424635332253</v>
      </c>
    </row>
    <row r="13" spans="1:14" ht="84" customHeight="1">
      <c r="A13" s="77"/>
      <c r="B13" s="77"/>
      <c r="C13" s="58" t="s">
        <v>181</v>
      </c>
      <c r="D13" s="33" t="s">
        <v>201</v>
      </c>
      <c r="E13" s="12">
        <v>49</v>
      </c>
      <c r="F13" s="12"/>
      <c r="G13" s="12">
        <v>0.2</v>
      </c>
      <c r="H13" s="12">
        <f t="shared" si="2"/>
        <v>0.2</v>
      </c>
      <c r="I13" s="12"/>
      <c r="J13" s="12">
        <f t="shared" si="0"/>
        <v>-48.8</v>
      </c>
      <c r="K13" s="12">
        <f t="shared" si="1"/>
        <v>0.40816326530612246</v>
      </c>
      <c r="L13" s="12"/>
      <c r="M13" s="12">
        <f t="shared" si="3"/>
        <v>-48.8</v>
      </c>
      <c r="N13" s="12">
        <f t="shared" si="4"/>
        <v>0.40816326530612246</v>
      </c>
    </row>
    <row r="14" spans="1:14" ht="93">
      <c r="A14" s="77"/>
      <c r="B14" s="77"/>
      <c r="C14" s="58" t="s">
        <v>172</v>
      </c>
      <c r="D14" s="34" t="s">
        <v>173</v>
      </c>
      <c r="E14" s="12">
        <v>593809.7</v>
      </c>
      <c r="F14" s="12">
        <v>382749.6</v>
      </c>
      <c r="G14" s="12">
        <v>419902.3</v>
      </c>
      <c r="H14" s="12">
        <f t="shared" si="2"/>
        <v>37152.70000000001</v>
      </c>
      <c r="I14" s="12">
        <f>G14/F14*100</f>
        <v>109.70679002669108</v>
      </c>
      <c r="J14" s="12">
        <f t="shared" si="0"/>
        <v>-173907.39999999997</v>
      </c>
      <c r="K14" s="12">
        <f t="shared" si="1"/>
        <v>70.71327733447265</v>
      </c>
      <c r="L14" s="12">
        <f>G14/F14*100</f>
        <v>109.70679002669108</v>
      </c>
      <c r="M14" s="12">
        <f t="shared" si="3"/>
        <v>-173907.39999999997</v>
      </c>
      <c r="N14" s="12">
        <f t="shared" si="4"/>
        <v>70.71327733447265</v>
      </c>
    </row>
    <row r="15" spans="1:14" ht="93">
      <c r="A15" s="77"/>
      <c r="B15" s="77"/>
      <c r="C15" s="58" t="s">
        <v>199</v>
      </c>
      <c r="D15" s="34" t="s">
        <v>180</v>
      </c>
      <c r="E15" s="12">
        <v>9.8</v>
      </c>
      <c r="F15" s="12"/>
      <c r="G15" s="12"/>
      <c r="H15" s="12">
        <f t="shared" si="2"/>
        <v>0</v>
      </c>
      <c r="I15" s="12"/>
      <c r="J15" s="12">
        <f t="shared" si="0"/>
        <v>-9.8</v>
      </c>
      <c r="K15" s="12">
        <f t="shared" si="1"/>
        <v>0</v>
      </c>
      <c r="L15" s="12"/>
      <c r="M15" s="12">
        <f t="shared" si="3"/>
        <v>-9.8</v>
      </c>
      <c r="N15" s="12">
        <f t="shared" si="4"/>
        <v>0</v>
      </c>
    </row>
    <row r="16" spans="1:14" ht="47.25" customHeight="1" hidden="1">
      <c r="A16" s="77"/>
      <c r="B16" s="77"/>
      <c r="C16" s="58" t="s">
        <v>198</v>
      </c>
      <c r="D16" s="32" t="s">
        <v>14</v>
      </c>
      <c r="E16" s="12"/>
      <c r="F16" s="12"/>
      <c r="G16" s="12"/>
      <c r="H16" s="12">
        <f t="shared" si="2"/>
        <v>0</v>
      </c>
      <c r="I16" s="12"/>
      <c r="J16" s="12">
        <f t="shared" si="0"/>
        <v>0</v>
      </c>
      <c r="K16" s="12" t="e">
        <f t="shared" si="1"/>
        <v>#DIV/0!</v>
      </c>
      <c r="L16" s="12" t="e">
        <f>G16/F16*100</f>
        <v>#DIV/0!</v>
      </c>
      <c r="M16" s="12">
        <f t="shared" si="3"/>
        <v>0</v>
      </c>
      <c r="N16" s="12" t="e">
        <f t="shared" si="4"/>
        <v>#DIV/0!</v>
      </c>
    </row>
    <row r="17" spans="1:14" ht="15">
      <c r="A17" s="77"/>
      <c r="B17" s="77"/>
      <c r="C17" s="57" t="s">
        <v>15</v>
      </c>
      <c r="D17" s="18" t="s">
        <v>16</v>
      </c>
      <c r="E17" s="12">
        <f>SUM(E18:E20)</f>
        <v>67.4</v>
      </c>
      <c r="F17" s="12">
        <f>SUM(F18:F20)</f>
        <v>0</v>
      </c>
      <c r="G17" s="12">
        <f>SUM(G18:G20)</f>
        <v>434</v>
      </c>
      <c r="H17" s="12">
        <f t="shared" si="2"/>
        <v>434</v>
      </c>
      <c r="I17" s="12"/>
      <c r="J17" s="12">
        <f t="shared" si="0"/>
        <v>366.6</v>
      </c>
      <c r="K17" s="12">
        <f t="shared" si="1"/>
        <v>643.9169139465876</v>
      </c>
      <c r="L17" s="12"/>
      <c r="M17" s="12">
        <f t="shared" si="3"/>
        <v>366.6</v>
      </c>
      <c r="N17" s="12">
        <f t="shared" si="4"/>
        <v>643.9169139465876</v>
      </c>
    </row>
    <row r="18" spans="1:14" ht="47.25" customHeight="1" hidden="1">
      <c r="A18" s="77"/>
      <c r="B18" s="77"/>
      <c r="C18" s="58" t="s">
        <v>187</v>
      </c>
      <c r="D18" s="32" t="s">
        <v>188</v>
      </c>
      <c r="E18" s="12"/>
      <c r="F18" s="12"/>
      <c r="G18" s="12"/>
      <c r="H18" s="12">
        <f t="shared" si="2"/>
        <v>0</v>
      </c>
      <c r="I18" s="12"/>
      <c r="J18" s="12">
        <f t="shared" si="0"/>
        <v>0</v>
      </c>
      <c r="K18" s="12"/>
      <c r="L18" s="12" t="e">
        <f>G18/F18*100</f>
        <v>#DIV/0!</v>
      </c>
      <c r="M18" s="12">
        <f t="shared" si="3"/>
        <v>0</v>
      </c>
      <c r="N18" s="12" t="e">
        <f t="shared" si="4"/>
        <v>#DIV/0!</v>
      </c>
    </row>
    <row r="19" spans="1:14" ht="47.25" customHeight="1" hidden="1">
      <c r="A19" s="77"/>
      <c r="B19" s="77"/>
      <c r="C19" s="58" t="s">
        <v>228</v>
      </c>
      <c r="D19" s="32" t="s">
        <v>229</v>
      </c>
      <c r="E19" s="12">
        <v>62</v>
      </c>
      <c r="F19" s="12"/>
      <c r="G19" s="12">
        <v>20</v>
      </c>
      <c r="H19" s="12">
        <f t="shared" si="2"/>
        <v>20</v>
      </c>
      <c r="I19" s="12"/>
      <c r="J19" s="12">
        <f t="shared" si="0"/>
        <v>-42</v>
      </c>
      <c r="K19" s="12">
        <f>G19/E19*100</f>
        <v>32.25806451612903</v>
      </c>
      <c r="L19" s="12" t="e">
        <f>G19/F19*100</f>
        <v>#DIV/0!</v>
      </c>
      <c r="M19" s="12">
        <f t="shared" si="3"/>
        <v>-42</v>
      </c>
      <c r="N19" s="12">
        <f t="shared" si="4"/>
        <v>32.25806451612903</v>
      </c>
    </row>
    <row r="20" spans="1:14" ht="47.25" customHeight="1" hidden="1">
      <c r="A20" s="77"/>
      <c r="B20" s="77"/>
      <c r="C20" s="58" t="s">
        <v>17</v>
      </c>
      <c r="D20" s="32" t="s">
        <v>18</v>
      </c>
      <c r="E20" s="12">
        <v>5.4</v>
      </c>
      <c r="F20" s="12"/>
      <c r="G20" s="12">
        <v>414</v>
      </c>
      <c r="H20" s="12">
        <f t="shared" si="2"/>
        <v>414</v>
      </c>
      <c r="I20" s="12"/>
      <c r="J20" s="12">
        <f t="shared" si="0"/>
        <v>408.6</v>
      </c>
      <c r="K20" s="12">
        <f>G20/E20*100</f>
        <v>7666.666666666666</v>
      </c>
      <c r="L20" s="12" t="e">
        <f>G20/F20*100</f>
        <v>#DIV/0!</v>
      </c>
      <c r="M20" s="12">
        <f t="shared" si="3"/>
        <v>408.6</v>
      </c>
      <c r="N20" s="12">
        <f t="shared" si="4"/>
        <v>7666.666666666666</v>
      </c>
    </row>
    <row r="21" spans="1:14" ht="15">
      <c r="A21" s="77"/>
      <c r="B21" s="77"/>
      <c r="C21" s="57" t="s">
        <v>19</v>
      </c>
      <c r="D21" s="18" t="s">
        <v>20</v>
      </c>
      <c r="E21" s="12">
        <v>-119.1</v>
      </c>
      <c r="F21" s="12"/>
      <c r="G21" s="12">
        <v>63.7</v>
      </c>
      <c r="H21" s="12">
        <f t="shared" si="2"/>
        <v>63.7</v>
      </c>
      <c r="I21" s="12"/>
      <c r="J21" s="12">
        <f t="shared" si="0"/>
        <v>182.8</v>
      </c>
      <c r="K21" s="12">
        <f>G21/E21*100</f>
        <v>-53.48446683459278</v>
      </c>
      <c r="L21" s="12"/>
      <c r="M21" s="12">
        <f t="shared" si="3"/>
        <v>182.8</v>
      </c>
      <c r="N21" s="12">
        <f t="shared" si="4"/>
        <v>-53.48446683459278</v>
      </c>
    </row>
    <row r="22" spans="1:14" ht="15">
      <c r="A22" s="77"/>
      <c r="B22" s="77"/>
      <c r="C22" s="57" t="s">
        <v>21</v>
      </c>
      <c r="D22" s="18" t="s">
        <v>22</v>
      </c>
      <c r="E22" s="12">
        <v>3571.4</v>
      </c>
      <c r="F22" s="12"/>
      <c r="G22" s="12">
        <v>28409.75</v>
      </c>
      <c r="H22" s="12">
        <f t="shared" si="2"/>
        <v>28409.75</v>
      </c>
      <c r="I22" s="12"/>
      <c r="J22" s="12">
        <f t="shared" si="0"/>
        <v>24838.35</v>
      </c>
      <c r="K22" s="12">
        <f>G22/E22*100</f>
        <v>795.4793638349106</v>
      </c>
      <c r="L22" s="12"/>
      <c r="M22" s="12">
        <f t="shared" si="3"/>
        <v>24838.35</v>
      </c>
      <c r="N22" s="12">
        <f t="shared" si="4"/>
        <v>795.4793638349106</v>
      </c>
    </row>
    <row r="23" spans="1:14" ht="15">
      <c r="A23" s="77"/>
      <c r="B23" s="77"/>
      <c r="C23" s="57" t="s">
        <v>24</v>
      </c>
      <c r="D23" s="18" t="s">
        <v>38</v>
      </c>
      <c r="E23" s="12"/>
      <c r="F23" s="12">
        <v>311644.9</v>
      </c>
      <c r="G23" s="12">
        <v>311644.95</v>
      </c>
      <c r="H23" s="12">
        <f t="shared" si="2"/>
        <v>0.04999999998835847</v>
      </c>
      <c r="I23" s="12">
        <f>G23/F23*100</f>
        <v>100.00001604390125</v>
      </c>
      <c r="J23" s="12">
        <f t="shared" si="0"/>
        <v>311644.95</v>
      </c>
      <c r="K23" s="12"/>
      <c r="L23" s="12"/>
      <c r="M23" s="12"/>
      <c r="N23" s="12"/>
    </row>
    <row r="24" spans="1:14" s="3" customFormat="1" ht="15">
      <c r="A24" s="77"/>
      <c r="B24" s="77"/>
      <c r="C24" s="59"/>
      <c r="D24" s="5" t="s">
        <v>29</v>
      </c>
      <c r="E24" s="2">
        <f>SUM(E6:E17,E21:E23)</f>
        <v>767891.3</v>
      </c>
      <c r="F24" s="2">
        <f>SUM(F6:F17,F21:F23)</f>
        <v>896661.2000000001</v>
      </c>
      <c r="G24" s="2">
        <f>SUM(G6:G17,G21:G23)</f>
        <v>893401.5999999999</v>
      </c>
      <c r="H24" s="2">
        <f t="shared" si="2"/>
        <v>-3259.6000000002095</v>
      </c>
      <c r="I24" s="2">
        <f>G24/F24*100</f>
        <v>99.63647362013654</v>
      </c>
      <c r="J24" s="2">
        <f t="shared" si="0"/>
        <v>125510.29999999981</v>
      </c>
      <c r="K24" s="2">
        <f aca="true" t="shared" si="5" ref="K24:K32">G24/E24*100</f>
        <v>116.34480036432238</v>
      </c>
      <c r="L24" s="2">
        <f>G24/F24*100</f>
        <v>99.63647362013654</v>
      </c>
      <c r="M24" s="2">
        <f aca="true" t="shared" si="6" ref="M24:M35">G24-E24</f>
        <v>125510.29999999981</v>
      </c>
      <c r="N24" s="2">
        <f aca="true" t="shared" si="7" ref="N24:N34">G24/E24*100</f>
        <v>116.34480036432238</v>
      </c>
    </row>
    <row r="25" spans="1:14" s="3" customFormat="1" ht="15">
      <c r="A25" s="78"/>
      <c r="B25" s="78"/>
      <c r="C25" s="59"/>
      <c r="D25" s="5" t="s">
        <v>47</v>
      </c>
      <c r="E25" s="2">
        <f>E24</f>
        <v>767891.3</v>
      </c>
      <c r="F25" s="2">
        <f>F24</f>
        <v>896661.2000000001</v>
      </c>
      <c r="G25" s="2">
        <f>G24</f>
        <v>893401.5999999999</v>
      </c>
      <c r="H25" s="2">
        <f t="shared" si="2"/>
        <v>-3259.6000000002095</v>
      </c>
      <c r="I25" s="2">
        <f>G25/F25*100</f>
        <v>99.63647362013654</v>
      </c>
      <c r="J25" s="2">
        <f t="shared" si="0"/>
        <v>125510.29999999981</v>
      </c>
      <c r="K25" s="2">
        <f t="shared" si="5"/>
        <v>116.34480036432238</v>
      </c>
      <c r="L25" s="2">
        <f>G25/F25*100</f>
        <v>99.63647362013654</v>
      </c>
      <c r="M25" s="2">
        <f t="shared" si="6"/>
        <v>125510.29999999981</v>
      </c>
      <c r="N25" s="2">
        <f t="shared" si="7"/>
        <v>116.34480036432238</v>
      </c>
    </row>
    <row r="26" spans="1:14" ht="31.5" customHeight="1" hidden="1">
      <c r="A26" s="76" t="s">
        <v>32</v>
      </c>
      <c r="B26" s="76" t="s">
        <v>33</v>
      </c>
      <c r="C26" s="57" t="s">
        <v>12</v>
      </c>
      <c r="D26" s="32" t="s">
        <v>13</v>
      </c>
      <c r="E26" s="12"/>
      <c r="F26" s="12"/>
      <c r="G26" s="12"/>
      <c r="H26" s="12">
        <f t="shared" si="2"/>
        <v>0</v>
      </c>
      <c r="I26" s="12" t="e">
        <f>G26/F26*100</f>
        <v>#DIV/0!</v>
      </c>
      <c r="J26" s="12">
        <f t="shared" si="0"/>
        <v>0</v>
      </c>
      <c r="K26" s="12" t="e">
        <f t="shared" si="5"/>
        <v>#DIV/0!</v>
      </c>
      <c r="L26" s="12" t="e">
        <f>G26/F26*100</f>
        <v>#DIV/0!</v>
      </c>
      <c r="M26" s="12">
        <f t="shared" si="6"/>
        <v>0</v>
      </c>
      <c r="N26" s="12" t="e">
        <f t="shared" si="7"/>
        <v>#DIV/0!</v>
      </c>
    </row>
    <row r="27" spans="1:14" ht="30.75">
      <c r="A27" s="77"/>
      <c r="B27" s="77"/>
      <c r="C27" s="57" t="s">
        <v>183</v>
      </c>
      <c r="D27" s="33" t="s">
        <v>184</v>
      </c>
      <c r="E27" s="12">
        <v>4185.4</v>
      </c>
      <c r="F27" s="12"/>
      <c r="G27" s="12">
        <v>1033.7</v>
      </c>
      <c r="H27" s="12">
        <f t="shared" si="2"/>
        <v>1033.7</v>
      </c>
      <c r="I27" s="12"/>
      <c r="J27" s="12">
        <f t="shared" si="0"/>
        <v>-3151.7</v>
      </c>
      <c r="K27" s="12">
        <f t="shared" si="5"/>
        <v>24.69775887609309</v>
      </c>
      <c r="L27" s="12" t="e">
        <f>G27/F27*100</f>
        <v>#DIV/0!</v>
      </c>
      <c r="M27" s="12">
        <f t="shared" si="6"/>
        <v>-3151.7</v>
      </c>
      <c r="N27" s="12">
        <f t="shared" si="7"/>
        <v>24.69775887609309</v>
      </c>
    </row>
    <row r="28" spans="1:14" ht="15">
      <c r="A28" s="77"/>
      <c r="B28" s="77"/>
      <c r="C28" s="57" t="s">
        <v>15</v>
      </c>
      <c r="D28" s="18" t="s">
        <v>16</v>
      </c>
      <c r="E28" s="12">
        <f>SUM(E29:E31)</f>
        <v>3</v>
      </c>
      <c r="F28" s="12">
        <f>SUM(F29:F31)</f>
        <v>0</v>
      </c>
      <c r="G28" s="12">
        <f>SUM(G29:G31)</f>
        <v>0</v>
      </c>
      <c r="H28" s="12">
        <f t="shared" si="2"/>
        <v>0</v>
      </c>
      <c r="I28" s="12"/>
      <c r="J28" s="12">
        <f t="shared" si="0"/>
        <v>-3</v>
      </c>
      <c r="K28" s="12">
        <f t="shared" si="5"/>
        <v>0</v>
      </c>
      <c r="L28" s="12"/>
      <c r="M28" s="12">
        <f t="shared" si="6"/>
        <v>-3</v>
      </c>
      <c r="N28" s="12">
        <f t="shared" si="7"/>
        <v>0</v>
      </c>
    </row>
    <row r="29" spans="1:14" ht="31.5" customHeight="1" hidden="1">
      <c r="A29" s="77"/>
      <c r="B29" s="77"/>
      <c r="C29" s="58" t="s">
        <v>34</v>
      </c>
      <c r="D29" s="32" t="s">
        <v>35</v>
      </c>
      <c r="E29" s="12"/>
      <c r="F29" s="12"/>
      <c r="G29" s="12"/>
      <c r="H29" s="12">
        <f t="shared" si="2"/>
        <v>0</v>
      </c>
      <c r="I29" s="12" t="e">
        <f>G29/F29*100</f>
        <v>#DIV/0!</v>
      </c>
      <c r="J29" s="12">
        <f t="shared" si="0"/>
        <v>0</v>
      </c>
      <c r="K29" s="12" t="e">
        <f t="shared" si="5"/>
        <v>#DIV/0!</v>
      </c>
      <c r="L29" s="12" t="e">
        <f>G29/F29*100</f>
        <v>#DIV/0!</v>
      </c>
      <c r="M29" s="12">
        <f t="shared" si="6"/>
        <v>0</v>
      </c>
      <c r="N29" s="12" t="e">
        <f t="shared" si="7"/>
        <v>#DIV/0!</v>
      </c>
    </row>
    <row r="30" spans="1:14" ht="47.25" customHeight="1" hidden="1">
      <c r="A30" s="77"/>
      <c r="B30" s="77"/>
      <c r="C30" s="58" t="s">
        <v>36</v>
      </c>
      <c r="D30" s="35" t="s">
        <v>37</v>
      </c>
      <c r="E30" s="12"/>
      <c r="F30" s="12"/>
      <c r="G30" s="12"/>
      <c r="H30" s="12">
        <f t="shared" si="2"/>
        <v>0</v>
      </c>
      <c r="I30" s="12" t="e">
        <f>G30/F30*100</f>
        <v>#DIV/0!</v>
      </c>
      <c r="J30" s="12">
        <f t="shared" si="0"/>
        <v>0</v>
      </c>
      <c r="K30" s="12" t="e">
        <f t="shared" si="5"/>
        <v>#DIV/0!</v>
      </c>
      <c r="L30" s="12" t="e">
        <f>G30/F30*100</f>
        <v>#DIV/0!</v>
      </c>
      <c r="M30" s="12">
        <f t="shared" si="6"/>
        <v>0</v>
      </c>
      <c r="N30" s="12" t="e">
        <f t="shared" si="7"/>
        <v>#DIV/0!</v>
      </c>
    </row>
    <row r="31" spans="1:14" ht="47.25" customHeight="1" hidden="1">
      <c r="A31" s="77"/>
      <c r="B31" s="77"/>
      <c r="C31" s="58" t="s">
        <v>17</v>
      </c>
      <c r="D31" s="32" t="s">
        <v>18</v>
      </c>
      <c r="E31" s="12">
        <v>3</v>
      </c>
      <c r="F31" s="12"/>
      <c r="G31" s="12"/>
      <c r="H31" s="12">
        <f t="shared" si="2"/>
        <v>0</v>
      </c>
      <c r="I31" s="12"/>
      <c r="J31" s="12">
        <f t="shared" si="0"/>
        <v>-3</v>
      </c>
      <c r="K31" s="12">
        <f t="shared" si="5"/>
        <v>0</v>
      </c>
      <c r="L31" s="12" t="e">
        <f>G31/F31*100</f>
        <v>#DIV/0!</v>
      </c>
      <c r="M31" s="12">
        <f t="shared" si="6"/>
        <v>-3</v>
      </c>
      <c r="N31" s="12">
        <f t="shared" si="7"/>
        <v>0</v>
      </c>
    </row>
    <row r="32" spans="1:14" ht="15">
      <c r="A32" s="77"/>
      <c r="B32" s="77"/>
      <c r="C32" s="57" t="s">
        <v>19</v>
      </c>
      <c r="D32" s="18" t="s">
        <v>20</v>
      </c>
      <c r="E32" s="12">
        <v>4.4</v>
      </c>
      <c r="F32" s="12"/>
      <c r="G32" s="12">
        <v>-9.9</v>
      </c>
      <c r="H32" s="12">
        <f t="shared" si="2"/>
        <v>-9.9</v>
      </c>
      <c r="I32" s="12"/>
      <c r="J32" s="12">
        <f t="shared" si="0"/>
        <v>-14.3</v>
      </c>
      <c r="K32" s="12">
        <f t="shared" si="5"/>
        <v>-225</v>
      </c>
      <c r="L32" s="12"/>
      <c r="M32" s="12">
        <f t="shared" si="6"/>
        <v>-14.3</v>
      </c>
      <c r="N32" s="12">
        <f t="shared" si="7"/>
        <v>-225</v>
      </c>
    </row>
    <row r="33" spans="1:14" ht="15.75" customHeight="1" hidden="1">
      <c r="A33" s="77"/>
      <c r="B33" s="77"/>
      <c r="C33" s="57" t="s">
        <v>21</v>
      </c>
      <c r="D33" s="18" t="s">
        <v>22</v>
      </c>
      <c r="E33" s="12"/>
      <c r="F33" s="12"/>
      <c r="G33" s="12"/>
      <c r="H33" s="12">
        <f t="shared" si="2"/>
        <v>0</v>
      </c>
      <c r="I33" s="12"/>
      <c r="J33" s="12">
        <f t="shared" si="0"/>
        <v>0</v>
      </c>
      <c r="K33" s="12"/>
      <c r="L33" s="12" t="e">
        <f>G33/F33*100</f>
        <v>#DIV/0!</v>
      </c>
      <c r="M33" s="12">
        <f t="shared" si="6"/>
        <v>0</v>
      </c>
      <c r="N33" s="12" t="e">
        <f t="shared" si="7"/>
        <v>#DIV/0!</v>
      </c>
    </row>
    <row r="34" spans="1:14" ht="46.5">
      <c r="A34" s="77"/>
      <c r="B34" s="77"/>
      <c r="C34" s="57" t="s">
        <v>241</v>
      </c>
      <c r="D34" s="18" t="s">
        <v>242</v>
      </c>
      <c r="E34" s="12">
        <v>213355.7</v>
      </c>
      <c r="F34" s="12">
        <v>594332.9</v>
      </c>
      <c r="G34" s="12">
        <v>594332.9</v>
      </c>
      <c r="H34" s="12">
        <f t="shared" si="2"/>
        <v>0</v>
      </c>
      <c r="I34" s="12">
        <f>G34/F34*100</f>
        <v>100</v>
      </c>
      <c r="J34" s="12">
        <f t="shared" si="0"/>
        <v>380977.2</v>
      </c>
      <c r="K34" s="12">
        <f>G34/E34*100</f>
        <v>278.5643411448581</v>
      </c>
      <c r="L34" s="12">
        <f>G34/F34*100</f>
        <v>100</v>
      </c>
      <c r="M34" s="12">
        <f t="shared" si="6"/>
        <v>380977.2</v>
      </c>
      <c r="N34" s="12">
        <f t="shared" si="7"/>
        <v>278.5643411448581</v>
      </c>
    </row>
    <row r="35" spans="1:14" ht="15" hidden="1">
      <c r="A35" s="77"/>
      <c r="B35" s="77"/>
      <c r="C35" s="57" t="s">
        <v>24</v>
      </c>
      <c r="D35" s="18" t="s">
        <v>38</v>
      </c>
      <c r="E35" s="12"/>
      <c r="F35" s="12"/>
      <c r="G35" s="12"/>
      <c r="H35" s="12">
        <f t="shared" si="2"/>
        <v>0</v>
      </c>
      <c r="I35" s="12"/>
      <c r="J35" s="12">
        <f t="shared" si="0"/>
        <v>0</v>
      </c>
      <c r="K35" s="12"/>
      <c r="L35" s="12" t="e">
        <f>G35/F35*100</f>
        <v>#DIV/0!</v>
      </c>
      <c r="M35" s="12">
        <f t="shared" si="6"/>
        <v>0</v>
      </c>
      <c r="N35" s="12"/>
    </row>
    <row r="36" spans="1:14" ht="15" hidden="1">
      <c r="A36" s="77"/>
      <c r="B36" s="77"/>
      <c r="C36" s="57" t="s">
        <v>39</v>
      </c>
      <c r="D36" s="32" t="s">
        <v>40</v>
      </c>
      <c r="E36" s="12"/>
      <c r="F36" s="12"/>
      <c r="G36" s="12"/>
      <c r="H36" s="12">
        <f t="shared" si="2"/>
        <v>0</v>
      </c>
      <c r="I36" s="12"/>
      <c r="J36" s="12">
        <f t="shared" si="0"/>
        <v>0</v>
      </c>
      <c r="K36" s="12"/>
      <c r="L36" s="12"/>
      <c r="M36" s="12"/>
      <c r="N36" s="12"/>
    </row>
    <row r="37" spans="1:14" s="3" customFormat="1" ht="15">
      <c r="A37" s="77"/>
      <c r="B37" s="77"/>
      <c r="C37" s="60"/>
      <c r="D37" s="5" t="s">
        <v>29</v>
      </c>
      <c r="E37" s="2">
        <f>SUM(E26:E28,E32:E36)</f>
        <v>217548.5</v>
      </c>
      <c r="F37" s="2">
        <f>SUM(F26:F28,F32:F36)</f>
        <v>594332.9</v>
      </c>
      <c r="G37" s="2">
        <f>SUM(G26:G28,G32:G36)</f>
        <v>595356.7000000001</v>
      </c>
      <c r="H37" s="2">
        <f t="shared" si="2"/>
        <v>1023.8000000000466</v>
      </c>
      <c r="I37" s="2">
        <f>G37/F37*100</f>
        <v>100.1722603611545</v>
      </c>
      <c r="J37" s="2">
        <f t="shared" si="0"/>
        <v>377808.20000000007</v>
      </c>
      <c r="K37" s="2">
        <f aca="true" t="shared" si="8" ref="K37:K63">G37/E37*100</f>
        <v>273.66619397513665</v>
      </c>
      <c r="L37" s="2">
        <f>G37/F37*100</f>
        <v>100.1722603611545</v>
      </c>
      <c r="M37" s="2">
        <f aca="true" t="shared" si="9" ref="M37:M55">G37-E37</f>
        <v>377808.20000000007</v>
      </c>
      <c r="N37" s="2">
        <f aca="true" t="shared" si="10" ref="N37:N54">G37/E37*100</f>
        <v>273.66619397513665</v>
      </c>
    </row>
    <row r="38" spans="1:14" s="3" customFormat="1" ht="46.5" hidden="1">
      <c r="A38" s="77"/>
      <c r="B38" s="77"/>
      <c r="C38" s="57" t="s">
        <v>167</v>
      </c>
      <c r="D38" s="33" t="s">
        <v>168</v>
      </c>
      <c r="E38" s="12"/>
      <c r="F38" s="2"/>
      <c r="G38" s="12"/>
      <c r="H38" s="12">
        <f t="shared" si="2"/>
        <v>0</v>
      </c>
      <c r="I38" s="12" t="e">
        <f>G38/F38*100</f>
        <v>#DIV/0!</v>
      </c>
      <c r="J38" s="12">
        <f t="shared" si="0"/>
        <v>0</v>
      </c>
      <c r="K38" s="12" t="e">
        <f t="shared" si="8"/>
        <v>#DIV/0!</v>
      </c>
      <c r="L38" s="12"/>
      <c r="M38" s="12">
        <f t="shared" si="9"/>
        <v>0</v>
      </c>
      <c r="N38" s="12" t="e">
        <f t="shared" si="10"/>
        <v>#DIV/0!</v>
      </c>
    </row>
    <row r="39" spans="1:14" ht="108.75">
      <c r="A39" s="77"/>
      <c r="B39" s="77"/>
      <c r="C39" s="61" t="s">
        <v>41</v>
      </c>
      <c r="D39" s="33" t="s">
        <v>42</v>
      </c>
      <c r="E39" s="12">
        <v>853.9</v>
      </c>
      <c r="F39" s="12">
        <v>894</v>
      </c>
      <c r="G39" s="12">
        <v>774.4</v>
      </c>
      <c r="H39" s="12">
        <f t="shared" si="2"/>
        <v>-119.60000000000002</v>
      </c>
      <c r="I39" s="12">
        <f>G39/F39*100</f>
        <v>86.62192393736018</v>
      </c>
      <c r="J39" s="12">
        <f t="shared" si="0"/>
        <v>-79.5</v>
      </c>
      <c r="K39" s="12">
        <f t="shared" si="8"/>
        <v>90.68977632041224</v>
      </c>
      <c r="L39" s="12">
        <f>G39/F39*100</f>
        <v>86.62192393736018</v>
      </c>
      <c r="M39" s="12">
        <f t="shared" si="9"/>
        <v>-79.5</v>
      </c>
      <c r="N39" s="12">
        <f t="shared" si="10"/>
        <v>90.68977632041224</v>
      </c>
    </row>
    <row r="40" spans="1:14" ht="15">
      <c r="A40" s="77"/>
      <c r="B40" s="77"/>
      <c r="C40" s="57" t="s">
        <v>43</v>
      </c>
      <c r="D40" s="18" t="s">
        <v>44</v>
      </c>
      <c r="E40" s="17">
        <v>3.5</v>
      </c>
      <c r="F40" s="4"/>
      <c r="G40" s="17"/>
      <c r="H40" s="17">
        <f t="shared" si="2"/>
        <v>0</v>
      </c>
      <c r="I40" s="17"/>
      <c r="J40" s="17">
        <f t="shared" si="0"/>
        <v>-3.5</v>
      </c>
      <c r="K40" s="17">
        <f t="shared" si="8"/>
        <v>0</v>
      </c>
      <c r="L40" s="17"/>
      <c r="M40" s="17">
        <f t="shared" si="9"/>
        <v>-3.5</v>
      </c>
      <c r="N40" s="17">
        <f t="shared" si="10"/>
        <v>0</v>
      </c>
    </row>
    <row r="41" spans="1:14" ht="15">
      <c r="A41" s="77"/>
      <c r="B41" s="77"/>
      <c r="C41" s="57" t="s">
        <v>15</v>
      </c>
      <c r="D41" s="18" t="s">
        <v>16</v>
      </c>
      <c r="E41" s="12">
        <v>9547.6</v>
      </c>
      <c r="F41" s="12">
        <f>SUM(F42:F45)</f>
        <v>6441</v>
      </c>
      <c r="G41" s="12">
        <f>SUM(G42:G45)</f>
        <v>32424.899999999998</v>
      </c>
      <c r="H41" s="12">
        <f t="shared" si="2"/>
        <v>25983.899999999998</v>
      </c>
      <c r="I41" s="12">
        <f aca="true" t="shared" si="11" ref="I41:I49">G41/F41*100</f>
        <v>503.4140661387983</v>
      </c>
      <c r="J41" s="12">
        <f t="shared" si="0"/>
        <v>22877.299999999996</v>
      </c>
      <c r="K41" s="12">
        <f t="shared" si="8"/>
        <v>339.6130964849805</v>
      </c>
      <c r="L41" s="12">
        <f aca="true" t="shared" si="12" ref="L41:L49">G41/F41*100</f>
        <v>503.4140661387983</v>
      </c>
      <c r="M41" s="12">
        <f t="shared" si="9"/>
        <v>22877.299999999996</v>
      </c>
      <c r="N41" s="12">
        <f t="shared" si="10"/>
        <v>339.6130964849805</v>
      </c>
    </row>
    <row r="42" spans="1:14" ht="63" customHeight="1" hidden="1">
      <c r="A42" s="77"/>
      <c r="B42" s="77"/>
      <c r="C42" s="57" t="s">
        <v>45</v>
      </c>
      <c r="D42" s="34" t="s">
        <v>46</v>
      </c>
      <c r="E42" s="12">
        <v>308</v>
      </c>
      <c r="F42" s="12">
        <v>205</v>
      </c>
      <c r="G42" s="12">
        <v>201.2</v>
      </c>
      <c r="H42" s="12">
        <f t="shared" si="2"/>
        <v>-3.8000000000000114</v>
      </c>
      <c r="I42" s="12">
        <f t="shared" si="11"/>
        <v>98.14634146341463</v>
      </c>
      <c r="J42" s="12">
        <f t="shared" si="0"/>
        <v>-106.80000000000001</v>
      </c>
      <c r="K42" s="12">
        <f t="shared" si="8"/>
        <v>65.32467532467533</v>
      </c>
      <c r="L42" s="12">
        <f t="shared" si="12"/>
        <v>98.14634146341463</v>
      </c>
      <c r="M42" s="12">
        <f t="shared" si="9"/>
        <v>-106.80000000000001</v>
      </c>
      <c r="N42" s="12">
        <f t="shared" si="10"/>
        <v>65.32467532467533</v>
      </c>
    </row>
    <row r="43" spans="1:14" ht="47.25" customHeight="1" hidden="1">
      <c r="A43" s="77"/>
      <c r="B43" s="77"/>
      <c r="C43" s="57" t="s">
        <v>185</v>
      </c>
      <c r="D43" s="34" t="s">
        <v>186</v>
      </c>
      <c r="E43" s="12">
        <v>260</v>
      </c>
      <c r="F43" s="12"/>
      <c r="G43" s="12">
        <v>554</v>
      </c>
      <c r="H43" s="12">
        <f t="shared" si="2"/>
        <v>554</v>
      </c>
      <c r="I43" s="12" t="e">
        <f t="shared" si="11"/>
        <v>#DIV/0!</v>
      </c>
      <c r="J43" s="12">
        <f t="shared" si="0"/>
        <v>294</v>
      </c>
      <c r="K43" s="12">
        <f t="shared" si="8"/>
        <v>213.07692307692307</v>
      </c>
      <c r="L43" s="12" t="e">
        <f t="shared" si="12"/>
        <v>#DIV/0!</v>
      </c>
      <c r="M43" s="12">
        <f t="shared" si="9"/>
        <v>294</v>
      </c>
      <c r="N43" s="12">
        <f t="shared" si="10"/>
        <v>213.07692307692307</v>
      </c>
    </row>
    <row r="44" spans="1:14" ht="78.75" customHeight="1" hidden="1">
      <c r="A44" s="77"/>
      <c r="B44" s="77"/>
      <c r="C44" s="57" t="s">
        <v>178</v>
      </c>
      <c r="D44" s="34" t="s">
        <v>179</v>
      </c>
      <c r="E44" s="12">
        <v>8955.5</v>
      </c>
      <c r="F44" s="12">
        <v>6130</v>
      </c>
      <c r="G44" s="12">
        <v>31494.6</v>
      </c>
      <c r="H44" s="12">
        <f t="shared" si="2"/>
        <v>25364.6</v>
      </c>
      <c r="I44" s="12">
        <f t="shared" si="11"/>
        <v>513.7781402936378</v>
      </c>
      <c r="J44" s="12">
        <f t="shared" si="0"/>
        <v>22539.1</v>
      </c>
      <c r="K44" s="12">
        <f t="shared" si="8"/>
        <v>351.6788565685891</v>
      </c>
      <c r="L44" s="12">
        <f t="shared" si="12"/>
        <v>513.7781402936378</v>
      </c>
      <c r="M44" s="12">
        <f t="shared" si="9"/>
        <v>22539.1</v>
      </c>
      <c r="N44" s="12">
        <f t="shared" si="10"/>
        <v>351.6788565685891</v>
      </c>
    </row>
    <row r="45" spans="1:14" ht="47.25" customHeight="1" hidden="1">
      <c r="A45" s="77"/>
      <c r="B45" s="77"/>
      <c r="C45" s="58" t="s">
        <v>17</v>
      </c>
      <c r="D45" s="32" t="s">
        <v>18</v>
      </c>
      <c r="E45" s="12">
        <v>24.1</v>
      </c>
      <c r="F45" s="12">
        <v>106</v>
      </c>
      <c r="G45" s="12">
        <v>175.1</v>
      </c>
      <c r="H45" s="12">
        <f t="shared" si="2"/>
        <v>69.1</v>
      </c>
      <c r="I45" s="12">
        <f t="shared" si="11"/>
        <v>165.18867924528303</v>
      </c>
      <c r="J45" s="12">
        <f t="shared" si="0"/>
        <v>151</v>
      </c>
      <c r="K45" s="12">
        <f t="shared" si="8"/>
        <v>726.5560165975103</v>
      </c>
      <c r="L45" s="12">
        <f t="shared" si="12"/>
        <v>165.18867924528303</v>
      </c>
      <c r="M45" s="12">
        <f t="shared" si="9"/>
        <v>151</v>
      </c>
      <c r="N45" s="12">
        <f t="shared" si="10"/>
        <v>726.5560165975103</v>
      </c>
    </row>
    <row r="46" spans="1:14" s="3" customFormat="1" ht="18" customHeight="1">
      <c r="A46" s="77"/>
      <c r="B46" s="77"/>
      <c r="C46" s="60"/>
      <c r="D46" s="5" t="s">
        <v>30</v>
      </c>
      <c r="E46" s="4">
        <f>SUM(E38:E41)</f>
        <v>10405</v>
      </c>
      <c r="F46" s="4">
        <f>SUM(F38:F41)</f>
        <v>7335</v>
      </c>
      <c r="G46" s="4">
        <f>SUM(G38:G41)</f>
        <v>33199.299999999996</v>
      </c>
      <c r="H46" s="4">
        <f t="shared" si="2"/>
        <v>25864.299999999996</v>
      </c>
      <c r="I46" s="4">
        <f t="shared" si="11"/>
        <v>452.614860259032</v>
      </c>
      <c r="J46" s="4">
        <f t="shared" si="0"/>
        <v>22794.299999999996</v>
      </c>
      <c r="K46" s="4">
        <f t="shared" si="8"/>
        <v>319.0706391158097</v>
      </c>
      <c r="L46" s="4">
        <f t="shared" si="12"/>
        <v>452.614860259032</v>
      </c>
      <c r="M46" s="4">
        <f t="shared" si="9"/>
        <v>22794.299999999996</v>
      </c>
      <c r="N46" s="4">
        <f t="shared" si="10"/>
        <v>319.0706391158097</v>
      </c>
    </row>
    <row r="47" spans="1:14" s="3" customFormat="1" ht="18" customHeight="1">
      <c r="A47" s="78"/>
      <c r="B47" s="78"/>
      <c r="C47" s="60"/>
      <c r="D47" s="5" t="s">
        <v>47</v>
      </c>
      <c r="E47" s="2">
        <f>E37+E46</f>
        <v>227953.5</v>
      </c>
      <c r="F47" s="2">
        <f>F37+F46</f>
        <v>601667.9</v>
      </c>
      <c r="G47" s="2">
        <f>G37+G46</f>
        <v>628556.0000000001</v>
      </c>
      <c r="H47" s="2">
        <f t="shared" si="2"/>
        <v>26888.100000000093</v>
      </c>
      <c r="I47" s="2">
        <f t="shared" si="11"/>
        <v>104.46892712740701</v>
      </c>
      <c r="J47" s="2">
        <f t="shared" si="0"/>
        <v>400602.5000000001</v>
      </c>
      <c r="K47" s="2">
        <f t="shared" si="8"/>
        <v>275.7386923210217</v>
      </c>
      <c r="L47" s="2">
        <f t="shared" si="12"/>
        <v>104.46892712740701</v>
      </c>
      <c r="M47" s="2">
        <f t="shared" si="9"/>
        <v>400602.5000000001</v>
      </c>
      <c r="N47" s="2">
        <f t="shared" si="10"/>
        <v>275.7386923210217</v>
      </c>
    </row>
    <row r="48" spans="1:14" ht="30.75">
      <c r="A48" s="76" t="s">
        <v>171</v>
      </c>
      <c r="B48" s="76" t="s">
        <v>170</v>
      </c>
      <c r="C48" s="57" t="s">
        <v>189</v>
      </c>
      <c r="D48" s="33" t="s">
        <v>190</v>
      </c>
      <c r="E48" s="17">
        <v>318</v>
      </c>
      <c r="F48" s="17">
        <v>105.3</v>
      </c>
      <c r="G48" s="17">
        <v>1021.6</v>
      </c>
      <c r="H48" s="17">
        <f t="shared" si="2"/>
        <v>916.3000000000001</v>
      </c>
      <c r="I48" s="17">
        <f t="shared" si="11"/>
        <v>970.1804368471036</v>
      </c>
      <c r="J48" s="17">
        <f t="shared" si="0"/>
        <v>703.6</v>
      </c>
      <c r="K48" s="17">
        <f t="shared" si="8"/>
        <v>321.25786163522014</v>
      </c>
      <c r="L48" s="17">
        <f t="shared" si="12"/>
        <v>970.1804368471036</v>
      </c>
      <c r="M48" s="17">
        <f t="shared" si="9"/>
        <v>703.6</v>
      </c>
      <c r="N48" s="17">
        <f t="shared" si="10"/>
        <v>321.25786163522014</v>
      </c>
    </row>
    <row r="49" spans="1:14" ht="30.75">
      <c r="A49" s="77"/>
      <c r="B49" s="77"/>
      <c r="C49" s="57" t="s">
        <v>183</v>
      </c>
      <c r="D49" s="33" t="s">
        <v>184</v>
      </c>
      <c r="E49" s="17">
        <v>88.1</v>
      </c>
      <c r="F49" s="17">
        <v>1300</v>
      </c>
      <c r="G49" s="17">
        <v>1376.7</v>
      </c>
      <c r="H49" s="17">
        <f t="shared" si="2"/>
        <v>76.70000000000005</v>
      </c>
      <c r="I49" s="17">
        <f t="shared" si="11"/>
        <v>105.89999999999999</v>
      </c>
      <c r="J49" s="17">
        <f t="shared" si="0"/>
        <v>1288.6000000000001</v>
      </c>
      <c r="K49" s="17">
        <f t="shared" si="8"/>
        <v>1562.656072644722</v>
      </c>
      <c r="L49" s="17">
        <f t="shared" si="12"/>
        <v>105.89999999999999</v>
      </c>
      <c r="M49" s="17">
        <f t="shared" si="9"/>
        <v>1288.6000000000001</v>
      </c>
      <c r="N49" s="17">
        <f t="shared" si="10"/>
        <v>1562.656072644722</v>
      </c>
    </row>
    <row r="50" spans="1:14" ht="15">
      <c r="A50" s="77"/>
      <c r="B50" s="77"/>
      <c r="C50" s="57" t="s">
        <v>15</v>
      </c>
      <c r="D50" s="18" t="s">
        <v>16</v>
      </c>
      <c r="E50" s="12">
        <f>E51</f>
        <v>131.5</v>
      </c>
      <c r="F50" s="12">
        <f>F51</f>
        <v>0</v>
      </c>
      <c r="G50" s="12">
        <f>G51</f>
        <v>412.1</v>
      </c>
      <c r="H50" s="12">
        <f t="shared" si="2"/>
        <v>412.1</v>
      </c>
      <c r="I50" s="12"/>
      <c r="J50" s="12">
        <f t="shared" si="0"/>
        <v>280.6</v>
      </c>
      <c r="K50" s="12">
        <f t="shared" si="8"/>
        <v>313.384030418251</v>
      </c>
      <c r="L50" s="12"/>
      <c r="M50" s="12">
        <f t="shared" si="9"/>
        <v>280.6</v>
      </c>
      <c r="N50" s="12">
        <f t="shared" si="10"/>
        <v>313.384030418251</v>
      </c>
    </row>
    <row r="51" spans="1:14" ht="47.25" customHeight="1" hidden="1">
      <c r="A51" s="77"/>
      <c r="B51" s="77"/>
      <c r="C51" s="58" t="s">
        <v>17</v>
      </c>
      <c r="D51" s="32" t="s">
        <v>18</v>
      </c>
      <c r="E51" s="12">
        <v>131.5</v>
      </c>
      <c r="F51" s="12"/>
      <c r="G51" s="12">
        <v>412.1</v>
      </c>
      <c r="H51" s="12">
        <f t="shared" si="2"/>
        <v>412.1</v>
      </c>
      <c r="I51" s="12" t="e">
        <f aca="true" t="shared" si="13" ref="I51:I56">G51/F51*100</f>
        <v>#DIV/0!</v>
      </c>
      <c r="J51" s="12">
        <f t="shared" si="0"/>
        <v>280.6</v>
      </c>
      <c r="K51" s="12">
        <f t="shared" si="8"/>
        <v>313.384030418251</v>
      </c>
      <c r="L51" s="12" t="e">
        <f>G51/F51*100</f>
        <v>#DIV/0!</v>
      </c>
      <c r="M51" s="12">
        <f t="shared" si="9"/>
        <v>280.6</v>
      </c>
      <c r="N51" s="12">
        <f t="shared" si="10"/>
        <v>313.384030418251</v>
      </c>
    </row>
    <row r="52" spans="1:14" ht="15.75" customHeight="1" hidden="1">
      <c r="A52" s="77"/>
      <c r="B52" s="77"/>
      <c r="C52" s="57" t="s">
        <v>19</v>
      </c>
      <c r="D52" s="18" t="s">
        <v>20</v>
      </c>
      <c r="E52" s="17"/>
      <c r="F52" s="17"/>
      <c r="G52" s="17"/>
      <c r="H52" s="17">
        <f t="shared" si="2"/>
        <v>0</v>
      </c>
      <c r="I52" s="17" t="e">
        <f t="shared" si="13"/>
        <v>#DIV/0!</v>
      </c>
      <c r="J52" s="17">
        <f t="shared" si="0"/>
        <v>0</v>
      </c>
      <c r="K52" s="17" t="e">
        <f t="shared" si="8"/>
        <v>#DIV/0!</v>
      </c>
      <c r="L52" s="17" t="e">
        <f>G52/F52*100</f>
        <v>#DIV/0!</v>
      </c>
      <c r="M52" s="17">
        <f t="shared" si="9"/>
        <v>0</v>
      </c>
      <c r="N52" s="17" t="e">
        <f t="shared" si="10"/>
        <v>#DIV/0!</v>
      </c>
    </row>
    <row r="53" spans="1:14" ht="15.75" customHeight="1" hidden="1">
      <c r="A53" s="77"/>
      <c r="B53" s="77"/>
      <c r="C53" s="57" t="s">
        <v>39</v>
      </c>
      <c r="D53" s="32" t="s">
        <v>40</v>
      </c>
      <c r="E53" s="17"/>
      <c r="F53" s="17"/>
      <c r="G53" s="17"/>
      <c r="H53" s="17">
        <f t="shared" si="2"/>
        <v>0</v>
      </c>
      <c r="I53" s="17" t="e">
        <f t="shared" si="13"/>
        <v>#DIV/0!</v>
      </c>
      <c r="J53" s="17">
        <f t="shared" si="0"/>
        <v>0</v>
      </c>
      <c r="K53" s="17" t="e">
        <f t="shared" si="8"/>
        <v>#DIV/0!</v>
      </c>
      <c r="L53" s="17" t="e">
        <f>G53/F53*100</f>
        <v>#DIV/0!</v>
      </c>
      <c r="M53" s="17">
        <f t="shared" si="9"/>
        <v>0</v>
      </c>
      <c r="N53" s="17" t="e">
        <f t="shared" si="10"/>
        <v>#DIV/0!</v>
      </c>
    </row>
    <row r="54" spans="1:14" ht="15.75" customHeight="1" hidden="1">
      <c r="A54" s="77"/>
      <c r="B54" s="77"/>
      <c r="C54" s="57" t="s">
        <v>48</v>
      </c>
      <c r="D54" s="18" t="s">
        <v>49</v>
      </c>
      <c r="E54" s="12"/>
      <c r="F54" s="17"/>
      <c r="G54" s="12"/>
      <c r="H54" s="12">
        <f t="shared" si="2"/>
        <v>0</v>
      </c>
      <c r="I54" s="12" t="e">
        <f t="shared" si="13"/>
        <v>#DIV/0!</v>
      </c>
      <c r="J54" s="12">
        <f t="shared" si="0"/>
        <v>0</v>
      </c>
      <c r="K54" s="12" t="e">
        <f t="shared" si="8"/>
        <v>#DIV/0!</v>
      </c>
      <c r="L54" s="12" t="e">
        <f>G54/F54*100</f>
        <v>#DIV/0!</v>
      </c>
      <c r="M54" s="12">
        <f t="shared" si="9"/>
        <v>0</v>
      </c>
      <c r="N54" s="12" t="e">
        <f t="shared" si="10"/>
        <v>#DIV/0!</v>
      </c>
    </row>
    <row r="55" spans="1:14" ht="30.75">
      <c r="A55" s="77"/>
      <c r="B55" s="77"/>
      <c r="C55" s="57" t="s">
        <v>175</v>
      </c>
      <c r="D55" s="32" t="s">
        <v>176</v>
      </c>
      <c r="E55" s="12">
        <v>13158.1</v>
      </c>
      <c r="F55" s="17">
        <v>992.9</v>
      </c>
      <c r="G55" s="12">
        <v>992.94</v>
      </c>
      <c r="H55" s="12">
        <f t="shared" si="2"/>
        <v>0.04000000000007731</v>
      </c>
      <c r="I55" s="12">
        <f t="shared" si="13"/>
        <v>100.00402860308188</v>
      </c>
      <c r="J55" s="12">
        <f t="shared" si="0"/>
        <v>-12165.16</v>
      </c>
      <c r="K55" s="12">
        <f t="shared" si="8"/>
        <v>7.54622627887005</v>
      </c>
      <c r="L55" s="12">
        <f>G55/F55*100</f>
        <v>100.00402860308188</v>
      </c>
      <c r="M55" s="12">
        <f t="shared" si="9"/>
        <v>-12165.16</v>
      </c>
      <c r="N55" s="12"/>
    </row>
    <row r="56" spans="1:14" ht="30.75" hidden="1">
      <c r="A56" s="77"/>
      <c r="B56" s="77"/>
      <c r="C56" s="57" t="s">
        <v>174</v>
      </c>
      <c r="D56" s="32" t="s">
        <v>177</v>
      </c>
      <c r="E56" s="12"/>
      <c r="F56" s="17"/>
      <c r="G56" s="12"/>
      <c r="H56" s="12">
        <f t="shared" si="2"/>
        <v>0</v>
      </c>
      <c r="I56" s="12" t="e">
        <f t="shared" si="13"/>
        <v>#DIV/0!</v>
      </c>
      <c r="J56" s="12">
        <f t="shared" si="0"/>
        <v>0</v>
      </c>
      <c r="K56" s="12" t="e">
        <f t="shared" si="8"/>
        <v>#DIV/0!</v>
      </c>
      <c r="L56" s="12"/>
      <c r="M56" s="12"/>
      <c r="N56" s="12"/>
    </row>
    <row r="57" spans="1:14" ht="15.75" customHeight="1">
      <c r="A57" s="77"/>
      <c r="B57" s="77"/>
      <c r="C57" s="57" t="s">
        <v>28</v>
      </c>
      <c r="D57" s="18" t="s">
        <v>23</v>
      </c>
      <c r="E57" s="12">
        <v>-9439</v>
      </c>
      <c r="F57" s="17"/>
      <c r="G57" s="12"/>
      <c r="H57" s="12">
        <f t="shared" si="2"/>
        <v>0</v>
      </c>
      <c r="I57" s="12"/>
      <c r="J57" s="12">
        <f t="shared" si="0"/>
        <v>9439</v>
      </c>
      <c r="K57" s="12">
        <f t="shared" si="8"/>
        <v>0</v>
      </c>
      <c r="L57" s="12"/>
      <c r="M57" s="12">
        <f aca="true" t="shared" si="14" ref="M57:M63">G57-E57</f>
        <v>9439</v>
      </c>
      <c r="N57" s="12"/>
    </row>
    <row r="58" spans="1:14" s="3" customFormat="1" ht="15">
      <c r="A58" s="77"/>
      <c r="B58" s="77"/>
      <c r="C58" s="59"/>
      <c r="D58" s="5" t="s">
        <v>29</v>
      </c>
      <c r="E58" s="2">
        <f>SUM(E48:E50,E52:E57)</f>
        <v>4256.700000000001</v>
      </c>
      <c r="F58" s="2">
        <f>SUM(F48:F50,F52:F57)</f>
        <v>2398.2</v>
      </c>
      <c r="G58" s="2">
        <f>SUM(G48:G50,G52:G57)</f>
        <v>3803.34</v>
      </c>
      <c r="H58" s="2">
        <f t="shared" si="2"/>
        <v>1405.1400000000003</v>
      </c>
      <c r="I58" s="2">
        <f aca="true" t="shared" si="15" ref="I58:I63">G58/F58*100</f>
        <v>158.59144358268705</v>
      </c>
      <c r="J58" s="2">
        <f t="shared" si="0"/>
        <v>-453.3600000000006</v>
      </c>
      <c r="K58" s="2">
        <f t="shared" si="8"/>
        <v>89.34949608851926</v>
      </c>
      <c r="L58" s="2">
        <f aca="true" t="shared" si="16" ref="L58:L63">G58/F58*100</f>
        <v>158.59144358268705</v>
      </c>
      <c r="M58" s="2">
        <f t="shared" si="14"/>
        <v>-453.3600000000006</v>
      </c>
      <c r="N58" s="2">
        <f aca="true" t="shared" si="17" ref="N58:N63">G58/E58*100</f>
        <v>89.34949608851926</v>
      </c>
    </row>
    <row r="59" spans="1:14" ht="15">
      <c r="A59" s="77"/>
      <c r="B59" s="77"/>
      <c r="C59" s="57" t="s">
        <v>15</v>
      </c>
      <c r="D59" s="18" t="s">
        <v>16</v>
      </c>
      <c r="E59" s="12">
        <f>E60</f>
        <v>9040</v>
      </c>
      <c r="F59" s="12">
        <f>F60</f>
        <v>2592.8</v>
      </c>
      <c r="G59" s="12">
        <f>G60</f>
        <v>18229.8</v>
      </c>
      <c r="H59" s="12">
        <f t="shared" si="2"/>
        <v>15637</v>
      </c>
      <c r="I59" s="12">
        <f t="shared" si="15"/>
        <v>703.0931811169391</v>
      </c>
      <c r="J59" s="12">
        <f t="shared" si="0"/>
        <v>9189.8</v>
      </c>
      <c r="K59" s="12">
        <f t="shared" si="8"/>
        <v>201.6570796460177</v>
      </c>
      <c r="L59" s="12">
        <f t="shared" si="16"/>
        <v>703.0931811169391</v>
      </c>
      <c r="M59" s="12">
        <f t="shared" si="14"/>
        <v>9189.8</v>
      </c>
      <c r="N59" s="12">
        <f t="shared" si="17"/>
        <v>201.6570796460177</v>
      </c>
    </row>
    <row r="60" spans="1:14" ht="47.25" customHeight="1" hidden="1">
      <c r="A60" s="77"/>
      <c r="B60" s="77"/>
      <c r="C60" s="58" t="s">
        <v>17</v>
      </c>
      <c r="D60" s="32" t="s">
        <v>18</v>
      </c>
      <c r="E60" s="12">
        <v>9040</v>
      </c>
      <c r="F60" s="12">
        <v>2592.8</v>
      </c>
      <c r="G60" s="12">
        <v>18229.8</v>
      </c>
      <c r="H60" s="12">
        <f t="shared" si="2"/>
        <v>15637</v>
      </c>
      <c r="I60" s="12">
        <f t="shared" si="15"/>
        <v>703.0931811169391</v>
      </c>
      <c r="J60" s="12">
        <f t="shared" si="0"/>
        <v>9189.8</v>
      </c>
      <c r="K60" s="12">
        <f t="shared" si="8"/>
        <v>201.6570796460177</v>
      </c>
      <c r="L60" s="12">
        <f t="shared" si="16"/>
        <v>703.0931811169391</v>
      </c>
      <c r="M60" s="12">
        <f t="shared" si="14"/>
        <v>9189.8</v>
      </c>
      <c r="N60" s="12">
        <f t="shared" si="17"/>
        <v>201.6570796460177</v>
      </c>
    </row>
    <row r="61" spans="1:14" s="3" customFormat="1" ht="18.75" customHeight="1">
      <c r="A61" s="77"/>
      <c r="B61" s="77"/>
      <c r="C61" s="59"/>
      <c r="D61" s="5" t="s">
        <v>30</v>
      </c>
      <c r="E61" s="2">
        <f>SUM(E59)</f>
        <v>9040</v>
      </c>
      <c r="F61" s="2">
        <f>SUM(F59)</f>
        <v>2592.8</v>
      </c>
      <c r="G61" s="2">
        <f>SUM(G59)</f>
        <v>18229.8</v>
      </c>
      <c r="H61" s="2">
        <f t="shared" si="2"/>
        <v>15637</v>
      </c>
      <c r="I61" s="2">
        <f t="shared" si="15"/>
        <v>703.0931811169391</v>
      </c>
      <c r="J61" s="2">
        <f t="shared" si="0"/>
        <v>9189.8</v>
      </c>
      <c r="K61" s="2">
        <f t="shared" si="8"/>
        <v>201.6570796460177</v>
      </c>
      <c r="L61" s="2">
        <f t="shared" si="16"/>
        <v>703.0931811169391</v>
      </c>
      <c r="M61" s="2">
        <f t="shared" si="14"/>
        <v>9189.8</v>
      </c>
      <c r="N61" s="2">
        <f t="shared" si="17"/>
        <v>201.6570796460177</v>
      </c>
    </row>
    <row r="62" spans="1:14" s="3" customFormat="1" ht="30.75">
      <c r="A62" s="77"/>
      <c r="B62" s="77"/>
      <c r="C62" s="59"/>
      <c r="D62" s="5" t="s">
        <v>31</v>
      </c>
      <c r="E62" s="2">
        <f>E63-E57</f>
        <v>22735.7</v>
      </c>
      <c r="F62" s="2">
        <f>F63-F57</f>
        <v>4991</v>
      </c>
      <c r="G62" s="2">
        <f>G63-G57</f>
        <v>22033.14</v>
      </c>
      <c r="H62" s="2">
        <f t="shared" si="2"/>
        <v>17042.14</v>
      </c>
      <c r="I62" s="2">
        <f t="shared" si="15"/>
        <v>441.45742336205166</v>
      </c>
      <c r="J62" s="2">
        <f t="shared" si="0"/>
        <v>-702.5600000000013</v>
      </c>
      <c r="K62" s="2">
        <f t="shared" si="8"/>
        <v>96.90988181582269</v>
      </c>
      <c r="L62" s="2">
        <f t="shared" si="16"/>
        <v>441.45742336205166</v>
      </c>
      <c r="M62" s="2">
        <f t="shared" si="14"/>
        <v>-702.5600000000013</v>
      </c>
      <c r="N62" s="2">
        <f t="shared" si="17"/>
        <v>96.90988181582269</v>
      </c>
    </row>
    <row r="63" spans="1:14" s="3" customFormat="1" ht="18.75" customHeight="1">
      <c r="A63" s="78"/>
      <c r="B63" s="78"/>
      <c r="C63" s="59"/>
      <c r="D63" s="5" t="s">
        <v>47</v>
      </c>
      <c r="E63" s="2">
        <f>E58+E61</f>
        <v>13296.7</v>
      </c>
      <c r="F63" s="2">
        <f>F58+F61</f>
        <v>4991</v>
      </c>
      <c r="G63" s="2">
        <f>G58+G61</f>
        <v>22033.14</v>
      </c>
      <c r="H63" s="2">
        <f t="shared" si="2"/>
        <v>17042.14</v>
      </c>
      <c r="I63" s="2">
        <f t="shared" si="15"/>
        <v>441.45742336205166</v>
      </c>
      <c r="J63" s="2">
        <f t="shared" si="0"/>
        <v>8736.439999999999</v>
      </c>
      <c r="K63" s="2">
        <f t="shared" si="8"/>
        <v>165.70382124888127</v>
      </c>
      <c r="L63" s="2">
        <f t="shared" si="16"/>
        <v>441.45742336205166</v>
      </c>
      <c r="M63" s="2">
        <f t="shared" si="14"/>
        <v>8736.439999999999</v>
      </c>
      <c r="N63" s="2">
        <f t="shared" si="17"/>
        <v>165.70382124888127</v>
      </c>
    </row>
    <row r="64" spans="1:14" s="3" customFormat="1" ht="15">
      <c r="A64" s="76" t="s">
        <v>230</v>
      </c>
      <c r="B64" s="76" t="s">
        <v>231</v>
      </c>
      <c r="C64" s="57" t="s">
        <v>15</v>
      </c>
      <c r="D64" s="18" t="s">
        <v>16</v>
      </c>
      <c r="E64" s="2"/>
      <c r="F64" s="2"/>
      <c r="G64" s="12">
        <f>SUM(G65)</f>
        <v>23.3</v>
      </c>
      <c r="H64" s="12">
        <f t="shared" si="2"/>
        <v>23.3</v>
      </c>
      <c r="I64" s="12"/>
      <c r="J64" s="12">
        <f t="shared" si="0"/>
        <v>23.3</v>
      </c>
      <c r="K64" s="12"/>
      <c r="L64" s="2"/>
      <c r="M64" s="2"/>
      <c r="N64" s="2"/>
    </row>
    <row r="65" spans="1:14" s="3" customFormat="1" ht="46.5" hidden="1">
      <c r="A65" s="77"/>
      <c r="B65" s="77"/>
      <c r="C65" s="58" t="s">
        <v>17</v>
      </c>
      <c r="D65" s="32" t="s">
        <v>18</v>
      </c>
      <c r="E65" s="2"/>
      <c r="F65" s="2"/>
      <c r="G65" s="12">
        <v>23.3</v>
      </c>
      <c r="H65" s="12">
        <f t="shared" si="2"/>
        <v>23.3</v>
      </c>
      <c r="I65" s="12" t="e">
        <f>G65/F65*100</f>
        <v>#DIV/0!</v>
      </c>
      <c r="J65" s="12">
        <f t="shared" si="0"/>
        <v>23.3</v>
      </c>
      <c r="K65" s="12" t="e">
        <f aca="true" t="shared" si="18" ref="K65:K76">G65/E65*100</f>
        <v>#DIV/0!</v>
      </c>
      <c r="L65" s="2"/>
      <c r="M65" s="2"/>
      <c r="N65" s="2"/>
    </row>
    <row r="66" spans="1:14" s="3" customFormat="1" ht="15.75" customHeight="1">
      <c r="A66" s="77"/>
      <c r="B66" s="77"/>
      <c r="C66" s="57" t="s">
        <v>26</v>
      </c>
      <c r="D66" s="18" t="s">
        <v>27</v>
      </c>
      <c r="E66" s="12">
        <v>28840.1</v>
      </c>
      <c r="F66" s="12">
        <v>32435.7</v>
      </c>
      <c r="G66" s="12">
        <v>32435.7</v>
      </c>
      <c r="H66" s="12">
        <f t="shared" si="2"/>
        <v>0</v>
      </c>
      <c r="I66" s="12">
        <f>G66/F66*100</f>
        <v>100</v>
      </c>
      <c r="J66" s="12">
        <f t="shared" si="0"/>
        <v>3595.600000000002</v>
      </c>
      <c r="K66" s="12">
        <f t="shared" si="18"/>
        <v>112.46736315061321</v>
      </c>
      <c r="L66" s="12"/>
      <c r="M66" s="12">
        <f aca="true" t="shared" si="19" ref="M66:M73">G66-E66</f>
        <v>3595.600000000002</v>
      </c>
      <c r="N66" s="12"/>
    </row>
    <row r="67" spans="1:14" s="3" customFormat="1" ht="15">
      <c r="A67" s="77"/>
      <c r="B67" s="77"/>
      <c r="C67" s="57" t="s">
        <v>28</v>
      </c>
      <c r="D67" s="18" t="s">
        <v>23</v>
      </c>
      <c r="E67" s="12">
        <v>-110.4</v>
      </c>
      <c r="F67" s="2"/>
      <c r="G67" s="12">
        <v>-28.11</v>
      </c>
      <c r="H67" s="12">
        <f t="shared" si="2"/>
        <v>-28.11</v>
      </c>
      <c r="I67" s="12"/>
      <c r="J67" s="12">
        <f t="shared" si="0"/>
        <v>82.29</v>
      </c>
      <c r="K67" s="12">
        <f t="shared" si="18"/>
        <v>25.461956521739125</v>
      </c>
      <c r="L67" s="12"/>
      <c r="M67" s="12">
        <f t="shared" si="19"/>
        <v>82.29</v>
      </c>
      <c r="N67" s="12"/>
    </row>
    <row r="68" spans="1:14" s="3" customFormat="1" ht="30.75">
      <c r="A68" s="77"/>
      <c r="B68" s="77"/>
      <c r="C68" s="57"/>
      <c r="D68" s="5" t="s">
        <v>31</v>
      </c>
      <c r="E68" s="2">
        <f>E69-E67</f>
        <v>28840.1</v>
      </c>
      <c r="F68" s="2">
        <f>F69-F67</f>
        <v>32435.7</v>
      </c>
      <c r="G68" s="2">
        <f>G69-G67</f>
        <v>32459</v>
      </c>
      <c r="H68" s="2">
        <f t="shared" si="2"/>
        <v>23.299999999999272</v>
      </c>
      <c r="I68" s="2">
        <f>G68/F68*100</f>
        <v>100.0718344293479</v>
      </c>
      <c r="J68" s="2">
        <f t="shared" si="0"/>
        <v>3618.9000000000015</v>
      </c>
      <c r="K68" s="2">
        <f t="shared" si="18"/>
        <v>112.54815343913509</v>
      </c>
      <c r="L68" s="2"/>
      <c r="M68" s="2">
        <f t="shared" si="19"/>
        <v>3618.9000000000015</v>
      </c>
      <c r="N68" s="2"/>
    </row>
    <row r="69" spans="1:14" s="3" customFormat="1" ht="33" customHeight="1">
      <c r="A69" s="78"/>
      <c r="B69" s="78"/>
      <c r="C69" s="59"/>
      <c r="D69" s="5" t="s">
        <v>47</v>
      </c>
      <c r="E69" s="2">
        <f>E66+E67</f>
        <v>28729.699999999997</v>
      </c>
      <c r="F69" s="2">
        <f>F66+F67</f>
        <v>32435.7</v>
      </c>
      <c r="G69" s="2">
        <f>G64+G66+G67</f>
        <v>32430.89</v>
      </c>
      <c r="H69" s="2">
        <f t="shared" si="2"/>
        <v>-4.81000000000131</v>
      </c>
      <c r="I69" s="2">
        <f>G69/F69*100</f>
        <v>99.9851706607226</v>
      </c>
      <c r="J69" s="2">
        <f t="shared" si="0"/>
        <v>3701.1900000000023</v>
      </c>
      <c r="K69" s="2">
        <f t="shared" si="18"/>
        <v>112.88280072538174</v>
      </c>
      <c r="L69" s="2"/>
      <c r="M69" s="2">
        <f t="shared" si="19"/>
        <v>3701.1900000000023</v>
      </c>
      <c r="N69" s="2"/>
    </row>
    <row r="70" spans="1:14" s="3" customFormat="1" ht="15.75" customHeight="1">
      <c r="A70" s="76" t="s">
        <v>50</v>
      </c>
      <c r="B70" s="76" t="s">
        <v>51</v>
      </c>
      <c r="C70" s="57" t="s">
        <v>8</v>
      </c>
      <c r="D70" s="32" t="s">
        <v>9</v>
      </c>
      <c r="E70" s="12">
        <v>122.4</v>
      </c>
      <c r="F70" s="2"/>
      <c r="G70" s="12">
        <v>58.8</v>
      </c>
      <c r="H70" s="12">
        <f t="shared" si="2"/>
        <v>58.8</v>
      </c>
      <c r="I70" s="12"/>
      <c r="J70" s="12">
        <f aca="true" t="shared" si="20" ref="J70:J133">G70-E70</f>
        <v>-63.60000000000001</v>
      </c>
      <c r="K70" s="12">
        <f t="shared" si="18"/>
        <v>48.0392156862745</v>
      </c>
      <c r="L70" s="12"/>
      <c r="M70" s="12">
        <f t="shared" si="19"/>
        <v>-63.60000000000001</v>
      </c>
      <c r="N70" s="12">
        <f>G70/E70*100</f>
        <v>48.0392156862745</v>
      </c>
    </row>
    <row r="71" spans="1:14" ht="31.5" customHeight="1">
      <c r="A71" s="77"/>
      <c r="B71" s="77"/>
      <c r="C71" s="57" t="s">
        <v>183</v>
      </c>
      <c r="D71" s="33" t="s">
        <v>184</v>
      </c>
      <c r="E71" s="12">
        <v>173.9</v>
      </c>
      <c r="F71" s="12"/>
      <c r="G71" s="12">
        <v>257.2</v>
      </c>
      <c r="H71" s="12">
        <f aca="true" t="shared" si="21" ref="H71:H134">G71-F71</f>
        <v>257.2</v>
      </c>
      <c r="I71" s="12"/>
      <c r="J71" s="12">
        <f t="shared" si="20"/>
        <v>83.29999999999998</v>
      </c>
      <c r="K71" s="12">
        <f t="shared" si="18"/>
        <v>147.90109258194363</v>
      </c>
      <c r="L71" s="12"/>
      <c r="M71" s="12">
        <f t="shared" si="19"/>
        <v>83.29999999999998</v>
      </c>
      <c r="N71" s="12">
        <f>G71/E71*100</f>
        <v>147.90109258194363</v>
      </c>
    </row>
    <row r="72" spans="1:14" ht="15">
      <c r="A72" s="77"/>
      <c r="B72" s="77"/>
      <c r="C72" s="57" t="s">
        <v>15</v>
      </c>
      <c r="D72" s="18" t="s">
        <v>16</v>
      </c>
      <c r="E72" s="12">
        <f>E75+E73+E74</f>
        <v>930.8</v>
      </c>
      <c r="F72" s="12">
        <f>F75+F73+F74</f>
        <v>0</v>
      </c>
      <c r="G72" s="12">
        <f>G75+G73+G74</f>
        <v>764.7</v>
      </c>
      <c r="H72" s="12">
        <f t="shared" si="21"/>
        <v>764.7</v>
      </c>
      <c r="I72" s="12"/>
      <c r="J72" s="12">
        <f t="shared" si="20"/>
        <v>-166.0999999999999</v>
      </c>
      <c r="K72" s="12">
        <f t="shared" si="18"/>
        <v>82.15513536742588</v>
      </c>
      <c r="L72" s="12"/>
      <c r="M72" s="12">
        <f t="shared" si="19"/>
        <v>-166.0999999999999</v>
      </c>
      <c r="N72" s="12">
        <f>G72/E72*100</f>
        <v>82.15513536742588</v>
      </c>
    </row>
    <row r="73" spans="1:14" ht="47.25" customHeight="1" hidden="1">
      <c r="A73" s="77"/>
      <c r="B73" s="77"/>
      <c r="C73" s="58" t="s">
        <v>187</v>
      </c>
      <c r="D73" s="32" t="s">
        <v>188</v>
      </c>
      <c r="E73" s="12"/>
      <c r="F73" s="12"/>
      <c r="G73" s="12"/>
      <c r="H73" s="12">
        <f t="shared" si="21"/>
        <v>0</v>
      </c>
      <c r="I73" s="12" t="e">
        <f>G73/F73*100</f>
        <v>#DIV/0!</v>
      </c>
      <c r="J73" s="12">
        <f t="shared" si="20"/>
        <v>0</v>
      </c>
      <c r="K73" s="12" t="e">
        <f t="shared" si="18"/>
        <v>#DIV/0!</v>
      </c>
      <c r="L73" s="12" t="e">
        <f>G73/F73*100</f>
        <v>#DIV/0!</v>
      </c>
      <c r="M73" s="12">
        <f t="shared" si="19"/>
        <v>0</v>
      </c>
      <c r="N73" s="12" t="e">
        <f>G73/E73*100</f>
        <v>#DIV/0!</v>
      </c>
    </row>
    <row r="74" spans="1:14" ht="47.25" customHeight="1" hidden="1">
      <c r="A74" s="77"/>
      <c r="B74" s="77"/>
      <c r="C74" s="58" t="s">
        <v>228</v>
      </c>
      <c r="D74" s="32" t="s">
        <v>229</v>
      </c>
      <c r="E74" s="12">
        <v>899.4</v>
      </c>
      <c r="F74" s="12"/>
      <c r="G74" s="12">
        <v>544.1</v>
      </c>
      <c r="H74" s="12">
        <f t="shared" si="21"/>
        <v>544.1</v>
      </c>
      <c r="I74" s="12" t="e">
        <f>G74/F74*100</f>
        <v>#DIV/0!</v>
      </c>
      <c r="J74" s="12">
        <f t="shared" si="20"/>
        <v>-355.29999999999995</v>
      </c>
      <c r="K74" s="12">
        <f t="shared" si="18"/>
        <v>60.495886146319776</v>
      </c>
      <c r="L74" s="12"/>
      <c r="M74" s="12"/>
      <c r="N74" s="12"/>
    </row>
    <row r="75" spans="1:14" ht="47.25" customHeight="1" hidden="1">
      <c r="A75" s="77"/>
      <c r="B75" s="77"/>
      <c r="C75" s="58" t="s">
        <v>17</v>
      </c>
      <c r="D75" s="32" t="s">
        <v>18</v>
      </c>
      <c r="E75" s="12">
        <v>31.4</v>
      </c>
      <c r="F75" s="12"/>
      <c r="G75" s="12">
        <v>220.6</v>
      </c>
      <c r="H75" s="12">
        <f t="shared" si="21"/>
        <v>220.6</v>
      </c>
      <c r="I75" s="12" t="e">
        <f>G75/F75*100</f>
        <v>#DIV/0!</v>
      </c>
      <c r="J75" s="12">
        <f t="shared" si="20"/>
        <v>189.2</v>
      </c>
      <c r="K75" s="12">
        <f t="shared" si="18"/>
        <v>702.547770700637</v>
      </c>
      <c r="L75" s="12" t="e">
        <f>G75/F75*100</f>
        <v>#DIV/0!</v>
      </c>
      <c r="M75" s="12">
        <f aca="true" t="shared" si="22" ref="M75:M89">G75-E75</f>
        <v>189.2</v>
      </c>
      <c r="N75" s="12">
        <f aca="true" t="shared" si="23" ref="N75:N89">G75/E75*100</f>
        <v>702.547770700637</v>
      </c>
    </row>
    <row r="76" spans="1:14" ht="15" hidden="1">
      <c r="A76" s="77"/>
      <c r="B76" s="77"/>
      <c r="C76" s="57" t="s">
        <v>19</v>
      </c>
      <c r="D76" s="18" t="s">
        <v>20</v>
      </c>
      <c r="E76" s="12"/>
      <c r="F76" s="12"/>
      <c r="G76" s="12"/>
      <c r="H76" s="12">
        <f t="shared" si="21"/>
        <v>0</v>
      </c>
      <c r="I76" s="12" t="e">
        <f>G76/F76*100</f>
        <v>#DIV/0!</v>
      </c>
      <c r="J76" s="12">
        <f t="shared" si="20"/>
        <v>0</v>
      </c>
      <c r="K76" s="12" t="e">
        <f t="shared" si="18"/>
        <v>#DIV/0!</v>
      </c>
      <c r="L76" s="12"/>
      <c r="M76" s="12">
        <f t="shared" si="22"/>
        <v>0</v>
      </c>
      <c r="N76" s="12" t="e">
        <f t="shared" si="23"/>
        <v>#DIV/0!</v>
      </c>
    </row>
    <row r="77" spans="1:14" ht="15">
      <c r="A77" s="77"/>
      <c r="B77" s="77"/>
      <c r="C77" s="57" t="s">
        <v>21</v>
      </c>
      <c r="D77" s="18" t="s">
        <v>22</v>
      </c>
      <c r="E77" s="12"/>
      <c r="F77" s="12"/>
      <c r="G77" s="12">
        <v>63.3</v>
      </c>
      <c r="H77" s="12">
        <f t="shared" si="21"/>
        <v>63.3</v>
      </c>
      <c r="I77" s="12"/>
      <c r="J77" s="12">
        <f t="shared" si="20"/>
        <v>63.3</v>
      </c>
      <c r="K77" s="12"/>
      <c r="L77" s="12"/>
      <c r="M77" s="12">
        <f t="shared" si="22"/>
        <v>63.3</v>
      </c>
      <c r="N77" s="12" t="e">
        <f t="shared" si="23"/>
        <v>#DIV/0!</v>
      </c>
    </row>
    <row r="78" spans="1:14" ht="15.75" customHeight="1" hidden="1">
      <c r="A78" s="77"/>
      <c r="B78" s="77"/>
      <c r="C78" s="57" t="s">
        <v>26</v>
      </c>
      <c r="D78" s="18" t="s">
        <v>27</v>
      </c>
      <c r="E78" s="12"/>
      <c r="F78" s="12"/>
      <c r="G78" s="12"/>
      <c r="H78" s="12">
        <f t="shared" si="21"/>
        <v>0</v>
      </c>
      <c r="I78" s="12" t="e">
        <f>G78/F78*100</f>
        <v>#DIV/0!</v>
      </c>
      <c r="J78" s="12">
        <f t="shared" si="20"/>
        <v>0</v>
      </c>
      <c r="K78" s="12" t="e">
        <f aca="true" t="shared" si="24" ref="K78:K116">G78/E78*100</f>
        <v>#DIV/0!</v>
      </c>
      <c r="L78" s="12" t="e">
        <f>G78/F78*100</f>
        <v>#DIV/0!</v>
      </c>
      <c r="M78" s="12">
        <f t="shared" si="22"/>
        <v>0</v>
      </c>
      <c r="N78" s="12" t="e">
        <f t="shared" si="23"/>
        <v>#DIV/0!</v>
      </c>
    </row>
    <row r="79" spans="1:14" s="3" customFormat="1" ht="15">
      <c r="A79" s="77"/>
      <c r="B79" s="77"/>
      <c r="C79" s="62"/>
      <c r="D79" s="5" t="s">
        <v>29</v>
      </c>
      <c r="E79" s="2">
        <f>SUM(E70:E72,E76:E78)</f>
        <v>1227.1</v>
      </c>
      <c r="F79" s="2">
        <f>SUM(F70:F72,F76:F78)</f>
        <v>0</v>
      </c>
      <c r="G79" s="2">
        <f>SUM(G70:G72,G76:G78)</f>
        <v>1144</v>
      </c>
      <c r="H79" s="2">
        <f t="shared" si="21"/>
        <v>1144</v>
      </c>
      <c r="I79" s="2"/>
      <c r="J79" s="2">
        <f t="shared" si="20"/>
        <v>-83.09999999999991</v>
      </c>
      <c r="K79" s="2">
        <f t="shared" si="24"/>
        <v>93.22793578355473</v>
      </c>
      <c r="L79" s="2"/>
      <c r="M79" s="2">
        <f t="shared" si="22"/>
        <v>-83.09999999999991</v>
      </c>
      <c r="N79" s="2">
        <f t="shared" si="23"/>
        <v>93.22793578355473</v>
      </c>
    </row>
    <row r="80" spans="1:14" ht="15">
      <c r="A80" s="77"/>
      <c r="B80" s="77"/>
      <c r="C80" s="57" t="s">
        <v>52</v>
      </c>
      <c r="D80" s="18" t="s">
        <v>53</v>
      </c>
      <c r="E80" s="12">
        <v>9713.4</v>
      </c>
      <c r="F80" s="12">
        <v>7544.4</v>
      </c>
      <c r="G80" s="12">
        <v>11109.3</v>
      </c>
      <c r="H80" s="12">
        <f t="shared" si="21"/>
        <v>3564.8999999999996</v>
      </c>
      <c r="I80" s="12">
        <f aca="true" t="shared" si="25" ref="I80:I94">G80/F80*100</f>
        <v>147.25226658183553</v>
      </c>
      <c r="J80" s="12">
        <f t="shared" si="20"/>
        <v>1395.8999999999996</v>
      </c>
      <c r="K80" s="12">
        <f t="shared" si="24"/>
        <v>114.37086910865402</v>
      </c>
      <c r="L80" s="12">
        <f aca="true" t="shared" si="26" ref="L80:L89">G80/F80*100</f>
        <v>147.25226658183553</v>
      </c>
      <c r="M80" s="12">
        <f t="shared" si="22"/>
        <v>1395.8999999999996</v>
      </c>
      <c r="N80" s="12">
        <f t="shared" si="23"/>
        <v>114.37086910865402</v>
      </c>
    </row>
    <row r="81" spans="1:14" ht="15">
      <c r="A81" s="77"/>
      <c r="B81" s="77"/>
      <c r="C81" s="57" t="s">
        <v>15</v>
      </c>
      <c r="D81" s="18" t="s">
        <v>16</v>
      </c>
      <c r="E81" s="12">
        <f>SUM(E82:E92)</f>
        <v>25998.399999999998</v>
      </c>
      <c r="F81" s="12">
        <f>SUM(F82:F92)</f>
        <v>18496.3</v>
      </c>
      <c r="G81" s="12">
        <f>SUM(G82:G92)</f>
        <v>34467.19</v>
      </c>
      <c r="H81" s="12">
        <f t="shared" si="21"/>
        <v>15970.890000000003</v>
      </c>
      <c r="I81" s="12">
        <f t="shared" si="25"/>
        <v>186.34640441601834</v>
      </c>
      <c r="J81" s="12">
        <f t="shared" si="20"/>
        <v>8468.790000000005</v>
      </c>
      <c r="K81" s="12">
        <f t="shared" si="24"/>
        <v>132.57427380146473</v>
      </c>
      <c r="L81" s="12">
        <f t="shared" si="26"/>
        <v>186.34640441601834</v>
      </c>
      <c r="M81" s="12">
        <f t="shared" si="22"/>
        <v>8468.790000000005</v>
      </c>
      <c r="N81" s="12">
        <f t="shared" si="23"/>
        <v>132.57427380146473</v>
      </c>
    </row>
    <row r="82" spans="1:14" s="3" customFormat="1" ht="31.5" customHeight="1" hidden="1">
      <c r="A82" s="77"/>
      <c r="B82" s="77"/>
      <c r="C82" s="58" t="s">
        <v>54</v>
      </c>
      <c r="D82" s="32" t="s">
        <v>55</v>
      </c>
      <c r="E82" s="12">
        <v>3061.2</v>
      </c>
      <c r="F82" s="12">
        <v>1800</v>
      </c>
      <c r="G82" s="12">
        <v>10613.1</v>
      </c>
      <c r="H82" s="12">
        <f t="shared" si="21"/>
        <v>8813.1</v>
      </c>
      <c r="I82" s="12">
        <f t="shared" si="25"/>
        <v>589.6166666666667</v>
      </c>
      <c r="J82" s="12">
        <f t="shared" si="20"/>
        <v>7551.900000000001</v>
      </c>
      <c r="K82" s="12">
        <f t="shared" si="24"/>
        <v>346.6973735789887</v>
      </c>
      <c r="L82" s="12">
        <f t="shared" si="26"/>
        <v>589.6166666666667</v>
      </c>
      <c r="M82" s="12">
        <f t="shared" si="22"/>
        <v>7551.900000000001</v>
      </c>
      <c r="N82" s="12">
        <f t="shared" si="23"/>
        <v>346.6973735789887</v>
      </c>
    </row>
    <row r="83" spans="1:14" s="3" customFormat="1" ht="47.25" customHeight="1" hidden="1">
      <c r="A83" s="77"/>
      <c r="B83" s="77"/>
      <c r="C83" s="58" t="s">
        <v>155</v>
      </c>
      <c r="D83" s="32" t="s">
        <v>156</v>
      </c>
      <c r="E83" s="12">
        <v>1</v>
      </c>
      <c r="F83" s="12"/>
      <c r="G83" s="12">
        <v>19</v>
      </c>
      <c r="H83" s="12">
        <f t="shared" si="21"/>
        <v>19</v>
      </c>
      <c r="I83" s="12" t="e">
        <f t="shared" si="25"/>
        <v>#DIV/0!</v>
      </c>
      <c r="J83" s="12">
        <f t="shared" si="20"/>
        <v>18</v>
      </c>
      <c r="K83" s="12">
        <f t="shared" si="24"/>
        <v>1900</v>
      </c>
      <c r="L83" s="12" t="e">
        <f t="shared" si="26"/>
        <v>#DIV/0!</v>
      </c>
      <c r="M83" s="12">
        <f t="shared" si="22"/>
        <v>18</v>
      </c>
      <c r="N83" s="12">
        <f t="shared" si="23"/>
        <v>1900</v>
      </c>
    </row>
    <row r="84" spans="1:14" s="3" customFormat="1" ht="31.5" customHeight="1" hidden="1">
      <c r="A84" s="77"/>
      <c r="B84" s="77"/>
      <c r="C84" s="58" t="s">
        <v>56</v>
      </c>
      <c r="D84" s="32" t="s">
        <v>57</v>
      </c>
      <c r="E84" s="12">
        <v>3386.2</v>
      </c>
      <c r="F84" s="12">
        <v>1000</v>
      </c>
      <c r="G84" s="12">
        <v>2096.2</v>
      </c>
      <c r="H84" s="12">
        <f t="shared" si="21"/>
        <v>1096.1999999999998</v>
      </c>
      <c r="I84" s="12">
        <f t="shared" si="25"/>
        <v>209.61999999999995</v>
      </c>
      <c r="J84" s="12">
        <f t="shared" si="20"/>
        <v>-1290</v>
      </c>
      <c r="K84" s="12">
        <f t="shared" si="24"/>
        <v>61.904199397554784</v>
      </c>
      <c r="L84" s="12">
        <f t="shared" si="26"/>
        <v>209.61999999999995</v>
      </c>
      <c r="M84" s="12">
        <f t="shared" si="22"/>
        <v>-1290</v>
      </c>
      <c r="N84" s="12">
        <f t="shared" si="23"/>
        <v>61.904199397554784</v>
      </c>
    </row>
    <row r="85" spans="1:14" s="3" customFormat="1" ht="31.5" customHeight="1" hidden="1">
      <c r="A85" s="77"/>
      <c r="B85" s="77"/>
      <c r="C85" s="58" t="s">
        <v>58</v>
      </c>
      <c r="D85" s="32" t="s">
        <v>59</v>
      </c>
      <c r="E85" s="12"/>
      <c r="F85" s="12"/>
      <c r="G85" s="12"/>
      <c r="H85" s="12">
        <f t="shared" si="21"/>
        <v>0</v>
      </c>
      <c r="I85" s="12" t="e">
        <f t="shared" si="25"/>
        <v>#DIV/0!</v>
      </c>
      <c r="J85" s="12">
        <f t="shared" si="20"/>
        <v>0</v>
      </c>
      <c r="K85" s="12" t="e">
        <f t="shared" si="24"/>
        <v>#DIV/0!</v>
      </c>
      <c r="L85" s="12" t="e">
        <f t="shared" si="26"/>
        <v>#DIV/0!</v>
      </c>
      <c r="M85" s="12">
        <f t="shared" si="22"/>
        <v>0</v>
      </c>
      <c r="N85" s="12" t="e">
        <f t="shared" si="23"/>
        <v>#DIV/0!</v>
      </c>
    </row>
    <row r="86" spans="1:14" s="3" customFormat="1" ht="31.5" customHeight="1" hidden="1">
      <c r="A86" s="77"/>
      <c r="B86" s="77"/>
      <c r="C86" s="58" t="s">
        <v>60</v>
      </c>
      <c r="D86" s="32" t="s">
        <v>61</v>
      </c>
      <c r="E86" s="12">
        <v>8915.3</v>
      </c>
      <c r="F86" s="12">
        <v>6413.1</v>
      </c>
      <c r="G86" s="12">
        <v>9837.6</v>
      </c>
      <c r="H86" s="12">
        <f t="shared" si="21"/>
        <v>3424.5</v>
      </c>
      <c r="I86" s="12">
        <f t="shared" si="25"/>
        <v>153.39851241989052</v>
      </c>
      <c r="J86" s="12">
        <f t="shared" si="20"/>
        <v>922.3000000000011</v>
      </c>
      <c r="K86" s="12">
        <f t="shared" si="24"/>
        <v>110.34513701165413</v>
      </c>
      <c r="L86" s="12">
        <f t="shared" si="26"/>
        <v>153.39851241989052</v>
      </c>
      <c r="M86" s="12">
        <f t="shared" si="22"/>
        <v>922.3000000000011</v>
      </c>
      <c r="N86" s="12">
        <f t="shared" si="23"/>
        <v>110.34513701165413</v>
      </c>
    </row>
    <row r="87" spans="1:14" s="3" customFormat="1" ht="31.5" customHeight="1" hidden="1">
      <c r="A87" s="77"/>
      <c r="B87" s="77"/>
      <c r="C87" s="58" t="s">
        <v>62</v>
      </c>
      <c r="D87" s="32" t="s">
        <v>63</v>
      </c>
      <c r="E87" s="12"/>
      <c r="F87" s="12"/>
      <c r="G87" s="12"/>
      <c r="H87" s="12">
        <f t="shared" si="21"/>
        <v>0</v>
      </c>
      <c r="I87" s="12" t="e">
        <f t="shared" si="25"/>
        <v>#DIV/0!</v>
      </c>
      <c r="J87" s="12">
        <f t="shared" si="20"/>
        <v>0</v>
      </c>
      <c r="K87" s="12" t="e">
        <f t="shared" si="24"/>
        <v>#DIV/0!</v>
      </c>
      <c r="L87" s="12" t="e">
        <f t="shared" si="26"/>
        <v>#DIV/0!</v>
      </c>
      <c r="M87" s="12">
        <f t="shared" si="22"/>
        <v>0</v>
      </c>
      <c r="N87" s="12" t="e">
        <f t="shared" si="23"/>
        <v>#DIV/0!</v>
      </c>
    </row>
    <row r="88" spans="1:14" s="3" customFormat="1" ht="31.5" customHeight="1" hidden="1">
      <c r="A88" s="77"/>
      <c r="B88" s="77"/>
      <c r="C88" s="58" t="s">
        <v>64</v>
      </c>
      <c r="D88" s="32" t="s">
        <v>65</v>
      </c>
      <c r="E88" s="12"/>
      <c r="F88" s="12"/>
      <c r="G88" s="12"/>
      <c r="H88" s="12">
        <f t="shared" si="21"/>
        <v>0</v>
      </c>
      <c r="I88" s="12" t="e">
        <f t="shared" si="25"/>
        <v>#DIV/0!</v>
      </c>
      <c r="J88" s="12">
        <f t="shared" si="20"/>
        <v>0</v>
      </c>
      <c r="K88" s="12" t="e">
        <f t="shared" si="24"/>
        <v>#DIV/0!</v>
      </c>
      <c r="L88" s="12" t="e">
        <f t="shared" si="26"/>
        <v>#DIV/0!</v>
      </c>
      <c r="M88" s="12">
        <f t="shared" si="22"/>
        <v>0</v>
      </c>
      <c r="N88" s="12" t="e">
        <f t="shared" si="23"/>
        <v>#DIV/0!</v>
      </c>
    </row>
    <row r="89" spans="1:14" s="3" customFormat="1" ht="63" customHeight="1" hidden="1">
      <c r="A89" s="77"/>
      <c r="B89" s="77"/>
      <c r="C89" s="58" t="s">
        <v>225</v>
      </c>
      <c r="D89" s="32" t="s">
        <v>227</v>
      </c>
      <c r="E89" s="12">
        <v>10</v>
      </c>
      <c r="F89" s="12"/>
      <c r="G89" s="12">
        <v>10</v>
      </c>
      <c r="H89" s="12">
        <f t="shared" si="21"/>
        <v>10</v>
      </c>
      <c r="I89" s="12" t="e">
        <f t="shared" si="25"/>
        <v>#DIV/0!</v>
      </c>
      <c r="J89" s="12">
        <f t="shared" si="20"/>
        <v>0</v>
      </c>
      <c r="K89" s="12">
        <f t="shared" si="24"/>
        <v>100</v>
      </c>
      <c r="L89" s="12" t="e">
        <f t="shared" si="26"/>
        <v>#DIV/0!</v>
      </c>
      <c r="M89" s="12">
        <f t="shared" si="22"/>
        <v>0</v>
      </c>
      <c r="N89" s="12">
        <f t="shared" si="23"/>
        <v>100</v>
      </c>
    </row>
    <row r="90" spans="1:14" s="3" customFormat="1" ht="47.25" customHeight="1" hidden="1">
      <c r="A90" s="77"/>
      <c r="B90" s="77"/>
      <c r="C90" s="57" t="s">
        <v>185</v>
      </c>
      <c r="D90" s="34" t="s">
        <v>186</v>
      </c>
      <c r="E90" s="12">
        <v>621.5</v>
      </c>
      <c r="F90" s="12"/>
      <c r="G90" s="12"/>
      <c r="H90" s="12">
        <f t="shared" si="21"/>
        <v>0</v>
      </c>
      <c r="I90" s="12" t="e">
        <f t="shared" si="25"/>
        <v>#DIV/0!</v>
      </c>
      <c r="J90" s="12">
        <f t="shared" si="20"/>
        <v>-621.5</v>
      </c>
      <c r="K90" s="12">
        <f t="shared" si="24"/>
        <v>0</v>
      </c>
      <c r="L90" s="12"/>
      <c r="M90" s="12"/>
      <c r="N90" s="12"/>
    </row>
    <row r="91" spans="1:14" s="3" customFormat="1" ht="47.25" customHeight="1" hidden="1">
      <c r="A91" s="77"/>
      <c r="B91" s="77"/>
      <c r="C91" s="58" t="s">
        <v>203</v>
      </c>
      <c r="D91" s="32" t="s">
        <v>204</v>
      </c>
      <c r="E91" s="12">
        <v>7957.4</v>
      </c>
      <c r="F91" s="12">
        <v>5956.1</v>
      </c>
      <c r="G91" s="12">
        <v>9143.54</v>
      </c>
      <c r="H91" s="12">
        <f t="shared" si="21"/>
        <v>3187.4400000000005</v>
      </c>
      <c r="I91" s="12">
        <f t="shared" si="25"/>
        <v>153.51555548093552</v>
      </c>
      <c r="J91" s="12">
        <f t="shared" si="20"/>
        <v>1186.1400000000012</v>
      </c>
      <c r="K91" s="12">
        <f t="shared" si="24"/>
        <v>114.90612511624401</v>
      </c>
      <c r="L91" s="12">
        <f>G91/F91*100</f>
        <v>153.51555548093552</v>
      </c>
      <c r="M91" s="12">
        <f aca="true" t="shared" si="27" ref="M91:M124">G91-E91</f>
        <v>1186.1400000000012</v>
      </c>
      <c r="N91" s="12">
        <f aca="true" t="shared" si="28" ref="N91:N104">G91/E91*100</f>
        <v>114.90612511624401</v>
      </c>
    </row>
    <row r="92" spans="1:14" ht="47.25" customHeight="1" hidden="1">
      <c r="A92" s="77"/>
      <c r="B92" s="77"/>
      <c r="C92" s="58" t="s">
        <v>17</v>
      </c>
      <c r="D92" s="32" t="s">
        <v>18</v>
      </c>
      <c r="E92" s="12">
        <v>2045.8</v>
      </c>
      <c r="F92" s="12">
        <v>3327.1</v>
      </c>
      <c r="G92" s="12">
        <v>2747.75</v>
      </c>
      <c r="H92" s="12">
        <f t="shared" si="21"/>
        <v>-579.3499999999999</v>
      </c>
      <c r="I92" s="12">
        <f t="shared" si="25"/>
        <v>82.58693757326199</v>
      </c>
      <c r="J92" s="12">
        <f t="shared" si="20"/>
        <v>701.95</v>
      </c>
      <c r="K92" s="12">
        <f t="shared" si="24"/>
        <v>134.31176068041842</v>
      </c>
      <c r="L92" s="12">
        <f>G92/F92*100</f>
        <v>82.58693757326199</v>
      </c>
      <c r="M92" s="12">
        <f t="shared" si="27"/>
        <v>701.95</v>
      </c>
      <c r="N92" s="12">
        <f t="shared" si="28"/>
        <v>134.31176068041842</v>
      </c>
    </row>
    <row r="93" spans="1:14" s="3" customFormat="1" ht="18" customHeight="1">
      <c r="A93" s="77"/>
      <c r="B93" s="77"/>
      <c r="C93" s="60"/>
      <c r="D93" s="5" t="s">
        <v>30</v>
      </c>
      <c r="E93" s="2">
        <f>SUM(E80:E81)</f>
        <v>35711.799999999996</v>
      </c>
      <c r="F93" s="2">
        <f>SUM(F80:F81)</f>
        <v>26040.699999999997</v>
      </c>
      <c r="G93" s="2">
        <f>SUM(G80:G81)</f>
        <v>45576.490000000005</v>
      </c>
      <c r="H93" s="2">
        <f t="shared" si="21"/>
        <v>19535.790000000008</v>
      </c>
      <c r="I93" s="2">
        <f t="shared" si="25"/>
        <v>175.02021835050522</v>
      </c>
      <c r="J93" s="2">
        <f t="shared" si="20"/>
        <v>9864.69000000001</v>
      </c>
      <c r="K93" s="2">
        <f t="shared" si="24"/>
        <v>127.62305456459772</v>
      </c>
      <c r="L93" s="2">
        <f>G93/F93*100</f>
        <v>175.02021835050522</v>
      </c>
      <c r="M93" s="2">
        <f t="shared" si="27"/>
        <v>9864.69000000001</v>
      </c>
      <c r="N93" s="2">
        <f t="shared" si="28"/>
        <v>127.62305456459772</v>
      </c>
    </row>
    <row r="94" spans="1:14" s="3" customFormat="1" ht="15.75" customHeight="1">
      <c r="A94" s="78"/>
      <c r="B94" s="78"/>
      <c r="C94" s="60"/>
      <c r="D94" s="5" t="s">
        <v>47</v>
      </c>
      <c r="E94" s="2">
        <f>E79+E93</f>
        <v>36938.899999999994</v>
      </c>
      <c r="F94" s="2">
        <f>F79+F93</f>
        <v>26040.699999999997</v>
      </c>
      <c r="G94" s="2">
        <f>G79+G93</f>
        <v>46720.490000000005</v>
      </c>
      <c r="H94" s="2">
        <f t="shared" si="21"/>
        <v>20679.790000000008</v>
      </c>
      <c r="I94" s="2">
        <f t="shared" si="25"/>
        <v>179.41334142323367</v>
      </c>
      <c r="J94" s="2">
        <f t="shared" si="20"/>
        <v>9781.590000000011</v>
      </c>
      <c r="K94" s="2">
        <f t="shared" si="24"/>
        <v>126.48045827027879</v>
      </c>
      <c r="L94" s="2">
        <f>G94/F94*100</f>
        <v>179.41334142323367</v>
      </c>
      <c r="M94" s="2">
        <f t="shared" si="27"/>
        <v>9781.590000000011</v>
      </c>
      <c r="N94" s="2">
        <f t="shared" si="28"/>
        <v>126.48045827027879</v>
      </c>
    </row>
    <row r="95" spans="1:14" ht="18" customHeight="1">
      <c r="A95" s="76" t="s">
        <v>66</v>
      </c>
      <c r="B95" s="76" t="s">
        <v>67</v>
      </c>
      <c r="C95" s="57" t="s">
        <v>8</v>
      </c>
      <c r="D95" s="32" t="s">
        <v>9</v>
      </c>
      <c r="E95" s="17">
        <v>172.7</v>
      </c>
      <c r="F95" s="17"/>
      <c r="G95" s="17"/>
      <c r="H95" s="17">
        <f t="shared" si="21"/>
        <v>0</v>
      </c>
      <c r="I95" s="17"/>
      <c r="J95" s="17">
        <f t="shared" si="20"/>
        <v>-172.7</v>
      </c>
      <c r="K95" s="17">
        <f t="shared" si="24"/>
        <v>0</v>
      </c>
      <c r="L95" s="17" t="e">
        <f>G95/F95*100</f>
        <v>#DIV/0!</v>
      </c>
      <c r="M95" s="17">
        <f t="shared" si="27"/>
        <v>-172.7</v>
      </c>
      <c r="N95" s="17">
        <f t="shared" si="28"/>
        <v>0</v>
      </c>
    </row>
    <row r="96" spans="1:14" ht="30.75">
      <c r="A96" s="77"/>
      <c r="B96" s="77"/>
      <c r="C96" s="57" t="s">
        <v>183</v>
      </c>
      <c r="D96" s="33" t="s">
        <v>184</v>
      </c>
      <c r="E96" s="17">
        <v>303.9</v>
      </c>
      <c r="F96" s="17"/>
      <c r="G96" s="17">
        <v>73.9</v>
      </c>
      <c r="H96" s="17">
        <f t="shared" si="21"/>
        <v>73.9</v>
      </c>
      <c r="I96" s="17"/>
      <c r="J96" s="17">
        <f t="shared" si="20"/>
        <v>-229.99999999999997</v>
      </c>
      <c r="K96" s="17">
        <f t="shared" si="24"/>
        <v>24.317209608423827</v>
      </c>
      <c r="L96" s="17"/>
      <c r="M96" s="17">
        <f t="shared" si="27"/>
        <v>-229.99999999999997</v>
      </c>
      <c r="N96" s="17">
        <f t="shared" si="28"/>
        <v>24.317209608423827</v>
      </c>
    </row>
    <row r="97" spans="1:14" ht="78.75" customHeight="1">
      <c r="A97" s="77"/>
      <c r="B97" s="77"/>
      <c r="C97" s="58" t="s">
        <v>181</v>
      </c>
      <c r="D97" s="33" t="s">
        <v>201</v>
      </c>
      <c r="E97" s="17">
        <v>0.7</v>
      </c>
      <c r="F97" s="17"/>
      <c r="G97" s="17">
        <v>0.05</v>
      </c>
      <c r="H97" s="17">
        <f t="shared" si="21"/>
        <v>0.05</v>
      </c>
      <c r="I97" s="17"/>
      <c r="J97" s="17">
        <f t="shared" si="20"/>
        <v>-0.6499999999999999</v>
      </c>
      <c r="K97" s="17">
        <f t="shared" si="24"/>
        <v>7.142857142857144</v>
      </c>
      <c r="L97" s="17"/>
      <c r="M97" s="17">
        <f t="shared" si="27"/>
        <v>-0.6499999999999999</v>
      </c>
      <c r="N97" s="17">
        <f t="shared" si="28"/>
        <v>7.142857142857144</v>
      </c>
    </row>
    <row r="98" spans="1:14" ht="15">
      <c r="A98" s="77"/>
      <c r="B98" s="77"/>
      <c r="C98" s="57" t="s">
        <v>15</v>
      </c>
      <c r="D98" s="18" t="s">
        <v>16</v>
      </c>
      <c r="E98" s="12">
        <f>E99</f>
        <v>30</v>
      </c>
      <c r="F98" s="12">
        <f>F99</f>
        <v>0</v>
      </c>
      <c r="G98" s="12">
        <f>G99</f>
        <v>9160.1</v>
      </c>
      <c r="H98" s="12">
        <f t="shared" si="21"/>
        <v>9160.1</v>
      </c>
      <c r="I98" s="12"/>
      <c r="J98" s="12">
        <f t="shared" si="20"/>
        <v>9130.1</v>
      </c>
      <c r="K98" s="12">
        <f t="shared" si="24"/>
        <v>30533.66666666667</v>
      </c>
      <c r="L98" s="12"/>
      <c r="M98" s="12">
        <f t="shared" si="27"/>
        <v>9130.1</v>
      </c>
      <c r="N98" s="12">
        <f t="shared" si="28"/>
        <v>30533.66666666667</v>
      </c>
    </row>
    <row r="99" spans="1:14" ht="47.25" customHeight="1" hidden="1">
      <c r="A99" s="77"/>
      <c r="B99" s="77"/>
      <c r="C99" s="58" t="s">
        <v>17</v>
      </c>
      <c r="D99" s="32" t="s">
        <v>18</v>
      </c>
      <c r="E99" s="12">
        <v>30</v>
      </c>
      <c r="F99" s="12"/>
      <c r="G99" s="12">
        <v>9160.1</v>
      </c>
      <c r="H99" s="12">
        <f t="shared" si="21"/>
        <v>9160.1</v>
      </c>
      <c r="I99" s="12" t="e">
        <f>G99/F99*100</f>
        <v>#DIV/0!</v>
      </c>
      <c r="J99" s="12">
        <f t="shared" si="20"/>
        <v>9130.1</v>
      </c>
      <c r="K99" s="12">
        <f t="shared" si="24"/>
        <v>30533.66666666667</v>
      </c>
      <c r="L99" s="12" t="e">
        <f>G99/F99*100</f>
        <v>#DIV/0!</v>
      </c>
      <c r="M99" s="12">
        <f t="shared" si="27"/>
        <v>9130.1</v>
      </c>
      <c r="N99" s="12">
        <f t="shared" si="28"/>
        <v>30533.66666666667</v>
      </c>
    </row>
    <row r="100" spans="1:14" ht="15.75" customHeight="1" hidden="1">
      <c r="A100" s="77"/>
      <c r="B100" s="77"/>
      <c r="C100" s="57" t="s">
        <v>19</v>
      </c>
      <c r="D100" s="18" t="s">
        <v>20</v>
      </c>
      <c r="E100" s="18"/>
      <c r="F100" s="17"/>
      <c r="G100" s="17"/>
      <c r="H100" s="17">
        <f t="shared" si="21"/>
        <v>0</v>
      </c>
      <c r="I100" s="17" t="e">
        <f>G100/F100*100</f>
        <v>#DIV/0!</v>
      </c>
      <c r="J100" s="17">
        <f t="shared" si="20"/>
        <v>0</v>
      </c>
      <c r="K100" s="17" t="e">
        <f t="shared" si="24"/>
        <v>#DIV/0!</v>
      </c>
      <c r="L100" s="17" t="e">
        <f>G100/F100*100</f>
        <v>#DIV/0!</v>
      </c>
      <c r="M100" s="17">
        <f t="shared" si="27"/>
        <v>0</v>
      </c>
      <c r="N100" s="17" t="e">
        <f t="shared" si="28"/>
        <v>#DIV/0!</v>
      </c>
    </row>
    <row r="101" spans="1:14" ht="15">
      <c r="A101" s="77"/>
      <c r="B101" s="77"/>
      <c r="C101" s="57" t="s">
        <v>21</v>
      </c>
      <c r="D101" s="18" t="s">
        <v>22</v>
      </c>
      <c r="E101" s="18">
        <v>4556.5</v>
      </c>
      <c r="F101" s="17"/>
      <c r="G101" s="17"/>
      <c r="H101" s="17">
        <f t="shared" si="21"/>
        <v>0</v>
      </c>
      <c r="I101" s="17"/>
      <c r="J101" s="17">
        <f t="shared" si="20"/>
        <v>-4556.5</v>
      </c>
      <c r="K101" s="17">
        <f t="shared" si="24"/>
        <v>0</v>
      </c>
      <c r="L101" s="17"/>
      <c r="M101" s="17">
        <f t="shared" si="27"/>
        <v>-4556.5</v>
      </c>
      <c r="N101" s="17">
        <f t="shared" si="28"/>
        <v>0</v>
      </c>
    </row>
    <row r="102" spans="1:14" ht="15">
      <c r="A102" s="77"/>
      <c r="B102" s="77"/>
      <c r="C102" s="57" t="s">
        <v>24</v>
      </c>
      <c r="D102" s="18" t="s">
        <v>25</v>
      </c>
      <c r="E102" s="17">
        <v>2477.2</v>
      </c>
      <c r="F102" s="17">
        <v>2574.7</v>
      </c>
      <c r="G102" s="17">
        <v>2574.7</v>
      </c>
      <c r="H102" s="17">
        <f t="shared" si="21"/>
        <v>0</v>
      </c>
      <c r="I102" s="17">
        <f>G102/F102*100</f>
        <v>100</v>
      </c>
      <c r="J102" s="17">
        <f t="shared" si="20"/>
        <v>97.5</v>
      </c>
      <c r="K102" s="17">
        <f t="shared" si="24"/>
        <v>103.9358953657355</v>
      </c>
      <c r="L102" s="17">
        <f>G102/F102*100</f>
        <v>100</v>
      </c>
      <c r="M102" s="17">
        <f t="shared" si="27"/>
        <v>97.5</v>
      </c>
      <c r="N102" s="17">
        <f t="shared" si="28"/>
        <v>103.9358953657355</v>
      </c>
    </row>
    <row r="103" spans="1:14" ht="15">
      <c r="A103" s="77"/>
      <c r="B103" s="77"/>
      <c r="C103" s="57" t="s">
        <v>26</v>
      </c>
      <c r="D103" s="18" t="s">
        <v>68</v>
      </c>
      <c r="E103" s="17">
        <v>933937.8</v>
      </c>
      <c r="F103" s="17">
        <v>357732.5</v>
      </c>
      <c r="G103" s="17">
        <v>361743.3</v>
      </c>
      <c r="H103" s="17">
        <f t="shared" si="21"/>
        <v>4010.7999999999884</v>
      </c>
      <c r="I103" s="17">
        <f>G103/F103*100</f>
        <v>101.12117294347031</v>
      </c>
      <c r="J103" s="17">
        <f t="shared" si="20"/>
        <v>-572194.5</v>
      </c>
      <c r="K103" s="17">
        <f t="shared" si="24"/>
        <v>38.733125482232325</v>
      </c>
      <c r="L103" s="17">
        <f>G103/F103*100</f>
        <v>101.12117294347031</v>
      </c>
      <c r="M103" s="17">
        <f t="shared" si="27"/>
        <v>-572194.5</v>
      </c>
      <c r="N103" s="17">
        <f t="shared" si="28"/>
        <v>38.733125482232325</v>
      </c>
    </row>
    <row r="104" spans="1:14" ht="15">
      <c r="A104" s="77"/>
      <c r="B104" s="77"/>
      <c r="C104" s="57" t="s">
        <v>39</v>
      </c>
      <c r="D104" s="32" t="s">
        <v>40</v>
      </c>
      <c r="E104" s="17">
        <v>156614.4</v>
      </c>
      <c r="F104" s="17">
        <v>39300.9</v>
      </c>
      <c r="G104" s="17">
        <v>39300.8</v>
      </c>
      <c r="H104" s="17">
        <f t="shared" si="21"/>
        <v>-0.09999999999854481</v>
      </c>
      <c r="I104" s="17">
        <f>G104/F104*100</f>
        <v>99.99974555290083</v>
      </c>
      <c r="J104" s="17">
        <f t="shared" si="20"/>
        <v>-117313.59999999999</v>
      </c>
      <c r="K104" s="17">
        <f t="shared" si="24"/>
        <v>25.09398880307303</v>
      </c>
      <c r="L104" s="17">
        <f>G104/F104*100</f>
        <v>99.99974555290083</v>
      </c>
      <c r="M104" s="17">
        <f t="shared" si="27"/>
        <v>-117313.59999999999</v>
      </c>
      <c r="N104" s="17">
        <f t="shared" si="28"/>
        <v>25.09398880307303</v>
      </c>
    </row>
    <row r="105" spans="1:14" ht="30.75">
      <c r="A105" s="77"/>
      <c r="B105" s="77"/>
      <c r="C105" s="57" t="s">
        <v>175</v>
      </c>
      <c r="D105" s="32" t="s">
        <v>176</v>
      </c>
      <c r="E105" s="17">
        <v>53379.3</v>
      </c>
      <c r="F105" s="17">
        <v>260.2</v>
      </c>
      <c r="G105" s="17">
        <v>2376.3</v>
      </c>
      <c r="H105" s="17">
        <f t="shared" si="21"/>
        <v>2116.1000000000004</v>
      </c>
      <c r="I105" s="17">
        <f>G105/F105*100</f>
        <v>913.2590315142199</v>
      </c>
      <c r="J105" s="17">
        <f t="shared" si="20"/>
        <v>-51003</v>
      </c>
      <c r="K105" s="17">
        <f t="shared" si="24"/>
        <v>4.451725668939083</v>
      </c>
      <c r="L105" s="17"/>
      <c r="M105" s="17">
        <f t="shared" si="27"/>
        <v>-51003</v>
      </c>
      <c r="N105" s="17"/>
    </row>
    <row r="106" spans="1:14" ht="30.75">
      <c r="A106" s="77"/>
      <c r="B106" s="77"/>
      <c r="C106" s="57" t="s">
        <v>174</v>
      </c>
      <c r="D106" s="32" t="s">
        <v>177</v>
      </c>
      <c r="E106" s="17">
        <v>716.2</v>
      </c>
      <c r="F106" s="17">
        <v>20042.9</v>
      </c>
      <c r="G106" s="17">
        <v>20063.8</v>
      </c>
      <c r="H106" s="17">
        <f t="shared" si="21"/>
        <v>20.899999999997817</v>
      </c>
      <c r="I106" s="17">
        <f>G106/F106*100</f>
        <v>100.10427632727799</v>
      </c>
      <c r="J106" s="17">
        <f t="shared" si="20"/>
        <v>19347.6</v>
      </c>
      <c r="K106" s="17">
        <f t="shared" si="24"/>
        <v>2801.424183189053</v>
      </c>
      <c r="L106" s="17"/>
      <c r="M106" s="17">
        <f t="shared" si="27"/>
        <v>19347.6</v>
      </c>
      <c r="N106" s="17">
        <f aca="true" t="shared" si="29" ref="N106:N123">G106/E106*100</f>
        <v>2801.424183189053</v>
      </c>
    </row>
    <row r="107" spans="1:14" ht="15">
      <c r="A107" s="77"/>
      <c r="B107" s="77"/>
      <c r="C107" s="57" t="s">
        <v>28</v>
      </c>
      <c r="D107" s="18" t="s">
        <v>23</v>
      </c>
      <c r="E107" s="17">
        <v>-35782.1</v>
      </c>
      <c r="F107" s="17"/>
      <c r="G107" s="26">
        <v>-428</v>
      </c>
      <c r="H107" s="26">
        <f t="shared" si="21"/>
        <v>-428</v>
      </c>
      <c r="I107" s="26"/>
      <c r="J107" s="26">
        <f t="shared" si="20"/>
        <v>35354.1</v>
      </c>
      <c r="K107" s="26">
        <f t="shared" si="24"/>
        <v>1.1961287906523093</v>
      </c>
      <c r="L107" s="26"/>
      <c r="M107" s="26">
        <f t="shared" si="27"/>
        <v>35354.1</v>
      </c>
      <c r="N107" s="26">
        <f t="shared" si="29"/>
        <v>1.1961287906523093</v>
      </c>
    </row>
    <row r="108" spans="1:14" s="3" customFormat="1" ht="15">
      <c r="A108" s="77"/>
      <c r="B108" s="77"/>
      <c r="C108" s="59"/>
      <c r="D108" s="5" t="s">
        <v>29</v>
      </c>
      <c r="E108" s="2">
        <f>SUM(E95:E98,E100:E107)</f>
        <v>1116406.5999999999</v>
      </c>
      <c r="F108" s="2">
        <f>SUM(F95:F98,F100:F107)</f>
        <v>419911.20000000007</v>
      </c>
      <c r="G108" s="2">
        <f>SUM(G95:G98,G100:G107)</f>
        <v>434864.94999999995</v>
      </c>
      <c r="H108" s="2">
        <f t="shared" si="21"/>
        <v>14953.749999999884</v>
      </c>
      <c r="I108" s="2">
        <f aca="true" t="shared" si="30" ref="I108:I114">G108/F108*100</f>
        <v>103.5611695996677</v>
      </c>
      <c r="J108" s="2">
        <f t="shared" si="20"/>
        <v>-681541.6499999999</v>
      </c>
      <c r="K108" s="2">
        <f t="shared" si="24"/>
        <v>38.952201644096334</v>
      </c>
      <c r="L108" s="2">
        <f aca="true" t="shared" si="31" ref="L108:L114">G108/F108*100</f>
        <v>103.5611695996677</v>
      </c>
      <c r="M108" s="2">
        <f t="shared" si="27"/>
        <v>-681541.6499999999</v>
      </c>
      <c r="N108" s="2">
        <f t="shared" si="29"/>
        <v>38.952201644096334</v>
      </c>
    </row>
    <row r="109" spans="1:14" ht="15">
      <c r="A109" s="77"/>
      <c r="B109" s="77"/>
      <c r="C109" s="57" t="s">
        <v>15</v>
      </c>
      <c r="D109" s="18" t="s">
        <v>16</v>
      </c>
      <c r="E109" s="12">
        <f>E110</f>
        <v>2297</v>
      </c>
      <c r="F109" s="12">
        <f>F110</f>
        <v>800</v>
      </c>
      <c r="G109" s="12">
        <f>G110</f>
        <v>1676.5</v>
      </c>
      <c r="H109" s="12">
        <f t="shared" si="21"/>
        <v>876.5</v>
      </c>
      <c r="I109" s="12">
        <f t="shared" si="30"/>
        <v>209.5625</v>
      </c>
      <c r="J109" s="12">
        <f t="shared" si="20"/>
        <v>-620.5</v>
      </c>
      <c r="K109" s="12">
        <f t="shared" si="24"/>
        <v>72.98650413582935</v>
      </c>
      <c r="L109" s="12">
        <f t="shared" si="31"/>
        <v>209.5625</v>
      </c>
      <c r="M109" s="12">
        <f t="shared" si="27"/>
        <v>-620.5</v>
      </c>
      <c r="N109" s="12">
        <f t="shared" si="29"/>
        <v>72.98650413582935</v>
      </c>
    </row>
    <row r="110" spans="1:14" ht="47.25" customHeight="1" hidden="1">
      <c r="A110" s="77"/>
      <c r="B110" s="77"/>
      <c r="C110" s="58" t="s">
        <v>17</v>
      </c>
      <c r="D110" s="32" t="s">
        <v>18</v>
      </c>
      <c r="E110" s="12">
        <v>2297</v>
      </c>
      <c r="F110" s="12">
        <v>800</v>
      </c>
      <c r="G110" s="12">
        <v>1676.5</v>
      </c>
      <c r="H110" s="12">
        <f t="shared" si="21"/>
        <v>876.5</v>
      </c>
      <c r="I110" s="12">
        <f t="shared" si="30"/>
        <v>209.5625</v>
      </c>
      <c r="J110" s="12">
        <f t="shared" si="20"/>
        <v>-620.5</v>
      </c>
      <c r="K110" s="12">
        <f t="shared" si="24"/>
        <v>72.98650413582935</v>
      </c>
      <c r="L110" s="12">
        <f t="shared" si="31"/>
        <v>209.5625</v>
      </c>
      <c r="M110" s="12">
        <f t="shared" si="27"/>
        <v>-620.5</v>
      </c>
      <c r="N110" s="12">
        <f t="shared" si="29"/>
        <v>72.98650413582935</v>
      </c>
    </row>
    <row r="111" spans="1:14" s="3" customFormat="1" ht="15">
      <c r="A111" s="77"/>
      <c r="B111" s="77"/>
      <c r="C111" s="59"/>
      <c r="D111" s="5" t="s">
        <v>30</v>
      </c>
      <c r="E111" s="2">
        <f>SUM(E109)</f>
        <v>2297</v>
      </c>
      <c r="F111" s="2">
        <f>SUM(F109)</f>
        <v>800</v>
      </c>
      <c r="G111" s="2">
        <f>SUM(G109)</f>
        <v>1676.5</v>
      </c>
      <c r="H111" s="2">
        <f t="shared" si="21"/>
        <v>876.5</v>
      </c>
      <c r="I111" s="2">
        <f t="shared" si="30"/>
        <v>209.5625</v>
      </c>
      <c r="J111" s="2">
        <f t="shared" si="20"/>
        <v>-620.5</v>
      </c>
      <c r="K111" s="2">
        <f t="shared" si="24"/>
        <v>72.98650413582935</v>
      </c>
      <c r="L111" s="2">
        <f t="shared" si="31"/>
        <v>209.5625</v>
      </c>
      <c r="M111" s="2">
        <f t="shared" si="27"/>
        <v>-620.5</v>
      </c>
      <c r="N111" s="2">
        <f t="shared" si="29"/>
        <v>72.98650413582935</v>
      </c>
    </row>
    <row r="112" spans="1:14" s="3" customFormat="1" ht="30.75">
      <c r="A112" s="77"/>
      <c r="B112" s="77"/>
      <c r="C112" s="59"/>
      <c r="D112" s="5" t="s">
        <v>31</v>
      </c>
      <c r="E112" s="2">
        <f>E113-E107</f>
        <v>1154485.7</v>
      </c>
      <c r="F112" s="2">
        <f>F113-F107</f>
        <v>420711.20000000007</v>
      </c>
      <c r="G112" s="2">
        <f>G113-G107</f>
        <v>436969.44999999995</v>
      </c>
      <c r="H112" s="2">
        <f t="shared" si="21"/>
        <v>16258.249999999884</v>
      </c>
      <c r="I112" s="2">
        <f t="shared" si="30"/>
        <v>103.86446807215968</v>
      </c>
      <c r="J112" s="2">
        <f t="shared" si="20"/>
        <v>-717516.25</v>
      </c>
      <c r="K112" s="2">
        <f t="shared" si="24"/>
        <v>37.849706583632866</v>
      </c>
      <c r="L112" s="2">
        <f t="shared" si="31"/>
        <v>103.86446807215968</v>
      </c>
      <c r="M112" s="2">
        <f t="shared" si="27"/>
        <v>-717516.25</v>
      </c>
      <c r="N112" s="2">
        <f t="shared" si="29"/>
        <v>37.849706583632866</v>
      </c>
    </row>
    <row r="113" spans="1:14" s="3" customFormat="1" ht="15">
      <c r="A113" s="78"/>
      <c r="B113" s="78"/>
      <c r="C113" s="59"/>
      <c r="D113" s="5" t="s">
        <v>47</v>
      </c>
      <c r="E113" s="2">
        <f>E108+E111</f>
        <v>1118703.5999999999</v>
      </c>
      <c r="F113" s="2">
        <f>F108+F111</f>
        <v>420711.20000000007</v>
      </c>
      <c r="G113" s="2">
        <f>G108+G111</f>
        <v>436541.44999999995</v>
      </c>
      <c r="H113" s="2">
        <f t="shared" si="21"/>
        <v>15830.249999999884</v>
      </c>
      <c r="I113" s="2">
        <f t="shared" si="30"/>
        <v>103.7627355772796</v>
      </c>
      <c r="J113" s="2">
        <f t="shared" si="20"/>
        <v>-682162.1499999999</v>
      </c>
      <c r="K113" s="2">
        <f t="shared" si="24"/>
        <v>39.02208323992164</v>
      </c>
      <c r="L113" s="2">
        <f t="shared" si="31"/>
        <v>103.7627355772796</v>
      </c>
      <c r="M113" s="2">
        <f t="shared" si="27"/>
        <v>-682162.1499999999</v>
      </c>
      <c r="N113" s="2">
        <f t="shared" si="29"/>
        <v>39.02208323992164</v>
      </c>
    </row>
    <row r="114" spans="1:14" s="3" customFormat="1" ht="15.75" customHeight="1" hidden="1">
      <c r="A114" s="76" t="s">
        <v>205</v>
      </c>
      <c r="B114" s="76" t="s">
        <v>208</v>
      </c>
      <c r="C114" s="57" t="s">
        <v>8</v>
      </c>
      <c r="D114" s="32" t="s">
        <v>9</v>
      </c>
      <c r="E114" s="12"/>
      <c r="F114" s="2"/>
      <c r="G114" s="12"/>
      <c r="H114" s="12">
        <f t="shared" si="21"/>
        <v>0</v>
      </c>
      <c r="I114" s="12" t="e">
        <f t="shared" si="30"/>
        <v>#DIV/0!</v>
      </c>
      <c r="J114" s="12">
        <f t="shared" si="20"/>
        <v>0</v>
      </c>
      <c r="K114" s="12" t="e">
        <f t="shared" si="24"/>
        <v>#DIV/0!</v>
      </c>
      <c r="L114" s="12" t="e">
        <f t="shared" si="31"/>
        <v>#DIV/0!</v>
      </c>
      <c r="M114" s="12">
        <f t="shared" si="27"/>
        <v>0</v>
      </c>
      <c r="N114" s="12" t="e">
        <f t="shared" si="29"/>
        <v>#DIV/0!</v>
      </c>
    </row>
    <row r="115" spans="1:14" s="3" customFormat="1" ht="30.75">
      <c r="A115" s="77"/>
      <c r="B115" s="77"/>
      <c r="C115" s="57" t="s">
        <v>183</v>
      </c>
      <c r="D115" s="33" t="s">
        <v>184</v>
      </c>
      <c r="E115" s="12">
        <v>163</v>
      </c>
      <c r="F115" s="2"/>
      <c r="G115" s="12">
        <v>270.1</v>
      </c>
      <c r="H115" s="12">
        <f t="shared" si="21"/>
        <v>270.1</v>
      </c>
      <c r="I115" s="12"/>
      <c r="J115" s="12">
        <f t="shared" si="20"/>
        <v>107.10000000000002</v>
      </c>
      <c r="K115" s="12">
        <f t="shared" si="24"/>
        <v>165.70552147239266</v>
      </c>
      <c r="L115" s="12"/>
      <c r="M115" s="12">
        <f t="shared" si="27"/>
        <v>107.10000000000002</v>
      </c>
      <c r="N115" s="12">
        <f t="shared" si="29"/>
        <v>165.70552147239266</v>
      </c>
    </row>
    <row r="116" spans="1:14" s="3" customFormat="1" ht="78" hidden="1">
      <c r="A116" s="77"/>
      <c r="B116" s="77"/>
      <c r="C116" s="58" t="s">
        <v>181</v>
      </c>
      <c r="D116" s="33" t="s">
        <v>201</v>
      </c>
      <c r="E116" s="12"/>
      <c r="F116" s="2"/>
      <c r="G116" s="12"/>
      <c r="H116" s="12">
        <f t="shared" si="21"/>
        <v>0</v>
      </c>
      <c r="I116" s="12" t="e">
        <f>G116/F116*100</f>
        <v>#DIV/0!</v>
      </c>
      <c r="J116" s="12">
        <f t="shared" si="20"/>
        <v>0</v>
      </c>
      <c r="K116" s="12" t="e">
        <f t="shared" si="24"/>
        <v>#DIV/0!</v>
      </c>
      <c r="L116" s="12" t="e">
        <f>G116/F116*100</f>
        <v>#DIV/0!</v>
      </c>
      <c r="M116" s="12">
        <f t="shared" si="27"/>
        <v>0</v>
      </c>
      <c r="N116" s="12" t="e">
        <f t="shared" si="29"/>
        <v>#DIV/0!</v>
      </c>
    </row>
    <row r="117" spans="1:14" ht="15.75" customHeight="1">
      <c r="A117" s="77"/>
      <c r="B117" s="77"/>
      <c r="C117" s="57" t="s">
        <v>15</v>
      </c>
      <c r="D117" s="18" t="s">
        <v>16</v>
      </c>
      <c r="E117" s="12">
        <f>SUM(E118:E119)</f>
        <v>0</v>
      </c>
      <c r="F117" s="12">
        <f>SUM(F118:F119)</f>
        <v>0</v>
      </c>
      <c r="G117" s="12">
        <f>SUM(G118:G119)</f>
        <v>0</v>
      </c>
      <c r="H117" s="12">
        <f t="shared" si="21"/>
        <v>0</v>
      </c>
      <c r="I117" s="12"/>
      <c r="J117" s="12">
        <f t="shared" si="20"/>
        <v>0</v>
      </c>
      <c r="K117" s="12"/>
      <c r="L117" s="12" t="e">
        <f>G117/F117*100</f>
        <v>#DIV/0!</v>
      </c>
      <c r="M117" s="12">
        <f t="shared" si="27"/>
        <v>0</v>
      </c>
      <c r="N117" s="12" t="e">
        <f t="shared" si="29"/>
        <v>#DIV/0!</v>
      </c>
    </row>
    <row r="118" spans="1:14" ht="31.5" customHeight="1" hidden="1">
      <c r="A118" s="77"/>
      <c r="B118" s="77"/>
      <c r="C118" s="58" t="s">
        <v>34</v>
      </c>
      <c r="D118" s="32" t="s">
        <v>35</v>
      </c>
      <c r="E118" s="12"/>
      <c r="F118" s="12"/>
      <c r="G118" s="12"/>
      <c r="H118" s="12">
        <f t="shared" si="21"/>
        <v>0</v>
      </c>
      <c r="I118" s="12" t="e">
        <f aca="true" t="shared" si="32" ref="I118:I126">G118/F118*100</f>
        <v>#DIV/0!</v>
      </c>
      <c r="J118" s="12">
        <f t="shared" si="20"/>
        <v>0</v>
      </c>
      <c r="K118" s="12" t="e">
        <f aca="true" t="shared" si="33" ref="K118:K124">G118/E118*100</f>
        <v>#DIV/0!</v>
      </c>
      <c r="L118" s="12" t="e">
        <f>G118/F118*100</f>
        <v>#DIV/0!</v>
      </c>
      <c r="M118" s="12">
        <f t="shared" si="27"/>
        <v>0</v>
      </c>
      <c r="N118" s="12" t="e">
        <f t="shared" si="29"/>
        <v>#DIV/0!</v>
      </c>
    </row>
    <row r="119" spans="1:14" ht="47.25" customHeight="1" hidden="1">
      <c r="A119" s="77"/>
      <c r="B119" s="77"/>
      <c r="C119" s="58" t="s">
        <v>17</v>
      </c>
      <c r="D119" s="32" t="s">
        <v>18</v>
      </c>
      <c r="E119" s="12"/>
      <c r="F119" s="12"/>
      <c r="G119" s="12"/>
      <c r="H119" s="12">
        <f t="shared" si="21"/>
        <v>0</v>
      </c>
      <c r="I119" s="12" t="e">
        <f t="shared" si="32"/>
        <v>#DIV/0!</v>
      </c>
      <c r="J119" s="12">
        <f t="shared" si="20"/>
        <v>0</v>
      </c>
      <c r="K119" s="12" t="e">
        <f t="shared" si="33"/>
        <v>#DIV/0!</v>
      </c>
      <c r="L119" s="12" t="e">
        <f>G119/F119*100</f>
        <v>#DIV/0!</v>
      </c>
      <c r="M119" s="12">
        <f t="shared" si="27"/>
        <v>0</v>
      </c>
      <c r="N119" s="12" t="e">
        <f t="shared" si="29"/>
        <v>#DIV/0!</v>
      </c>
    </row>
    <row r="120" spans="1:14" ht="15.75" customHeight="1" hidden="1">
      <c r="A120" s="77"/>
      <c r="B120" s="77"/>
      <c r="C120" s="57" t="s">
        <v>19</v>
      </c>
      <c r="D120" s="18" t="s">
        <v>20</v>
      </c>
      <c r="E120" s="12"/>
      <c r="F120" s="12"/>
      <c r="G120" s="12"/>
      <c r="H120" s="12">
        <f t="shared" si="21"/>
        <v>0</v>
      </c>
      <c r="I120" s="12" t="e">
        <f t="shared" si="32"/>
        <v>#DIV/0!</v>
      </c>
      <c r="J120" s="12">
        <f t="shared" si="20"/>
        <v>0</v>
      </c>
      <c r="K120" s="12" t="e">
        <f t="shared" si="33"/>
        <v>#DIV/0!</v>
      </c>
      <c r="L120" s="12"/>
      <c r="M120" s="12">
        <f t="shared" si="27"/>
        <v>0</v>
      </c>
      <c r="N120" s="12" t="e">
        <f t="shared" si="29"/>
        <v>#DIV/0!</v>
      </c>
    </row>
    <row r="121" spans="1:14" ht="15" hidden="1">
      <c r="A121" s="77"/>
      <c r="B121" s="77"/>
      <c r="C121" s="57" t="s">
        <v>21</v>
      </c>
      <c r="D121" s="18" t="s">
        <v>22</v>
      </c>
      <c r="E121" s="12"/>
      <c r="F121" s="12"/>
      <c r="G121" s="12"/>
      <c r="H121" s="12">
        <f t="shared" si="21"/>
        <v>0</v>
      </c>
      <c r="I121" s="12" t="e">
        <f t="shared" si="32"/>
        <v>#DIV/0!</v>
      </c>
      <c r="J121" s="12">
        <f t="shared" si="20"/>
        <v>0</v>
      </c>
      <c r="K121" s="12" t="e">
        <f t="shared" si="33"/>
        <v>#DIV/0!</v>
      </c>
      <c r="L121" s="12"/>
      <c r="M121" s="12">
        <f t="shared" si="27"/>
        <v>0</v>
      </c>
      <c r="N121" s="12" t="e">
        <f t="shared" si="29"/>
        <v>#DIV/0!</v>
      </c>
    </row>
    <row r="122" spans="1:14" ht="15">
      <c r="A122" s="77"/>
      <c r="B122" s="77"/>
      <c r="C122" s="57" t="s">
        <v>24</v>
      </c>
      <c r="D122" s="18" t="s">
        <v>25</v>
      </c>
      <c r="E122" s="12">
        <v>541</v>
      </c>
      <c r="F122" s="12">
        <v>1904.1</v>
      </c>
      <c r="G122" s="12">
        <v>1897.4</v>
      </c>
      <c r="H122" s="12">
        <f t="shared" si="21"/>
        <v>-6.699999999999818</v>
      </c>
      <c r="I122" s="12">
        <f t="shared" si="32"/>
        <v>99.64812772438422</v>
      </c>
      <c r="J122" s="12">
        <f t="shared" si="20"/>
        <v>1356.4</v>
      </c>
      <c r="K122" s="12">
        <f t="shared" si="33"/>
        <v>350.7208872458411</v>
      </c>
      <c r="L122" s="12">
        <f>G122/F122*100</f>
        <v>99.64812772438422</v>
      </c>
      <c r="M122" s="12">
        <f t="shared" si="27"/>
        <v>1356.4</v>
      </c>
      <c r="N122" s="12">
        <f t="shared" si="29"/>
        <v>350.7208872458411</v>
      </c>
    </row>
    <row r="123" spans="1:14" ht="15.75" customHeight="1" hidden="1">
      <c r="A123" s="77"/>
      <c r="B123" s="77"/>
      <c r="C123" s="57" t="s">
        <v>26</v>
      </c>
      <c r="D123" s="18" t="s">
        <v>68</v>
      </c>
      <c r="E123" s="12"/>
      <c r="F123" s="12"/>
      <c r="G123" s="12"/>
      <c r="H123" s="12">
        <f t="shared" si="21"/>
        <v>0</v>
      </c>
      <c r="I123" s="12" t="e">
        <f t="shared" si="32"/>
        <v>#DIV/0!</v>
      </c>
      <c r="J123" s="12">
        <f t="shared" si="20"/>
        <v>0</v>
      </c>
      <c r="K123" s="12" t="e">
        <f t="shared" si="33"/>
        <v>#DIV/0!</v>
      </c>
      <c r="L123" s="12" t="e">
        <f>G123/F123*100</f>
        <v>#DIV/0!</v>
      </c>
      <c r="M123" s="12">
        <f t="shared" si="27"/>
        <v>0</v>
      </c>
      <c r="N123" s="12" t="e">
        <f t="shared" si="29"/>
        <v>#DIV/0!</v>
      </c>
    </row>
    <row r="124" spans="1:14" ht="15">
      <c r="A124" s="77"/>
      <c r="B124" s="77"/>
      <c r="C124" s="57" t="s">
        <v>39</v>
      </c>
      <c r="D124" s="32" t="s">
        <v>40</v>
      </c>
      <c r="E124" s="12">
        <v>7887.4</v>
      </c>
      <c r="F124" s="12">
        <v>10336.7</v>
      </c>
      <c r="G124" s="12">
        <v>10329.7</v>
      </c>
      <c r="H124" s="12">
        <f t="shared" si="21"/>
        <v>-7</v>
      </c>
      <c r="I124" s="12">
        <f t="shared" si="32"/>
        <v>99.9322801280873</v>
      </c>
      <c r="J124" s="12">
        <f t="shared" si="20"/>
        <v>2442.300000000001</v>
      </c>
      <c r="K124" s="12">
        <f t="shared" si="33"/>
        <v>130.9645764130132</v>
      </c>
      <c r="L124" s="12">
        <f>G124/F124*100</f>
        <v>99.9322801280873</v>
      </c>
      <c r="M124" s="12">
        <f t="shared" si="27"/>
        <v>2442.300000000001</v>
      </c>
      <c r="N124" s="12"/>
    </row>
    <row r="125" spans="1:14" ht="30.75">
      <c r="A125" s="77"/>
      <c r="B125" s="77"/>
      <c r="C125" s="57" t="s">
        <v>175</v>
      </c>
      <c r="D125" s="32" t="s">
        <v>176</v>
      </c>
      <c r="E125" s="12"/>
      <c r="F125" s="12">
        <v>2.4</v>
      </c>
      <c r="G125" s="12">
        <v>2.4</v>
      </c>
      <c r="H125" s="12">
        <f t="shared" si="21"/>
        <v>0</v>
      </c>
      <c r="I125" s="12">
        <f t="shared" si="32"/>
        <v>100</v>
      </c>
      <c r="J125" s="12">
        <f t="shared" si="20"/>
        <v>2.4</v>
      </c>
      <c r="K125" s="12"/>
      <c r="L125" s="12"/>
      <c r="M125" s="12"/>
      <c r="N125" s="12"/>
    </row>
    <row r="126" spans="1:14" ht="30.75">
      <c r="A126" s="77"/>
      <c r="B126" s="77"/>
      <c r="C126" s="57" t="s">
        <v>174</v>
      </c>
      <c r="D126" s="32" t="s">
        <v>177</v>
      </c>
      <c r="E126" s="12">
        <v>2201.6</v>
      </c>
      <c r="F126" s="12">
        <v>1537.7</v>
      </c>
      <c r="G126" s="12">
        <v>1537.7</v>
      </c>
      <c r="H126" s="12">
        <f t="shared" si="21"/>
        <v>0</v>
      </c>
      <c r="I126" s="12">
        <f t="shared" si="32"/>
        <v>100</v>
      </c>
      <c r="J126" s="12">
        <f t="shared" si="20"/>
        <v>-663.8999999999999</v>
      </c>
      <c r="K126" s="12">
        <f>G126/E126*100</f>
        <v>69.84465843023257</v>
      </c>
      <c r="L126" s="12"/>
      <c r="M126" s="12">
        <f aca="true" t="shared" si="34" ref="M126:M152">G126-E126</f>
        <v>-663.8999999999999</v>
      </c>
      <c r="N126" s="12">
        <f aca="true" t="shared" si="35" ref="N126:N132">G126/E126*100</f>
        <v>69.84465843023257</v>
      </c>
    </row>
    <row r="127" spans="1:14" ht="15.75" customHeight="1">
      <c r="A127" s="77"/>
      <c r="B127" s="77"/>
      <c r="C127" s="57" t="s">
        <v>28</v>
      </c>
      <c r="D127" s="18" t="s">
        <v>23</v>
      </c>
      <c r="E127" s="12"/>
      <c r="F127" s="12"/>
      <c r="G127" s="12">
        <v>-1.85</v>
      </c>
      <c r="H127" s="12">
        <f t="shared" si="21"/>
        <v>-1.85</v>
      </c>
      <c r="I127" s="12"/>
      <c r="J127" s="12">
        <f t="shared" si="20"/>
        <v>-1.85</v>
      </c>
      <c r="K127" s="12"/>
      <c r="L127" s="12" t="e">
        <f aca="true" t="shared" si="36" ref="L127:L132">G127/F127*100</f>
        <v>#DIV/0!</v>
      </c>
      <c r="M127" s="12">
        <f t="shared" si="34"/>
        <v>-1.85</v>
      </c>
      <c r="N127" s="12" t="e">
        <f t="shared" si="35"/>
        <v>#DIV/0!</v>
      </c>
    </row>
    <row r="128" spans="1:14" s="3" customFormat="1" ht="15">
      <c r="A128" s="77"/>
      <c r="B128" s="77"/>
      <c r="C128" s="60"/>
      <c r="D128" s="5" t="s">
        <v>29</v>
      </c>
      <c r="E128" s="2">
        <f>SUM(E114:E117,E120:E127)</f>
        <v>10793</v>
      </c>
      <c r="F128" s="2">
        <f>SUM(F114:F117,F120:F127)</f>
        <v>13780.900000000001</v>
      </c>
      <c r="G128" s="2">
        <f>SUM(G115:G127)</f>
        <v>14035.45</v>
      </c>
      <c r="H128" s="2">
        <f t="shared" si="21"/>
        <v>254.54999999999927</v>
      </c>
      <c r="I128" s="2">
        <f>G128/F128*100</f>
        <v>101.84712174096032</v>
      </c>
      <c r="J128" s="2">
        <f t="shared" si="20"/>
        <v>3242.4500000000007</v>
      </c>
      <c r="K128" s="2">
        <f aca="true" t="shared" si="37" ref="K128:K135">G128/E128*100</f>
        <v>130.04215695358104</v>
      </c>
      <c r="L128" s="2">
        <f t="shared" si="36"/>
        <v>101.84712174096032</v>
      </c>
      <c r="M128" s="2">
        <f t="shared" si="34"/>
        <v>3242.4500000000007</v>
      </c>
      <c r="N128" s="2">
        <f t="shared" si="35"/>
        <v>130.04215695358104</v>
      </c>
    </row>
    <row r="129" spans="1:14" ht="15">
      <c r="A129" s="77"/>
      <c r="B129" s="77"/>
      <c r="C129" s="57" t="s">
        <v>15</v>
      </c>
      <c r="D129" s="18" t="s">
        <v>16</v>
      </c>
      <c r="E129" s="12">
        <f>E130</f>
        <v>340.8</v>
      </c>
      <c r="F129" s="12">
        <f>F130</f>
        <v>200</v>
      </c>
      <c r="G129" s="12">
        <f>G130</f>
        <v>3308.4</v>
      </c>
      <c r="H129" s="12">
        <f t="shared" si="21"/>
        <v>3108.4</v>
      </c>
      <c r="I129" s="12">
        <f>G129/F129*100</f>
        <v>1654.2000000000003</v>
      </c>
      <c r="J129" s="12">
        <f t="shared" si="20"/>
        <v>2967.6</v>
      </c>
      <c r="K129" s="12">
        <f t="shared" si="37"/>
        <v>970.774647887324</v>
      </c>
      <c r="L129" s="12">
        <f t="shared" si="36"/>
        <v>1654.2000000000003</v>
      </c>
      <c r="M129" s="12">
        <f t="shared" si="34"/>
        <v>2967.6</v>
      </c>
      <c r="N129" s="12">
        <f t="shared" si="35"/>
        <v>970.774647887324</v>
      </c>
    </row>
    <row r="130" spans="1:14" ht="47.25" customHeight="1" hidden="1">
      <c r="A130" s="77"/>
      <c r="B130" s="77"/>
      <c r="C130" s="58" t="s">
        <v>17</v>
      </c>
      <c r="D130" s="32" t="s">
        <v>18</v>
      </c>
      <c r="E130" s="12">
        <v>340.8</v>
      </c>
      <c r="F130" s="12">
        <v>200</v>
      </c>
      <c r="G130" s="12">
        <v>3308.4</v>
      </c>
      <c r="H130" s="12">
        <f t="shared" si="21"/>
        <v>3108.4</v>
      </c>
      <c r="I130" s="12">
        <f>G130/F130*100</f>
        <v>1654.2000000000003</v>
      </c>
      <c r="J130" s="12">
        <f t="shared" si="20"/>
        <v>2967.6</v>
      </c>
      <c r="K130" s="12">
        <f t="shared" si="37"/>
        <v>970.774647887324</v>
      </c>
      <c r="L130" s="12">
        <f t="shared" si="36"/>
        <v>1654.2000000000003</v>
      </c>
      <c r="M130" s="12">
        <f t="shared" si="34"/>
        <v>2967.6</v>
      </c>
      <c r="N130" s="12">
        <f t="shared" si="35"/>
        <v>970.774647887324</v>
      </c>
    </row>
    <row r="131" spans="1:14" s="3" customFormat="1" ht="15">
      <c r="A131" s="77"/>
      <c r="B131" s="77"/>
      <c r="C131" s="63"/>
      <c r="D131" s="5" t="s">
        <v>30</v>
      </c>
      <c r="E131" s="2">
        <f>E129</f>
        <v>340.8</v>
      </c>
      <c r="F131" s="2">
        <f>F129</f>
        <v>200</v>
      </c>
      <c r="G131" s="2">
        <f>G129</f>
        <v>3308.4</v>
      </c>
      <c r="H131" s="2">
        <f t="shared" si="21"/>
        <v>3108.4</v>
      </c>
      <c r="I131" s="2">
        <f>G131/F131*100</f>
        <v>1654.2000000000003</v>
      </c>
      <c r="J131" s="2">
        <f t="shared" si="20"/>
        <v>2967.6</v>
      </c>
      <c r="K131" s="2">
        <f t="shared" si="37"/>
        <v>970.774647887324</v>
      </c>
      <c r="L131" s="2">
        <f t="shared" si="36"/>
        <v>1654.2000000000003</v>
      </c>
      <c r="M131" s="2">
        <f t="shared" si="34"/>
        <v>2967.6</v>
      </c>
      <c r="N131" s="2">
        <f t="shared" si="35"/>
        <v>970.774647887324</v>
      </c>
    </row>
    <row r="132" spans="1:14" s="3" customFormat="1" ht="15">
      <c r="A132" s="78"/>
      <c r="B132" s="78"/>
      <c r="C132" s="62"/>
      <c r="D132" s="5" t="s">
        <v>47</v>
      </c>
      <c r="E132" s="2">
        <f>E128+E131</f>
        <v>11133.8</v>
      </c>
      <c r="F132" s="2">
        <f>F128+F131</f>
        <v>13980.900000000001</v>
      </c>
      <c r="G132" s="2">
        <f>G128+G131</f>
        <v>17343.850000000002</v>
      </c>
      <c r="H132" s="2">
        <f t="shared" si="21"/>
        <v>3362.9500000000007</v>
      </c>
      <c r="I132" s="2">
        <f>G132/F132*100</f>
        <v>124.05388780407556</v>
      </c>
      <c r="J132" s="2">
        <f t="shared" si="20"/>
        <v>6210.050000000003</v>
      </c>
      <c r="K132" s="2">
        <f t="shared" si="37"/>
        <v>155.7765542761681</v>
      </c>
      <c r="L132" s="2">
        <f t="shared" si="36"/>
        <v>124.05388780407556</v>
      </c>
      <c r="M132" s="2">
        <f t="shared" si="34"/>
        <v>6210.050000000003</v>
      </c>
      <c r="N132" s="2">
        <f t="shared" si="35"/>
        <v>155.7765542761681</v>
      </c>
    </row>
    <row r="133" spans="1:14" ht="15.75" customHeight="1">
      <c r="A133" s="76" t="s">
        <v>69</v>
      </c>
      <c r="B133" s="76" t="s">
        <v>70</v>
      </c>
      <c r="C133" s="57" t="s">
        <v>8</v>
      </c>
      <c r="D133" s="32" t="s">
        <v>9</v>
      </c>
      <c r="E133" s="17">
        <v>22.3</v>
      </c>
      <c r="F133" s="17"/>
      <c r="G133" s="17"/>
      <c r="H133" s="17">
        <f t="shared" si="21"/>
        <v>0</v>
      </c>
      <c r="I133" s="17"/>
      <c r="J133" s="17">
        <f t="shared" si="20"/>
        <v>-22.3</v>
      </c>
      <c r="K133" s="17">
        <f t="shared" si="37"/>
        <v>0</v>
      </c>
      <c r="L133" s="17"/>
      <c r="M133" s="17">
        <f t="shared" si="34"/>
        <v>-22.3</v>
      </c>
      <c r="N133" s="17"/>
    </row>
    <row r="134" spans="1:14" ht="15.75" customHeight="1">
      <c r="A134" s="77"/>
      <c r="B134" s="77"/>
      <c r="C134" s="57" t="s">
        <v>195</v>
      </c>
      <c r="D134" s="33" t="s">
        <v>196</v>
      </c>
      <c r="E134" s="17">
        <v>204.6</v>
      </c>
      <c r="F134" s="17"/>
      <c r="G134" s="17">
        <v>226.6</v>
      </c>
      <c r="H134" s="17">
        <f t="shared" si="21"/>
        <v>226.6</v>
      </c>
      <c r="I134" s="17"/>
      <c r="J134" s="17">
        <f aca="true" t="shared" si="38" ref="J134:J197">G134-E134</f>
        <v>22</v>
      </c>
      <c r="K134" s="17">
        <f t="shared" si="37"/>
        <v>110.75268817204301</v>
      </c>
      <c r="L134" s="17"/>
      <c r="M134" s="17">
        <f t="shared" si="34"/>
        <v>22</v>
      </c>
      <c r="N134" s="17"/>
    </row>
    <row r="135" spans="1:14" ht="30.75">
      <c r="A135" s="77"/>
      <c r="B135" s="77"/>
      <c r="C135" s="57" t="s">
        <v>183</v>
      </c>
      <c r="D135" s="33" t="s">
        <v>184</v>
      </c>
      <c r="E135" s="17">
        <v>4237.6</v>
      </c>
      <c r="F135" s="17"/>
      <c r="G135" s="17">
        <v>5882.5</v>
      </c>
      <c r="H135" s="17">
        <f aca="true" t="shared" si="39" ref="H135:H198">G135-F135</f>
        <v>5882.5</v>
      </c>
      <c r="I135" s="17"/>
      <c r="J135" s="17">
        <f t="shared" si="38"/>
        <v>1644.8999999999996</v>
      </c>
      <c r="K135" s="17">
        <f t="shared" si="37"/>
        <v>138.81678308476495</v>
      </c>
      <c r="L135" s="17"/>
      <c r="M135" s="17">
        <f t="shared" si="34"/>
        <v>1644.8999999999996</v>
      </c>
      <c r="N135" s="17">
        <f aca="true" t="shared" si="40" ref="N135:N144">G135/E135*100</f>
        <v>138.81678308476495</v>
      </c>
    </row>
    <row r="136" spans="1:14" ht="81.75" customHeight="1">
      <c r="A136" s="77"/>
      <c r="B136" s="77"/>
      <c r="C136" s="58" t="s">
        <v>181</v>
      </c>
      <c r="D136" s="33" t="s">
        <v>201</v>
      </c>
      <c r="E136" s="17"/>
      <c r="F136" s="17"/>
      <c r="G136" s="17"/>
      <c r="H136" s="17">
        <f t="shared" si="39"/>
        <v>0</v>
      </c>
      <c r="I136" s="17"/>
      <c r="J136" s="17">
        <f t="shared" si="38"/>
        <v>0</v>
      </c>
      <c r="K136" s="17"/>
      <c r="L136" s="17"/>
      <c r="M136" s="17">
        <f t="shared" si="34"/>
        <v>0</v>
      </c>
      <c r="N136" s="17" t="e">
        <f t="shared" si="40"/>
        <v>#DIV/0!</v>
      </c>
    </row>
    <row r="137" spans="1:14" ht="15">
      <c r="A137" s="77"/>
      <c r="B137" s="77"/>
      <c r="C137" s="57" t="s">
        <v>15</v>
      </c>
      <c r="D137" s="18" t="s">
        <v>16</v>
      </c>
      <c r="E137" s="17">
        <f>E139+E138</f>
        <v>101</v>
      </c>
      <c r="F137" s="17">
        <f>F139+F138</f>
        <v>0</v>
      </c>
      <c r="G137" s="17">
        <f>G139+G138</f>
        <v>7.3</v>
      </c>
      <c r="H137" s="17">
        <f t="shared" si="39"/>
        <v>7.3</v>
      </c>
      <c r="I137" s="17"/>
      <c r="J137" s="17">
        <f t="shared" si="38"/>
        <v>-93.7</v>
      </c>
      <c r="K137" s="17">
        <f aca="true" t="shared" si="41" ref="K137:K168">G137/E137*100</f>
        <v>7.227722772277227</v>
      </c>
      <c r="L137" s="17"/>
      <c r="M137" s="17">
        <f t="shared" si="34"/>
        <v>-93.7</v>
      </c>
      <c r="N137" s="17">
        <f t="shared" si="40"/>
        <v>7.227722772277227</v>
      </c>
    </row>
    <row r="138" spans="1:14" ht="47.25" customHeight="1" hidden="1">
      <c r="A138" s="77"/>
      <c r="B138" s="77"/>
      <c r="C138" s="58" t="s">
        <v>187</v>
      </c>
      <c r="D138" s="32" t="s">
        <v>188</v>
      </c>
      <c r="E138" s="17"/>
      <c r="F138" s="17"/>
      <c r="G138" s="17"/>
      <c r="H138" s="17">
        <f t="shared" si="39"/>
        <v>0</v>
      </c>
      <c r="I138" s="17" t="e">
        <f>G138/F138*100</f>
        <v>#DIV/0!</v>
      </c>
      <c r="J138" s="17">
        <f t="shared" si="38"/>
        <v>0</v>
      </c>
      <c r="K138" s="17" t="e">
        <f t="shared" si="41"/>
        <v>#DIV/0!</v>
      </c>
      <c r="L138" s="17" t="e">
        <f>G138/F138*100</f>
        <v>#DIV/0!</v>
      </c>
      <c r="M138" s="17">
        <f t="shared" si="34"/>
        <v>0</v>
      </c>
      <c r="N138" s="17" t="e">
        <f t="shared" si="40"/>
        <v>#DIV/0!</v>
      </c>
    </row>
    <row r="139" spans="1:14" ht="47.25" customHeight="1" hidden="1">
      <c r="A139" s="77"/>
      <c r="B139" s="77"/>
      <c r="C139" s="58" t="s">
        <v>17</v>
      </c>
      <c r="D139" s="32" t="s">
        <v>18</v>
      </c>
      <c r="E139" s="17">
        <v>101</v>
      </c>
      <c r="F139" s="17"/>
      <c r="G139" s="17">
        <v>7.3</v>
      </c>
      <c r="H139" s="17">
        <f t="shared" si="39"/>
        <v>7.3</v>
      </c>
      <c r="I139" s="17" t="e">
        <f>G139/F139*100</f>
        <v>#DIV/0!</v>
      </c>
      <c r="J139" s="17">
        <f t="shared" si="38"/>
        <v>-93.7</v>
      </c>
      <c r="K139" s="17">
        <f t="shared" si="41"/>
        <v>7.227722772277227</v>
      </c>
      <c r="L139" s="17" t="e">
        <f>G139/F139*100</f>
        <v>#DIV/0!</v>
      </c>
      <c r="M139" s="17">
        <f t="shared" si="34"/>
        <v>-93.7</v>
      </c>
      <c r="N139" s="17">
        <f t="shared" si="40"/>
        <v>7.227722772277227</v>
      </c>
    </row>
    <row r="140" spans="1:14" ht="15">
      <c r="A140" s="77"/>
      <c r="B140" s="77"/>
      <c r="C140" s="57" t="s">
        <v>19</v>
      </c>
      <c r="D140" s="18" t="s">
        <v>20</v>
      </c>
      <c r="E140" s="17">
        <v>-8.1</v>
      </c>
      <c r="F140" s="17"/>
      <c r="G140" s="17"/>
      <c r="H140" s="17">
        <f t="shared" si="39"/>
        <v>0</v>
      </c>
      <c r="I140" s="17"/>
      <c r="J140" s="17">
        <f t="shared" si="38"/>
        <v>8.1</v>
      </c>
      <c r="K140" s="17">
        <f t="shared" si="41"/>
        <v>0</v>
      </c>
      <c r="L140" s="17"/>
      <c r="M140" s="17">
        <f t="shared" si="34"/>
        <v>8.1</v>
      </c>
      <c r="N140" s="17">
        <f t="shared" si="40"/>
        <v>0</v>
      </c>
    </row>
    <row r="141" spans="1:14" ht="15" hidden="1">
      <c r="A141" s="77"/>
      <c r="B141" s="77"/>
      <c r="C141" s="57" t="s">
        <v>21</v>
      </c>
      <c r="D141" s="18" t="s">
        <v>22</v>
      </c>
      <c r="E141" s="17"/>
      <c r="F141" s="17"/>
      <c r="G141" s="17"/>
      <c r="H141" s="17">
        <f t="shared" si="39"/>
        <v>0</v>
      </c>
      <c r="I141" s="17" t="e">
        <f aca="true" t="shared" si="42" ref="I141:I146">G141/F141*100</f>
        <v>#DIV/0!</v>
      </c>
      <c r="J141" s="17">
        <f t="shared" si="38"/>
        <v>0</v>
      </c>
      <c r="K141" s="17" t="e">
        <f t="shared" si="41"/>
        <v>#DIV/0!</v>
      </c>
      <c r="L141" s="17"/>
      <c r="M141" s="17">
        <f t="shared" si="34"/>
        <v>0</v>
      </c>
      <c r="N141" s="17" t="e">
        <f t="shared" si="40"/>
        <v>#DIV/0!</v>
      </c>
    </row>
    <row r="142" spans="1:14" ht="15">
      <c r="A142" s="77"/>
      <c r="B142" s="77"/>
      <c r="C142" s="57" t="s">
        <v>24</v>
      </c>
      <c r="D142" s="18" t="s">
        <v>25</v>
      </c>
      <c r="E142" s="17">
        <v>737876.5</v>
      </c>
      <c r="F142" s="17">
        <v>367727.4</v>
      </c>
      <c r="G142" s="17">
        <v>348622.85</v>
      </c>
      <c r="H142" s="17">
        <f t="shared" si="39"/>
        <v>-19104.550000000047</v>
      </c>
      <c r="I142" s="17">
        <f t="shared" si="42"/>
        <v>94.80469771901684</v>
      </c>
      <c r="J142" s="17">
        <f t="shared" si="38"/>
        <v>-389253.65</v>
      </c>
      <c r="K142" s="17">
        <f t="shared" si="41"/>
        <v>47.24677503620185</v>
      </c>
      <c r="L142" s="17">
        <f>G142/F142*100</f>
        <v>94.80469771901684</v>
      </c>
      <c r="M142" s="17">
        <f t="shared" si="34"/>
        <v>-389253.65</v>
      </c>
      <c r="N142" s="17">
        <f t="shared" si="40"/>
        <v>47.24677503620185</v>
      </c>
    </row>
    <row r="143" spans="1:14" ht="15">
      <c r="A143" s="77"/>
      <c r="B143" s="77"/>
      <c r="C143" s="57" t="s">
        <v>26</v>
      </c>
      <c r="D143" s="18" t="s">
        <v>68</v>
      </c>
      <c r="E143" s="17">
        <v>3656479.8</v>
      </c>
      <c r="F143" s="17">
        <v>6844018.5</v>
      </c>
      <c r="G143" s="17">
        <v>6779645.2</v>
      </c>
      <c r="H143" s="17">
        <f t="shared" si="39"/>
        <v>-64373.299999999814</v>
      </c>
      <c r="I143" s="17">
        <f t="shared" si="42"/>
        <v>99.05942247233844</v>
      </c>
      <c r="J143" s="17">
        <f t="shared" si="38"/>
        <v>3123165.4000000004</v>
      </c>
      <c r="K143" s="17">
        <f t="shared" si="41"/>
        <v>185.4145399627259</v>
      </c>
      <c r="L143" s="17">
        <f>G143/F143*100</f>
        <v>99.05942247233844</v>
      </c>
      <c r="M143" s="17">
        <f t="shared" si="34"/>
        <v>3123165.4000000004</v>
      </c>
      <c r="N143" s="17">
        <f t="shared" si="40"/>
        <v>185.4145399627259</v>
      </c>
    </row>
    <row r="144" spans="1:14" ht="15">
      <c r="A144" s="77"/>
      <c r="B144" s="77"/>
      <c r="C144" s="57" t="s">
        <v>39</v>
      </c>
      <c r="D144" s="32" t="s">
        <v>40</v>
      </c>
      <c r="E144" s="17">
        <v>24479.9</v>
      </c>
      <c r="F144" s="17">
        <v>22171.7</v>
      </c>
      <c r="G144" s="17">
        <v>22167</v>
      </c>
      <c r="H144" s="17">
        <f t="shared" si="39"/>
        <v>-4.700000000000728</v>
      </c>
      <c r="I144" s="17">
        <f t="shared" si="42"/>
        <v>99.97880180590573</v>
      </c>
      <c r="J144" s="17">
        <f t="shared" si="38"/>
        <v>-2312.9000000000015</v>
      </c>
      <c r="K144" s="17">
        <f t="shared" si="41"/>
        <v>90.55184048954447</v>
      </c>
      <c r="L144" s="17">
        <f>G144/F144*100</f>
        <v>99.97880180590573</v>
      </c>
      <c r="M144" s="17">
        <f t="shared" si="34"/>
        <v>-2312.9000000000015</v>
      </c>
      <c r="N144" s="17">
        <f t="shared" si="40"/>
        <v>90.55184048954447</v>
      </c>
    </row>
    <row r="145" spans="1:14" ht="30.75">
      <c r="A145" s="77"/>
      <c r="B145" s="77"/>
      <c r="C145" s="57" t="s">
        <v>175</v>
      </c>
      <c r="D145" s="32" t="s">
        <v>176</v>
      </c>
      <c r="E145" s="17">
        <v>5363.3</v>
      </c>
      <c r="F145" s="17">
        <v>548</v>
      </c>
      <c r="G145" s="17">
        <v>1324.5</v>
      </c>
      <c r="H145" s="17">
        <f t="shared" si="39"/>
        <v>776.5</v>
      </c>
      <c r="I145" s="17">
        <f t="shared" si="42"/>
        <v>241.69708029197082</v>
      </c>
      <c r="J145" s="17">
        <f t="shared" si="38"/>
        <v>-4038.8</v>
      </c>
      <c r="K145" s="17">
        <f t="shared" si="41"/>
        <v>24.695616504763855</v>
      </c>
      <c r="L145" s="17"/>
      <c r="M145" s="17">
        <f t="shared" si="34"/>
        <v>-4038.8</v>
      </c>
      <c r="N145" s="17"/>
    </row>
    <row r="146" spans="1:14" ht="30.75">
      <c r="A146" s="77"/>
      <c r="B146" s="77"/>
      <c r="C146" s="57" t="s">
        <v>174</v>
      </c>
      <c r="D146" s="32" t="s">
        <v>177</v>
      </c>
      <c r="E146" s="17">
        <v>36400.4</v>
      </c>
      <c r="F146" s="17">
        <v>36711.6</v>
      </c>
      <c r="G146" s="17">
        <v>83855.15</v>
      </c>
      <c r="H146" s="17">
        <f t="shared" si="39"/>
        <v>47143.549999999996</v>
      </c>
      <c r="I146" s="17">
        <f t="shared" si="42"/>
        <v>228.41595027184866</v>
      </c>
      <c r="J146" s="17">
        <f t="shared" si="38"/>
        <v>47454.74999999999</v>
      </c>
      <c r="K146" s="17">
        <f t="shared" si="41"/>
        <v>230.36875968395952</v>
      </c>
      <c r="L146" s="17"/>
      <c r="M146" s="17">
        <f t="shared" si="34"/>
        <v>47454.74999999999</v>
      </c>
      <c r="N146" s="17">
        <f aca="true" t="shared" si="43" ref="N146:N152">G146/E146*100</f>
        <v>230.36875968395952</v>
      </c>
    </row>
    <row r="147" spans="1:14" ht="15">
      <c r="A147" s="77"/>
      <c r="B147" s="77"/>
      <c r="C147" s="57" t="s">
        <v>28</v>
      </c>
      <c r="D147" s="18" t="s">
        <v>23</v>
      </c>
      <c r="E147" s="17">
        <v>-28657.2</v>
      </c>
      <c r="F147" s="17"/>
      <c r="G147" s="17">
        <v>-20461.42</v>
      </c>
      <c r="H147" s="17">
        <f t="shared" si="39"/>
        <v>-20461.42</v>
      </c>
      <c r="I147" s="17"/>
      <c r="J147" s="17">
        <f t="shared" si="38"/>
        <v>8195.780000000002</v>
      </c>
      <c r="K147" s="17">
        <f t="shared" si="41"/>
        <v>71.40062532278101</v>
      </c>
      <c r="L147" s="17"/>
      <c r="M147" s="17">
        <f t="shared" si="34"/>
        <v>8195.780000000002</v>
      </c>
      <c r="N147" s="17">
        <f t="shared" si="43"/>
        <v>71.40062532278101</v>
      </c>
    </row>
    <row r="148" spans="1:14" s="3" customFormat="1" ht="30.75">
      <c r="A148" s="77"/>
      <c r="B148" s="77"/>
      <c r="C148" s="60"/>
      <c r="D148" s="5" t="s">
        <v>31</v>
      </c>
      <c r="E148" s="4">
        <f>E149-E147</f>
        <v>4465157.300000001</v>
      </c>
      <c r="F148" s="4">
        <f>F149-F147</f>
        <v>7271177.2</v>
      </c>
      <c r="G148" s="4">
        <f>G149-G147</f>
        <v>7241731.100000001</v>
      </c>
      <c r="H148" s="4">
        <f t="shared" si="39"/>
        <v>-29446.099999999627</v>
      </c>
      <c r="I148" s="4">
        <f>G148/F148*100</f>
        <v>99.59502981167891</v>
      </c>
      <c r="J148" s="4">
        <f t="shared" si="38"/>
        <v>2776573.8</v>
      </c>
      <c r="K148" s="4">
        <f t="shared" si="41"/>
        <v>162.1831127875383</v>
      </c>
      <c r="L148" s="4">
        <f>G148/F148*100</f>
        <v>99.59502981167891</v>
      </c>
      <c r="M148" s="4">
        <f t="shared" si="34"/>
        <v>2776573.8</v>
      </c>
      <c r="N148" s="4">
        <f t="shared" si="43"/>
        <v>162.1831127875383</v>
      </c>
    </row>
    <row r="149" spans="1:14" s="3" customFormat="1" ht="15">
      <c r="A149" s="78"/>
      <c r="B149" s="78"/>
      <c r="C149" s="62"/>
      <c r="D149" s="5" t="s">
        <v>47</v>
      </c>
      <c r="E149" s="2">
        <f>SUM(E133:E137,E140:E147)</f>
        <v>4436500.100000001</v>
      </c>
      <c r="F149" s="2">
        <f>SUM(F133:F137,F140:F147)</f>
        <v>7271177.2</v>
      </c>
      <c r="G149" s="2">
        <f>SUM(G133:G137,G140:G147)</f>
        <v>7221269.680000001</v>
      </c>
      <c r="H149" s="2">
        <f t="shared" si="39"/>
        <v>-49907.51999999955</v>
      </c>
      <c r="I149" s="2">
        <f>G149/F149*100</f>
        <v>99.31362530953035</v>
      </c>
      <c r="J149" s="2">
        <f t="shared" si="38"/>
        <v>2784769.58</v>
      </c>
      <c r="K149" s="2">
        <f t="shared" si="41"/>
        <v>162.76951464511407</v>
      </c>
      <c r="L149" s="2">
        <f>G149/F149*100</f>
        <v>99.31362530953035</v>
      </c>
      <c r="M149" s="2">
        <f t="shared" si="34"/>
        <v>2784769.58</v>
      </c>
      <c r="N149" s="2">
        <f t="shared" si="43"/>
        <v>162.76951464511407</v>
      </c>
    </row>
    <row r="150" spans="1:14" s="3" customFormat="1" ht="31.5" customHeight="1">
      <c r="A150" s="76" t="s">
        <v>71</v>
      </c>
      <c r="B150" s="76" t="s">
        <v>72</v>
      </c>
      <c r="C150" s="57" t="s">
        <v>183</v>
      </c>
      <c r="D150" s="33" t="s">
        <v>184</v>
      </c>
      <c r="E150" s="12">
        <v>16.7</v>
      </c>
      <c r="F150" s="2"/>
      <c r="G150" s="12">
        <v>115.6</v>
      </c>
      <c r="H150" s="12">
        <f t="shared" si="39"/>
        <v>115.6</v>
      </c>
      <c r="I150" s="12"/>
      <c r="J150" s="12">
        <f t="shared" si="38"/>
        <v>98.89999999999999</v>
      </c>
      <c r="K150" s="12">
        <f t="shared" si="41"/>
        <v>692.2155688622754</v>
      </c>
      <c r="L150" s="12"/>
      <c r="M150" s="12">
        <f t="shared" si="34"/>
        <v>98.89999999999999</v>
      </c>
      <c r="N150" s="12">
        <f t="shared" si="43"/>
        <v>692.2155688622754</v>
      </c>
    </row>
    <row r="151" spans="1:14" ht="15">
      <c r="A151" s="77"/>
      <c r="B151" s="77"/>
      <c r="C151" s="57" t="s">
        <v>15</v>
      </c>
      <c r="D151" s="18" t="s">
        <v>16</v>
      </c>
      <c r="E151" s="12">
        <f>E154+E152+E153</f>
        <v>705.3000000000001</v>
      </c>
      <c r="F151" s="12">
        <f>F154+F152+F153</f>
        <v>231.6</v>
      </c>
      <c r="G151" s="12">
        <f>G154+G152+G153</f>
        <v>1171.1</v>
      </c>
      <c r="H151" s="12">
        <f t="shared" si="39"/>
        <v>939.4999999999999</v>
      </c>
      <c r="I151" s="12">
        <f aca="true" t="shared" si="44" ref="I151:I161">G151/F151*100</f>
        <v>505.6563039723661</v>
      </c>
      <c r="J151" s="12">
        <f t="shared" si="38"/>
        <v>465.79999999999984</v>
      </c>
      <c r="K151" s="12">
        <f t="shared" si="41"/>
        <v>166.04281865872673</v>
      </c>
      <c r="L151" s="12">
        <f>G151/F151*100</f>
        <v>505.6563039723661</v>
      </c>
      <c r="M151" s="12">
        <f t="shared" si="34"/>
        <v>465.79999999999984</v>
      </c>
      <c r="N151" s="12">
        <f t="shared" si="43"/>
        <v>166.04281865872673</v>
      </c>
    </row>
    <row r="152" spans="1:14" ht="47.25" customHeight="1" hidden="1">
      <c r="A152" s="77"/>
      <c r="B152" s="77"/>
      <c r="C152" s="58" t="s">
        <v>187</v>
      </c>
      <c r="D152" s="32" t="s">
        <v>188</v>
      </c>
      <c r="E152" s="12"/>
      <c r="F152" s="12"/>
      <c r="G152" s="12"/>
      <c r="H152" s="12">
        <f t="shared" si="39"/>
        <v>0</v>
      </c>
      <c r="I152" s="12" t="e">
        <f t="shared" si="44"/>
        <v>#DIV/0!</v>
      </c>
      <c r="J152" s="12">
        <f t="shared" si="38"/>
        <v>0</v>
      </c>
      <c r="K152" s="12" t="e">
        <f t="shared" si="41"/>
        <v>#DIV/0!</v>
      </c>
      <c r="L152" s="12" t="e">
        <f>G152/F152*100</f>
        <v>#DIV/0!</v>
      </c>
      <c r="M152" s="12">
        <f t="shared" si="34"/>
        <v>0</v>
      </c>
      <c r="N152" s="12" t="e">
        <f t="shared" si="43"/>
        <v>#DIV/0!</v>
      </c>
    </row>
    <row r="153" spans="1:14" ht="63" customHeight="1" hidden="1">
      <c r="A153" s="77"/>
      <c r="B153" s="77"/>
      <c r="C153" s="58" t="s">
        <v>228</v>
      </c>
      <c r="D153" s="32" t="s">
        <v>232</v>
      </c>
      <c r="E153" s="12">
        <v>603.7</v>
      </c>
      <c r="F153" s="12">
        <v>206.1</v>
      </c>
      <c r="G153" s="12">
        <v>1020.1</v>
      </c>
      <c r="H153" s="12">
        <f t="shared" si="39"/>
        <v>814</v>
      </c>
      <c r="I153" s="12">
        <f t="shared" si="44"/>
        <v>494.9539058709365</v>
      </c>
      <c r="J153" s="12">
        <f t="shared" si="38"/>
        <v>416.4</v>
      </c>
      <c r="K153" s="12">
        <f t="shared" si="41"/>
        <v>168.97465628623488</v>
      </c>
      <c r="L153" s="12"/>
      <c r="M153" s="12"/>
      <c r="N153" s="12"/>
    </row>
    <row r="154" spans="1:14" ht="47.25" customHeight="1" hidden="1">
      <c r="A154" s="77"/>
      <c r="B154" s="77"/>
      <c r="C154" s="58" t="s">
        <v>17</v>
      </c>
      <c r="D154" s="32" t="s">
        <v>18</v>
      </c>
      <c r="E154" s="12">
        <v>101.6</v>
      </c>
      <c r="F154" s="12">
        <v>25.5</v>
      </c>
      <c r="G154" s="12">
        <v>151</v>
      </c>
      <c r="H154" s="12">
        <f t="shared" si="39"/>
        <v>125.5</v>
      </c>
      <c r="I154" s="12">
        <f t="shared" si="44"/>
        <v>592.1568627450981</v>
      </c>
      <c r="J154" s="12">
        <f t="shared" si="38"/>
        <v>49.400000000000006</v>
      </c>
      <c r="K154" s="12">
        <f t="shared" si="41"/>
        <v>148.6220472440945</v>
      </c>
      <c r="L154" s="12">
        <f>G154/F154*100</f>
        <v>592.1568627450981</v>
      </c>
      <c r="M154" s="12">
        <f aca="true" t="shared" si="45" ref="M154:M164">G154-E154</f>
        <v>49.400000000000006</v>
      </c>
      <c r="N154" s="12">
        <f aca="true" t="shared" si="46" ref="N154:N164">G154/E154*100</f>
        <v>148.6220472440945</v>
      </c>
    </row>
    <row r="155" spans="1:14" ht="15" hidden="1">
      <c r="A155" s="77"/>
      <c r="B155" s="77"/>
      <c r="C155" s="57" t="s">
        <v>19</v>
      </c>
      <c r="D155" s="18" t="s">
        <v>20</v>
      </c>
      <c r="E155" s="12"/>
      <c r="F155" s="12"/>
      <c r="G155" s="12"/>
      <c r="H155" s="12">
        <f t="shared" si="39"/>
        <v>0</v>
      </c>
      <c r="I155" s="12" t="e">
        <f t="shared" si="44"/>
        <v>#DIV/0!</v>
      </c>
      <c r="J155" s="12">
        <f t="shared" si="38"/>
        <v>0</v>
      </c>
      <c r="K155" s="12" t="e">
        <f t="shared" si="41"/>
        <v>#DIV/0!</v>
      </c>
      <c r="L155" s="12"/>
      <c r="M155" s="12">
        <f t="shared" si="45"/>
        <v>0</v>
      </c>
      <c r="N155" s="12" t="e">
        <f t="shared" si="46"/>
        <v>#DIV/0!</v>
      </c>
    </row>
    <row r="156" spans="1:14" ht="15" hidden="1">
      <c r="A156" s="77"/>
      <c r="B156" s="77"/>
      <c r="C156" s="57" t="s">
        <v>21</v>
      </c>
      <c r="D156" s="18" t="s">
        <v>22</v>
      </c>
      <c r="E156" s="12"/>
      <c r="F156" s="36"/>
      <c r="G156" s="12"/>
      <c r="H156" s="12">
        <f t="shared" si="39"/>
        <v>0</v>
      </c>
      <c r="I156" s="12" t="e">
        <f t="shared" si="44"/>
        <v>#DIV/0!</v>
      </c>
      <c r="J156" s="12">
        <f t="shared" si="38"/>
        <v>0</v>
      </c>
      <c r="K156" s="12" t="e">
        <f t="shared" si="41"/>
        <v>#DIV/0!</v>
      </c>
      <c r="L156" s="12" t="e">
        <f aca="true" t="shared" si="47" ref="L156:L161">G156/F156*100</f>
        <v>#DIV/0!</v>
      </c>
      <c r="M156" s="12">
        <f t="shared" si="45"/>
        <v>0</v>
      </c>
      <c r="N156" s="12" t="e">
        <f t="shared" si="46"/>
        <v>#DIV/0!</v>
      </c>
    </row>
    <row r="157" spans="1:14" ht="15.75" customHeight="1" hidden="1">
      <c r="A157" s="77"/>
      <c r="B157" s="77"/>
      <c r="C157" s="57" t="s">
        <v>24</v>
      </c>
      <c r="D157" s="18" t="s">
        <v>25</v>
      </c>
      <c r="E157" s="18"/>
      <c r="F157" s="12"/>
      <c r="G157" s="12"/>
      <c r="H157" s="12">
        <f t="shared" si="39"/>
        <v>0</v>
      </c>
      <c r="I157" s="12" t="e">
        <f t="shared" si="44"/>
        <v>#DIV/0!</v>
      </c>
      <c r="J157" s="12">
        <f t="shared" si="38"/>
        <v>0</v>
      </c>
      <c r="K157" s="12" t="e">
        <f t="shared" si="41"/>
        <v>#DIV/0!</v>
      </c>
      <c r="L157" s="12" t="e">
        <f t="shared" si="47"/>
        <v>#DIV/0!</v>
      </c>
      <c r="M157" s="12">
        <f t="shared" si="45"/>
        <v>0</v>
      </c>
      <c r="N157" s="12" t="e">
        <f t="shared" si="46"/>
        <v>#DIV/0!</v>
      </c>
    </row>
    <row r="158" spans="1:14" ht="15">
      <c r="A158" s="77"/>
      <c r="B158" s="77"/>
      <c r="C158" s="57" t="s">
        <v>26</v>
      </c>
      <c r="D158" s="18" t="s">
        <v>68</v>
      </c>
      <c r="E158" s="12">
        <v>754.1</v>
      </c>
      <c r="F158" s="12">
        <v>1313.4</v>
      </c>
      <c r="G158" s="12">
        <v>1313.4</v>
      </c>
      <c r="H158" s="12">
        <f t="shared" si="39"/>
        <v>0</v>
      </c>
      <c r="I158" s="12">
        <f t="shared" si="44"/>
        <v>100</v>
      </c>
      <c r="J158" s="12">
        <f t="shared" si="38"/>
        <v>559.3000000000001</v>
      </c>
      <c r="K158" s="12">
        <f t="shared" si="41"/>
        <v>174.16788224373425</v>
      </c>
      <c r="L158" s="12">
        <f t="shared" si="47"/>
        <v>100</v>
      </c>
      <c r="M158" s="12">
        <f t="shared" si="45"/>
        <v>559.3000000000001</v>
      </c>
      <c r="N158" s="12">
        <f t="shared" si="46"/>
        <v>174.16788224373425</v>
      </c>
    </row>
    <row r="159" spans="1:14" ht="15.75" customHeight="1" hidden="1">
      <c r="A159" s="77"/>
      <c r="B159" s="77"/>
      <c r="C159" s="57" t="s">
        <v>39</v>
      </c>
      <c r="D159" s="32" t="s">
        <v>40</v>
      </c>
      <c r="E159" s="12"/>
      <c r="F159" s="12"/>
      <c r="G159" s="12"/>
      <c r="H159" s="12">
        <f t="shared" si="39"/>
        <v>0</v>
      </c>
      <c r="I159" s="12" t="e">
        <f t="shared" si="44"/>
        <v>#DIV/0!</v>
      </c>
      <c r="J159" s="12">
        <f t="shared" si="38"/>
        <v>0</v>
      </c>
      <c r="K159" s="12" t="e">
        <f t="shared" si="41"/>
        <v>#DIV/0!</v>
      </c>
      <c r="L159" s="12" t="e">
        <f t="shared" si="47"/>
        <v>#DIV/0!</v>
      </c>
      <c r="M159" s="12">
        <f t="shared" si="45"/>
        <v>0</v>
      </c>
      <c r="N159" s="12" t="e">
        <f t="shared" si="46"/>
        <v>#DIV/0!</v>
      </c>
    </row>
    <row r="160" spans="1:14" ht="15.75" customHeight="1" hidden="1">
      <c r="A160" s="77"/>
      <c r="B160" s="77"/>
      <c r="C160" s="57" t="s">
        <v>28</v>
      </c>
      <c r="D160" s="18" t="s">
        <v>23</v>
      </c>
      <c r="E160" s="12"/>
      <c r="F160" s="12"/>
      <c r="G160" s="12"/>
      <c r="H160" s="12">
        <f t="shared" si="39"/>
        <v>0</v>
      </c>
      <c r="I160" s="12" t="e">
        <f t="shared" si="44"/>
        <v>#DIV/0!</v>
      </c>
      <c r="J160" s="12">
        <f t="shared" si="38"/>
        <v>0</v>
      </c>
      <c r="K160" s="12" t="e">
        <f t="shared" si="41"/>
        <v>#DIV/0!</v>
      </c>
      <c r="L160" s="12" t="e">
        <f t="shared" si="47"/>
        <v>#DIV/0!</v>
      </c>
      <c r="M160" s="12">
        <f t="shared" si="45"/>
        <v>0</v>
      </c>
      <c r="N160" s="12" t="e">
        <f t="shared" si="46"/>
        <v>#DIV/0!</v>
      </c>
    </row>
    <row r="161" spans="1:14" s="3" customFormat="1" ht="15">
      <c r="A161" s="78"/>
      <c r="B161" s="78"/>
      <c r="C161" s="59"/>
      <c r="D161" s="5" t="s">
        <v>47</v>
      </c>
      <c r="E161" s="4">
        <f>SUM(E150:E151,E155:E160)</f>
        <v>1476.1000000000001</v>
      </c>
      <c r="F161" s="2">
        <f>SUM(F150:F151,F155:F160)</f>
        <v>1545</v>
      </c>
      <c r="G161" s="4">
        <f>SUM(G150:G151,G155:G160)</f>
        <v>2600.1</v>
      </c>
      <c r="H161" s="4">
        <f t="shared" si="39"/>
        <v>1055.1</v>
      </c>
      <c r="I161" s="4">
        <f t="shared" si="44"/>
        <v>168.29126213592232</v>
      </c>
      <c r="J161" s="4">
        <f t="shared" si="38"/>
        <v>1123.9999999999998</v>
      </c>
      <c r="K161" s="4">
        <f t="shared" si="41"/>
        <v>176.14660253370366</v>
      </c>
      <c r="L161" s="4">
        <f t="shared" si="47"/>
        <v>168.29126213592232</v>
      </c>
      <c r="M161" s="4">
        <f t="shared" si="45"/>
        <v>1123.9999999999998</v>
      </c>
      <c r="N161" s="4">
        <f t="shared" si="46"/>
        <v>176.14660253370366</v>
      </c>
    </row>
    <row r="162" spans="1:14" ht="31.5" customHeight="1">
      <c r="A162" s="76" t="s">
        <v>73</v>
      </c>
      <c r="B162" s="76" t="s">
        <v>74</v>
      </c>
      <c r="C162" s="57" t="s">
        <v>183</v>
      </c>
      <c r="D162" s="33" t="s">
        <v>184</v>
      </c>
      <c r="E162" s="12">
        <v>200.9</v>
      </c>
      <c r="F162" s="12"/>
      <c r="G162" s="12">
        <v>152.4</v>
      </c>
      <c r="H162" s="12">
        <f t="shared" si="39"/>
        <v>152.4</v>
      </c>
      <c r="I162" s="12"/>
      <c r="J162" s="12">
        <f t="shared" si="38"/>
        <v>-48.5</v>
      </c>
      <c r="K162" s="12">
        <f t="shared" si="41"/>
        <v>75.85863613738178</v>
      </c>
      <c r="L162" s="12"/>
      <c r="M162" s="12">
        <f t="shared" si="45"/>
        <v>-48.5</v>
      </c>
      <c r="N162" s="12">
        <f t="shared" si="46"/>
        <v>75.85863613738178</v>
      </c>
    </row>
    <row r="163" spans="1:14" ht="15">
      <c r="A163" s="77"/>
      <c r="B163" s="77"/>
      <c r="C163" s="57" t="s">
        <v>15</v>
      </c>
      <c r="D163" s="18" t="s">
        <v>16</v>
      </c>
      <c r="E163" s="12">
        <f>E166+E164+E165</f>
        <v>333.3</v>
      </c>
      <c r="F163" s="12">
        <f>F166+F164+F165</f>
        <v>121.69999999999999</v>
      </c>
      <c r="G163" s="12">
        <f>G166+G164+G165</f>
        <v>1741</v>
      </c>
      <c r="H163" s="12">
        <f t="shared" si="39"/>
        <v>1619.3</v>
      </c>
      <c r="I163" s="12">
        <f>G163/F163*100</f>
        <v>1430.5669679539853</v>
      </c>
      <c r="J163" s="12">
        <f t="shared" si="38"/>
        <v>1407.7</v>
      </c>
      <c r="K163" s="12">
        <f t="shared" si="41"/>
        <v>522.3522352235224</v>
      </c>
      <c r="L163" s="12">
        <f>G163/F163*100</f>
        <v>1430.5669679539853</v>
      </c>
      <c r="M163" s="12">
        <f t="shared" si="45"/>
        <v>1407.7</v>
      </c>
      <c r="N163" s="12">
        <f t="shared" si="46"/>
        <v>522.3522352235224</v>
      </c>
    </row>
    <row r="164" spans="1:14" ht="47.25" customHeight="1" hidden="1">
      <c r="A164" s="77"/>
      <c r="B164" s="77"/>
      <c r="C164" s="58" t="s">
        <v>187</v>
      </c>
      <c r="D164" s="32" t="s">
        <v>188</v>
      </c>
      <c r="E164" s="12"/>
      <c r="F164" s="12"/>
      <c r="G164" s="12"/>
      <c r="H164" s="12">
        <f t="shared" si="39"/>
        <v>0</v>
      </c>
      <c r="I164" s="12" t="e">
        <f>G164/F164*100</f>
        <v>#DIV/0!</v>
      </c>
      <c r="J164" s="12">
        <f t="shared" si="38"/>
        <v>0</v>
      </c>
      <c r="K164" s="12" t="e">
        <f t="shared" si="41"/>
        <v>#DIV/0!</v>
      </c>
      <c r="L164" s="12" t="e">
        <f>G164/F164*100</f>
        <v>#DIV/0!</v>
      </c>
      <c r="M164" s="12">
        <f t="shared" si="45"/>
        <v>0</v>
      </c>
      <c r="N164" s="12" t="e">
        <f t="shared" si="46"/>
        <v>#DIV/0!</v>
      </c>
    </row>
    <row r="165" spans="1:14" ht="63" customHeight="1" hidden="1">
      <c r="A165" s="77"/>
      <c r="B165" s="77"/>
      <c r="C165" s="58" t="s">
        <v>228</v>
      </c>
      <c r="D165" s="32" t="s">
        <v>232</v>
      </c>
      <c r="E165" s="12">
        <v>40.6</v>
      </c>
      <c r="F165" s="12">
        <v>51.4</v>
      </c>
      <c r="G165" s="12">
        <v>1418.7</v>
      </c>
      <c r="H165" s="12">
        <f t="shared" si="39"/>
        <v>1367.3</v>
      </c>
      <c r="I165" s="12">
        <f>G165/F165*100</f>
        <v>2760.11673151751</v>
      </c>
      <c r="J165" s="12">
        <f t="shared" si="38"/>
        <v>1378.1000000000001</v>
      </c>
      <c r="K165" s="12">
        <f t="shared" si="41"/>
        <v>3494.3349753694583</v>
      </c>
      <c r="L165" s="12"/>
      <c r="M165" s="12"/>
      <c r="N165" s="12"/>
    </row>
    <row r="166" spans="1:14" ht="47.25" customHeight="1" hidden="1">
      <c r="A166" s="77"/>
      <c r="B166" s="77"/>
      <c r="C166" s="58" t="s">
        <v>17</v>
      </c>
      <c r="D166" s="32" t="s">
        <v>18</v>
      </c>
      <c r="E166" s="12">
        <v>292.7</v>
      </c>
      <c r="F166" s="12">
        <v>70.3</v>
      </c>
      <c r="G166" s="12">
        <v>322.3</v>
      </c>
      <c r="H166" s="12">
        <f t="shared" si="39"/>
        <v>252</v>
      </c>
      <c r="I166" s="12">
        <f>G166/F166*100</f>
        <v>458.46372688477953</v>
      </c>
      <c r="J166" s="12">
        <f t="shared" si="38"/>
        <v>29.600000000000023</v>
      </c>
      <c r="K166" s="12">
        <f t="shared" si="41"/>
        <v>110.1127434233003</v>
      </c>
      <c r="L166" s="12">
        <f>G166/F166*100</f>
        <v>458.46372688477953</v>
      </c>
      <c r="M166" s="12">
        <f aca="true" t="shared" si="48" ref="M166:M189">G166-E166</f>
        <v>29.600000000000023</v>
      </c>
      <c r="N166" s="12">
        <f aca="true" t="shared" si="49" ref="N166:N189">G166/E166*100</f>
        <v>110.1127434233003</v>
      </c>
    </row>
    <row r="167" spans="1:14" ht="15.75" customHeight="1">
      <c r="A167" s="77"/>
      <c r="B167" s="77"/>
      <c r="C167" s="57" t="s">
        <v>19</v>
      </c>
      <c r="D167" s="18" t="s">
        <v>20</v>
      </c>
      <c r="E167" s="12">
        <v>-1.3</v>
      </c>
      <c r="F167" s="12"/>
      <c r="G167" s="12"/>
      <c r="H167" s="12">
        <f t="shared" si="39"/>
        <v>0</v>
      </c>
      <c r="I167" s="12"/>
      <c r="J167" s="12">
        <f t="shared" si="38"/>
        <v>1.3</v>
      </c>
      <c r="K167" s="12">
        <f t="shared" si="41"/>
        <v>0</v>
      </c>
      <c r="L167" s="12"/>
      <c r="M167" s="12">
        <f t="shared" si="48"/>
        <v>1.3</v>
      </c>
      <c r="N167" s="12">
        <f t="shared" si="49"/>
        <v>0</v>
      </c>
    </row>
    <row r="168" spans="1:14" ht="15" hidden="1">
      <c r="A168" s="77"/>
      <c r="B168" s="77"/>
      <c r="C168" s="57" t="s">
        <v>21</v>
      </c>
      <c r="D168" s="18" t="s">
        <v>22</v>
      </c>
      <c r="E168" s="12"/>
      <c r="F168" s="12"/>
      <c r="G168" s="12"/>
      <c r="H168" s="12">
        <f t="shared" si="39"/>
        <v>0</v>
      </c>
      <c r="I168" s="12" t="e">
        <f>G168/F168*100</f>
        <v>#DIV/0!</v>
      </c>
      <c r="J168" s="12">
        <f t="shared" si="38"/>
        <v>0</v>
      </c>
      <c r="K168" s="12" t="e">
        <f t="shared" si="41"/>
        <v>#DIV/0!</v>
      </c>
      <c r="L168" s="12" t="e">
        <f>G168/F168*100</f>
        <v>#DIV/0!</v>
      </c>
      <c r="M168" s="12">
        <f t="shared" si="48"/>
        <v>0</v>
      </c>
      <c r="N168" s="12" t="e">
        <f t="shared" si="49"/>
        <v>#DIV/0!</v>
      </c>
    </row>
    <row r="169" spans="1:14" ht="15.75" customHeight="1" hidden="1">
      <c r="A169" s="77"/>
      <c r="B169" s="77"/>
      <c r="C169" s="57" t="s">
        <v>24</v>
      </c>
      <c r="D169" s="18" t="s">
        <v>25</v>
      </c>
      <c r="E169" s="12"/>
      <c r="F169" s="12"/>
      <c r="G169" s="12"/>
      <c r="H169" s="12">
        <f t="shared" si="39"/>
        <v>0</v>
      </c>
      <c r="I169" s="12" t="e">
        <f>G169/F169*100</f>
        <v>#DIV/0!</v>
      </c>
      <c r="J169" s="12">
        <f t="shared" si="38"/>
        <v>0</v>
      </c>
      <c r="K169" s="12" t="e">
        <f aca="true" t="shared" si="50" ref="K169:K200">G169/E169*100</f>
        <v>#DIV/0!</v>
      </c>
      <c r="L169" s="12" t="e">
        <f>G169/F169*100</f>
        <v>#DIV/0!</v>
      </c>
      <c r="M169" s="12">
        <f t="shared" si="48"/>
        <v>0</v>
      </c>
      <c r="N169" s="12" t="e">
        <f t="shared" si="49"/>
        <v>#DIV/0!</v>
      </c>
    </row>
    <row r="170" spans="1:14" ht="15">
      <c r="A170" s="77"/>
      <c r="B170" s="77"/>
      <c r="C170" s="57" t="s">
        <v>26</v>
      </c>
      <c r="D170" s="18" t="s">
        <v>68</v>
      </c>
      <c r="E170" s="12">
        <v>2359.2</v>
      </c>
      <c r="F170" s="12">
        <v>3480.4</v>
      </c>
      <c r="G170" s="12">
        <v>3480.4</v>
      </c>
      <c r="H170" s="12">
        <f t="shared" si="39"/>
        <v>0</v>
      </c>
      <c r="I170" s="12">
        <f>G170/F170*100</f>
        <v>100</v>
      </c>
      <c r="J170" s="12">
        <f t="shared" si="38"/>
        <v>1121.2000000000003</v>
      </c>
      <c r="K170" s="12">
        <f t="shared" si="50"/>
        <v>147.52458460495083</v>
      </c>
      <c r="L170" s="12">
        <f>G170/F170*100</f>
        <v>100</v>
      </c>
      <c r="M170" s="12">
        <f t="shared" si="48"/>
        <v>1121.2000000000003</v>
      </c>
      <c r="N170" s="12">
        <f t="shared" si="49"/>
        <v>147.52458460495083</v>
      </c>
    </row>
    <row r="171" spans="1:14" ht="15.75" customHeight="1" hidden="1">
      <c r="A171" s="77"/>
      <c r="B171" s="77"/>
      <c r="C171" s="57" t="s">
        <v>39</v>
      </c>
      <c r="D171" s="32" t="s">
        <v>40</v>
      </c>
      <c r="E171" s="12"/>
      <c r="F171" s="12"/>
      <c r="G171" s="12"/>
      <c r="H171" s="12">
        <f t="shared" si="39"/>
        <v>0</v>
      </c>
      <c r="I171" s="12" t="e">
        <f>G171/F171*100</f>
        <v>#DIV/0!</v>
      </c>
      <c r="J171" s="12">
        <f t="shared" si="38"/>
        <v>0</v>
      </c>
      <c r="K171" s="12" t="e">
        <f t="shared" si="50"/>
        <v>#DIV/0!</v>
      </c>
      <c r="L171" s="12" t="e">
        <f>G171/F171*100</f>
        <v>#DIV/0!</v>
      </c>
      <c r="M171" s="12">
        <f t="shared" si="48"/>
        <v>0</v>
      </c>
      <c r="N171" s="12" t="e">
        <f t="shared" si="49"/>
        <v>#DIV/0!</v>
      </c>
    </row>
    <row r="172" spans="1:14" ht="15">
      <c r="A172" s="77"/>
      <c r="B172" s="77"/>
      <c r="C172" s="57" t="s">
        <v>28</v>
      </c>
      <c r="D172" s="18" t="s">
        <v>23</v>
      </c>
      <c r="E172" s="12">
        <v>-28.5</v>
      </c>
      <c r="F172" s="12"/>
      <c r="G172" s="12">
        <v>-58.82</v>
      </c>
      <c r="H172" s="12">
        <f t="shared" si="39"/>
        <v>-58.82</v>
      </c>
      <c r="I172" s="12"/>
      <c r="J172" s="12">
        <f t="shared" si="38"/>
        <v>-30.32</v>
      </c>
      <c r="K172" s="12">
        <f t="shared" si="50"/>
        <v>206.38596491228068</v>
      </c>
      <c r="L172" s="12"/>
      <c r="M172" s="12">
        <f t="shared" si="48"/>
        <v>-30.32</v>
      </c>
      <c r="N172" s="12">
        <f t="shared" si="49"/>
        <v>206.38596491228068</v>
      </c>
    </row>
    <row r="173" spans="1:14" s="3" customFormat="1" ht="30.75">
      <c r="A173" s="77"/>
      <c r="B173" s="77"/>
      <c r="C173" s="60"/>
      <c r="D173" s="5" t="s">
        <v>31</v>
      </c>
      <c r="E173" s="2">
        <f>E174-E172</f>
        <v>2892.1</v>
      </c>
      <c r="F173" s="2">
        <f>F174-F172</f>
        <v>3602.1</v>
      </c>
      <c r="G173" s="2">
        <f>G174-G172</f>
        <v>5373.8</v>
      </c>
      <c r="H173" s="2">
        <f t="shared" si="39"/>
        <v>1771.7000000000003</v>
      </c>
      <c r="I173" s="2">
        <f>G173/F173*100</f>
        <v>149.18519752366677</v>
      </c>
      <c r="J173" s="2">
        <f t="shared" si="38"/>
        <v>2481.7000000000003</v>
      </c>
      <c r="K173" s="2">
        <f t="shared" si="50"/>
        <v>185.80961930776945</v>
      </c>
      <c r="L173" s="2">
        <f>G173/F173*100</f>
        <v>149.18519752366677</v>
      </c>
      <c r="M173" s="2">
        <f t="shared" si="48"/>
        <v>2481.7000000000003</v>
      </c>
      <c r="N173" s="2">
        <f t="shared" si="49"/>
        <v>185.80961930776945</v>
      </c>
    </row>
    <row r="174" spans="1:14" s="3" customFormat="1" ht="15">
      <c r="A174" s="78"/>
      <c r="B174" s="78"/>
      <c r="C174" s="59"/>
      <c r="D174" s="5" t="s">
        <v>47</v>
      </c>
      <c r="E174" s="4">
        <f>SUM(E162:E163,E167:E172)</f>
        <v>2863.6</v>
      </c>
      <c r="F174" s="4">
        <f>SUM(F162:F163,F167:F172)</f>
        <v>3602.1</v>
      </c>
      <c r="G174" s="4">
        <f>SUM(G162:G163,G167:G172)</f>
        <v>5314.9800000000005</v>
      </c>
      <c r="H174" s="4">
        <f t="shared" si="39"/>
        <v>1712.8800000000006</v>
      </c>
      <c r="I174" s="4">
        <f>G174/F174*100</f>
        <v>147.55226118097778</v>
      </c>
      <c r="J174" s="4">
        <f t="shared" si="38"/>
        <v>2451.3800000000006</v>
      </c>
      <c r="K174" s="4">
        <f t="shared" si="50"/>
        <v>185.60483307724544</v>
      </c>
      <c r="L174" s="4">
        <f>G174/F174*100</f>
        <v>147.55226118097778</v>
      </c>
      <c r="M174" s="4">
        <f t="shared" si="48"/>
        <v>2451.3800000000006</v>
      </c>
      <c r="N174" s="4">
        <f t="shared" si="49"/>
        <v>185.60483307724544</v>
      </c>
    </row>
    <row r="175" spans="1:14" ht="31.5" customHeight="1">
      <c r="A175" s="76" t="s">
        <v>77</v>
      </c>
      <c r="B175" s="76" t="s">
        <v>78</v>
      </c>
      <c r="C175" s="57" t="s">
        <v>183</v>
      </c>
      <c r="D175" s="33" t="s">
        <v>184</v>
      </c>
      <c r="E175" s="12">
        <v>352.7</v>
      </c>
      <c r="F175" s="12"/>
      <c r="G175" s="12">
        <v>326.5</v>
      </c>
      <c r="H175" s="12">
        <f t="shared" si="39"/>
        <v>326.5</v>
      </c>
      <c r="I175" s="12"/>
      <c r="J175" s="12">
        <f t="shared" si="38"/>
        <v>-26.19999999999999</v>
      </c>
      <c r="K175" s="12">
        <f t="shared" si="50"/>
        <v>92.57159058690105</v>
      </c>
      <c r="L175" s="12"/>
      <c r="M175" s="12">
        <f t="shared" si="48"/>
        <v>-26.19999999999999</v>
      </c>
      <c r="N175" s="12">
        <f t="shared" si="49"/>
        <v>92.57159058690105</v>
      </c>
    </row>
    <row r="176" spans="1:14" ht="15">
      <c r="A176" s="77"/>
      <c r="B176" s="77"/>
      <c r="C176" s="57" t="s">
        <v>15</v>
      </c>
      <c r="D176" s="18" t="s">
        <v>16</v>
      </c>
      <c r="E176" s="12">
        <f>E178+E177</f>
        <v>4444.8</v>
      </c>
      <c r="F176" s="12">
        <f>F178+F177</f>
        <v>1007.7</v>
      </c>
      <c r="G176" s="12">
        <f>G178+G177</f>
        <v>3304.9</v>
      </c>
      <c r="H176" s="12">
        <f t="shared" si="39"/>
        <v>2297.2</v>
      </c>
      <c r="I176" s="12">
        <f>G176/F176*100</f>
        <v>327.9646720254044</v>
      </c>
      <c r="J176" s="12">
        <f t="shared" si="38"/>
        <v>-1139.9</v>
      </c>
      <c r="K176" s="12">
        <f t="shared" si="50"/>
        <v>74.35430165586753</v>
      </c>
      <c r="L176" s="12">
        <f>G176/F176*100</f>
        <v>327.9646720254044</v>
      </c>
      <c r="M176" s="12">
        <f t="shared" si="48"/>
        <v>-1139.9</v>
      </c>
      <c r="N176" s="12">
        <f t="shared" si="49"/>
        <v>74.35430165586753</v>
      </c>
    </row>
    <row r="177" spans="1:14" ht="47.25" customHeight="1">
      <c r="A177" s="77"/>
      <c r="B177" s="77"/>
      <c r="C177" s="58" t="s">
        <v>228</v>
      </c>
      <c r="D177" s="32" t="s">
        <v>229</v>
      </c>
      <c r="E177" s="12">
        <v>1993</v>
      </c>
      <c r="F177" s="12">
        <v>901.6</v>
      </c>
      <c r="G177" s="12">
        <v>3044.3</v>
      </c>
      <c r="H177" s="12">
        <f t="shared" si="39"/>
        <v>2142.7000000000003</v>
      </c>
      <c r="I177" s="12">
        <f>G177/F177*100</f>
        <v>337.6552795031056</v>
      </c>
      <c r="J177" s="12">
        <f t="shared" si="38"/>
        <v>1051.3000000000002</v>
      </c>
      <c r="K177" s="12">
        <f t="shared" si="50"/>
        <v>152.74962368289013</v>
      </c>
      <c r="L177" s="12">
        <f>G177/F177*100</f>
        <v>337.6552795031056</v>
      </c>
      <c r="M177" s="12">
        <f t="shared" si="48"/>
        <v>1051.3000000000002</v>
      </c>
      <c r="N177" s="12">
        <f t="shared" si="49"/>
        <v>152.74962368289013</v>
      </c>
    </row>
    <row r="178" spans="1:14" ht="47.25" customHeight="1">
      <c r="A178" s="77"/>
      <c r="B178" s="77"/>
      <c r="C178" s="58" t="s">
        <v>17</v>
      </c>
      <c r="D178" s="32" t="s">
        <v>18</v>
      </c>
      <c r="E178" s="12">
        <v>2451.8</v>
      </c>
      <c r="F178" s="12">
        <v>106.1</v>
      </c>
      <c r="G178" s="12">
        <v>260.6</v>
      </c>
      <c r="H178" s="12">
        <f t="shared" si="39"/>
        <v>154.50000000000003</v>
      </c>
      <c r="I178" s="12">
        <f>G178/F178*100</f>
        <v>245.61734213006602</v>
      </c>
      <c r="J178" s="12">
        <f t="shared" si="38"/>
        <v>-2191.2000000000003</v>
      </c>
      <c r="K178" s="12">
        <f t="shared" si="50"/>
        <v>10.628925687250183</v>
      </c>
      <c r="L178" s="12">
        <f>G178/F178*100</f>
        <v>245.61734213006602</v>
      </c>
      <c r="M178" s="12">
        <f t="shared" si="48"/>
        <v>-2191.2000000000003</v>
      </c>
      <c r="N178" s="12">
        <f t="shared" si="49"/>
        <v>10.628925687250183</v>
      </c>
    </row>
    <row r="179" spans="1:14" ht="15.75" customHeight="1">
      <c r="A179" s="77"/>
      <c r="B179" s="77"/>
      <c r="C179" s="57" t="s">
        <v>19</v>
      </c>
      <c r="D179" s="18" t="s">
        <v>20</v>
      </c>
      <c r="E179" s="12">
        <v>-0.7</v>
      </c>
      <c r="F179" s="12"/>
      <c r="G179" s="12"/>
      <c r="H179" s="12">
        <f t="shared" si="39"/>
        <v>0</v>
      </c>
      <c r="I179" s="12"/>
      <c r="J179" s="12">
        <f t="shared" si="38"/>
        <v>0.7</v>
      </c>
      <c r="K179" s="12">
        <f t="shared" si="50"/>
        <v>0</v>
      </c>
      <c r="L179" s="12"/>
      <c r="M179" s="12">
        <f t="shared" si="48"/>
        <v>0.7</v>
      </c>
      <c r="N179" s="12">
        <f t="shared" si="49"/>
        <v>0</v>
      </c>
    </row>
    <row r="180" spans="1:14" ht="15" hidden="1">
      <c r="A180" s="77"/>
      <c r="B180" s="77"/>
      <c r="C180" s="57" t="s">
        <v>21</v>
      </c>
      <c r="D180" s="18" t="s">
        <v>22</v>
      </c>
      <c r="E180" s="12"/>
      <c r="F180" s="12"/>
      <c r="G180" s="12"/>
      <c r="H180" s="12">
        <f t="shared" si="39"/>
        <v>0</v>
      </c>
      <c r="I180" s="12" t="e">
        <f>G180/F180*100</f>
        <v>#DIV/0!</v>
      </c>
      <c r="J180" s="12">
        <f t="shared" si="38"/>
        <v>0</v>
      </c>
      <c r="K180" s="12" t="e">
        <f t="shared" si="50"/>
        <v>#DIV/0!</v>
      </c>
      <c r="L180" s="12" t="e">
        <f>G180/F180*100</f>
        <v>#DIV/0!</v>
      </c>
      <c r="M180" s="12">
        <f t="shared" si="48"/>
        <v>0</v>
      </c>
      <c r="N180" s="12" t="e">
        <f t="shared" si="49"/>
        <v>#DIV/0!</v>
      </c>
    </row>
    <row r="181" spans="1:14" ht="15.75" customHeight="1" hidden="1">
      <c r="A181" s="77"/>
      <c r="B181" s="77"/>
      <c r="C181" s="57" t="s">
        <v>24</v>
      </c>
      <c r="D181" s="18" t="s">
        <v>25</v>
      </c>
      <c r="E181" s="12"/>
      <c r="F181" s="12"/>
      <c r="G181" s="12"/>
      <c r="H181" s="12">
        <f t="shared" si="39"/>
        <v>0</v>
      </c>
      <c r="I181" s="12" t="e">
        <f>G181/F181*100</f>
        <v>#DIV/0!</v>
      </c>
      <c r="J181" s="12">
        <f t="shared" si="38"/>
        <v>0</v>
      </c>
      <c r="K181" s="12" t="e">
        <f t="shared" si="50"/>
        <v>#DIV/0!</v>
      </c>
      <c r="L181" s="12" t="e">
        <f>G181/F181*100</f>
        <v>#DIV/0!</v>
      </c>
      <c r="M181" s="12">
        <f t="shared" si="48"/>
        <v>0</v>
      </c>
      <c r="N181" s="12" t="e">
        <f t="shared" si="49"/>
        <v>#DIV/0!</v>
      </c>
    </row>
    <row r="182" spans="1:14" ht="15">
      <c r="A182" s="77"/>
      <c r="B182" s="77"/>
      <c r="C182" s="57" t="s">
        <v>26</v>
      </c>
      <c r="D182" s="18" t="s">
        <v>68</v>
      </c>
      <c r="E182" s="12">
        <v>2137.5</v>
      </c>
      <c r="F182" s="12">
        <v>3877.6</v>
      </c>
      <c r="G182" s="12">
        <v>3414.6</v>
      </c>
      <c r="H182" s="12">
        <f t="shared" si="39"/>
        <v>-463</v>
      </c>
      <c r="I182" s="12">
        <f>G182/F182*100</f>
        <v>88.05962451000619</v>
      </c>
      <c r="J182" s="12">
        <f t="shared" si="38"/>
        <v>1277.1</v>
      </c>
      <c r="K182" s="12">
        <f t="shared" si="50"/>
        <v>159.74736842105264</v>
      </c>
      <c r="L182" s="12">
        <f>G182/F182*100</f>
        <v>88.05962451000619</v>
      </c>
      <c r="M182" s="12">
        <f t="shared" si="48"/>
        <v>1277.1</v>
      </c>
      <c r="N182" s="12">
        <f t="shared" si="49"/>
        <v>159.74736842105264</v>
      </c>
    </row>
    <row r="183" spans="1:14" ht="15.75" customHeight="1" hidden="1">
      <c r="A183" s="77"/>
      <c r="B183" s="77"/>
      <c r="C183" s="57" t="s">
        <v>39</v>
      </c>
      <c r="D183" s="32" t="s">
        <v>40</v>
      </c>
      <c r="E183" s="12"/>
      <c r="F183" s="12"/>
      <c r="G183" s="12"/>
      <c r="H183" s="12">
        <f t="shared" si="39"/>
        <v>0</v>
      </c>
      <c r="I183" s="12" t="e">
        <f>G183/F183*100</f>
        <v>#DIV/0!</v>
      </c>
      <c r="J183" s="12">
        <f t="shared" si="38"/>
        <v>0</v>
      </c>
      <c r="K183" s="12" t="e">
        <f t="shared" si="50"/>
        <v>#DIV/0!</v>
      </c>
      <c r="L183" s="12" t="e">
        <f>G183/F183*100</f>
        <v>#DIV/0!</v>
      </c>
      <c r="M183" s="12">
        <f t="shared" si="48"/>
        <v>0</v>
      </c>
      <c r="N183" s="12" t="e">
        <f t="shared" si="49"/>
        <v>#DIV/0!</v>
      </c>
    </row>
    <row r="184" spans="1:14" ht="15">
      <c r="A184" s="77"/>
      <c r="B184" s="77"/>
      <c r="C184" s="57" t="s">
        <v>28</v>
      </c>
      <c r="D184" s="18" t="s">
        <v>23</v>
      </c>
      <c r="E184" s="12">
        <v>-36.2</v>
      </c>
      <c r="F184" s="12"/>
      <c r="G184" s="12">
        <v>-6.8</v>
      </c>
      <c r="H184" s="12">
        <f t="shared" si="39"/>
        <v>-6.8</v>
      </c>
      <c r="I184" s="12"/>
      <c r="J184" s="12">
        <f t="shared" si="38"/>
        <v>29.400000000000002</v>
      </c>
      <c r="K184" s="12">
        <f t="shared" si="50"/>
        <v>18.784530386740332</v>
      </c>
      <c r="L184" s="12"/>
      <c r="M184" s="12">
        <f t="shared" si="48"/>
        <v>29.400000000000002</v>
      </c>
      <c r="N184" s="12">
        <f t="shared" si="49"/>
        <v>18.784530386740332</v>
      </c>
    </row>
    <row r="185" spans="1:14" s="3" customFormat="1" ht="30.75">
      <c r="A185" s="77"/>
      <c r="B185" s="77"/>
      <c r="C185" s="60"/>
      <c r="D185" s="5" t="s">
        <v>31</v>
      </c>
      <c r="E185" s="2">
        <f>E186-E184</f>
        <v>6934.3</v>
      </c>
      <c r="F185" s="2">
        <f>F186-F184</f>
        <v>4885.3</v>
      </c>
      <c r="G185" s="2">
        <f>G186-G184</f>
        <v>7046</v>
      </c>
      <c r="H185" s="2">
        <f t="shared" si="39"/>
        <v>2160.7</v>
      </c>
      <c r="I185" s="2">
        <f>G185/F185*100</f>
        <v>144.2286041798866</v>
      </c>
      <c r="J185" s="2">
        <f t="shared" si="38"/>
        <v>111.69999999999982</v>
      </c>
      <c r="K185" s="2">
        <f t="shared" si="50"/>
        <v>101.61083310499978</v>
      </c>
      <c r="L185" s="2">
        <f>G185/F185*100</f>
        <v>144.2286041798866</v>
      </c>
      <c r="M185" s="2">
        <f t="shared" si="48"/>
        <v>111.69999999999982</v>
      </c>
      <c r="N185" s="2">
        <f t="shared" si="49"/>
        <v>101.61083310499978</v>
      </c>
    </row>
    <row r="186" spans="1:14" s="3" customFormat="1" ht="15">
      <c r="A186" s="78"/>
      <c r="B186" s="78"/>
      <c r="C186" s="59"/>
      <c r="D186" s="5" t="s">
        <v>47</v>
      </c>
      <c r="E186" s="4">
        <f>SUM(E175:E176,E179:E184)</f>
        <v>6898.1</v>
      </c>
      <c r="F186" s="4">
        <f>SUM(F175:F176,F179:F184)</f>
        <v>4885.3</v>
      </c>
      <c r="G186" s="4">
        <f>SUM(G175:G176,G179:G184)</f>
        <v>7039.2</v>
      </c>
      <c r="H186" s="4">
        <f t="shared" si="39"/>
        <v>2153.8999999999996</v>
      </c>
      <c r="I186" s="4">
        <f>G186/F186*100</f>
        <v>144.08941109041407</v>
      </c>
      <c r="J186" s="4">
        <f t="shared" si="38"/>
        <v>141.09999999999945</v>
      </c>
      <c r="K186" s="4">
        <f t="shared" si="50"/>
        <v>102.04549078731824</v>
      </c>
      <c r="L186" s="4">
        <f>G186/F186*100</f>
        <v>144.08941109041407</v>
      </c>
      <c r="M186" s="4">
        <f t="shared" si="48"/>
        <v>141.09999999999945</v>
      </c>
      <c r="N186" s="4">
        <f t="shared" si="49"/>
        <v>102.04549078731824</v>
      </c>
    </row>
    <row r="187" spans="1:14" ht="31.5" customHeight="1">
      <c r="A187" s="76" t="s">
        <v>79</v>
      </c>
      <c r="B187" s="76" t="s">
        <v>80</v>
      </c>
      <c r="C187" s="57" t="s">
        <v>183</v>
      </c>
      <c r="D187" s="33" t="s">
        <v>184</v>
      </c>
      <c r="E187" s="12">
        <v>206.9</v>
      </c>
      <c r="F187" s="12"/>
      <c r="G187" s="12">
        <v>317</v>
      </c>
      <c r="H187" s="12">
        <f t="shared" si="39"/>
        <v>317</v>
      </c>
      <c r="I187" s="12"/>
      <c r="J187" s="12">
        <f t="shared" si="38"/>
        <v>110.1</v>
      </c>
      <c r="K187" s="12">
        <f t="shared" si="50"/>
        <v>153.21411309811504</v>
      </c>
      <c r="L187" s="12"/>
      <c r="M187" s="12">
        <f t="shared" si="48"/>
        <v>110.1</v>
      </c>
      <c r="N187" s="12">
        <f t="shared" si="49"/>
        <v>153.21411309811504</v>
      </c>
    </row>
    <row r="188" spans="1:14" ht="15">
      <c r="A188" s="77"/>
      <c r="B188" s="77"/>
      <c r="C188" s="57" t="s">
        <v>15</v>
      </c>
      <c r="D188" s="18" t="s">
        <v>16</v>
      </c>
      <c r="E188" s="12">
        <f>SUM(E189:E191)</f>
        <v>83.7</v>
      </c>
      <c r="F188" s="12">
        <f>SUM(F189:F191)</f>
        <v>410.09999999999997</v>
      </c>
      <c r="G188" s="12">
        <f>SUM(G189:G191)</f>
        <v>609.7</v>
      </c>
      <c r="H188" s="12">
        <f t="shared" si="39"/>
        <v>199.60000000000008</v>
      </c>
      <c r="I188" s="12">
        <f aca="true" t="shared" si="51" ref="I188:I199">G188/F188*100</f>
        <v>148.67105584003903</v>
      </c>
      <c r="J188" s="12">
        <f t="shared" si="38"/>
        <v>526</v>
      </c>
      <c r="K188" s="12">
        <f t="shared" si="50"/>
        <v>728.4348864994026</v>
      </c>
      <c r="L188" s="12">
        <f>G188/F188*100</f>
        <v>148.67105584003903</v>
      </c>
      <c r="M188" s="12">
        <f t="shared" si="48"/>
        <v>526</v>
      </c>
      <c r="N188" s="12">
        <f t="shared" si="49"/>
        <v>728.4348864994026</v>
      </c>
    </row>
    <row r="189" spans="1:14" ht="47.25" customHeight="1" hidden="1">
      <c r="A189" s="77"/>
      <c r="B189" s="77"/>
      <c r="C189" s="58" t="s">
        <v>187</v>
      </c>
      <c r="D189" s="32" t="s">
        <v>188</v>
      </c>
      <c r="E189" s="12"/>
      <c r="F189" s="12"/>
      <c r="G189" s="12"/>
      <c r="H189" s="12">
        <f t="shared" si="39"/>
        <v>0</v>
      </c>
      <c r="I189" s="12" t="e">
        <f t="shared" si="51"/>
        <v>#DIV/0!</v>
      </c>
      <c r="J189" s="12">
        <f t="shared" si="38"/>
        <v>0</v>
      </c>
      <c r="K189" s="12" t="e">
        <f t="shared" si="50"/>
        <v>#DIV/0!</v>
      </c>
      <c r="L189" s="12" t="e">
        <f>G189/F189*100</f>
        <v>#DIV/0!</v>
      </c>
      <c r="M189" s="12">
        <f t="shared" si="48"/>
        <v>0</v>
      </c>
      <c r="N189" s="12" t="e">
        <f t="shared" si="49"/>
        <v>#DIV/0!</v>
      </c>
    </row>
    <row r="190" spans="1:14" ht="47.25" customHeight="1" hidden="1">
      <c r="A190" s="77"/>
      <c r="B190" s="77"/>
      <c r="C190" s="58" t="s">
        <v>228</v>
      </c>
      <c r="D190" s="32" t="s">
        <v>229</v>
      </c>
      <c r="E190" s="12">
        <v>13.2</v>
      </c>
      <c r="F190" s="12">
        <v>370.7</v>
      </c>
      <c r="G190" s="12">
        <v>387.2</v>
      </c>
      <c r="H190" s="12">
        <f t="shared" si="39"/>
        <v>16.5</v>
      </c>
      <c r="I190" s="12">
        <f t="shared" si="51"/>
        <v>104.45103857566767</v>
      </c>
      <c r="J190" s="12">
        <f t="shared" si="38"/>
        <v>374</v>
      </c>
      <c r="K190" s="12">
        <f t="shared" si="50"/>
        <v>2933.3333333333335</v>
      </c>
      <c r="L190" s="12"/>
      <c r="M190" s="12"/>
      <c r="N190" s="12"/>
    </row>
    <row r="191" spans="1:14" ht="47.25" customHeight="1" hidden="1">
      <c r="A191" s="77"/>
      <c r="B191" s="77"/>
      <c r="C191" s="58" t="s">
        <v>17</v>
      </c>
      <c r="D191" s="32" t="s">
        <v>18</v>
      </c>
      <c r="E191" s="12">
        <v>70.5</v>
      </c>
      <c r="F191" s="12">
        <v>39.4</v>
      </c>
      <c r="G191" s="12">
        <v>222.5</v>
      </c>
      <c r="H191" s="12">
        <f t="shared" si="39"/>
        <v>183.1</v>
      </c>
      <c r="I191" s="12">
        <f t="shared" si="51"/>
        <v>564.7208121827412</v>
      </c>
      <c r="J191" s="12">
        <f t="shared" si="38"/>
        <v>152</v>
      </c>
      <c r="K191" s="12">
        <f t="shared" si="50"/>
        <v>315.60283687943263</v>
      </c>
      <c r="L191" s="12">
        <f>G191/F191*100</f>
        <v>564.7208121827412</v>
      </c>
      <c r="M191" s="12">
        <f aca="true" t="shared" si="52" ref="M191:M202">G191-E191</f>
        <v>152</v>
      </c>
      <c r="N191" s="12">
        <f>G191/E191*100</f>
        <v>315.60283687943263</v>
      </c>
    </row>
    <row r="192" spans="1:14" ht="15.75" customHeight="1" hidden="1">
      <c r="A192" s="77"/>
      <c r="B192" s="77"/>
      <c r="C192" s="57" t="s">
        <v>19</v>
      </c>
      <c r="D192" s="18" t="s">
        <v>20</v>
      </c>
      <c r="E192" s="12"/>
      <c r="F192" s="12"/>
      <c r="G192" s="12"/>
      <c r="H192" s="12">
        <f t="shared" si="39"/>
        <v>0</v>
      </c>
      <c r="I192" s="12" t="e">
        <f t="shared" si="51"/>
        <v>#DIV/0!</v>
      </c>
      <c r="J192" s="12">
        <f t="shared" si="38"/>
        <v>0</v>
      </c>
      <c r="K192" s="12" t="e">
        <f t="shared" si="50"/>
        <v>#DIV/0!</v>
      </c>
      <c r="L192" s="12"/>
      <c r="M192" s="12">
        <f t="shared" si="52"/>
        <v>0</v>
      </c>
      <c r="N192" s="12"/>
    </row>
    <row r="193" spans="1:14" ht="15" hidden="1">
      <c r="A193" s="77"/>
      <c r="B193" s="77"/>
      <c r="C193" s="57" t="s">
        <v>21</v>
      </c>
      <c r="D193" s="18" t="s">
        <v>22</v>
      </c>
      <c r="E193" s="12"/>
      <c r="F193" s="12"/>
      <c r="G193" s="12"/>
      <c r="H193" s="12">
        <f t="shared" si="39"/>
        <v>0</v>
      </c>
      <c r="I193" s="12" t="e">
        <f t="shared" si="51"/>
        <v>#DIV/0!</v>
      </c>
      <c r="J193" s="12">
        <f t="shared" si="38"/>
        <v>0</v>
      </c>
      <c r="K193" s="12" t="e">
        <f t="shared" si="50"/>
        <v>#DIV/0!</v>
      </c>
      <c r="L193" s="12" t="e">
        <f>G193/F193*100</f>
        <v>#DIV/0!</v>
      </c>
      <c r="M193" s="12">
        <f t="shared" si="52"/>
        <v>0</v>
      </c>
      <c r="N193" s="12" t="e">
        <f aca="true" t="shared" si="53" ref="N193:N202">G193/E193*100</f>
        <v>#DIV/0!</v>
      </c>
    </row>
    <row r="194" spans="1:14" ht="15.75" customHeight="1" hidden="1">
      <c r="A194" s="77"/>
      <c r="B194" s="77"/>
      <c r="C194" s="57" t="s">
        <v>24</v>
      </c>
      <c r="D194" s="18" t="s">
        <v>25</v>
      </c>
      <c r="E194" s="12"/>
      <c r="F194" s="12"/>
      <c r="G194" s="12"/>
      <c r="H194" s="12">
        <f t="shared" si="39"/>
        <v>0</v>
      </c>
      <c r="I194" s="12" t="e">
        <f t="shared" si="51"/>
        <v>#DIV/0!</v>
      </c>
      <c r="J194" s="12">
        <f t="shared" si="38"/>
        <v>0</v>
      </c>
      <c r="K194" s="12" t="e">
        <f t="shared" si="50"/>
        <v>#DIV/0!</v>
      </c>
      <c r="L194" s="12" t="e">
        <f>G194/F194*100</f>
        <v>#DIV/0!</v>
      </c>
      <c r="M194" s="12">
        <f t="shared" si="52"/>
        <v>0</v>
      </c>
      <c r="N194" s="12" t="e">
        <f t="shared" si="53"/>
        <v>#DIV/0!</v>
      </c>
    </row>
    <row r="195" spans="1:14" ht="15">
      <c r="A195" s="77"/>
      <c r="B195" s="77"/>
      <c r="C195" s="57" t="s">
        <v>26</v>
      </c>
      <c r="D195" s="18" t="s">
        <v>68</v>
      </c>
      <c r="E195" s="12">
        <v>1822.1</v>
      </c>
      <c r="F195" s="12">
        <v>3180.4</v>
      </c>
      <c r="G195" s="12">
        <v>3180.4</v>
      </c>
      <c r="H195" s="12">
        <f t="shared" si="39"/>
        <v>0</v>
      </c>
      <c r="I195" s="12">
        <f t="shared" si="51"/>
        <v>100</v>
      </c>
      <c r="J195" s="12">
        <f t="shared" si="38"/>
        <v>1358.3000000000002</v>
      </c>
      <c r="K195" s="12">
        <f t="shared" si="50"/>
        <v>174.54585368530817</v>
      </c>
      <c r="L195" s="12">
        <f>G195/F195*100</f>
        <v>100</v>
      </c>
      <c r="M195" s="12">
        <f t="shared" si="52"/>
        <v>1358.3000000000002</v>
      </c>
      <c r="N195" s="12">
        <f t="shared" si="53"/>
        <v>174.54585368530817</v>
      </c>
    </row>
    <row r="196" spans="1:14" ht="15.75" customHeight="1" hidden="1">
      <c r="A196" s="77"/>
      <c r="B196" s="77"/>
      <c r="C196" s="57" t="s">
        <v>39</v>
      </c>
      <c r="D196" s="32" t="s">
        <v>40</v>
      </c>
      <c r="E196" s="12"/>
      <c r="F196" s="12"/>
      <c r="G196" s="12"/>
      <c r="H196" s="12">
        <f t="shared" si="39"/>
        <v>0</v>
      </c>
      <c r="I196" s="12" t="e">
        <f t="shared" si="51"/>
        <v>#DIV/0!</v>
      </c>
      <c r="J196" s="12">
        <f t="shared" si="38"/>
        <v>0</v>
      </c>
      <c r="K196" s="12" t="e">
        <f t="shared" si="50"/>
        <v>#DIV/0!</v>
      </c>
      <c r="L196" s="12" t="e">
        <f>G196/F196*100</f>
        <v>#DIV/0!</v>
      </c>
      <c r="M196" s="12">
        <f t="shared" si="52"/>
        <v>0</v>
      </c>
      <c r="N196" s="12" t="e">
        <f t="shared" si="53"/>
        <v>#DIV/0!</v>
      </c>
    </row>
    <row r="197" spans="1:14" ht="15" hidden="1">
      <c r="A197" s="77"/>
      <c r="B197" s="77"/>
      <c r="C197" s="57" t="s">
        <v>28</v>
      </c>
      <c r="D197" s="18" t="s">
        <v>23</v>
      </c>
      <c r="E197" s="12"/>
      <c r="F197" s="12"/>
      <c r="G197" s="12"/>
      <c r="H197" s="12">
        <f t="shared" si="39"/>
        <v>0</v>
      </c>
      <c r="I197" s="12" t="e">
        <f t="shared" si="51"/>
        <v>#DIV/0!</v>
      </c>
      <c r="J197" s="12">
        <f t="shared" si="38"/>
        <v>0</v>
      </c>
      <c r="K197" s="12" t="e">
        <f t="shared" si="50"/>
        <v>#DIV/0!</v>
      </c>
      <c r="L197" s="12"/>
      <c r="M197" s="12">
        <f t="shared" si="52"/>
        <v>0</v>
      </c>
      <c r="N197" s="12" t="e">
        <f t="shared" si="53"/>
        <v>#DIV/0!</v>
      </c>
    </row>
    <row r="198" spans="1:14" s="3" customFormat="1" ht="30.75">
      <c r="A198" s="77"/>
      <c r="B198" s="77"/>
      <c r="C198" s="60"/>
      <c r="D198" s="5" t="s">
        <v>31</v>
      </c>
      <c r="E198" s="2">
        <f>E199-E197</f>
        <v>2112.7</v>
      </c>
      <c r="F198" s="2">
        <f>F199-F197</f>
        <v>3590.5</v>
      </c>
      <c r="G198" s="2">
        <f>G199-G197</f>
        <v>4107.1</v>
      </c>
      <c r="H198" s="2">
        <f t="shared" si="39"/>
        <v>516.6000000000004</v>
      </c>
      <c r="I198" s="2">
        <f t="shared" si="51"/>
        <v>114.38796824954743</v>
      </c>
      <c r="J198" s="2">
        <f aca="true" t="shared" si="54" ref="J198:J261">G198-E198</f>
        <v>1994.4000000000005</v>
      </c>
      <c r="K198" s="2">
        <f t="shared" si="50"/>
        <v>194.40053012732525</v>
      </c>
      <c r="L198" s="2">
        <f>G198/F198*100</f>
        <v>114.38796824954743</v>
      </c>
      <c r="M198" s="2">
        <f t="shared" si="52"/>
        <v>1994.4000000000005</v>
      </c>
      <c r="N198" s="2">
        <f t="shared" si="53"/>
        <v>194.40053012732525</v>
      </c>
    </row>
    <row r="199" spans="1:14" s="3" customFormat="1" ht="15">
      <c r="A199" s="78"/>
      <c r="B199" s="78"/>
      <c r="C199" s="59"/>
      <c r="D199" s="5" t="s">
        <v>47</v>
      </c>
      <c r="E199" s="4">
        <f>SUM(E187:E188,E192:E197)</f>
        <v>2112.7</v>
      </c>
      <c r="F199" s="4">
        <f>SUM(F187:F188,F192:F197)</f>
        <v>3590.5</v>
      </c>
      <c r="G199" s="4">
        <f>SUM(G187:G188,G192:G197)</f>
        <v>4107.1</v>
      </c>
      <c r="H199" s="4">
        <f aca="true" t="shared" si="55" ref="H199:H262">G199-F199</f>
        <v>516.6000000000004</v>
      </c>
      <c r="I199" s="4">
        <f t="shared" si="51"/>
        <v>114.38796824954743</v>
      </c>
      <c r="J199" s="4">
        <f t="shared" si="54"/>
        <v>1994.4000000000005</v>
      </c>
      <c r="K199" s="4">
        <f t="shared" si="50"/>
        <v>194.40053012732525</v>
      </c>
      <c r="L199" s="4">
        <f>G199/F199*100</f>
        <v>114.38796824954743</v>
      </c>
      <c r="M199" s="4">
        <f t="shared" si="52"/>
        <v>1994.4000000000005</v>
      </c>
      <c r="N199" s="4">
        <f t="shared" si="53"/>
        <v>194.40053012732525</v>
      </c>
    </row>
    <row r="200" spans="1:14" s="3" customFormat="1" ht="15.75" customHeight="1">
      <c r="A200" s="76" t="s">
        <v>81</v>
      </c>
      <c r="B200" s="76" t="s">
        <v>82</v>
      </c>
      <c r="C200" s="57" t="s">
        <v>8</v>
      </c>
      <c r="D200" s="32" t="s">
        <v>9</v>
      </c>
      <c r="E200" s="17">
        <v>166.4</v>
      </c>
      <c r="F200" s="4"/>
      <c r="G200" s="17"/>
      <c r="H200" s="17">
        <f t="shared" si="55"/>
        <v>0</v>
      </c>
      <c r="I200" s="17"/>
      <c r="J200" s="17">
        <f t="shared" si="54"/>
        <v>-166.4</v>
      </c>
      <c r="K200" s="17">
        <f t="shared" si="50"/>
        <v>0</v>
      </c>
      <c r="L200" s="17"/>
      <c r="M200" s="17">
        <f t="shared" si="52"/>
        <v>-166.4</v>
      </c>
      <c r="N200" s="17">
        <f t="shared" si="53"/>
        <v>0</v>
      </c>
    </row>
    <row r="201" spans="1:14" ht="31.5" customHeight="1">
      <c r="A201" s="77"/>
      <c r="B201" s="77"/>
      <c r="C201" s="57" t="s">
        <v>183</v>
      </c>
      <c r="D201" s="33" t="s">
        <v>184</v>
      </c>
      <c r="E201" s="12">
        <v>454.8</v>
      </c>
      <c r="F201" s="12"/>
      <c r="G201" s="12">
        <v>431.7</v>
      </c>
      <c r="H201" s="12">
        <f t="shared" si="55"/>
        <v>431.7</v>
      </c>
      <c r="I201" s="12"/>
      <c r="J201" s="12">
        <f t="shared" si="54"/>
        <v>-23.100000000000023</v>
      </c>
      <c r="K201" s="12">
        <f aca="true" t="shared" si="56" ref="K201:K232">G201/E201*100</f>
        <v>94.92084432717678</v>
      </c>
      <c r="L201" s="12"/>
      <c r="M201" s="12">
        <f t="shared" si="52"/>
        <v>-23.100000000000023</v>
      </c>
      <c r="N201" s="12">
        <f t="shared" si="53"/>
        <v>94.92084432717678</v>
      </c>
    </row>
    <row r="202" spans="1:14" ht="15">
      <c r="A202" s="77"/>
      <c r="B202" s="77"/>
      <c r="C202" s="57" t="s">
        <v>15</v>
      </c>
      <c r="D202" s="18" t="s">
        <v>16</v>
      </c>
      <c r="E202" s="12">
        <f>E204+E203</f>
        <v>550</v>
      </c>
      <c r="F202" s="12">
        <f>F204+F203</f>
        <v>75.1</v>
      </c>
      <c r="G202" s="12">
        <f>G204+G203</f>
        <v>1121.1599999999999</v>
      </c>
      <c r="H202" s="12">
        <f t="shared" si="55"/>
        <v>1046.06</v>
      </c>
      <c r="I202" s="12">
        <f aca="true" t="shared" si="57" ref="I202:I209">G202/F202*100</f>
        <v>1492.88948069241</v>
      </c>
      <c r="J202" s="12">
        <f t="shared" si="54"/>
        <v>571.1599999999999</v>
      </c>
      <c r="K202" s="12">
        <f t="shared" si="56"/>
        <v>203.8472727272727</v>
      </c>
      <c r="L202" s="12">
        <f>G202/F202*100</f>
        <v>1492.88948069241</v>
      </c>
      <c r="M202" s="12">
        <f t="shared" si="52"/>
        <v>571.1599999999999</v>
      </c>
      <c r="N202" s="12">
        <f t="shared" si="53"/>
        <v>203.8472727272727</v>
      </c>
    </row>
    <row r="203" spans="1:14" ht="47.25" customHeight="1" hidden="1">
      <c r="A203" s="77"/>
      <c r="B203" s="77"/>
      <c r="C203" s="58" t="s">
        <v>228</v>
      </c>
      <c r="D203" s="32" t="s">
        <v>229</v>
      </c>
      <c r="E203" s="12">
        <v>412.4</v>
      </c>
      <c r="F203" s="12">
        <v>55.1</v>
      </c>
      <c r="G203" s="12">
        <v>1001.06</v>
      </c>
      <c r="H203" s="12">
        <f t="shared" si="55"/>
        <v>945.9599999999999</v>
      </c>
      <c r="I203" s="12">
        <f t="shared" si="57"/>
        <v>1816.8058076225045</v>
      </c>
      <c r="J203" s="12">
        <f t="shared" si="54"/>
        <v>588.66</v>
      </c>
      <c r="K203" s="12">
        <f t="shared" si="56"/>
        <v>242.7400581959263</v>
      </c>
      <c r="L203" s="12"/>
      <c r="M203" s="12"/>
      <c r="N203" s="12"/>
    </row>
    <row r="204" spans="1:14" ht="47.25" customHeight="1" hidden="1">
      <c r="A204" s="77"/>
      <c r="B204" s="77"/>
      <c r="C204" s="58" t="s">
        <v>17</v>
      </c>
      <c r="D204" s="32" t="s">
        <v>18</v>
      </c>
      <c r="E204" s="12">
        <v>137.6</v>
      </c>
      <c r="F204" s="12">
        <v>20</v>
      </c>
      <c r="G204" s="12">
        <v>120.1</v>
      </c>
      <c r="H204" s="12">
        <f t="shared" si="55"/>
        <v>100.1</v>
      </c>
      <c r="I204" s="12">
        <f t="shared" si="57"/>
        <v>600.5</v>
      </c>
      <c r="J204" s="12">
        <f t="shared" si="54"/>
        <v>-17.5</v>
      </c>
      <c r="K204" s="12">
        <f t="shared" si="56"/>
        <v>87.28197674418604</v>
      </c>
      <c r="L204" s="12">
        <f>G204/F204*100</f>
        <v>600.5</v>
      </c>
      <c r="M204" s="12">
        <f aca="true" t="shared" si="58" ref="M204:M214">G204-E204</f>
        <v>-17.5</v>
      </c>
      <c r="N204" s="12">
        <f aca="true" t="shared" si="59" ref="N204:N209">G204/E204*100</f>
        <v>87.28197674418604</v>
      </c>
    </row>
    <row r="205" spans="1:14" ht="15" hidden="1">
      <c r="A205" s="77"/>
      <c r="B205" s="77"/>
      <c r="C205" s="57" t="s">
        <v>19</v>
      </c>
      <c r="D205" s="18" t="s">
        <v>20</v>
      </c>
      <c r="E205" s="12"/>
      <c r="F205" s="12"/>
      <c r="G205" s="12"/>
      <c r="H205" s="12">
        <f t="shared" si="55"/>
        <v>0</v>
      </c>
      <c r="I205" s="12" t="e">
        <f t="shared" si="57"/>
        <v>#DIV/0!</v>
      </c>
      <c r="J205" s="12">
        <f t="shared" si="54"/>
        <v>0</v>
      </c>
      <c r="K205" s="12" t="e">
        <f t="shared" si="56"/>
        <v>#DIV/0!</v>
      </c>
      <c r="L205" s="12"/>
      <c r="M205" s="12">
        <f t="shared" si="58"/>
        <v>0</v>
      </c>
      <c r="N205" s="12" t="e">
        <f t="shared" si="59"/>
        <v>#DIV/0!</v>
      </c>
    </row>
    <row r="206" spans="1:14" ht="15" hidden="1">
      <c r="A206" s="77"/>
      <c r="B206" s="77"/>
      <c r="C206" s="57" t="s">
        <v>21</v>
      </c>
      <c r="D206" s="18" t="s">
        <v>22</v>
      </c>
      <c r="E206" s="12"/>
      <c r="F206" s="12"/>
      <c r="G206" s="12"/>
      <c r="H206" s="12">
        <f t="shared" si="55"/>
        <v>0</v>
      </c>
      <c r="I206" s="12" t="e">
        <f t="shared" si="57"/>
        <v>#DIV/0!</v>
      </c>
      <c r="J206" s="12">
        <f t="shared" si="54"/>
        <v>0</v>
      </c>
      <c r="K206" s="12" t="e">
        <f t="shared" si="56"/>
        <v>#DIV/0!</v>
      </c>
      <c r="L206" s="12" t="e">
        <f>G206/F206*100</f>
        <v>#DIV/0!</v>
      </c>
      <c r="M206" s="12">
        <f t="shared" si="58"/>
        <v>0</v>
      </c>
      <c r="N206" s="12" t="e">
        <f t="shared" si="59"/>
        <v>#DIV/0!</v>
      </c>
    </row>
    <row r="207" spans="1:14" ht="15.75" customHeight="1" hidden="1">
      <c r="A207" s="77"/>
      <c r="B207" s="77"/>
      <c r="C207" s="57" t="s">
        <v>24</v>
      </c>
      <c r="D207" s="18" t="s">
        <v>25</v>
      </c>
      <c r="E207" s="12"/>
      <c r="F207" s="12"/>
      <c r="G207" s="12"/>
      <c r="H207" s="12">
        <f t="shared" si="55"/>
        <v>0</v>
      </c>
      <c r="I207" s="12" t="e">
        <f t="shared" si="57"/>
        <v>#DIV/0!</v>
      </c>
      <c r="J207" s="12">
        <f t="shared" si="54"/>
        <v>0</v>
      </c>
      <c r="K207" s="12" t="e">
        <f t="shared" si="56"/>
        <v>#DIV/0!</v>
      </c>
      <c r="L207" s="12" t="e">
        <f>G207/F207*100</f>
        <v>#DIV/0!</v>
      </c>
      <c r="M207" s="12">
        <f t="shared" si="58"/>
        <v>0</v>
      </c>
      <c r="N207" s="12" t="e">
        <f t="shared" si="59"/>
        <v>#DIV/0!</v>
      </c>
    </row>
    <row r="208" spans="1:14" ht="15">
      <c r="A208" s="77"/>
      <c r="B208" s="77"/>
      <c r="C208" s="57" t="s">
        <v>26</v>
      </c>
      <c r="D208" s="18" t="s">
        <v>68</v>
      </c>
      <c r="E208" s="12">
        <v>1678.8</v>
      </c>
      <c r="F208" s="12">
        <v>3409.7</v>
      </c>
      <c r="G208" s="12">
        <v>3377.1</v>
      </c>
      <c r="H208" s="12">
        <f t="shared" si="55"/>
        <v>-32.59999999999991</v>
      </c>
      <c r="I208" s="12">
        <f t="shared" si="57"/>
        <v>99.04390415579083</v>
      </c>
      <c r="J208" s="12">
        <f t="shared" si="54"/>
        <v>1698.3</v>
      </c>
      <c r="K208" s="12">
        <f t="shared" si="56"/>
        <v>201.1615439599714</v>
      </c>
      <c r="L208" s="12">
        <f>G208/F208*100</f>
        <v>99.04390415579083</v>
      </c>
      <c r="M208" s="12">
        <f t="shared" si="58"/>
        <v>1698.3</v>
      </c>
      <c r="N208" s="12">
        <f t="shared" si="59"/>
        <v>201.1615439599714</v>
      </c>
    </row>
    <row r="209" spans="1:14" ht="15.75" customHeight="1" hidden="1">
      <c r="A209" s="77"/>
      <c r="B209" s="77"/>
      <c r="C209" s="57" t="s">
        <v>39</v>
      </c>
      <c r="D209" s="32" t="s">
        <v>40</v>
      </c>
      <c r="E209" s="12"/>
      <c r="F209" s="12"/>
      <c r="G209" s="12"/>
      <c r="H209" s="12">
        <f t="shared" si="55"/>
        <v>0</v>
      </c>
      <c r="I209" s="12" t="e">
        <f t="shared" si="57"/>
        <v>#DIV/0!</v>
      </c>
      <c r="J209" s="12">
        <f t="shared" si="54"/>
        <v>0</v>
      </c>
      <c r="K209" s="12" t="e">
        <f t="shared" si="56"/>
        <v>#DIV/0!</v>
      </c>
      <c r="L209" s="12" t="e">
        <f>G209/F209*100</f>
        <v>#DIV/0!</v>
      </c>
      <c r="M209" s="12">
        <f t="shared" si="58"/>
        <v>0</v>
      </c>
      <c r="N209" s="12" t="e">
        <f t="shared" si="59"/>
        <v>#DIV/0!</v>
      </c>
    </row>
    <row r="210" spans="1:14" ht="15">
      <c r="A210" s="77"/>
      <c r="B210" s="77"/>
      <c r="C210" s="57" t="s">
        <v>28</v>
      </c>
      <c r="D210" s="18" t="s">
        <v>23</v>
      </c>
      <c r="E210" s="12">
        <v>-0.4</v>
      </c>
      <c r="F210" s="12"/>
      <c r="G210" s="12">
        <v>-4.75</v>
      </c>
      <c r="H210" s="12">
        <f t="shared" si="55"/>
        <v>-4.75</v>
      </c>
      <c r="I210" s="12"/>
      <c r="J210" s="12">
        <f t="shared" si="54"/>
        <v>-4.35</v>
      </c>
      <c r="K210" s="12">
        <f t="shared" si="56"/>
        <v>1187.5</v>
      </c>
      <c r="L210" s="12"/>
      <c r="M210" s="12">
        <f t="shared" si="58"/>
        <v>-4.35</v>
      </c>
      <c r="N210" s="12"/>
    </row>
    <row r="211" spans="1:14" s="3" customFormat="1" ht="30.75">
      <c r="A211" s="77"/>
      <c r="B211" s="77"/>
      <c r="C211" s="60"/>
      <c r="D211" s="5" t="s">
        <v>31</v>
      </c>
      <c r="E211" s="2">
        <f>E212-E210</f>
        <v>2850</v>
      </c>
      <c r="F211" s="2">
        <f>F212-F210</f>
        <v>3484.7999999999997</v>
      </c>
      <c r="G211" s="2">
        <f>G212-G210</f>
        <v>4929.96</v>
      </c>
      <c r="H211" s="2">
        <f t="shared" si="55"/>
        <v>1445.1600000000003</v>
      </c>
      <c r="I211" s="2">
        <f>G211/F211*100</f>
        <v>141.47038567493112</v>
      </c>
      <c r="J211" s="2">
        <f t="shared" si="54"/>
        <v>2079.96</v>
      </c>
      <c r="K211" s="2">
        <f t="shared" si="56"/>
        <v>172.98105263157893</v>
      </c>
      <c r="L211" s="2">
        <f>G211/F211*100</f>
        <v>141.47038567493112</v>
      </c>
      <c r="M211" s="2">
        <f t="shared" si="58"/>
        <v>2079.96</v>
      </c>
      <c r="N211" s="2">
        <f>G211/E211*100</f>
        <v>172.98105263157893</v>
      </c>
    </row>
    <row r="212" spans="1:14" s="3" customFormat="1" ht="15">
      <c r="A212" s="78"/>
      <c r="B212" s="78"/>
      <c r="C212" s="59"/>
      <c r="D212" s="5" t="s">
        <v>47</v>
      </c>
      <c r="E212" s="4">
        <f>SUM(E200:E202,E205:E210)</f>
        <v>2849.6</v>
      </c>
      <c r="F212" s="4">
        <f>SUM(F200:F202,F205:F210)</f>
        <v>3484.7999999999997</v>
      </c>
      <c r="G212" s="4">
        <f>SUM(G200:G202,G205:G210)</f>
        <v>4925.21</v>
      </c>
      <c r="H212" s="4">
        <f t="shared" si="55"/>
        <v>1440.4100000000003</v>
      </c>
      <c r="I212" s="4">
        <f>G212/F212*100</f>
        <v>141.33407943067036</v>
      </c>
      <c r="J212" s="4">
        <f t="shared" si="54"/>
        <v>2075.61</v>
      </c>
      <c r="K212" s="4">
        <f t="shared" si="56"/>
        <v>172.83864402021337</v>
      </c>
      <c r="L212" s="4">
        <f>G212/F212*100</f>
        <v>141.33407943067036</v>
      </c>
      <c r="M212" s="4">
        <f t="shared" si="58"/>
        <v>2075.61</v>
      </c>
      <c r="N212" s="4">
        <f>G212/E212*100</f>
        <v>172.83864402021337</v>
      </c>
    </row>
    <row r="213" spans="1:14" ht="31.5" customHeight="1">
      <c r="A213" s="97">
        <v>936</v>
      </c>
      <c r="B213" s="76" t="s">
        <v>83</v>
      </c>
      <c r="C213" s="57" t="s">
        <v>183</v>
      </c>
      <c r="D213" s="33" t="s">
        <v>184</v>
      </c>
      <c r="E213" s="13">
        <v>119.1</v>
      </c>
      <c r="F213" s="13"/>
      <c r="G213" s="13">
        <v>83.4</v>
      </c>
      <c r="H213" s="13">
        <f t="shared" si="55"/>
        <v>83.4</v>
      </c>
      <c r="I213" s="13"/>
      <c r="J213" s="13">
        <f t="shared" si="54"/>
        <v>-35.69999999999999</v>
      </c>
      <c r="K213" s="13">
        <f t="shared" si="56"/>
        <v>70.02518891687657</v>
      </c>
      <c r="L213" s="13"/>
      <c r="M213" s="13">
        <f t="shared" si="58"/>
        <v>-35.69999999999999</v>
      </c>
      <c r="N213" s="13"/>
    </row>
    <row r="214" spans="1:14" s="3" customFormat="1" ht="15">
      <c r="A214" s="98"/>
      <c r="B214" s="77"/>
      <c r="C214" s="57" t="s">
        <v>15</v>
      </c>
      <c r="D214" s="18" t="s">
        <v>16</v>
      </c>
      <c r="E214" s="12">
        <f>E216+E215</f>
        <v>242.4</v>
      </c>
      <c r="F214" s="12">
        <f>F216+F215</f>
        <v>88.1</v>
      </c>
      <c r="G214" s="12">
        <f>G216+G215</f>
        <v>725.5999999999999</v>
      </c>
      <c r="H214" s="12">
        <f t="shared" si="55"/>
        <v>637.4999999999999</v>
      </c>
      <c r="I214" s="12">
        <f aca="true" t="shared" si="60" ref="I214:I221">G214/F214*100</f>
        <v>823.6095346197501</v>
      </c>
      <c r="J214" s="12">
        <f t="shared" si="54"/>
        <v>483.19999999999993</v>
      </c>
      <c r="K214" s="12">
        <f t="shared" si="56"/>
        <v>299.3399339933993</v>
      </c>
      <c r="L214" s="12">
        <f>G214/F214*100</f>
        <v>823.6095346197501</v>
      </c>
      <c r="M214" s="12">
        <f t="shared" si="58"/>
        <v>483.19999999999993</v>
      </c>
      <c r="N214" s="12">
        <f>G214/E214*100</f>
        <v>299.3399339933993</v>
      </c>
    </row>
    <row r="215" spans="1:14" s="3" customFormat="1" ht="47.25" customHeight="1" hidden="1">
      <c r="A215" s="98"/>
      <c r="B215" s="77"/>
      <c r="C215" s="58" t="s">
        <v>228</v>
      </c>
      <c r="D215" s="32" t="s">
        <v>229</v>
      </c>
      <c r="E215" s="12">
        <v>159</v>
      </c>
      <c r="F215" s="12">
        <v>71.3</v>
      </c>
      <c r="G215" s="12">
        <v>208.2</v>
      </c>
      <c r="H215" s="12">
        <f t="shared" si="55"/>
        <v>136.89999999999998</v>
      </c>
      <c r="I215" s="12">
        <f t="shared" si="60"/>
        <v>292.0056100981767</v>
      </c>
      <c r="J215" s="12">
        <f t="shared" si="54"/>
        <v>49.19999999999999</v>
      </c>
      <c r="K215" s="12">
        <f t="shared" si="56"/>
        <v>130.94339622641508</v>
      </c>
      <c r="L215" s="12"/>
      <c r="M215" s="12"/>
      <c r="N215" s="12"/>
    </row>
    <row r="216" spans="1:14" s="3" customFormat="1" ht="47.25" customHeight="1" hidden="1">
      <c r="A216" s="98"/>
      <c r="B216" s="77"/>
      <c r="C216" s="58" t="s">
        <v>17</v>
      </c>
      <c r="D216" s="32" t="s">
        <v>18</v>
      </c>
      <c r="E216" s="12">
        <v>83.4</v>
      </c>
      <c r="F216" s="12">
        <v>16.8</v>
      </c>
      <c r="G216" s="12">
        <v>517.4</v>
      </c>
      <c r="H216" s="12">
        <f t="shared" si="55"/>
        <v>500.59999999999997</v>
      </c>
      <c r="I216" s="12">
        <f t="shared" si="60"/>
        <v>3079.7619047619046</v>
      </c>
      <c r="J216" s="12">
        <f t="shared" si="54"/>
        <v>434</v>
      </c>
      <c r="K216" s="12">
        <f t="shared" si="56"/>
        <v>620.3836930455635</v>
      </c>
      <c r="L216" s="12">
        <f aca="true" t="shared" si="61" ref="L216:L221">G216/F216*100</f>
        <v>3079.7619047619046</v>
      </c>
      <c r="M216" s="12">
        <f aca="true" t="shared" si="62" ref="M216:M228">G216-E216</f>
        <v>434</v>
      </c>
      <c r="N216" s="12">
        <f aca="true" t="shared" si="63" ref="N216:N228">G216/E216*100</f>
        <v>620.3836930455635</v>
      </c>
    </row>
    <row r="217" spans="1:14" ht="15.75" customHeight="1" hidden="1">
      <c r="A217" s="98"/>
      <c r="B217" s="77"/>
      <c r="C217" s="57" t="s">
        <v>19</v>
      </c>
      <c r="D217" s="18" t="s">
        <v>20</v>
      </c>
      <c r="E217" s="12"/>
      <c r="F217" s="12"/>
      <c r="G217" s="12"/>
      <c r="H217" s="12">
        <f t="shared" si="55"/>
        <v>0</v>
      </c>
      <c r="I217" s="12" t="e">
        <f t="shared" si="60"/>
        <v>#DIV/0!</v>
      </c>
      <c r="J217" s="12">
        <f t="shared" si="54"/>
        <v>0</v>
      </c>
      <c r="K217" s="12" t="e">
        <f t="shared" si="56"/>
        <v>#DIV/0!</v>
      </c>
      <c r="L217" s="12" t="e">
        <f t="shared" si="61"/>
        <v>#DIV/0!</v>
      </c>
      <c r="M217" s="12">
        <f t="shared" si="62"/>
        <v>0</v>
      </c>
      <c r="N217" s="12" t="e">
        <f t="shared" si="63"/>
        <v>#DIV/0!</v>
      </c>
    </row>
    <row r="218" spans="1:14" ht="15" hidden="1">
      <c r="A218" s="98"/>
      <c r="B218" s="77"/>
      <c r="C218" s="57" t="s">
        <v>21</v>
      </c>
      <c r="D218" s="18" t="s">
        <v>22</v>
      </c>
      <c r="E218" s="12"/>
      <c r="F218" s="12"/>
      <c r="G218" s="12"/>
      <c r="H218" s="12">
        <f t="shared" si="55"/>
        <v>0</v>
      </c>
      <c r="I218" s="12" t="e">
        <f t="shared" si="60"/>
        <v>#DIV/0!</v>
      </c>
      <c r="J218" s="12">
        <f t="shared" si="54"/>
        <v>0</v>
      </c>
      <c r="K218" s="12" t="e">
        <f t="shared" si="56"/>
        <v>#DIV/0!</v>
      </c>
      <c r="L218" s="12" t="e">
        <f t="shared" si="61"/>
        <v>#DIV/0!</v>
      </c>
      <c r="M218" s="12">
        <f t="shared" si="62"/>
        <v>0</v>
      </c>
      <c r="N218" s="12" t="e">
        <f t="shared" si="63"/>
        <v>#DIV/0!</v>
      </c>
    </row>
    <row r="219" spans="1:14" ht="15" hidden="1">
      <c r="A219" s="98"/>
      <c r="B219" s="77"/>
      <c r="C219" s="57" t="s">
        <v>24</v>
      </c>
      <c r="D219" s="18" t="s">
        <v>25</v>
      </c>
      <c r="E219" s="12"/>
      <c r="F219" s="12"/>
      <c r="G219" s="12"/>
      <c r="H219" s="12">
        <f t="shared" si="55"/>
        <v>0</v>
      </c>
      <c r="I219" s="12" t="e">
        <f t="shared" si="60"/>
        <v>#DIV/0!</v>
      </c>
      <c r="J219" s="12">
        <f t="shared" si="54"/>
        <v>0</v>
      </c>
      <c r="K219" s="12" t="e">
        <f t="shared" si="56"/>
        <v>#DIV/0!</v>
      </c>
      <c r="L219" s="12" t="e">
        <f t="shared" si="61"/>
        <v>#DIV/0!</v>
      </c>
      <c r="M219" s="12">
        <f t="shared" si="62"/>
        <v>0</v>
      </c>
      <c r="N219" s="12" t="e">
        <f t="shared" si="63"/>
        <v>#DIV/0!</v>
      </c>
    </row>
    <row r="220" spans="1:14" ht="15">
      <c r="A220" s="98"/>
      <c r="B220" s="77"/>
      <c r="C220" s="57" t="s">
        <v>26</v>
      </c>
      <c r="D220" s="18" t="s">
        <v>68</v>
      </c>
      <c r="E220" s="12">
        <v>1369.7</v>
      </c>
      <c r="F220" s="12">
        <v>2988.8</v>
      </c>
      <c r="G220" s="12">
        <v>2970.8</v>
      </c>
      <c r="H220" s="12">
        <f t="shared" si="55"/>
        <v>-18</v>
      </c>
      <c r="I220" s="12">
        <f t="shared" si="60"/>
        <v>99.39775160599572</v>
      </c>
      <c r="J220" s="12">
        <f t="shared" si="54"/>
        <v>1601.1000000000001</v>
      </c>
      <c r="K220" s="12">
        <f t="shared" si="56"/>
        <v>216.8942104110389</v>
      </c>
      <c r="L220" s="12">
        <f t="shared" si="61"/>
        <v>99.39775160599572</v>
      </c>
      <c r="M220" s="12">
        <f t="shared" si="62"/>
        <v>1601.1000000000001</v>
      </c>
      <c r="N220" s="12">
        <f t="shared" si="63"/>
        <v>216.8942104110389</v>
      </c>
    </row>
    <row r="221" spans="1:14" ht="15.75" customHeight="1" hidden="1">
      <c r="A221" s="98"/>
      <c r="B221" s="77"/>
      <c r="C221" s="57" t="s">
        <v>39</v>
      </c>
      <c r="D221" s="32" t="s">
        <v>40</v>
      </c>
      <c r="E221" s="12"/>
      <c r="F221" s="12"/>
      <c r="G221" s="12"/>
      <c r="H221" s="12">
        <f t="shared" si="55"/>
        <v>0</v>
      </c>
      <c r="I221" s="12" t="e">
        <f t="shared" si="60"/>
        <v>#DIV/0!</v>
      </c>
      <c r="J221" s="12">
        <f t="shared" si="54"/>
        <v>0</v>
      </c>
      <c r="K221" s="12" t="e">
        <f t="shared" si="56"/>
        <v>#DIV/0!</v>
      </c>
      <c r="L221" s="12" t="e">
        <f t="shared" si="61"/>
        <v>#DIV/0!</v>
      </c>
      <c r="M221" s="12">
        <f t="shared" si="62"/>
        <v>0</v>
      </c>
      <c r="N221" s="12" t="e">
        <f t="shared" si="63"/>
        <v>#DIV/0!</v>
      </c>
    </row>
    <row r="222" spans="1:14" ht="15">
      <c r="A222" s="98"/>
      <c r="B222" s="77"/>
      <c r="C222" s="57" t="s">
        <v>28</v>
      </c>
      <c r="D222" s="18" t="s">
        <v>23</v>
      </c>
      <c r="E222" s="12">
        <v>-1.7</v>
      </c>
      <c r="F222" s="12"/>
      <c r="G222" s="12">
        <v>-0.18</v>
      </c>
      <c r="H222" s="12">
        <f t="shared" si="55"/>
        <v>-0.18</v>
      </c>
      <c r="I222" s="12"/>
      <c r="J222" s="12">
        <f t="shared" si="54"/>
        <v>1.52</v>
      </c>
      <c r="K222" s="12">
        <f t="shared" si="56"/>
        <v>10.588235294117647</v>
      </c>
      <c r="L222" s="12"/>
      <c r="M222" s="12">
        <f t="shared" si="62"/>
        <v>1.52</v>
      </c>
      <c r="N222" s="12">
        <f t="shared" si="63"/>
        <v>10.588235294117647</v>
      </c>
    </row>
    <row r="223" spans="1:14" s="3" customFormat="1" ht="30.75">
      <c r="A223" s="98"/>
      <c r="B223" s="77"/>
      <c r="C223" s="60"/>
      <c r="D223" s="5" t="s">
        <v>31</v>
      </c>
      <c r="E223" s="2">
        <f>E224-E222</f>
        <v>1731.2</v>
      </c>
      <c r="F223" s="2">
        <f>F224-F222</f>
        <v>3076.9</v>
      </c>
      <c r="G223" s="2">
        <f>G224-G222</f>
        <v>3779.8</v>
      </c>
      <c r="H223" s="2">
        <f t="shared" si="55"/>
        <v>702.9000000000001</v>
      </c>
      <c r="I223" s="2">
        <f>G223/F223*100</f>
        <v>122.84442133316</v>
      </c>
      <c r="J223" s="2">
        <f t="shared" si="54"/>
        <v>2048.6000000000004</v>
      </c>
      <c r="K223" s="2">
        <f t="shared" si="56"/>
        <v>218.33410351201482</v>
      </c>
      <c r="L223" s="2">
        <f>G223/F223*100</f>
        <v>122.84442133316</v>
      </c>
      <c r="M223" s="2">
        <f t="shared" si="62"/>
        <v>2048.6000000000004</v>
      </c>
      <c r="N223" s="2">
        <f t="shared" si="63"/>
        <v>218.33410351201482</v>
      </c>
    </row>
    <row r="224" spans="1:14" s="3" customFormat="1" ht="15">
      <c r="A224" s="99"/>
      <c r="B224" s="78"/>
      <c r="C224" s="59"/>
      <c r="D224" s="5" t="s">
        <v>47</v>
      </c>
      <c r="E224" s="4">
        <f>SUM(E213,E214,E217:E222)</f>
        <v>1729.5</v>
      </c>
      <c r="F224" s="4">
        <f>SUM(F213,F214,F217:F222)</f>
        <v>3076.9</v>
      </c>
      <c r="G224" s="4">
        <f>SUM(G213,G214,G217:G222)</f>
        <v>3779.6200000000003</v>
      </c>
      <c r="H224" s="4">
        <f t="shared" si="55"/>
        <v>702.7200000000003</v>
      </c>
      <c r="I224" s="4">
        <f>G224/F224*100</f>
        <v>122.83857128928469</v>
      </c>
      <c r="J224" s="4">
        <f t="shared" si="54"/>
        <v>2050.1200000000003</v>
      </c>
      <c r="K224" s="4">
        <f t="shared" si="56"/>
        <v>218.53830586874824</v>
      </c>
      <c r="L224" s="4">
        <f>G224/F224*100</f>
        <v>122.83857128928469</v>
      </c>
      <c r="M224" s="4">
        <f t="shared" si="62"/>
        <v>2050.1200000000003</v>
      </c>
      <c r="N224" s="4">
        <f t="shared" si="63"/>
        <v>218.53830586874824</v>
      </c>
    </row>
    <row r="225" spans="1:14" ht="15.75" customHeight="1" hidden="1">
      <c r="A225" s="76" t="s">
        <v>84</v>
      </c>
      <c r="B225" s="76" t="s">
        <v>85</v>
      </c>
      <c r="C225" s="57" t="s">
        <v>8</v>
      </c>
      <c r="D225" s="32" t="s">
        <v>9</v>
      </c>
      <c r="E225" s="12"/>
      <c r="F225" s="12"/>
      <c r="G225" s="12"/>
      <c r="H225" s="12">
        <f t="shared" si="55"/>
        <v>0</v>
      </c>
      <c r="I225" s="12" t="e">
        <f>G225/F225*100</f>
        <v>#DIV/0!</v>
      </c>
      <c r="J225" s="12">
        <f t="shared" si="54"/>
        <v>0</v>
      </c>
      <c r="K225" s="12" t="e">
        <f t="shared" si="56"/>
        <v>#DIV/0!</v>
      </c>
      <c r="L225" s="12"/>
      <c r="M225" s="12">
        <f t="shared" si="62"/>
        <v>0</v>
      </c>
      <c r="N225" s="12" t="e">
        <f t="shared" si="63"/>
        <v>#DIV/0!</v>
      </c>
    </row>
    <row r="226" spans="1:14" ht="47.25" customHeight="1" hidden="1">
      <c r="A226" s="77"/>
      <c r="B226" s="77"/>
      <c r="C226" s="57" t="s">
        <v>195</v>
      </c>
      <c r="D226" s="33" t="s">
        <v>196</v>
      </c>
      <c r="E226" s="12"/>
      <c r="F226" s="12"/>
      <c r="G226" s="12"/>
      <c r="H226" s="12">
        <f t="shared" si="55"/>
        <v>0</v>
      </c>
      <c r="I226" s="12" t="e">
        <f>G226/F226*100</f>
        <v>#DIV/0!</v>
      </c>
      <c r="J226" s="12">
        <f t="shared" si="54"/>
        <v>0</v>
      </c>
      <c r="K226" s="12" t="e">
        <f t="shared" si="56"/>
        <v>#DIV/0!</v>
      </c>
      <c r="L226" s="12" t="e">
        <f>G226/F226*100</f>
        <v>#DIV/0!</v>
      </c>
      <c r="M226" s="12">
        <f t="shared" si="62"/>
        <v>0</v>
      </c>
      <c r="N226" s="12" t="e">
        <f t="shared" si="63"/>
        <v>#DIV/0!</v>
      </c>
    </row>
    <row r="227" spans="1:14" ht="30.75">
      <c r="A227" s="77"/>
      <c r="B227" s="77"/>
      <c r="C227" s="57" t="s">
        <v>183</v>
      </c>
      <c r="D227" s="33" t="s">
        <v>184</v>
      </c>
      <c r="E227" s="12">
        <v>91.4</v>
      </c>
      <c r="F227" s="12"/>
      <c r="G227" s="12">
        <v>316.1</v>
      </c>
      <c r="H227" s="12">
        <f t="shared" si="55"/>
        <v>316.1</v>
      </c>
      <c r="I227" s="12"/>
      <c r="J227" s="12">
        <f t="shared" si="54"/>
        <v>224.70000000000002</v>
      </c>
      <c r="K227" s="12">
        <f t="shared" si="56"/>
        <v>345.8424507658643</v>
      </c>
      <c r="L227" s="12"/>
      <c r="M227" s="12">
        <f t="shared" si="62"/>
        <v>224.70000000000002</v>
      </c>
      <c r="N227" s="12">
        <f t="shared" si="63"/>
        <v>345.8424507658643</v>
      </c>
    </row>
    <row r="228" spans="1:14" ht="15">
      <c r="A228" s="77"/>
      <c r="B228" s="77"/>
      <c r="C228" s="57" t="s">
        <v>15</v>
      </c>
      <c r="D228" s="18" t="s">
        <v>16</v>
      </c>
      <c r="E228" s="12">
        <f>E230+E229</f>
        <v>6517.900000000001</v>
      </c>
      <c r="F228" s="12">
        <f>F230+F229</f>
        <v>94.1</v>
      </c>
      <c r="G228" s="12">
        <f>G230+G229</f>
        <v>781.5</v>
      </c>
      <c r="H228" s="12">
        <f t="shared" si="55"/>
        <v>687.4</v>
      </c>
      <c r="I228" s="12">
        <f aca="true" t="shared" si="64" ref="I228:I235">G228/F228*100</f>
        <v>830.499468650372</v>
      </c>
      <c r="J228" s="12">
        <f t="shared" si="54"/>
        <v>-5736.400000000001</v>
      </c>
      <c r="K228" s="12">
        <f t="shared" si="56"/>
        <v>11.990058147562864</v>
      </c>
      <c r="L228" s="12">
        <f>G228/F228*100</f>
        <v>830.499468650372</v>
      </c>
      <c r="M228" s="12">
        <f t="shared" si="62"/>
        <v>-5736.400000000001</v>
      </c>
      <c r="N228" s="12">
        <f t="shared" si="63"/>
        <v>11.990058147562864</v>
      </c>
    </row>
    <row r="229" spans="1:14" ht="47.25" customHeight="1">
      <c r="A229" s="77"/>
      <c r="B229" s="77"/>
      <c r="C229" s="58" t="s">
        <v>228</v>
      </c>
      <c r="D229" s="32" t="s">
        <v>229</v>
      </c>
      <c r="E229" s="12">
        <v>48.1</v>
      </c>
      <c r="F229" s="12">
        <v>69.8</v>
      </c>
      <c r="G229" s="12">
        <v>286.5</v>
      </c>
      <c r="H229" s="12">
        <f t="shared" si="55"/>
        <v>216.7</v>
      </c>
      <c r="I229" s="12">
        <f t="shared" si="64"/>
        <v>410.45845272206304</v>
      </c>
      <c r="J229" s="12">
        <f t="shared" si="54"/>
        <v>238.4</v>
      </c>
      <c r="K229" s="12">
        <f t="shared" si="56"/>
        <v>595.6340956340956</v>
      </c>
      <c r="L229" s="12"/>
      <c r="M229" s="12"/>
      <c r="N229" s="12"/>
    </row>
    <row r="230" spans="1:14" ht="47.25" customHeight="1" hidden="1">
      <c r="A230" s="77"/>
      <c r="B230" s="77"/>
      <c r="C230" s="58" t="s">
        <v>17</v>
      </c>
      <c r="D230" s="32" t="s">
        <v>18</v>
      </c>
      <c r="E230" s="12">
        <v>6469.8</v>
      </c>
      <c r="F230" s="12">
        <v>24.3</v>
      </c>
      <c r="G230" s="12">
        <v>495</v>
      </c>
      <c r="H230" s="12">
        <f t="shared" si="55"/>
        <v>470.7</v>
      </c>
      <c r="I230" s="12">
        <f t="shared" si="64"/>
        <v>2037.037037037037</v>
      </c>
      <c r="J230" s="12">
        <f t="shared" si="54"/>
        <v>-5974.8</v>
      </c>
      <c r="K230" s="12">
        <f t="shared" si="56"/>
        <v>7.650932022628211</v>
      </c>
      <c r="L230" s="12">
        <f>G230/F230*100</f>
        <v>2037.037037037037</v>
      </c>
      <c r="M230" s="12">
        <f aca="true" t="shared" si="65" ref="M230:M240">G230-E230</f>
        <v>-5974.8</v>
      </c>
      <c r="N230" s="12">
        <f aca="true" t="shared" si="66" ref="N230:N240">G230/E230*100</f>
        <v>7.650932022628211</v>
      </c>
    </row>
    <row r="231" spans="1:14" ht="15" hidden="1">
      <c r="A231" s="77"/>
      <c r="B231" s="77"/>
      <c r="C231" s="57" t="s">
        <v>19</v>
      </c>
      <c r="D231" s="18" t="s">
        <v>20</v>
      </c>
      <c r="E231" s="12"/>
      <c r="F231" s="12"/>
      <c r="G231" s="12"/>
      <c r="H231" s="12">
        <f t="shared" si="55"/>
        <v>0</v>
      </c>
      <c r="I231" s="12" t="e">
        <f t="shared" si="64"/>
        <v>#DIV/0!</v>
      </c>
      <c r="J231" s="12">
        <f t="shared" si="54"/>
        <v>0</v>
      </c>
      <c r="K231" s="12" t="e">
        <f t="shared" si="56"/>
        <v>#DIV/0!</v>
      </c>
      <c r="L231" s="12"/>
      <c r="M231" s="12">
        <f t="shared" si="65"/>
        <v>0</v>
      </c>
      <c r="N231" s="12" t="e">
        <f t="shared" si="66"/>
        <v>#DIV/0!</v>
      </c>
    </row>
    <row r="232" spans="1:14" ht="15" hidden="1">
      <c r="A232" s="77"/>
      <c r="B232" s="77"/>
      <c r="C232" s="57" t="s">
        <v>21</v>
      </c>
      <c r="D232" s="18" t="s">
        <v>22</v>
      </c>
      <c r="E232" s="12"/>
      <c r="F232" s="12"/>
      <c r="G232" s="12"/>
      <c r="H232" s="12">
        <f t="shared" si="55"/>
        <v>0</v>
      </c>
      <c r="I232" s="12" t="e">
        <f t="shared" si="64"/>
        <v>#DIV/0!</v>
      </c>
      <c r="J232" s="12">
        <f t="shared" si="54"/>
        <v>0</v>
      </c>
      <c r="K232" s="12" t="e">
        <f t="shared" si="56"/>
        <v>#DIV/0!</v>
      </c>
      <c r="L232" s="12" t="e">
        <f>G232/F232*100</f>
        <v>#DIV/0!</v>
      </c>
      <c r="M232" s="12">
        <f t="shared" si="65"/>
        <v>0</v>
      </c>
      <c r="N232" s="12" t="e">
        <f t="shared" si="66"/>
        <v>#DIV/0!</v>
      </c>
    </row>
    <row r="233" spans="1:14" ht="15.75" customHeight="1" hidden="1">
      <c r="A233" s="77"/>
      <c r="B233" s="77"/>
      <c r="C233" s="57" t="s">
        <v>24</v>
      </c>
      <c r="D233" s="18" t="s">
        <v>25</v>
      </c>
      <c r="E233" s="12"/>
      <c r="F233" s="12"/>
      <c r="G233" s="12"/>
      <c r="H233" s="12">
        <f t="shared" si="55"/>
        <v>0</v>
      </c>
      <c r="I233" s="12" t="e">
        <f t="shared" si="64"/>
        <v>#DIV/0!</v>
      </c>
      <c r="J233" s="12">
        <f t="shared" si="54"/>
        <v>0</v>
      </c>
      <c r="K233" s="12" t="e">
        <f aca="true" t="shared" si="67" ref="K233:K245">G233/E233*100</f>
        <v>#DIV/0!</v>
      </c>
      <c r="L233" s="12" t="e">
        <f>G233/F233*100</f>
        <v>#DIV/0!</v>
      </c>
      <c r="M233" s="12">
        <f t="shared" si="65"/>
        <v>0</v>
      </c>
      <c r="N233" s="12" t="e">
        <f t="shared" si="66"/>
        <v>#DIV/0!</v>
      </c>
    </row>
    <row r="234" spans="1:14" ht="15">
      <c r="A234" s="77"/>
      <c r="B234" s="77"/>
      <c r="C234" s="57" t="s">
        <v>26</v>
      </c>
      <c r="D234" s="18" t="s">
        <v>68</v>
      </c>
      <c r="E234" s="12">
        <v>1398.2</v>
      </c>
      <c r="F234" s="12">
        <v>2232.7</v>
      </c>
      <c r="G234" s="12">
        <v>2223.1</v>
      </c>
      <c r="H234" s="12">
        <f t="shared" si="55"/>
        <v>-9.599999999999909</v>
      </c>
      <c r="I234" s="12">
        <f t="shared" si="64"/>
        <v>99.57002732118063</v>
      </c>
      <c r="J234" s="12">
        <f t="shared" si="54"/>
        <v>824.8999999999999</v>
      </c>
      <c r="K234" s="12">
        <f t="shared" si="67"/>
        <v>158.99728221999715</v>
      </c>
      <c r="L234" s="12">
        <f>G234/F234*100</f>
        <v>99.57002732118063</v>
      </c>
      <c r="M234" s="12">
        <f t="shared" si="65"/>
        <v>824.8999999999999</v>
      </c>
      <c r="N234" s="12">
        <f t="shared" si="66"/>
        <v>158.99728221999715</v>
      </c>
    </row>
    <row r="235" spans="1:14" ht="15.75" customHeight="1" hidden="1">
      <c r="A235" s="77"/>
      <c r="B235" s="77"/>
      <c r="C235" s="57" t="s">
        <v>39</v>
      </c>
      <c r="D235" s="32" t="s">
        <v>40</v>
      </c>
      <c r="E235" s="12"/>
      <c r="F235" s="12"/>
      <c r="G235" s="12"/>
      <c r="H235" s="12">
        <f t="shared" si="55"/>
        <v>0</v>
      </c>
      <c r="I235" s="12" t="e">
        <f t="shared" si="64"/>
        <v>#DIV/0!</v>
      </c>
      <c r="J235" s="12">
        <f t="shared" si="54"/>
        <v>0</v>
      </c>
      <c r="K235" s="12" t="e">
        <f t="shared" si="67"/>
        <v>#DIV/0!</v>
      </c>
      <c r="L235" s="12" t="e">
        <f>G235/F235*100</f>
        <v>#DIV/0!</v>
      </c>
      <c r="M235" s="12">
        <f t="shared" si="65"/>
        <v>0</v>
      </c>
      <c r="N235" s="12" t="e">
        <f t="shared" si="66"/>
        <v>#DIV/0!</v>
      </c>
    </row>
    <row r="236" spans="1:14" ht="15">
      <c r="A236" s="77"/>
      <c r="B236" s="77"/>
      <c r="C236" s="57" t="s">
        <v>28</v>
      </c>
      <c r="D236" s="18" t="s">
        <v>23</v>
      </c>
      <c r="E236" s="12">
        <v>-3.3</v>
      </c>
      <c r="F236" s="12"/>
      <c r="G236" s="12"/>
      <c r="H236" s="12">
        <f t="shared" si="55"/>
        <v>0</v>
      </c>
      <c r="I236" s="12"/>
      <c r="J236" s="12">
        <f t="shared" si="54"/>
        <v>3.3</v>
      </c>
      <c r="K236" s="12">
        <f t="shared" si="67"/>
        <v>0</v>
      </c>
      <c r="L236" s="12"/>
      <c r="M236" s="12">
        <f t="shared" si="65"/>
        <v>3.3</v>
      </c>
      <c r="N236" s="12">
        <f t="shared" si="66"/>
        <v>0</v>
      </c>
    </row>
    <row r="237" spans="1:14" s="3" customFormat="1" ht="30.75">
      <c r="A237" s="77"/>
      <c r="B237" s="77"/>
      <c r="C237" s="60"/>
      <c r="D237" s="5" t="s">
        <v>31</v>
      </c>
      <c r="E237" s="2">
        <f>E238-E236</f>
        <v>8007.5</v>
      </c>
      <c r="F237" s="2">
        <f>F238-F236</f>
        <v>2326.7999999999997</v>
      </c>
      <c r="G237" s="2">
        <f>G238-G236</f>
        <v>3320.7</v>
      </c>
      <c r="H237" s="2">
        <f t="shared" si="55"/>
        <v>993.9000000000001</v>
      </c>
      <c r="I237" s="2">
        <f>G237/F237*100</f>
        <v>142.71531717380094</v>
      </c>
      <c r="J237" s="2">
        <f t="shared" si="54"/>
        <v>-4686.8</v>
      </c>
      <c r="K237" s="2">
        <f t="shared" si="67"/>
        <v>41.46987199500468</v>
      </c>
      <c r="L237" s="2">
        <f>G237/F237*100</f>
        <v>142.71531717380094</v>
      </c>
      <c r="M237" s="2">
        <f t="shared" si="65"/>
        <v>-4686.8</v>
      </c>
      <c r="N237" s="2">
        <f t="shared" si="66"/>
        <v>41.46987199500468</v>
      </c>
    </row>
    <row r="238" spans="1:14" s="3" customFormat="1" ht="15">
      <c r="A238" s="78"/>
      <c r="B238" s="78"/>
      <c r="C238" s="60"/>
      <c r="D238" s="5" t="s">
        <v>47</v>
      </c>
      <c r="E238" s="4">
        <f>SUM(E225:E228,E231:E236)</f>
        <v>8004.2</v>
      </c>
      <c r="F238" s="4">
        <f>SUM(F225:F228,F231:F236)</f>
        <v>2326.7999999999997</v>
      </c>
      <c r="G238" s="4">
        <f>SUM(G225:G228,G231:G236)</f>
        <v>3320.7</v>
      </c>
      <c r="H238" s="4">
        <f t="shared" si="55"/>
        <v>993.9000000000001</v>
      </c>
      <c r="I238" s="4">
        <f>G238/F238*100</f>
        <v>142.71531717380094</v>
      </c>
      <c r="J238" s="4">
        <f t="shared" si="54"/>
        <v>-4683.5</v>
      </c>
      <c r="K238" s="4">
        <f t="shared" si="67"/>
        <v>41.48696934109593</v>
      </c>
      <c r="L238" s="4">
        <f>G238/F238*100</f>
        <v>142.71531717380094</v>
      </c>
      <c r="M238" s="4">
        <f t="shared" si="65"/>
        <v>-4683.5</v>
      </c>
      <c r="N238" s="4">
        <f t="shared" si="66"/>
        <v>41.48696934109593</v>
      </c>
    </row>
    <row r="239" spans="1:14" ht="30.75">
      <c r="A239" s="76" t="s">
        <v>86</v>
      </c>
      <c r="B239" s="76" t="s">
        <v>87</v>
      </c>
      <c r="C239" s="57" t="s">
        <v>183</v>
      </c>
      <c r="D239" s="33" t="s">
        <v>184</v>
      </c>
      <c r="E239" s="12">
        <v>97.1</v>
      </c>
      <c r="F239" s="12"/>
      <c r="G239" s="12">
        <v>47.3</v>
      </c>
      <c r="H239" s="12">
        <f t="shared" si="55"/>
        <v>47.3</v>
      </c>
      <c r="I239" s="12"/>
      <c r="J239" s="12">
        <f t="shared" si="54"/>
        <v>-49.8</v>
      </c>
      <c r="K239" s="12">
        <f t="shared" si="67"/>
        <v>48.71266735324408</v>
      </c>
      <c r="L239" s="12"/>
      <c r="M239" s="12">
        <f t="shared" si="65"/>
        <v>-49.8</v>
      </c>
      <c r="N239" s="12">
        <f t="shared" si="66"/>
        <v>48.71266735324408</v>
      </c>
    </row>
    <row r="240" spans="1:14" ht="15.75" customHeight="1">
      <c r="A240" s="77"/>
      <c r="B240" s="77"/>
      <c r="C240" s="57" t="s">
        <v>15</v>
      </c>
      <c r="D240" s="18" t="s">
        <v>16</v>
      </c>
      <c r="E240" s="12">
        <f>E242+E241</f>
        <v>6</v>
      </c>
      <c r="F240" s="12">
        <f>F242+F241</f>
        <v>4.8</v>
      </c>
      <c r="G240" s="12">
        <f>G242+G241</f>
        <v>41.1</v>
      </c>
      <c r="H240" s="12">
        <f t="shared" si="55"/>
        <v>36.300000000000004</v>
      </c>
      <c r="I240" s="12">
        <f>G240/F240*100</f>
        <v>856.25</v>
      </c>
      <c r="J240" s="12">
        <f t="shared" si="54"/>
        <v>35.1</v>
      </c>
      <c r="K240" s="12">
        <f t="shared" si="67"/>
        <v>685</v>
      </c>
      <c r="L240" s="12">
        <f>G240/F240*100</f>
        <v>856.25</v>
      </c>
      <c r="M240" s="12">
        <f t="shared" si="65"/>
        <v>35.1</v>
      </c>
      <c r="N240" s="12">
        <f t="shared" si="66"/>
        <v>685</v>
      </c>
    </row>
    <row r="241" spans="1:14" ht="47.25" customHeight="1" hidden="1">
      <c r="A241" s="77"/>
      <c r="B241" s="77"/>
      <c r="C241" s="58" t="s">
        <v>228</v>
      </c>
      <c r="D241" s="32" t="s">
        <v>229</v>
      </c>
      <c r="E241" s="12">
        <v>6</v>
      </c>
      <c r="F241" s="12">
        <v>4.8</v>
      </c>
      <c r="G241" s="12">
        <v>23</v>
      </c>
      <c r="H241" s="12">
        <f t="shared" si="55"/>
        <v>18.2</v>
      </c>
      <c r="I241" s="12">
        <f>G241/F241*100</f>
        <v>479.1666666666667</v>
      </c>
      <c r="J241" s="12">
        <f t="shared" si="54"/>
        <v>17</v>
      </c>
      <c r="K241" s="12">
        <f t="shared" si="67"/>
        <v>383.33333333333337</v>
      </c>
      <c r="L241" s="12"/>
      <c r="M241" s="12"/>
      <c r="N241" s="12"/>
    </row>
    <row r="242" spans="1:14" ht="47.25" customHeight="1" hidden="1">
      <c r="A242" s="77"/>
      <c r="B242" s="77"/>
      <c r="C242" s="58" t="s">
        <v>17</v>
      </c>
      <c r="D242" s="32" t="s">
        <v>18</v>
      </c>
      <c r="E242" s="12"/>
      <c r="F242" s="12"/>
      <c r="G242" s="12">
        <v>18.1</v>
      </c>
      <c r="H242" s="12">
        <f t="shared" si="55"/>
        <v>18.1</v>
      </c>
      <c r="I242" s="12" t="e">
        <f>G242/F242*100</f>
        <v>#DIV/0!</v>
      </c>
      <c r="J242" s="12">
        <f t="shared" si="54"/>
        <v>18.1</v>
      </c>
      <c r="K242" s="12" t="e">
        <f t="shared" si="67"/>
        <v>#DIV/0!</v>
      </c>
      <c r="L242" s="12" t="e">
        <f>G242/F242*100</f>
        <v>#DIV/0!</v>
      </c>
      <c r="M242" s="12">
        <f aca="true" t="shared" si="68" ref="M242:M255">G242-E242</f>
        <v>18.1</v>
      </c>
      <c r="N242" s="12" t="e">
        <f aca="true" t="shared" si="69" ref="N242:N255">G242/E242*100</f>
        <v>#DIV/0!</v>
      </c>
    </row>
    <row r="243" spans="1:14" ht="15">
      <c r="A243" s="77"/>
      <c r="B243" s="77"/>
      <c r="C243" s="57" t="s">
        <v>19</v>
      </c>
      <c r="D243" s="18" t="s">
        <v>20</v>
      </c>
      <c r="E243" s="37">
        <v>-1.2</v>
      </c>
      <c r="F243" s="12"/>
      <c r="G243" s="12"/>
      <c r="H243" s="12">
        <f t="shared" si="55"/>
        <v>0</v>
      </c>
      <c r="I243" s="12"/>
      <c r="J243" s="12">
        <f t="shared" si="54"/>
        <v>1.2</v>
      </c>
      <c r="K243" s="12">
        <f t="shared" si="67"/>
        <v>0</v>
      </c>
      <c r="L243" s="12"/>
      <c r="M243" s="12">
        <f t="shared" si="68"/>
        <v>1.2</v>
      </c>
      <c r="N243" s="12">
        <f t="shared" si="69"/>
        <v>0</v>
      </c>
    </row>
    <row r="244" spans="1:14" ht="15" hidden="1">
      <c r="A244" s="77"/>
      <c r="B244" s="77"/>
      <c r="C244" s="57" t="s">
        <v>21</v>
      </c>
      <c r="D244" s="18" t="s">
        <v>22</v>
      </c>
      <c r="E244" s="12"/>
      <c r="F244" s="12"/>
      <c r="G244" s="12"/>
      <c r="H244" s="12">
        <f t="shared" si="55"/>
        <v>0</v>
      </c>
      <c r="I244" s="12" t="e">
        <f aca="true" t="shared" si="70" ref="I244:I253">G244/F244*100</f>
        <v>#DIV/0!</v>
      </c>
      <c r="J244" s="12">
        <f t="shared" si="54"/>
        <v>0</v>
      </c>
      <c r="K244" s="12" t="e">
        <f t="shared" si="67"/>
        <v>#DIV/0!</v>
      </c>
      <c r="L244" s="12" t="e">
        <f>G244/F244*100</f>
        <v>#DIV/0!</v>
      </c>
      <c r="M244" s="12">
        <f t="shared" si="68"/>
        <v>0</v>
      </c>
      <c r="N244" s="12" t="e">
        <f t="shared" si="69"/>
        <v>#DIV/0!</v>
      </c>
    </row>
    <row r="245" spans="1:14" ht="15.75" customHeight="1" hidden="1">
      <c r="A245" s="77"/>
      <c r="B245" s="77"/>
      <c r="C245" s="57" t="s">
        <v>24</v>
      </c>
      <c r="D245" s="18" t="s">
        <v>25</v>
      </c>
      <c r="E245" s="12"/>
      <c r="F245" s="12"/>
      <c r="G245" s="12"/>
      <c r="H245" s="12">
        <f t="shared" si="55"/>
        <v>0</v>
      </c>
      <c r="I245" s="12" t="e">
        <f t="shared" si="70"/>
        <v>#DIV/0!</v>
      </c>
      <c r="J245" s="12">
        <f t="shared" si="54"/>
        <v>0</v>
      </c>
      <c r="K245" s="12" t="e">
        <f t="shared" si="67"/>
        <v>#DIV/0!</v>
      </c>
      <c r="L245" s="12" t="e">
        <f>G245/F245*100</f>
        <v>#DIV/0!</v>
      </c>
      <c r="M245" s="12">
        <f t="shared" si="68"/>
        <v>0</v>
      </c>
      <c r="N245" s="12" t="e">
        <f t="shared" si="69"/>
        <v>#DIV/0!</v>
      </c>
    </row>
    <row r="246" spans="1:14" ht="15">
      <c r="A246" s="77"/>
      <c r="B246" s="77"/>
      <c r="C246" s="57" t="s">
        <v>26</v>
      </c>
      <c r="D246" s="18" t="s">
        <v>68</v>
      </c>
      <c r="E246" s="12"/>
      <c r="F246" s="12">
        <v>450.6</v>
      </c>
      <c r="G246" s="12">
        <v>450.6</v>
      </c>
      <c r="H246" s="12">
        <f t="shared" si="55"/>
        <v>0</v>
      </c>
      <c r="I246" s="12">
        <f t="shared" si="70"/>
        <v>100</v>
      </c>
      <c r="J246" s="12">
        <f t="shared" si="54"/>
        <v>450.6</v>
      </c>
      <c r="K246" s="12"/>
      <c r="L246" s="12">
        <f>G246/F246*100</f>
        <v>100</v>
      </c>
      <c r="M246" s="12">
        <f t="shared" si="68"/>
        <v>450.6</v>
      </c>
      <c r="N246" s="12" t="e">
        <f t="shared" si="69"/>
        <v>#DIV/0!</v>
      </c>
    </row>
    <row r="247" spans="1:14" ht="15.75" customHeight="1" hidden="1">
      <c r="A247" s="77"/>
      <c r="B247" s="77"/>
      <c r="C247" s="57" t="s">
        <v>39</v>
      </c>
      <c r="D247" s="32" t="s">
        <v>40</v>
      </c>
      <c r="E247" s="12"/>
      <c r="F247" s="12"/>
      <c r="G247" s="12"/>
      <c r="H247" s="12">
        <f t="shared" si="55"/>
        <v>0</v>
      </c>
      <c r="I247" s="12" t="e">
        <f t="shared" si="70"/>
        <v>#DIV/0!</v>
      </c>
      <c r="J247" s="12">
        <f t="shared" si="54"/>
        <v>0</v>
      </c>
      <c r="K247" s="12" t="e">
        <f aca="true" t="shared" si="71" ref="K247:K289">G247/E247*100</f>
        <v>#DIV/0!</v>
      </c>
      <c r="L247" s="12" t="e">
        <f>G247/F247*100</f>
        <v>#DIV/0!</v>
      </c>
      <c r="M247" s="12">
        <f t="shared" si="68"/>
        <v>0</v>
      </c>
      <c r="N247" s="12" t="e">
        <f t="shared" si="69"/>
        <v>#DIV/0!</v>
      </c>
    </row>
    <row r="248" spans="1:14" ht="15" hidden="1">
      <c r="A248" s="77"/>
      <c r="B248" s="77"/>
      <c r="C248" s="57" t="s">
        <v>28</v>
      </c>
      <c r="D248" s="18" t="s">
        <v>23</v>
      </c>
      <c r="E248" s="12"/>
      <c r="F248" s="12"/>
      <c r="G248" s="12"/>
      <c r="H248" s="12">
        <f t="shared" si="55"/>
        <v>0</v>
      </c>
      <c r="I248" s="12" t="e">
        <f t="shared" si="70"/>
        <v>#DIV/0!</v>
      </c>
      <c r="J248" s="12">
        <f t="shared" si="54"/>
        <v>0</v>
      </c>
      <c r="K248" s="12" t="e">
        <f t="shared" si="71"/>
        <v>#DIV/0!</v>
      </c>
      <c r="L248" s="12"/>
      <c r="M248" s="12">
        <f t="shared" si="68"/>
        <v>0</v>
      </c>
      <c r="N248" s="12" t="e">
        <f t="shared" si="69"/>
        <v>#DIV/0!</v>
      </c>
    </row>
    <row r="249" spans="1:14" s="3" customFormat="1" ht="30.75">
      <c r="A249" s="77"/>
      <c r="B249" s="77"/>
      <c r="C249" s="60"/>
      <c r="D249" s="5" t="s">
        <v>31</v>
      </c>
      <c r="E249" s="2">
        <f>E250-E248</f>
        <v>101.89999999999999</v>
      </c>
      <c r="F249" s="2">
        <f>F250-F248</f>
        <v>455.40000000000003</v>
      </c>
      <c r="G249" s="2">
        <f>G250-G248</f>
        <v>539</v>
      </c>
      <c r="H249" s="2">
        <f t="shared" si="55"/>
        <v>83.59999999999997</v>
      </c>
      <c r="I249" s="2">
        <f t="shared" si="70"/>
        <v>118.3574879227053</v>
      </c>
      <c r="J249" s="2">
        <f t="shared" si="54"/>
        <v>437.1</v>
      </c>
      <c r="K249" s="2">
        <f t="shared" si="71"/>
        <v>528.9499509322866</v>
      </c>
      <c r="L249" s="2">
        <f>G249/F249*100</f>
        <v>118.3574879227053</v>
      </c>
      <c r="M249" s="2">
        <f t="shared" si="68"/>
        <v>437.1</v>
      </c>
      <c r="N249" s="2">
        <f t="shared" si="69"/>
        <v>528.9499509322866</v>
      </c>
    </row>
    <row r="250" spans="1:14" s="3" customFormat="1" ht="15">
      <c r="A250" s="78"/>
      <c r="B250" s="78"/>
      <c r="C250" s="60"/>
      <c r="D250" s="5" t="s">
        <v>47</v>
      </c>
      <c r="E250" s="4">
        <f>SUM(E239:E240,E243:E248)</f>
        <v>101.89999999999999</v>
      </c>
      <c r="F250" s="4">
        <f>SUM(F239:F240,F243:F248)</f>
        <v>455.40000000000003</v>
      </c>
      <c r="G250" s="4">
        <f>SUM(G239:G240,G243:G248)</f>
        <v>539</v>
      </c>
      <c r="H250" s="4">
        <f t="shared" si="55"/>
        <v>83.59999999999997</v>
      </c>
      <c r="I250" s="4">
        <f t="shared" si="70"/>
        <v>118.3574879227053</v>
      </c>
      <c r="J250" s="4">
        <f t="shared" si="54"/>
        <v>437.1</v>
      </c>
      <c r="K250" s="4">
        <f t="shared" si="71"/>
        <v>528.9499509322866</v>
      </c>
      <c r="L250" s="4">
        <f>G250/F250*100</f>
        <v>118.3574879227053</v>
      </c>
      <c r="M250" s="4">
        <f t="shared" si="68"/>
        <v>437.1</v>
      </c>
      <c r="N250" s="4">
        <f t="shared" si="69"/>
        <v>528.9499509322866</v>
      </c>
    </row>
    <row r="251" spans="1:14" ht="78.75" customHeight="1">
      <c r="A251" s="76" t="s">
        <v>206</v>
      </c>
      <c r="B251" s="76" t="s">
        <v>207</v>
      </c>
      <c r="C251" s="58" t="s">
        <v>12</v>
      </c>
      <c r="D251" s="32" t="s">
        <v>88</v>
      </c>
      <c r="E251" s="12">
        <v>572.4</v>
      </c>
      <c r="F251" s="12">
        <v>421</v>
      </c>
      <c r="G251" s="12">
        <v>790.5</v>
      </c>
      <c r="H251" s="12">
        <f t="shared" si="55"/>
        <v>369.5</v>
      </c>
      <c r="I251" s="12">
        <f t="shared" si="70"/>
        <v>187.76722090261282</v>
      </c>
      <c r="J251" s="12">
        <f t="shared" si="54"/>
        <v>218.10000000000002</v>
      </c>
      <c r="K251" s="12">
        <f t="shared" si="71"/>
        <v>138.1027253668763</v>
      </c>
      <c r="L251" s="12">
        <f>G251/F251*100</f>
        <v>187.76722090261282</v>
      </c>
      <c r="M251" s="12">
        <f t="shared" si="68"/>
        <v>218.10000000000002</v>
      </c>
      <c r="N251" s="12">
        <f t="shared" si="69"/>
        <v>138.1027253668763</v>
      </c>
    </row>
    <row r="252" spans="1:14" ht="30.75">
      <c r="A252" s="77"/>
      <c r="B252" s="77"/>
      <c r="C252" s="57" t="s">
        <v>189</v>
      </c>
      <c r="D252" s="33" t="s">
        <v>190</v>
      </c>
      <c r="E252" s="17">
        <v>16178.5</v>
      </c>
      <c r="F252" s="12">
        <v>4606</v>
      </c>
      <c r="G252" s="17">
        <v>6210.8</v>
      </c>
      <c r="H252" s="17">
        <f t="shared" si="55"/>
        <v>1604.8000000000002</v>
      </c>
      <c r="I252" s="17">
        <f t="shared" si="70"/>
        <v>134.84151107251412</v>
      </c>
      <c r="J252" s="17">
        <f t="shared" si="54"/>
        <v>-9967.7</v>
      </c>
      <c r="K252" s="17">
        <f t="shared" si="71"/>
        <v>38.38922026145811</v>
      </c>
      <c r="L252" s="17">
        <f>G252/F252*100</f>
        <v>134.84151107251412</v>
      </c>
      <c r="M252" s="17">
        <f t="shared" si="68"/>
        <v>-9967.7</v>
      </c>
      <c r="N252" s="17">
        <f t="shared" si="69"/>
        <v>38.38922026145811</v>
      </c>
    </row>
    <row r="253" spans="1:14" ht="30.75">
      <c r="A253" s="77"/>
      <c r="B253" s="77"/>
      <c r="C253" s="57" t="s">
        <v>183</v>
      </c>
      <c r="D253" s="33" t="s">
        <v>184</v>
      </c>
      <c r="E253" s="17">
        <v>7114.3</v>
      </c>
      <c r="F253" s="12">
        <v>5892.2</v>
      </c>
      <c r="G253" s="17">
        <v>7860.4</v>
      </c>
      <c r="H253" s="17">
        <f t="shared" si="55"/>
        <v>1968.1999999999998</v>
      </c>
      <c r="I253" s="17">
        <f t="shared" si="70"/>
        <v>133.40348257017752</v>
      </c>
      <c r="J253" s="17">
        <f t="shared" si="54"/>
        <v>746.0999999999995</v>
      </c>
      <c r="K253" s="17">
        <f t="shared" si="71"/>
        <v>110.48732833869809</v>
      </c>
      <c r="L253" s="17"/>
      <c r="M253" s="17">
        <f t="shared" si="68"/>
        <v>746.0999999999995</v>
      </c>
      <c r="N253" s="17">
        <f t="shared" si="69"/>
        <v>110.48732833869809</v>
      </c>
    </row>
    <row r="254" spans="1:14" ht="84.75" customHeight="1">
      <c r="A254" s="77"/>
      <c r="B254" s="77"/>
      <c r="C254" s="58" t="s">
        <v>181</v>
      </c>
      <c r="D254" s="33" t="s">
        <v>201</v>
      </c>
      <c r="E254" s="17">
        <v>62</v>
      </c>
      <c r="F254" s="12"/>
      <c r="G254" s="17">
        <v>0.05</v>
      </c>
      <c r="H254" s="17">
        <f t="shared" si="55"/>
        <v>0.05</v>
      </c>
      <c r="I254" s="17"/>
      <c r="J254" s="17">
        <f t="shared" si="54"/>
        <v>-61.95</v>
      </c>
      <c r="K254" s="17">
        <f t="shared" si="71"/>
        <v>0.08064516129032258</v>
      </c>
      <c r="L254" s="17"/>
      <c r="M254" s="17">
        <f t="shared" si="68"/>
        <v>-61.95</v>
      </c>
      <c r="N254" s="17">
        <f t="shared" si="69"/>
        <v>0.08064516129032258</v>
      </c>
    </row>
    <row r="255" spans="1:14" ht="15">
      <c r="A255" s="77"/>
      <c r="B255" s="77"/>
      <c r="C255" s="57" t="s">
        <v>15</v>
      </c>
      <c r="D255" s="18" t="s">
        <v>16</v>
      </c>
      <c r="E255" s="12">
        <f>SUM(E256:E259)</f>
        <v>3026.1</v>
      </c>
      <c r="F255" s="12">
        <f>SUM(F256:F259)</f>
        <v>0</v>
      </c>
      <c r="G255" s="12">
        <f>SUM(G256:G259)</f>
        <v>961</v>
      </c>
      <c r="H255" s="12">
        <f t="shared" si="55"/>
        <v>961</v>
      </c>
      <c r="I255" s="12"/>
      <c r="J255" s="12">
        <f t="shared" si="54"/>
        <v>-2065.1</v>
      </c>
      <c r="K255" s="12">
        <f t="shared" si="71"/>
        <v>31.757047024222594</v>
      </c>
      <c r="L255" s="12" t="e">
        <f>G255/F255*100</f>
        <v>#DIV/0!</v>
      </c>
      <c r="M255" s="12">
        <f t="shared" si="68"/>
        <v>-2065.1</v>
      </c>
      <c r="N255" s="12">
        <f t="shared" si="69"/>
        <v>31.757047024222594</v>
      </c>
    </row>
    <row r="256" spans="1:14" ht="63" customHeight="1" hidden="1">
      <c r="A256" s="77"/>
      <c r="B256" s="77"/>
      <c r="C256" s="58" t="s">
        <v>237</v>
      </c>
      <c r="D256" s="18" t="s">
        <v>238</v>
      </c>
      <c r="E256" s="12">
        <v>7</v>
      </c>
      <c r="F256" s="12"/>
      <c r="G256" s="12">
        <v>10.2</v>
      </c>
      <c r="H256" s="12">
        <f t="shared" si="55"/>
        <v>10.2</v>
      </c>
      <c r="I256" s="12" t="e">
        <f>G256/F256*100</f>
        <v>#DIV/0!</v>
      </c>
      <c r="J256" s="12">
        <f t="shared" si="54"/>
        <v>3.1999999999999993</v>
      </c>
      <c r="K256" s="12">
        <f t="shared" si="71"/>
        <v>145.7142857142857</v>
      </c>
      <c r="L256" s="12"/>
      <c r="M256" s="12"/>
      <c r="N256" s="12"/>
    </row>
    <row r="257" spans="1:14" ht="47.25" customHeight="1" hidden="1">
      <c r="A257" s="77"/>
      <c r="B257" s="77"/>
      <c r="C257" s="58" t="s">
        <v>187</v>
      </c>
      <c r="D257" s="32" t="s">
        <v>188</v>
      </c>
      <c r="E257" s="12">
        <v>80</v>
      </c>
      <c r="F257" s="12"/>
      <c r="G257" s="12"/>
      <c r="H257" s="12">
        <f t="shared" si="55"/>
        <v>0</v>
      </c>
      <c r="I257" s="12" t="e">
        <f>G257/F257*100</f>
        <v>#DIV/0!</v>
      </c>
      <c r="J257" s="12">
        <f t="shared" si="54"/>
        <v>-80</v>
      </c>
      <c r="K257" s="12">
        <f t="shared" si="71"/>
        <v>0</v>
      </c>
      <c r="L257" s="12" t="e">
        <f>G257/F257*100</f>
        <v>#DIV/0!</v>
      </c>
      <c r="M257" s="12">
        <f>G257-E257</f>
        <v>-80</v>
      </c>
      <c r="N257" s="12">
        <f>G257/E257*100</f>
        <v>0</v>
      </c>
    </row>
    <row r="258" spans="1:14" ht="63" customHeight="1" hidden="1">
      <c r="A258" s="77"/>
      <c r="B258" s="77"/>
      <c r="C258" s="57" t="s">
        <v>45</v>
      </c>
      <c r="D258" s="34" t="s">
        <v>46</v>
      </c>
      <c r="E258" s="12"/>
      <c r="F258" s="12"/>
      <c r="G258" s="12">
        <v>4.6</v>
      </c>
      <c r="H258" s="12">
        <f t="shared" si="55"/>
        <v>4.6</v>
      </c>
      <c r="I258" s="12" t="e">
        <f>G258/F258*100</f>
        <v>#DIV/0!</v>
      </c>
      <c r="J258" s="12">
        <f t="shared" si="54"/>
        <v>4.6</v>
      </c>
      <c r="K258" s="12" t="e">
        <f t="shared" si="71"/>
        <v>#DIV/0!</v>
      </c>
      <c r="L258" s="12"/>
      <c r="M258" s="12"/>
      <c r="N258" s="12"/>
    </row>
    <row r="259" spans="1:14" ht="47.25" customHeight="1" hidden="1">
      <c r="A259" s="77"/>
      <c r="B259" s="77"/>
      <c r="C259" s="58" t="s">
        <v>17</v>
      </c>
      <c r="D259" s="32" t="s">
        <v>18</v>
      </c>
      <c r="E259" s="12">
        <v>2939.1</v>
      </c>
      <c r="F259" s="12"/>
      <c r="G259" s="12">
        <v>946.2</v>
      </c>
      <c r="H259" s="12">
        <f t="shared" si="55"/>
        <v>946.2</v>
      </c>
      <c r="I259" s="12" t="e">
        <f>G259/F259*100</f>
        <v>#DIV/0!</v>
      </c>
      <c r="J259" s="12">
        <f t="shared" si="54"/>
        <v>-1992.8999999999999</v>
      </c>
      <c r="K259" s="12">
        <f t="shared" si="71"/>
        <v>32.19352863121364</v>
      </c>
      <c r="L259" s="12" t="e">
        <f>G259/F259*100</f>
        <v>#DIV/0!</v>
      </c>
      <c r="M259" s="12">
        <f aca="true" t="shared" si="72" ref="M259:M273">G259-E259</f>
        <v>-1992.8999999999999</v>
      </c>
      <c r="N259" s="12">
        <f>G259/E259*100</f>
        <v>32.19352863121364</v>
      </c>
    </row>
    <row r="260" spans="1:14" ht="15">
      <c r="A260" s="77"/>
      <c r="B260" s="77"/>
      <c r="C260" s="57" t="s">
        <v>19</v>
      </c>
      <c r="D260" s="18" t="s">
        <v>20</v>
      </c>
      <c r="E260" s="12">
        <v>-33.6</v>
      </c>
      <c r="F260" s="12"/>
      <c r="G260" s="12"/>
      <c r="H260" s="12">
        <f t="shared" si="55"/>
        <v>0</v>
      </c>
      <c r="I260" s="12"/>
      <c r="J260" s="12">
        <f t="shared" si="54"/>
        <v>33.6</v>
      </c>
      <c r="K260" s="12">
        <f t="shared" si="71"/>
        <v>0</v>
      </c>
      <c r="L260" s="12"/>
      <c r="M260" s="12">
        <f t="shared" si="72"/>
        <v>33.6</v>
      </c>
      <c r="N260" s="12">
        <f>G260/E260*100</f>
        <v>0</v>
      </c>
    </row>
    <row r="261" spans="1:14" ht="15" hidden="1">
      <c r="A261" s="77"/>
      <c r="B261" s="77"/>
      <c r="C261" s="57" t="s">
        <v>21</v>
      </c>
      <c r="D261" s="18" t="s">
        <v>182</v>
      </c>
      <c r="E261" s="12"/>
      <c r="F261" s="12"/>
      <c r="G261" s="12"/>
      <c r="H261" s="12">
        <f t="shared" si="55"/>
        <v>0</v>
      </c>
      <c r="I261" s="12" t="e">
        <f>G261/F261*100</f>
        <v>#DIV/0!</v>
      </c>
      <c r="J261" s="12">
        <f t="shared" si="54"/>
        <v>0</v>
      </c>
      <c r="K261" s="12" t="e">
        <f t="shared" si="71"/>
        <v>#DIV/0!</v>
      </c>
      <c r="L261" s="12"/>
      <c r="M261" s="12">
        <f t="shared" si="72"/>
        <v>0</v>
      </c>
      <c r="N261" s="12" t="e">
        <f>G261/E261*100</f>
        <v>#DIV/0!</v>
      </c>
    </row>
    <row r="262" spans="1:14" ht="15">
      <c r="A262" s="77"/>
      <c r="B262" s="77"/>
      <c r="C262" s="57" t="s">
        <v>24</v>
      </c>
      <c r="D262" s="18" t="s">
        <v>25</v>
      </c>
      <c r="E262" s="12">
        <v>96188</v>
      </c>
      <c r="F262" s="17">
        <v>164178.4</v>
      </c>
      <c r="G262" s="12">
        <v>140611.7</v>
      </c>
      <c r="H262" s="12">
        <f t="shared" si="55"/>
        <v>-23566.699999999983</v>
      </c>
      <c r="I262" s="12">
        <f>G262/F262*100</f>
        <v>85.64567567962656</v>
      </c>
      <c r="J262" s="12">
        <f aca="true" t="shared" si="73" ref="J262:J325">G262-E262</f>
        <v>44423.70000000001</v>
      </c>
      <c r="K262" s="12">
        <f t="shared" si="71"/>
        <v>146.1842433567597</v>
      </c>
      <c r="L262" s="12">
        <f>G262/F262*100</f>
        <v>85.64567567962656</v>
      </c>
      <c r="M262" s="12">
        <f t="shared" si="72"/>
        <v>44423.70000000001</v>
      </c>
      <c r="N262" s="12">
        <f>G262/E262*100</f>
        <v>146.1842433567597</v>
      </c>
    </row>
    <row r="263" spans="1:14" ht="15.75" customHeight="1" hidden="1">
      <c r="A263" s="77"/>
      <c r="B263" s="77"/>
      <c r="C263" s="57" t="s">
        <v>26</v>
      </c>
      <c r="D263" s="18" t="s">
        <v>68</v>
      </c>
      <c r="E263" s="12"/>
      <c r="F263" s="17"/>
      <c r="G263" s="12"/>
      <c r="H263" s="12">
        <f aca="true" t="shared" si="74" ref="H263:H326">G263-F263</f>
        <v>0</v>
      </c>
      <c r="I263" s="12" t="e">
        <f>G263/F263*100</f>
        <v>#DIV/0!</v>
      </c>
      <c r="J263" s="12">
        <f t="shared" si="73"/>
        <v>0</v>
      </c>
      <c r="K263" s="12" t="e">
        <f t="shared" si="71"/>
        <v>#DIV/0!</v>
      </c>
      <c r="L263" s="12" t="e">
        <f>G263/F263*100</f>
        <v>#DIV/0!</v>
      </c>
      <c r="M263" s="12">
        <f t="shared" si="72"/>
        <v>0</v>
      </c>
      <c r="N263" s="12" t="e">
        <f>G263/E263*100</f>
        <v>#DIV/0!</v>
      </c>
    </row>
    <row r="264" spans="1:14" ht="15.75" customHeight="1">
      <c r="A264" s="77"/>
      <c r="B264" s="77"/>
      <c r="C264" s="57" t="s">
        <v>39</v>
      </c>
      <c r="D264" s="32" t="s">
        <v>40</v>
      </c>
      <c r="E264" s="12">
        <v>269.4</v>
      </c>
      <c r="F264" s="17">
        <v>255</v>
      </c>
      <c r="G264" s="12">
        <v>255</v>
      </c>
      <c r="H264" s="12">
        <f t="shared" si="74"/>
        <v>0</v>
      </c>
      <c r="I264" s="12">
        <f>G264/F264*100</f>
        <v>100</v>
      </c>
      <c r="J264" s="12">
        <f t="shared" si="73"/>
        <v>-14.399999999999977</v>
      </c>
      <c r="K264" s="12">
        <f t="shared" si="71"/>
        <v>94.65478841870825</v>
      </c>
      <c r="L264" s="12">
        <f>G264/F264*100</f>
        <v>100</v>
      </c>
      <c r="M264" s="12">
        <f t="shared" si="72"/>
        <v>-14.399999999999977</v>
      </c>
      <c r="N264" s="12"/>
    </row>
    <row r="265" spans="1:14" ht="15.75" customHeight="1" hidden="1">
      <c r="A265" s="77"/>
      <c r="B265" s="77"/>
      <c r="C265" s="57" t="s">
        <v>48</v>
      </c>
      <c r="D265" s="18" t="s">
        <v>49</v>
      </c>
      <c r="E265" s="12"/>
      <c r="F265" s="17"/>
      <c r="G265" s="12"/>
      <c r="H265" s="12">
        <f t="shared" si="74"/>
        <v>0</v>
      </c>
      <c r="I265" s="12" t="e">
        <f>G265/F265*100</f>
        <v>#DIV/0!</v>
      </c>
      <c r="J265" s="12">
        <f t="shared" si="73"/>
        <v>0</v>
      </c>
      <c r="K265" s="12" t="e">
        <f t="shared" si="71"/>
        <v>#DIV/0!</v>
      </c>
      <c r="L265" s="12" t="e">
        <f>G265/F265*100</f>
        <v>#DIV/0!</v>
      </c>
      <c r="M265" s="12">
        <f t="shared" si="72"/>
        <v>0</v>
      </c>
      <c r="N265" s="12" t="e">
        <f>G265/E265*100</f>
        <v>#DIV/0!</v>
      </c>
    </row>
    <row r="266" spans="1:14" ht="15">
      <c r="A266" s="77"/>
      <c r="B266" s="77"/>
      <c r="C266" s="57" t="s">
        <v>28</v>
      </c>
      <c r="D266" s="18" t="s">
        <v>23</v>
      </c>
      <c r="E266" s="12">
        <v>-1225</v>
      </c>
      <c r="F266" s="17"/>
      <c r="G266" s="12">
        <v>-624.06</v>
      </c>
      <c r="H266" s="12">
        <f t="shared" si="74"/>
        <v>-624.06</v>
      </c>
      <c r="I266" s="12"/>
      <c r="J266" s="12">
        <f t="shared" si="73"/>
        <v>600.94</v>
      </c>
      <c r="K266" s="12">
        <f t="shared" si="71"/>
        <v>50.943673469387754</v>
      </c>
      <c r="L266" s="12"/>
      <c r="M266" s="12">
        <f t="shared" si="72"/>
        <v>600.94</v>
      </c>
      <c r="N266" s="12"/>
    </row>
    <row r="267" spans="1:14" s="3" customFormat="1" ht="15">
      <c r="A267" s="77"/>
      <c r="B267" s="77"/>
      <c r="C267" s="59"/>
      <c r="D267" s="5" t="s">
        <v>29</v>
      </c>
      <c r="E267" s="4">
        <f>SUM(E251:E255,E260:E266)</f>
        <v>122152.09999999999</v>
      </c>
      <c r="F267" s="4">
        <f>SUM(F251:F255,F260:F266)</f>
        <v>175352.6</v>
      </c>
      <c r="G267" s="4">
        <f>SUM(G251:G255,G260:G266)</f>
        <v>156065.39</v>
      </c>
      <c r="H267" s="4">
        <f t="shared" si="74"/>
        <v>-19287.209999999992</v>
      </c>
      <c r="I267" s="4">
        <f aca="true" t="shared" si="75" ref="I267:I274">G267/F267*100</f>
        <v>89.00089876055446</v>
      </c>
      <c r="J267" s="4">
        <f t="shared" si="73"/>
        <v>33913.29000000002</v>
      </c>
      <c r="K267" s="4">
        <f t="shared" si="71"/>
        <v>127.76316575809996</v>
      </c>
      <c r="L267" s="4">
        <f aca="true" t="shared" si="76" ref="L267:L272">G267/F267*100</f>
        <v>89.00089876055446</v>
      </c>
      <c r="M267" s="4">
        <f t="shared" si="72"/>
        <v>33913.29000000002</v>
      </c>
      <c r="N267" s="4">
        <f aca="true" t="shared" si="77" ref="N267:N272">G267/E267*100</f>
        <v>127.76316575809996</v>
      </c>
    </row>
    <row r="268" spans="1:14" ht="15">
      <c r="A268" s="77"/>
      <c r="B268" s="77"/>
      <c r="C268" s="57" t="s">
        <v>15</v>
      </c>
      <c r="D268" s="18" t="s">
        <v>16</v>
      </c>
      <c r="E268" s="12">
        <f>E269</f>
        <v>12415.9</v>
      </c>
      <c r="F268" s="12">
        <f>F269</f>
        <v>12000</v>
      </c>
      <c r="G268" s="12">
        <f>G269</f>
        <v>14001.9</v>
      </c>
      <c r="H268" s="12">
        <f t="shared" si="74"/>
        <v>2001.8999999999996</v>
      </c>
      <c r="I268" s="12">
        <f t="shared" si="75"/>
        <v>116.6825</v>
      </c>
      <c r="J268" s="12">
        <f t="shared" si="73"/>
        <v>1586</v>
      </c>
      <c r="K268" s="12">
        <f t="shared" si="71"/>
        <v>112.77394308910348</v>
      </c>
      <c r="L268" s="12">
        <f t="shared" si="76"/>
        <v>116.6825</v>
      </c>
      <c r="M268" s="12">
        <f t="shared" si="72"/>
        <v>1586</v>
      </c>
      <c r="N268" s="12">
        <f t="shared" si="77"/>
        <v>112.77394308910348</v>
      </c>
    </row>
    <row r="269" spans="1:14" ht="47.25" customHeight="1" hidden="1">
      <c r="A269" s="77"/>
      <c r="B269" s="77"/>
      <c r="C269" s="58" t="s">
        <v>17</v>
      </c>
      <c r="D269" s="32" t="s">
        <v>18</v>
      </c>
      <c r="E269" s="12">
        <v>12415.9</v>
      </c>
      <c r="F269" s="12">
        <v>12000</v>
      </c>
      <c r="G269" s="12">
        <v>14001.9</v>
      </c>
      <c r="H269" s="12">
        <f t="shared" si="74"/>
        <v>2001.8999999999996</v>
      </c>
      <c r="I269" s="12">
        <f t="shared" si="75"/>
        <v>116.6825</v>
      </c>
      <c r="J269" s="12">
        <f t="shared" si="73"/>
        <v>1586</v>
      </c>
      <c r="K269" s="12">
        <f t="shared" si="71"/>
        <v>112.77394308910348</v>
      </c>
      <c r="L269" s="12">
        <f t="shared" si="76"/>
        <v>116.6825</v>
      </c>
      <c r="M269" s="12">
        <f t="shared" si="72"/>
        <v>1586</v>
      </c>
      <c r="N269" s="12">
        <f t="shared" si="77"/>
        <v>112.77394308910348</v>
      </c>
    </row>
    <row r="270" spans="1:14" s="3" customFormat="1" ht="15">
      <c r="A270" s="77"/>
      <c r="B270" s="77"/>
      <c r="C270" s="59"/>
      <c r="D270" s="5" t="s">
        <v>30</v>
      </c>
      <c r="E270" s="4">
        <f>E268</f>
        <v>12415.9</v>
      </c>
      <c r="F270" s="4">
        <f>F268</f>
        <v>12000</v>
      </c>
      <c r="G270" s="4">
        <f>G268</f>
        <v>14001.9</v>
      </c>
      <c r="H270" s="4">
        <f t="shared" si="74"/>
        <v>2001.8999999999996</v>
      </c>
      <c r="I270" s="4">
        <f t="shared" si="75"/>
        <v>116.6825</v>
      </c>
      <c r="J270" s="4">
        <f t="shared" si="73"/>
        <v>1586</v>
      </c>
      <c r="K270" s="4">
        <f t="shared" si="71"/>
        <v>112.77394308910348</v>
      </c>
      <c r="L270" s="4">
        <f t="shared" si="76"/>
        <v>116.6825</v>
      </c>
      <c r="M270" s="4">
        <f t="shared" si="72"/>
        <v>1586</v>
      </c>
      <c r="N270" s="4">
        <f t="shared" si="77"/>
        <v>112.77394308910348</v>
      </c>
    </row>
    <row r="271" spans="1:14" s="3" customFormat="1" ht="30.75">
      <c r="A271" s="77"/>
      <c r="B271" s="77"/>
      <c r="C271" s="59"/>
      <c r="D271" s="5" t="s">
        <v>31</v>
      </c>
      <c r="E271" s="4">
        <f>E272-E266</f>
        <v>135793</v>
      </c>
      <c r="F271" s="4">
        <f>F272-F266</f>
        <v>187352.6</v>
      </c>
      <c r="G271" s="4">
        <f>G272-G266</f>
        <v>170691.35</v>
      </c>
      <c r="H271" s="4">
        <f t="shared" si="74"/>
        <v>-16661.25</v>
      </c>
      <c r="I271" s="4">
        <f t="shared" si="75"/>
        <v>91.10700892328155</v>
      </c>
      <c r="J271" s="4">
        <f t="shared" si="73"/>
        <v>34898.350000000006</v>
      </c>
      <c r="K271" s="4">
        <f t="shared" si="71"/>
        <v>125.69966787684197</v>
      </c>
      <c r="L271" s="4">
        <f t="shared" si="76"/>
        <v>91.10700892328155</v>
      </c>
      <c r="M271" s="4">
        <f t="shared" si="72"/>
        <v>34898.350000000006</v>
      </c>
      <c r="N271" s="4">
        <f t="shared" si="77"/>
        <v>125.69966787684197</v>
      </c>
    </row>
    <row r="272" spans="1:14" s="3" customFormat="1" ht="15">
      <c r="A272" s="78"/>
      <c r="B272" s="78"/>
      <c r="C272" s="59"/>
      <c r="D272" s="5" t="s">
        <v>47</v>
      </c>
      <c r="E272" s="4">
        <f>E267+E270</f>
        <v>134568</v>
      </c>
      <c r="F272" s="4">
        <f>F267+F270</f>
        <v>187352.6</v>
      </c>
      <c r="G272" s="4">
        <f>G267+G270</f>
        <v>170067.29</v>
      </c>
      <c r="H272" s="4">
        <f t="shared" si="74"/>
        <v>-17285.309999999998</v>
      </c>
      <c r="I272" s="4">
        <f t="shared" si="75"/>
        <v>90.77391506709809</v>
      </c>
      <c r="J272" s="4">
        <f t="shared" si="73"/>
        <v>35499.29000000001</v>
      </c>
      <c r="K272" s="4">
        <f t="shared" si="71"/>
        <v>126.38018696867013</v>
      </c>
      <c r="L272" s="4">
        <f t="shared" si="76"/>
        <v>90.77391506709809</v>
      </c>
      <c r="M272" s="4">
        <f t="shared" si="72"/>
        <v>35499.29000000001</v>
      </c>
      <c r="N272" s="4">
        <f t="shared" si="77"/>
        <v>126.38018696867013</v>
      </c>
    </row>
    <row r="273" spans="1:14" s="3" customFormat="1" ht="93">
      <c r="A273" s="76" t="s">
        <v>89</v>
      </c>
      <c r="B273" s="76" t="s">
        <v>90</v>
      </c>
      <c r="C273" s="57" t="s">
        <v>224</v>
      </c>
      <c r="D273" s="33" t="s">
        <v>226</v>
      </c>
      <c r="E273" s="12">
        <v>1320.1</v>
      </c>
      <c r="F273" s="12">
        <v>407.2</v>
      </c>
      <c r="G273" s="12">
        <v>1192.6</v>
      </c>
      <c r="H273" s="12">
        <f t="shared" si="74"/>
        <v>785.3999999999999</v>
      </c>
      <c r="I273" s="12">
        <f t="shared" si="75"/>
        <v>292.8781925343811</v>
      </c>
      <c r="J273" s="12">
        <f t="shared" si="73"/>
        <v>-127.5</v>
      </c>
      <c r="K273" s="12">
        <f t="shared" si="71"/>
        <v>90.34164078478904</v>
      </c>
      <c r="L273" s="12"/>
      <c r="M273" s="12">
        <f t="shared" si="72"/>
        <v>-127.5</v>
      </c>
      <c r="N273" s="12"/>
    </row>
    <row r="274" spans="1:14" s="3" customFormat="1" ht="15">
      <c r="A274" s="77"/>
      <c r="B274" s="77"/>
      <c r="C274" s="57" t="s">
        <v>8</v>
      </c>
      <c r="D274" s="32" t="s">
        <v>9</v>
      </c>
      <c r="E274" s="12">
        <v>1015.1</v>
      </c>
      <c r="F274" s="12">
        <v>1301</v>
      </c>
      <c r="G274" s="12">
        <v>1301</v>
      </c>
      <c r="H274" s="12">
        <f t="shared" si="74"/>
        <v>0</v>
      </c>
      <c r="I274" s="12">
        <f t="shared" si="75"/>
        <v>100</v>
      </c>
      <c r="J274" s="12">
        <f t="shared" si="73"/>
        <v>285.9</v>
      </c>
      <c r="K274" s="12">
        <f t="shared" si="71"/>
        <v>128.16471283617378</v>
      </c>
      <c r="L274" s="12"/>
      <c r="M274" s="12"/>
      <c r="N274" s="12"/>
    </row>
    <row r="275" spans="1:14" ht="31.5" customHeight="1">
      <c r="A275" s="77"/>
      <c r="B275" s="77"/>
      <c r="C275" s="57" t="s">
        <v>183</v>
      </c>
      <c r="D275" s="33" t="s">
        <v>184</v>
      </c>
      <c r="E275" s="12">
        <v>56</v>
      </c>
      <c r="F275" s="12"/>
      <c r="G275" s="12">
        <v>1532.8</v>
      </c>
      <c r="H275" s="12">
        <f t="shared" si="74"/>
        <v>1532.8</v>
      </c>
      <c r="I275" s="12"/>
      <c r="J275" s="12">
        <f t="shared" si="73"/>
        <v>1476.8</v>
      </c>
      <c r="K275" s="12">
        <f t="shared" si="71"/>
        <v>2737.142857142857</v>
      </c>
      <c r="L275" s="12"/>
      <c r="M275" s="12">
        <f>G275-E275</f>
        <v>1476.8</v>
      </c>
      <c r="N275" s="12">
        <f>G275/E275*100</f>
        <v>2737.142857142857</v>
      </c>
    </row>
    <row r="276" spans="1:14" ht="81.75" customHeight="1">
      <c r="A276" s="77"/>
      <c r="B276" s="77"/>
      <c r="C276" s="58" t="s">
        <v>197</v>
      </c>
      <c r="D276" s="33" t="s">
        <v>200</v>
      </c>
      <c r="E276" s="12">
        <v>370</v>
      </c>
      <c r="F276" s="12"/>
      <c r="G276" s="12">
        <v>470.8</v>
      </c>
      <c r="H276" s="12">
        <f t="shared" si="74"/>
        <v>470.8</v>
      </c>
      <c r="I276" s="12"/>
      <c r="J276" s="12">
        <f t="shared" si="73"/>
        <v>100.80000000000001</v>
      </c>
      <c r="K276" s="12">
        <f t="shared" si="71"/>
        <v>127.24324324324326</v>
      </c>
      <c r="L276" s="12"/>
      <c r="M276" s="12">
        <f>G276-E276</f>
        <v>100.80000000000001</v>
      </c>
      <c r="N276" s="12">
        <f>G276/E276*100</f>
        <v>127.24324324324326</v>
      </c>
    </row>
    <row r="277" spans="1:14" ht="15">
      <c r="A277" s="77"/>
      <c r="B277" s="77"/>
      <c r="C277" s="57" t="s">
        <v>15</v>
      </c>
      <c r="D277" s="18" t="s">
        <v>16</v>
      </c>
      <c r="E277" s="12">
        <f>SUM(E278:E282)</f>
        <v>4868.7</v>
      </c>
      <c r="F277" s="12">
        <f>SUM(F278:F282)</f>
        <v>251.3</v>
      </c>
      <c r="G277" s="12">
        <f>SUM(G278:G282)</f>
        <v>4495.5</v>
      </c>
      <c r="H277" s="12">
        <f t="shared" si="74"/>
        <v>4244.2</v>
      </c>
      <c r="I277" s="12">
        <f aca="true" t="shared" si="78" ref="I277:I286">G277/F277*100</f>
        <v>1788.8977317946676</v>
      </c>
      <c r="J277" s="12">
        <f t="shared" si="73"/>
        <v>-373.1999999999998</v>
      </c>
      <c r="K277" s="12">
        <f t="shared" si="71"/>
        <v>92.3347094707006</v>
      </c>
      <c r="L277" s="12">
        <f>G277/F277*100</f>
        <v>1788.8977317946676</v>
      </c>
      <c r="M277" s="12">
        <f>G277-E277</f>
        <v>-373.1999999999998</v>
      </c>
      <c r="N277" s="12">
        <f>G277/E277*100</f>
        <v>92.3347094707006</v>
      </c>
    </row>
    <row r="278" spans="1:14" ht="31.5" customHeight="1" hidden="1">
      <c r="A278" s="77"/>
      <c r="B278" s="77"/>
      <c r="C278" s="58" t="s">
        <v>34</v>
      </c>
      <c r="D278" s="32" t="s">
        <v>35</v>
      </c>
      <c r="E278" s="12"/>
      <c r="F278" s="12"/>
      <c r="G278" s="12"/>
      <c r="H278" s="12">
        <f t="shared" si="74"/>
        <v>0</v>
      </c>
      <c r="I278" s="12" t="e">
        <f t="shared" si="78"/>
        <v>#DIV/0!</v>
      </c>
      <c r="J278" s="12">
        <f t="shared" si="73"/>
        <v>0</v>
      </c>
      <c r="K278" s="12" t="e">
        <f t="shared" si="71"/>
        <v>#DIV/0!</v>
      </c>
      <c r="L278" s="12" t="e">
        <f>G278/F278*100</f>
        <v>#DIV/0!</v>
      </c>
      <c r="M278" s="12">
        <f>G278-E278</f>
        <v>0</v>
      </c>
      <c r="N278" s="12" t="e">
        <f>G278/E278*100</f>
        <v>#DIV/0!</v>
      </c>
    </row>
    <row r="279" spans="1:14" ht="78.75" customHeight="1" hidden="1">
      <c r="A279" s="77"/>
      <c r="B279" s="77"/>
      <c r="C279" s="58" t="s">
        <v>234</v>
      </c>
      <c r="D279" s="32" t="s">
        <v>233</v>
      </c>
      <c r="E279" s="12">
        <v>1207.1</v>
      </c>
      <c r="F279" s="12">
        <v>251.3</v>
      </c>
      <c r="G279" s="12">
        <v>1996.5</v>
      </c>
      <c r="H279" s="12">
        <f t="shared" si="74"/>
        <v>1745.2</v>
      </c>
      <c r="I279" s="12">
        <f t="shared" si="78"/>
        <v>794.4687624353362</v>
      </c>
      <c r="J279" s="12">
        <f t="shared" si="73"/>
        <v>789.4000000000001</v>
      </c>
      <c r="K279" s="12">
        <f t="shared" si="71"/>
        <v>165.3964046060807</v>
      </c>
      <c r="L279" s="12"/>
      <c r="M279" s="12"/>
      <c r="N279" s="12"/>
    </row>
    <row r="280" spans="1:14" ht="94.5" customHeight="1" hidden="1">
      <c r="A280" s="77"/>
      <c r="B280" s="77"/>
      <c r="C280" s="58" t="s">
        <v>236</v>
      </c>
      <c r="D280" s="32" t="s">
        <v>235</v>
      </c>
      <c r="E280" s="12">
        <v>2301.9</v>
      </c>
      <c r="F280" s="12"/>
      <c r="G280" s="12">
        <v>885.4</v>
      </c>
      <c r="H280" s="12">
        <f t="shared" si="74"/>
        <v>885.4</v>
      </c>
      <c r="I280" s="12" t="e">
        <f t="shared" si="78"/>
        <v>#DIV/0!</v>
      </c>
      <c r="J280" s="12">
        <f t="shared" si="73"/>
        <v>-1416.5</v>
      </c>
      <c r="K280" s="12">
        <f t="shared" si="71"/>
        <v>38.46387766627568</v>
      </c>
      <c r="L280" s="12"/>
      <c r="M280" s="12"/>
      <c r="N280" s="12"/>
    </row>
    <row r="281" spans="1:14" ht="47.25" customHeight="1" hidden="1">
      <c r="A281" s="77"/>
      <c r="B281" s="77"/>
      <c r="C281" s="58" t="s">
        <v>228</v>
      </c>
      <c r="D281" s="32" t="s">
        <v>229</v>
      </c>
      <c r="E281" s="12"/>
      <c r="F281" s="12"/>
      <c r="G281" s="12">
        <v>118.2</v>
      </c>
      <c r="H281" s="12">
        <f t="shared" si="74"/>
        <v>118.2</v>
      </c>
      <c r="I281" s="12" t="e">
        <f t="shared" si="78"/>
        <v>#DIV/0!</v>
      </c>
      <c r="J281" s="12">
        <f t="shared" si="73"/>
        <v>118.2</v>
      </c>
      <c r="K281" s="12" t="e">
        <f t="shared" si="71"/>
        <v>#DIV/0!</v>
      </c>
      <c r="L281" s="12"/>
      <c r="M281" s="12"/>
      <c r="N281" s="12"/>
    </row>
    <row r="282" spans="1:14" ht="47.25" customHeight="1" hidden="1">
      <c r="A282" s="77"/>
      <c r="B282" s="77"/>
      <c r="C282" s="58" t="s">
        <v>17</v>
      </c>
      <c r="D282" s="32" t="s">
        <v>18</v>
      </c>
      <c r="E282" s="12">
        <v>1359.7</v>
      </c>
      <c r="F282" s="12"/>
      <c r="G282" s="12">
        <v>1495.4</v>
      </c>
      <c r="H282" s="12">
        <f t="shared" si="74"/>
        <v>1495.4</v>
      </c>
      <c r="I282" s="12" t="e">
        <f t="shared" si="78"/>
        <v>#DIV/0!</v>
      </c>
      <c r="J282" s="12">
        <f t="shared" si="73"/>
        <v>135.70000000000005</v>
      </c>
      <c r="K282" s="12">
        <f t="shared" si="71"/>
        <v>109.98014267853202</v>
      </c>
      <c r="L282" s="12" t="e">
        <f>G282/F282*100</f>
        <v>#DIV/0!</v>
      </c>
      <c r="M282" s="12">
        <f aca="true" t="shared" si="79" ref="M282:M288">G282-E282</f>
        <v>135.70000000000005</v>
      </c>
      <c r="N282" s="12">
        <f>G282/E282*100</f>
        <v>109.98014267853202</v>
      </c>
    </row>
    <row r="283" spans="1:14" ht="15.75" customHeight="1" hidden="1">
      <c r="A283" s="77"/>
      <c r="B283" s="77"/>
      <c r="C283" s="57" t="s">
        <v>19</v>
      </c>
      <c r="D283" s="18" t="s">
        <v>20</v>
      </c>
      <c r="E283" s="12"/>
      <c r="F283" s="12"/>
      <c r="G283" s="12"/>
      <c r="H283" s="12">
        <f t="shared" si="74"/>
        <v>0</v>
      </c>
      <c r="I283" s="12" t="e">
        <f t="shared" si="78"/>
        <v>#DIV/0!</v>
      </c>
      <c r="J283" s="12">
        <f t="shared" si="73"/>
        <v>0</v>
      </c>
      <c r="K283" s="12" t="e">
        <f t="shared" si="71"/>
        <v>#DIV/0!</v>
      </c>
      <c r="L283" s="12"/>
      <c r="M283" s="12">
        <f t="shared" si="79"/>
        <v>0</v>
      </c>
      <c r="N283" s="12"/>
    </row>
    <row r="284" spans="1:14" ht="15" hidden="1">
      <c r="A284" s="77"/>
      <c r="B284" s="77"/>
      <c r="C284" s="57" t="s">
        <v>21</v>
      </c>
      <c r="D284" s="18" t="s">
        <v>22</v>
      </c>
      <c r="E284" s="12"/>
      <c r="F284" s="12"/>
      <c r="G284" s="12"/>
      <c r="H284" s="12">
        <f t="shared" si="74"/>
        <v>0</v>
      </c>
      <c r="I284" s="12" t="e">
        <f t="shared" si="78"/>
        <v>#DIV/0!</v>
      </c>
      <c r="J284" s="12">
        <f t="shared" si="73"/>
        <v>0</v>
      </c>
      <c r="K284" s="12" t="e">
        <f t="shared" si="71"/>
        <v>#DIV/0!</v>
      </c>
      <c r="L284" s="12" t="e">
        <f>G284/F284*100</f>
        <v>#DIV/0!</v>
      </c>
      <c r="M284" s="12">
        <f t="shared" si="79"/>
        <v>0</v>
      </c>
      <c r="N284" s="12" t="e">
        <f>G284/E284*100</f>
        <v>#DIV/0!</v>
      </c>
    </row>
    <row r="285" spans="1:14" ht="15">
      <c r="A285" s="77"/>
      <c r="B285" s="77"/>
      <c r="C285" s="57" t="s">
        <v>24</v>
      </c>
      <c r="D285" s="18" t="s">
        <v>91</v>
      </c>
      <c r="E285" s="12">
        <v>170739.9</v>
      </c>
      <c r="F285" s="12">
        <v>361582.2</v>
      </c>
      <c r="G285" s="12">
        <v>364046.9</v>
      </c>
      <c r="H285" s="12">
        <f t="shared" si="74"/>
        <v>2464.7000000000116</v>
      </c>
      <c r="I285" s="12">
        <f t="shared" si="78"/>
        <v>100.68164306760676</v>
      </c>
      <c r="J285" s="12">
        <f t="shared" si="73"/>
        <v>193307.00000000003</v>
      </c>
      <c r="K285" s="12">
        <f t="shared" si="71"/>
        <v>213.2172386185069</v>
      </c>
      <c r="L285" s="12">
        <f>G285/F285*100</f>
        <v>100.68164306760676</v>
      </c>
      <c r="M285" s="12">
        <f t="shared" si="79"/>
        <v>193307.00000000003</v>
      </c>
      <c r="N285" s="12"/>
    </row>
    <row r="286" spans="1:14" ht="15.75" customHeight="1" hidden="1">
      <c r="A286" s="77"/>
      <c r="B286" s="77"/>
      <c r="C286" s="57" t="s">
        <v>26</v>
      </c>
      <c r="D286" s="18" t="s">
        <v>68</v>
      </c>
      <c r="E286" s="12"/>
      <c r="F286" s="12"/>
      <c r="G286" s="12"/>
      <c r="H286" s="12">
        <f t="shared" si="74"/>
        <v>0</v>
      </c>
      <c r="I286" s="12" t="e">
        <f t="shared" si="78"/>
        <v>#DIV/0!</v>
      </c>
      <c r="J286" s="12">
        <f t="shared" si="73"/>
        <v>0</v>
      </c>
      <c r="K286" s="12" t="e">
        <f t="shared" si="71"/>
        <v>#DIV/0!</v>
      </c>
      <c r="L286" s="12" t="e">
        <f>G286/F286*100</f>
        <v>#DIV/0!</v>
      </c>
      <c r="M286" s="12">
        <f t="shared" si="79"/>
        <v>0</v>
      </c>
      <c r="N286" s="12" t="e">
        <f>G286/E286*100</f>
        <v>#DIV/0!</v>
      </c>
    </row>
    <row r="287" spans="1:14" ht="15">
      <c r="A287" s="77"/>
      <c r="B287" s="77"/>
      <c r="C287" s="57" t="s">
        <v>39</v>
      </c>
      <c r="D287" s="32" t="s">
        <v>40</v>
      </c>
      <c r="E287" s="12">
        <v>230894.9</v>
      </c>
      <c r="F287" s="12"/>
      <c r="G287" s="12"/>
      <c r="H287" s="12">
        <f t="shared" si="74"/>
        <v>0</v>
      </c>
      <c r="I287" s="12"/>
      <c r="J287" s="12">
        <f t="shared" si="73"/>
        <v>-230894.9</v>
      </c>
      <c r="K287" s="12">
        <f t="shared" si="71"/>
        <v>0</v>
      </c>
      <c r="L287" s="12" t="e">
        <f>G287/F287*100</f>
        <v>#DIV/0!</v>
      </c>
      <c r="M287" s="12">
        <f t="shared" si="79"/>
        <v>-230894.9</v>
      </c>
      <c r="N287" s="12">
        <f>G287/E287*100</f>
        <v>0</v>
      </c>
    </row>
    <row r="288" spans="1:14" ht="15">
      <c r="A288" s="77"/>
      <c r="B288" s="77"/>
      <c r="C288" s="57" t="s">
        <v>28</v>
      </c>
      <c r="D288" s="18" t="s">
        <v>23</v>
      </c>
      <c r="E288" s="12">
        <v>-729.9</v>
      </c>
      <c r="F288" s="12"/>
      <c r="G288" s="12">
        <v>-328.97</v>
      </c>
      <c r="H288" s="12">
        <f t="shared" si="74"/>
        <v>-328.97</v>
      </c>
      <c r="I288" s="12"/>
      <c r="J288" s="12">
        <f t="shared" si="73"/>
        <v>400.92999999999995</v>
      </c>
      <c r="K288" s="12">
        <f t="shared" si="71"/>
        <v>45.0705576106316</v>
      </c>
      <c r="L288" s="12"/>
      <c r="M288" s="12">
        <f t="shared" si="79"/>
        <v>400.92999999999995</v>
      </c>
      <c r="N288" s="12"/>
    </row>
    <row r="289" spans="1:14" ht="15">
      <c r="A289" s="77"/>
      <c r="B289" s="77"/>
      <c r="C289" s="57"/>
      <c r="D289" s="5" t="s">
        <v>29</v>
      </c>
      <c r="E289" s="2">
        <f>SUM(E273:E277,E283:E288)</f>
        <v>408534.79999999993</v>
      </c>
      <c r="F289" s="2">
        <f>SUM(F273:F277,F283:F288)</f>
        <v>363541.7</v>
      </c>
      <c r="G289" s="2">
        <f>SUM(G273:G277,G283:G288)</f>
        <v>372710.63000000006</v>
      </c>
      <c r="H289" s="2">
        <f t="shared" si="74"/>
        <v>9168.930000000051</v>
      </c>
      <c r="I289" s="2">
        <f aca="true" t="shared" si="80" ref="I289:I295">G289/F289*100</f>
        <v>102.52211231888944</v>
      </c>
      <c r="J289" s="2">
        <f t="shared" si="73"/>
        <v>-35824.16999999987</v>
      </c>
      <c r="K289" s="2">
        <f t="shared" si="71"/>
        <v>91.23106036499219</v>
      </c>
      <c r="L289" s="12"/>
      <c r="M289" s="12"/>
      <c r="N289" s="12"/>
    </row>
    <row r="290" spans="1:14" ht="30.75">
      <c r="A290" s="77"/>
      <c r="B290" s="77"/>
      <c r="C290" s="57" t="s">
        <v>239</v>
      </c>
      <c r="D290" s="52" t="s">
        <v>240</v>
      </c>
      <c r="E290" s="12"/>
      <c r="F290" s="12">
        <v>32691.1</v>
      </c>
      <c r="G290" s="12">
        <v>26908.7</v>
      </c>
      <c r="H290" s="12">
        <f t="shared" si="74"/>
        <v>-5782.399999999998</v>
      </c>
      <c r="I290" s="12">
        <f t="shared" si="80"/>
        <v>82.3120054081998</v>
      </c>
      <c r="J290" s="12">
        <f t="shared" si="73"/>
        <v>26908.7</v>
      </c>
      <c r="K290" s="12"/>
      <c r="L290" s="12"/>
      <c r="M290" s="12"/>
      <c r="N290" s="12"/>
    </row>
    <row r="291" spans="1:14" ht="15">
      <c r="A291" s="77"/>
      <c r="B291" s="77"/>
      <c r="C291" s="57" t="s">
        <v>15</v>
      </c>
      <c r="D291" s="18" t="s">
        <v>16</v>
      </c>
      <c r="E291" s="12">
        <f>E292</f>
        <v>0</v>
      </c>
      <c r="F291" s="12">
        <f>F292</f>
        <v>16</v>
      </c>
      <c r="G291" s="12">
        <f>G292</f>
        <v>2608.5</v>
      </c>
      <c r="H291" s="12">
        <f t="shared" si="74"/>
        <v>2592.5</v>
      </c>
      <c r="I291" s="12">
        <f t="shared" si="80"/>
        <v>16303.125</v>
      </c>
      <c r="J291" s="12">
        <f t="shared" si="73"/>
        <v>2608.5</v>
      </c>
      <c r="K291" s="12"/>
      <c r="L291" s="12"/>
      <c r="M291" s="12"/>
      <c r="N291" s="12"/>
    </row>
    <row r="292" spans="1:14" ht="63" customHeight="1" hidden="1">
      <c r="A292" s="77"/>
      <c r="B292" s="77"/>
      <c r="C292" s="58" t="s">
        <v>212</v>
      </c>
      <c r="D292" s="18" t="s">
        <v>214</v>
      </c>
      <c r="E292" s="12"/>
      <c r="F292" s="12">
        <v>16</v>
      </c>
      <c r="G292" s="12">
        <v>2608.5</v>
      </c>
      <c r="H292" s="12">
        <f t="shared" si="74"/>
        <v>2592.5</v>
      </c>
      <c r="I292" s="12">
        <f t="shared" si="80"/>
        <v>16303.125</v>
      </c>
      <c r="J292" s="12">
        <f t="shared" si="73"/>
        <v>2608.5</v>
      </c>
      <c r="K292" s="12" t="e">
        <f>G292/E292*100</f>
        <v>#DIV/0!</v>
      </c>
      <c r="L292" s="12"/>
      <c r="M292" s="12"/>
      <c r="N292" s="12"/>
    </row>
    <row r="293" spans="1:14" ht="15">
      <c r="A293" s="77"/>
      <c r="B293" s="77"/>
      <c r="C293" s="63"/>
      <c r="D293" s="5" t="s">
        <v>30</v>
      </c>
      <c r="E293" s="2">
        <f>E290+E291</f>
        <v>0</v>
      </c>
      <c r="F293" s="2">
        <f>F290+F291</f>
        <v>32707.1</v>
      </c>
      <c r="G293" s="2">
        <f>G290+G291</f>
        <v>29517.2</v>
      </c>
      <c r="H293" s="2">
        <f t="shared" si="74"/>
        <v>-3189.899999999998</v>
      </c>
      <c r="I293" s="2">
        <f t="shared" si="80"/>
        <v>90.24707173671771</v>
      </c>
      <c r="J293" s="2">
        <f t="shared" si="73"/>
        <v>29517.2</v>
      </c>
      <c r="K293" s="2"/>
      <c r="L293" s="12"/>
      <c r="M293" s="12"/>
      <c r="N293" s="12"/>
    </row>
    <row r="294" spans="1:14" s="3" customFormat="1" ht="30.75">
      <c r="A294" s="77"/>
      <c r="B294" s="77"/>
      <c r="C294" s="60"/>
      <c r="D294" s="5" t="s">
        <v>31</v>
      </c>
      <c r="E294" s="2">
        <f>E295-E288</f>
        <v>409264.69999999995</v>
      </c>
      <c r="F294" s="2">
        <f>F295-F288</f>
        <v>396248.8</v>
      </c>
      <c r="G294" s="2">
        <f>G295-G288</f>
        <v>402556.80000000005</v>
      </c>
      <c r="H294" s="2">
        <f t="shared" si="74"/>
        <v>6308.000000000058</v>
      </c>
      <c r="I294" s="2">
        <f t="shared" si="80"/>
        <v>101.59192911120489</v>
      </c>
      <c r="J294" s="2">
        <f t="shared" si="73"/>
        <v>-6707.899999999907</v>
      </c>
      <c r="K294" s="2">
        <f aca="true" t="shared" si="81" ref="K294:K300">G294/E294*100</f>
        <v>98.36098740008607</v>
      </c>
      <c r="L294" s="2">
        <f>G294/F294*100</f>
        <v>101.59192911120489</v>
      </c>
      <c r="M294" s="2">
        <f aca="true" t="shared" si="82" ref="M294:M300">G294-E294</f>
        <v>-6707.899999999907</v>
      </c>
      <c r="N294" s="2">
        <f aca="true" t="shared" si="83" ref="N294:N300">G294/E294*100</f>
        <v>98.36098740008607</v>
      </c>
    </row>
    <row r="295" spans="1:14" s="3" customFormat="1" ht="15">
      <c r="A295" s="78"/>
      <c r="B295" s="78"/>
      <c r="C295" s="60"/>
      <c r="D295" s="5" t="s">
        <v>47</v>
      </c>
      <c r="E295" s="2">
        <f>E289+E293</f>
        <v>408534.79999999993</v>
      </c>
      <c r="F295" s="2">
        <f>F289+F293</f>
        <v>396248.8</v>
      </c>
      <c r="G295" s="2">
        <f>G289+G293</f>
        <v>402227.8300000001</v>
      </c>
      <c r="H295" s="2">
        <f t="shared" si="74"/>
        <v>5979.030000000086</v>
      </c>
      <c r="I295" s="2">
        <f t="shared" si="80"/>
        <v>101.50890803959534</v>
      </c>
      <c r="J295" s="2">
        <f t="shared" si="73"/>
        <v>-6306.969999999856</v>
      </c>
      <c r="K295" s="2">
        <f t="shared" si="81"/>
        <v>98.45619761156213</v>
      </c>
      <c r="L295" s="2">
        <f>G295/F295*100</f>
        <v>101.50890803959534</v>
      </c>
      <c r="M295" s="2">
        <f t="shared" si="82"/>
        <v>-6306.969999999856</v>
      </c>
      <c r="N295" s="2">
        <f t="shared" si="83"/>
        <v>98.45619761156213</v>
      </c>
    </row>
    <row r="296" spans="1:14" s="3" customFormat="1" ht="31.5" customHeight="1">
      <c r="A296" s="76" t="s">
        <v>92</v>
      </c>
      <c r="B296" s="76" t="s">
        <v>93</v>
      </c>
      <c r="C296" s="57" t="s">
        <v>183</v>
      </c>
      <c r="D296" s="33" t="s">
        <v>184</v>
      </c>
      <c r="E296" s="12">
        <v>109.7</v>
      </c>
      <c r="F296" s="12"/>
      <c r="G296" s="12">
        <v>12.5</v>
      </c>
      <c r="H296" s="12">
        <f t="shared" si="74"/>
        <v>12.5</v>
      </c>
      <c r="I296" s="12"/>
      <c r="J296" s="12">
        <f t="shared" si="73"/>
        <v>-97.2</v>
      </c>
      <c r="K296" s="12">
        <f t="shared" si="81"/>
        <v>11.394712853236099</v>
      </c>
      <c r="L296" s="12"/>
      <c r="M296" s="12">
        <f t="shared" si="82"/>
        <v>-97.2</v>
      </c>
      <c r="N296" s="12">
        <f t="shared" si="83"/>
        <v>11.394712853236099</v>
      </c>
    </row>
    <row r="297" spans="1:14" s="3" customFormat="1" ht="15">
      <c r="A297" s="77"/>
      <c r="B297" s="77"/>
      <c r="C297" s="57" t="s">
        <v>15</v>
      </c>
      <c r="D297" s="18" t="s">
        <v>16</v>
      </c>
      <c r="E297" s="12">
        <f>SUM(E298)</f>
        <v>2059.2</v>
      </c>
      <c r="F297" s="12">
        <f>SUM(F298)</f>
        <v>0</v>
      </c>
      <c r="G297" s="12">
        <f>SUM(G298)</f>
        <v>4387.7</v>
      </c>
      <c r="H297" s="12">
        <f t="shared" si="74"/>
        <v>4387.7</v>
      </c>
      <c r="I297" s="12"/>
      <c r="J297" s="12">
        <f t="shared" si="73"/>
        <v>2328.5</v>
      </c>
      <c r="K297" s="12">
        <f t="shared" si="81"/>
        <v>213.0778943278943</v>
      </c>
      <c r="L297" s="12"/>
      <c r="M297" s="12">
        <f t="shared" si="82"/>
        <v>2328.5</v>
      </c>
      <c r="N297" s="12">
        <f t="shared" si="83"/>
        <v>213.0778943278943</v>
      </c>
    </row>
    <row r="298" spans="1:14" s="3" customFormat="1" ht="47.25" customHeight="1" hidden="1">
      <c r="A298" s="77"/>
      <c r="B298" s="77"/>
      <c r="C298" s="58" t="s">
        <v>17</v>
      </c>
      <c r="D298" s="32" t="s">
        <v>18</v>
      </c>
      <c r="E298" s="12">
        <v>2059.2</v>
      </c>
      <c r="F298" s="12"/>
      <c r="G298" s="12">
        <v>4387.7</v>
      </c>
      <c r="H298" s="12">
        <f t="shared" si="74"/>
        <v>4387.7</v>
      </c>
      <c r="I298" s="12" t="e">
        <f aca="true" t="shared" si="84" ref="I298:I303">G298/F298*100</f>
        <v>#DIV/0!</v>
      </c>
      <c r="J298" s="12">
        <f t="shared" si="73"/>
        <v>2328.5</v>
      </c>
      <c r="K298" s="12">
        <f t="shared" si="81"/>
        <v>213.0778943278943</v>
      </c>
      <c r="L298" s="12" t="e">
        <f>G298/F298*100</f>
        <v>#DIV/0!</v>
      </c>
      <c r="M298" s="12">
        <f t="shared" si="82"/>
        <v>2328.5</v>
      </c>
      <c r="N298" s="12">
        <f t="shared" si="83"/>
        <v>213.0778943278943</v>
      </c>
    </row>
    <row r="299" spans="1:14" s="3" customFormat="1" ht="15" hidden="1">
      <c r="A299" s="77"/>
      <c r="B299" s="77"/>
      <c r="C299" s="57" t="s">
        <v>19</v>
      </c>
      <c r="D299" s="18" t="s">
        <v>20</v>
      </c>
      <c r="E299" s="12"/>
      <c r="F299" s="12"/>
      <c r="G299" s="12"/>
      <c r="H299" s="12">
        <f t="shared" si="74"/>
        <v>0</v>
      </c>
      <c r="I299" s="12" t="e">
        <f t="shared" si="84"/>
        <v>#DIV/0!</v>
      </c>
      <c r="J299" s="12">
        <f t="shared" si="73"/>
        <v>0</v>
      </c>
      <c r="K299" s="12" t="e">
        <f t="shared" si="81"/>
        <v>#DIV/0!</v>
      </c>
      <c r="L299" s="12" t="e">
        <f>G299/F299*100</f>
        <v>#DIV/0!</v>
      </c>
      <c r="M299" s="12">
        <f t="shared" si="82"/>
        <v>0</v>
      </c>
      <c r="N299" s="12" t="e">
        <f t="shared" si="83"/>
        <v>#DIV/0!</v>
      </c>
    </row>
    <row r="300" spans="1:14" s="3" customFormat="1" ht="78.75" customHeight="1" hidden="1">
      <c r="A300" s="77"/>
      <c r="B300" s="77"/>
      <c r="C300" s="57" t="s">
        <v>21</v>
      </c>
      <c r="D300" s="18" t="s">
        <v>94</v>
      </c>
      <c r="E300" s="12"/>
      <c r="F300" s="12"/>
      <c r="G300" s="12"/>
      <c r="H300" s="12">
        <f t="shared" si="74"/>
        <v>0</v>
      </c>
      <c r="I300" s="12" t="e">
        <f t="shared" si="84"/>
        <v>#DIV/0!</v>
      </c>
      <c r="J300" s="12">
        <f t="shared" si="73"/>
        <v>0</v>
      </c>
      <c r="K300" s="12" t="e">
        <f t="shared" si="81"/>
        <v>#DIV/0!</v>
      </c>
      <c r="L300" s="12" t="e">
        <f>G300/F300*100</f>
        <v>#DIV/0!</v>
      </c>
      <c r="M300" s="12">
        <f t="shared" si="82"/>
        <v>0</v>
      </c>
      <c r="N300" s="12" t="e">
        <f t="shared" si="83"/>
        <v>#DIV/0!</v>
      </c>
    </row>
    <row r="301" spans="1:14" s="3" customFormat="1" ht="15">
      <c r="A301" s="77"/>
      <c r="B301" s="77"/>
      <c r="C301" s="57" t="s">
        <v>24</v>
      </c>
      <c r="D301" s="18" t="s">
        <v>91</v>
      </c>
      <c r="E301" s="12"/>
      <c r="F301" s="12">
        <v>10000</v>
      </c>
      <c r="G301" s="12">
        <v>10000</v>
      </c>
      <c r="H301" s="12">
        <f t="shared" si="74"/>
        <v>0</v>
      </c>
      <c r="I301" s="12">
        <f t="shared" si="84"/>
        <v>100</v>
      </c>
      <c r="J301" s="12">
        <f t="shared" si="73"/>
        <v>10000</v>
      </c>
      <c r="K301" s="12"/>
      <c r="L301" s="12"/>
      <c r="M301" s="12"/>
      <c r="N301" s="12"/>
    </row>
    <row r="302" spans="1:14" s="3" customFormat="1" ht="15">
      <c r="A302" s="77"/>
      <c r="B302" s="77"/>
      <c r="C302" s="57" t="s">
        <v>26</v>
      </c>
      <c r="D302" s="18" t="s">
        <v>68</v>
      </c>
      <c r="E302" s="12">
        <v>31.2</v>
      </c>
      <c r="F302" s="12">
        <v>32.5</v>
      </c>
      <c r="G302" s="12">
        <v>32.5</v>
      </c>
      <c r="H302" s="12">
        <f t="shared" si="74"/>
        <v>0</v>
      </c>
      <c r="I302" s="12">
        <f t="shared" si="84"/>
        <v>100</v>
      </c>
      <c r="J302" s="12">
        <f t="shared" si="73"/>
        <v>1.3000000000000007</v>
      </c>
      <c r="K302" s="12">
        <f aca="true" t="shared" si="85" ref="K302:K314">G302/E302*100</f>
        <v>104.16666666666667</v>
      </c>
      <c r="L302" s="12">
        <f>G302/F302*100</f>
        <v>100</v>
      </c>
      <c r="M302" s="12">
        <f>G302-E302</f>
        <v>1.3000000000000007</v>
      </c>
      <c r="N302" s="12">
        <f>G302/E302*100</f>
        <v>104.16666666666667</v>
      </c>
    </row>
    <row r="303" spans="1:14" s="3" customFormat="1" ht="15">
      <c r="A303" s="77"/>
      <c r="B303" s="77"/>
      <c r="C303" s="57" t="s">
        <v>39</v>
      </c>
      <c r="D303" s="32" t="s">
        <v>40</v>
      </c>
      <c r="E303" s="12">
        <v>75836.6</v>
      </c>
      <c r="F303" s="12">
        <v>44484.3</v>
      </c>
      <c r="G303" s="12">
        <v>40416.2</v>
      </c>
      <c r="H303" s="12">
        <f t="shared" si="74"/>
        <v>-4068.100000000006</v>
      </c>
      <c r="I303" s="12">
        <f t="shared" si="84"/>
        <v>90.85497580045093</v>
      </c>
      <c r="J303" s="12">
        <f t="shared" si="73"/>
        <v>-35420.40000000001</v>
      </c>
      <c r="K303" s="12">
        <f t="shared" si="85"/>
        <v>53.29379217950171</v>
      </c>
      <c r="L303" s="12">
        <f>G303/F303*100</f>
        <v>90.85497580045093</v>
      </c>
      <c r="M303" s="12">
        <f>G303-E303</f>
        <v>-35420.40000000001</v>
      </c>
      <c r="N303" s="12">
        <f>G303/E303*100</f>
        <v>53.29379217950171</v>
      </c>
    </row>
    <row r="304" spans="1:14" s="3" customFormat="1" ht="30.75">
      <c r="A304" s="77"/>
      <c r="B304" s="77"/>
      <c r="C304" s="57" t="s">
        <v>247</v>
      </c>
      <c r="D304" s="32" t="s">
        <v>248</v>
      </c>
      <c r="E304" s="12">
        <v>14.6</v>
      </c>
      <c r="F304" s="12"/>
      <c r="G304" s="12"/>
      <c r="H304" s="12">
        <f t="shared" si="74"/>
        <v>0</v>
      </c>
      <c r="I304" s="12"/>
      <c r="J304" s="12">
        <f t="shared" si="73"/>
        <v>-14.6</v>
      </c>
      <c r="K304" s="12">
        <f t="shared" si="85"/>
        <v>0</v>
      </c>
      <c r="L304" s="12"/>
      <c r="M304" s="12"/>
      <c r="N304" s="12"/>
    </row>
    <row r="305" spans="1:14" s="3" customFormat="1" ht="15">
      <c r="A305" s="77"/>
      <c r="B305" s="77"/>
      <c r="C305" s="57" t="s">
        <v>28</v>
      </c>
      <c r="D305" s="18" t="s">
        <v>23</v>
      </c>
      <c r="E305" s="12">
        <v>-71.5</v>
      </c>
      <c r="F305" s="12"/>
      <c r="G305" s="12"/>
      <c r="H305" s="12">
        <f t="shared" si="74"/>
        <v>0</v>
      </c>
      <c r="I305" s="12"/>
      <c r="J305" s="12">
        <f t="shared" si="73"/>
        <v>71.5</v>
      </c>
      <c r="K305" s="12">
        <f t="shared" si="85"/>
        <v>0</v>
      </c>
      <c r="L305" s="12"/>
      <c r="M305" s="12">
        <f aca="true" t="shared" si="86" ref="M305:M314">G305-E305</f>
        <v>71.5</v>
      </c>
      <c r="N305" s="12"/>
    </row>
    <row r="306" spans="1:14" s="3" customFormat="1" ht="15">
      <c r="A306" s="77"/>
      <c r="B306" s="77"/>
      <c r="C306" s="60"/>
      <c r="D306" s="5" t="s">
        <v>29</v>
      </c>
      <c r="E306" s="2">
        <f>SUM(E296:E305)-E297</f>
        <v>77979.80000000002</v>
      </c>
      <c r="F306" s="2">
        <f>SUM(F296:F305)-F297</f>
        <v>54516.8</v>
      </c>
      <c r="G306" s="2">
        <f>SUM(G296:G305)-G297</f>
        <v>54848.9</v>
      </c>
      <c r="H306" s="2">
        <f t="shared" si="74"/>
        <v>332.09999999999854</v>
      </c>
      <c r="I306" s="2">
        <f aca="true" t="shared" si="87" ref="I306:I313">G306/F306*100</f>
        <v>100.60917001731575</v>
      </c>
      <c r="J306" s="2">
        <f t="shared" si="73"/>
        <v>-23130.900000000016</v>
      </c>
      <c r="K306" s="2">
        <f t="shared" si="85"/>
        <v>70.3373181259762</v>
      </c>
      <c r="L306" s="2">
        <f aca="true" t="shared" si="88" ref="L306:L313">G306/F306*100</f>
        <v>100.60917001731575</v>
      </c>
      <c r="M306" s="2">
        <f t="shared" si="86"/>
        <v>-23130.900000000016</v>
      </c>
      <c r="N306" s="2">
        <f aca="true" t="shared" si="89" ref="N306:N313">G306/E306*100</f>
        <v>70.3373181259762</v>
      </c>
    </row>
    <row r="307" spans="1:14" ht="15">
      <c r="A307" s="77"/>
      <c r="B307" s="77"/>
      <c r="C307" s="57" t="s">
        <v>95</v>
      </c>
      <c r="D307" s="18" t="s">
        <v>96</v>
      </c>
      <c r="E307" s="12">
        <v>991076.6</v>
      </c>
      <c r="F307" s="12">
        <v>947320</v>
      </c>
      <c r="G307" s="12">
        <f>190504.1+834155.8</f>
        <v>1024659.9</v>
      </c>
      <c r="H307" s="12">
        <f t="shared" si="74"/>
        <v>77339.90000000002</v>
      </c>
      <c r="I307" s="12">
        <f t="shared" si="87"/>
        <v>108.16407338597307</v>
      </c>
      <c r="J307" s="12">
        <f t="shared" si="73"/>
        <v>33583.30000000005</v>
      </c>
      <c r="K307" s="12">
        <f t="shared" si="85"/>
        <v>103.38856754361873</v>
      </c>
      <c r="L307" s="12">
        <f t="shared" si="88"/>
        <v>108.16407338597307</v>
      </c>
      <c r="M307" s="12">
        <f t="shared" si="86"/>
        <v>33583.30000000005</v>
      </c>
      <c r="N307" s="12">
        <f t="shared" si="89"/>
        <v>103.38856754361873</v>
      </c>
    </row>
    <row r="308" spans="1:14" ht="15">
      <c r="A308" s="77"/>
      <c r="B308" s="77"/>
      <c r="C308" s="57" t="s">
        <v>15</v>
      </c>
      <c r="D308" s="18" t="s">
        <v>16</v>
      </c>
      <c r="E308" s="12">
        <f>E310+E309</f>
        <v>6893.1</v>
      </c>
      <c r="F308" s="12">
        <f>F310+F309</f>
        <v>2268</v>
      </c>
      <c r="G308" s="12">
        <f>G310+G309</f>
        <v>6430.5</v>
      </c>
      <c r="H308" s="12">
        <f t="shared" si="74"/>
        <v>4162.5</v>
      </c>
      <c r="I308" s="12">
        <f t="shared" si="87"/>
        <v>283.531746031746</v>
      </c>
      <c r="J308" s="12">
        <f t="shared" si="73"/>
        <v>-462.60000000000036</v>
      </c>
      <c r="K308" s="12">
        <f t="shared" si="85"/>
        <v>93.28894111502807</v>
      </c>
      <c r="L308" s="12">
        <f t="shared" si="88"/>
        <v>283.531746031746</v>
      </c>
      <c r="M308" s="12">
        <f t="shared" si="86"/>
        <v>-462.60000000000036</v>
      </c>
      <c r="N308" s="12">
        <f t="shared" si="89"/>
        <v>93.28894111502807</v>
      </c>
    </row>
    <row r="309" spans="1:14" s="3" customFormat="1" ht="31.5" customHeight="1" hidden="1">
      <c r="A309" s="77"/>
      <c r="B309" s="77"/>
      <c r="C309" s="58" t="s">
        <v>213</v>
      </c>
      <c r="D309" s="18" t="s">
        <v>215</v>
      </c>
      <c r="E309" s="12">
        <f>482.6+6102.6</f>
        <v>6585.200000000001</v>
      </c>
      <c r="F309" s="12">
        <v>2200</v>
      </c>
      <c r="G309" s="12">
        <v>5553.8</v>
      </c>
      <c r="H309" s="12">
        <f t="shared" si="74"/>
        <v>3353.8</v>
      </c>
      <c r="I309" s="12">
        <f t="shared" si="87"/>
        <v>252.44545454545454</v>
      </c>
      <c r="J309" s="12">
        <f t="shared" si="73"/>
        <v>-1031.4000000000005</v>
      </c>
      <c r="K309" s="12">
        <f t="shared" si="85"/>
        <v>84.33760553969508</v>
      </c>
      <c r="L309" s="12">
        <f t="shared" si="88"/>
        <v>252.44545454545454</v>
      </c>
      <c r="M309" s="12">
        <f t="shared" si="86"/>
        <v>-1031.4000000000005</v>
      </c>
      <c r="N309" s="12">
        <f t="shared" si="89"/>
        <v>84.33760553969508</v>
      </c>
    </row>
    <row r="310" spans="1:14" s="3" customFormat="1" ht="47.25" customHeight="1" hidden="1">
      <c r="A310" s="77"/>
      <c r="B310" s="77"/>
      <c r="C310" s="58" t="s">
        <v>17</v>
      </c>
      <c r="D310" s="32" t="s">
        <v>18</v>
      </c>
      <c r="E310" s="12">
        <v>307.9</v>
      </c>
      <c r="F310" s="12">
        <v>68</v>
      </c>
      <c r="G310" s="12">
        <v>876.7</v>
      </c>
      <c r="H310" s="12">
        <f t="shared" si="74"/>
        <v>808.7</v>
      </c>
      <c r="I310" s="12">
        <f t="shared" si="87"/>
        <v>1289.264705882353</v>
      </c>
      <c r="J310" s="12">
        <f t="shared" si="73"/>
        <v>568.8000000000001</v>
      </c>
      <c r="K310" s="12">
        <f t="shared" si="85"/>
        <v>284.7353036700228</v>
      </c>
      <c r="L310" s="12">
        <f t="shared" si="88"/>
        <v>1289.264705882353</v>
      </c>
      <c r="M310" s="12">
        <f t="shared" si="86"/>
        <v>568.8000000000001</v>
      </c>
      <c r="N310" s="12">
        <f t="shared" si="89"/>
        <v>284.7353036700228</v>
      </c>
    </row>
    <row r="311" spans="1:14" s="3" customFormat="1" ht="15">
      <c r="A311" s="77"/>
      <c r="B311" s="77"/>
      <c r="C311" s="60"/>
      <c r="D311" s="5" t="s">
        <v>30</v>
      </c>
      <c r="E311" s="2">
        <f>SUM(E307:E308)</f>
        <v>997969.7</v>
      </c>
      <c r="F311" s="2">
        <f>SUM(F307:F308)</f>
        <v>949588</v>
      </c>
      <c r="G311" s="2">
        <f>SUM(G307:G308)</f>
        <v>1031090.4</v>
      </c>
      <c r="H311" s="2">
        <f t="shared" si="74"/>
        <v>81502.40000000002</v>
      </c>
      <c r="I311" s="2">
        <f t="shared" si="87"/>
        <v>108.5829222778721</v>
      </c>
      <c r="J311" s="2">
        <f t="shared" si="73"/>
        <v>33120.70000000007</v>
      </c>
      <c r="K311" s="2">
        <f t="shared" si="85"/>
        <v>103.31880817624022</v>
      </c>
      <c r="L311" s="2">
        <f t="shared" si="88"/>
        <v>108.5829222778721</v>
      </c>
      <c r="M311" s="2">
        <f t="shared" si="86"/>
        <v>33120.70000000007</v>
      </c>
      <c r="N311" s="2">
        <f t="shared" si="89"/>
        <v>103.31880817624022</v>
      </c>
    </row>
    <row r="312" spans="1:14" s="3" customFormat="1" ht="30.75">
      <c r="A312" s="77"/>
      <c r="B312" s="77"/>
      <c r="C312" s="60"/>
      <c r="D312" s="5" t="s">
        <v>31</v>
      </c>
      <c r="E312" s="2">
        <f>E313-E305</f>
        <v>1076021</v>
      </c>
      <c r="F312" s="2">
        <f>F313-F305</f>
        <v>1004104.8</v>
      </c>
      <c r="G312" s="2">
        <f>G313-G305</f>
        <v>1085939.3</v>
      </c>
      <c r="H312" s="2">
        <f t="shared" si="74"/>
        <v>81834.5</v>
      </c>
      <c r="I312" s="2">
        <f t="shared" si="87"/>
        <v>108.14999589684264</v>
      </c>
      <c r="J312" s="2">
        <f t="shared" si="73"/>
        <v>9918.300000000047</v>
      </c>
      <c r="K312" s="2">
        <f t="shared" si="85"/>
        <v>100.92175710325357</v>
      </c>
      <c r="L312" s="2">
        <f t="shared" si="88"/>
        <v>108.14999589684264</v>
      </c>
      <c r="M312" s="2">
        <f t="shared" si="86"/>
        <v>9918.300000000047</v>
      </c>
      <c r="N312" s="2">
        <f t="shared" si="89"/>
        <v>100.92175710325357</v>
      </c>
    </row>
    <row r="313" spans="1:14" s="3" customFormat="1" ht="15">
      <c r="A313" s="78"/>
      <c r="B313" s="78"/>
      <c r="C313" s="60"/>
      <c r="D313" s="5" t="s">
        <v>47</v>
      </c>
      <c r="E313" s="2">
        <f>E306+E311</f>
        <v>1075949.5</v>
      </c>
      <c r="F313" s="2">
        <f>F306+F311</f>
        <v>1004104.8</v>
      </c>
      <c r="G313" s="2">
        <f>G306+G311</f>
        <v>1085939.3</v>
      </c>
      <c r="H313" s="2">
        <f t="shared" si="74"/>
        <v>81834.5</v>
      </c>
      <c r="I313" s="2">
        <f t="shared" si="87"/>
        <v>108.14999589684264</v>
      </c>
      <c r="J313" s="2">
        <f t="shared" si="73"/>
        <v>9989.800000000047</v>
      </c>
      <c r="K313" s="2">
        <f t="shared" si="85"/>
        <v>100.92846365001331</v>
      </c>
      <c r="L313" s="2">
        <f t="shared" si="88"/>
        <v>108.14999589684264</v>
      </c>
      <c r="M313" s="2">
        <f t="shared" si="86"/>
        <v>9989.800000000047</v>
      </c>
      <c r="N313" s="2">
        <f t="shared" si="89"/>
        <v>100.92846365001331</v>
      </c>
    </row>
    <row r="314" spans="1:14" s="3" customFormat="1" ht="31.5" customHeight="1">
      <c r="A314" s="76" t="s">
        <v>97</v>
      </c>
      <c r="B314" s="76" t="s">
        <v>98</v>
      </c>
      <c r="C314" s="57" t="s">
        <v>183</v>
      </c>
      <c r="D314" s="33" t="s">
        <v>184</v>
      </c>
      <c r="E314" s="12">
        <v>223.7</v>
      </c>
      <c r="F314" s="2"/>
      <c r="G314" s="12">
        <v>956</v>
      </c>
      <c r="H314" s="12">
        <f t="shared" si="74"/>
        <v>956</v>
      </c>
      <c r="I314" s="12"/>
      <c r="J314" s="12">
        <f t="shared" si="73"/>
        <v>732.3</v>
      </c>
      <c r="K314" s="12">
        <f t="shared" si="85"/>
        <v>427.3580688421994</v>
      </c>
      <c r="L314" s="12"/>
      <c r="M314" s="12">
        <f t="shared" si="86"/>
        <v>732.3</v>
      </c>
      <c r="N314" s="12"/>
    </row>
    <row r="315" spans="1:14" s="3" customFormat="1" ht="15">
      <c r="A315" s="77"/>
      <c r="B315" s="77"/>
      <c r="C315" s="57" t="s">
        <v>15</v>
      </c>
      <c r="D315" s="18" t="s">
        <v>16</v>
      </c>
      <c r="E315" s="12">
        <f>E316</f>
        <v>0</v>
      </c>
      <c r="F315" s="12">
        <f>F316</f>
        <v>0</v>
      </c>
      <c r="G315" s="12">
        <f>G316</f>
        <v>12.4</v>
      </c>
      <c r="H315" s="12">
        <f t="shared" si="74"/>
        <v>12.4</v>
      </c>
      <c r="I315" s="12"/>
      <c r="J315" s="12">
        <f t="shared" si="73"/>
        <v>12.4</v>
      </c>
      <c r="K315" s="12"/>
      <c r="L315" s="12"/>
      <c r="M315" s="12"/>
      <c r="N315" s="12"/>
    </row>
    <row r="316" spans="1:14" s="3" customFormat="1" ht="47.25" customHeight="1" hidden="1">
      <c r="A316" s="77"/>
      <c r="B316" s="77"/>
      <c r="C316" s="58" t="s">
        <v>17</v>
      </c>
      <c r="D316" s="32" t="s">
        <v>18</v>
      </c>
      <c r="E316" s="12"/>
      <c r="F316" s="2"/>
      <c r="G316" s="12">
        <v>12.4</v>
      </c>
      <c r="H316" s="12">
        <f t="shared" si="74"/>
        <v>12.4</v>
      </c>
      <c r="I316" s="12" t="e">
        <f>G316/F316*100</f>
        <v>#DIV/0!</v>
      </c>
      <c r="J316" s="12">
        <f t="shared" si="73"/>
        <v>12.4</v>
      </c>
      <c r="K316" s="12" t="e">
        <f>G316/E316*100</f>
        <v>#DIV/0!</v>
      </c>
      <c r="L316" s="12"/>
      <c r="M316" s="12"/>
      <c r="N316" s="12"/>
    </row>
    <row r="317" spans="1:14" s="3" customFormat="1" ht="15.75" customHeight="1" hidden="1">
      <c r="A317" s="77"/>
      <c r="B317" s="77"/>
      <c r="C317" s="57" t="s">
        <v>19</v>
      </c>
      <c r="D317" s="18" t="s">
        <v>20</v>
      </c>
      <c r="E317" s="12"/>
      <c r="F317" s="2"/>
      <c r="G317" s="12"/>
      <c r="H317" s="12">
        <f t="shared" si="74"/>
        <v>0</v>
      </c>
      <c r="I317" s="12" t="e">
        <f>G317/F317*100</f>
        <v>#DIV/0!</v>
      </c>
      <c r="J317" s="12">
        <f t="shared" si="73"/>
        <v>0</v>
      </c>
      <c r="K317" s="12" t="e">
        <f>G317/E317*100</f>
        <v>#DIV/0!</v>
      </c>
      <c r="L317" s="12" t="e">
        <f>G317/F317*100</f>
        <v>#DIV/0!</v>
      </c>
      <c r="M317" s="12">
        <f>G317-E317</f>
        <v>0</v>
      </c>
      <c r="N317" s="12" t="e">
        <f>G317/E317*100</f>
        <v>#DIV/0!</v>
      </c>
    </row>
    <row r="318" spans="1:14" s="3" customFormat="1" ht="15.75" customHeight="1">
      <c r="A318" s="77"/>
      <c r="B318" s="77"/>
      <c r="C318" s="57" t="s">
        <v>24</v>
      </c>
      <c r="D318" s="18" t="s">
        <v>91</v>
      </c>
      <c r="E318" s="12"/>
      <c r="F318" s="2">
        <v>15774.8</v>
      </c>
      <c r="G318" s="12">
        <v>4101.4</v>
      </c>
      <c r="H318" s="12">
        <f t="shared" si="74"/>
        <v>-11673.4</v>
      </c>
      <c r="I318" s="12">
        <f>G318/F318*100</f>
        <v>25.99969571721987</v>
      </c>
      <c r="J318" s="12">
        <f t="shared" si="73"/>
        <v>4101.4</v>
      </c>
      <c r="K318" s="12"/>
      <c r="L318" s="12"/>
      <c r="M318" s="12"/>
      <c r="N318" s="12"/>
    </row>
    <row r="319" spans="1:14" s="3" customFormat="1" ht="15.75" customHeight="1">
      <c r="A319" s="77"/>
      <c r="B319" s="77"/>
      <c r="C319" s="57" t="s">
        <v>39</v>
      </c>
      <c r="D319" s="32" t="s">
        <v>40</v>
      </c>
      <c r="E319" s="12">
        <v>8262.6</v>
      </c>
      <c r="F319" s="12"/>
      <c r="G319" s="12"/>
      <c r="H319" s="12">
        <f t="shared" si="74"/>
        <v>0</v>
      </c>
      <c r="I319" s="12"/>
      <c r="J319" s="12">
        <f t="shared" si="73"/>
        <v>-8262.6</v>
      </c>
      <c r="K319" s="12">
        <f aca="true" t="shared" si="90" ref="K319:K337">G319/E319*100</f>
        <v>0</v>
      </c>
      <c r="L319" s="12" t="e">
        <f>G319/F319*100</f>
        <v>#DIV/0!</v>
      </c>
      <c r="M319" s="12">
        <f aca="true" t="shared" si="91" ref="M319:M366">G319-E319</f>
        <v>-8262.6</v>
      </c>
      <c r="N319" s="12">
        <f aca="true" t="shared" si="92" ref="N319:N344">G319/E319*100</f>
        <v>0</v>
      </c>
    </row>
    <row r="320" spans="1:14" s="3" customFormat="1" ht="15">
      <c r="A320" s="77"/>
      <c r="B320" s="77"/>
      <c r="C320" s="57" t="s">
        <v>28</v>
      </c>
      <c r="D320" s="18" t="s">
        <v>23</v>
      </c>
      <c r="E320" s="12">
        <v>-1171</v>
      </c>
      <c r="F320" s="12"/>
      <c r="G320" s="12">
        <v>-856</v>
      </c>
      <c r="H320" s="12">
        <f t="shared" si="74"/>
        <v>-856</v>
      </c>
      <c r="I320" s="12"/>
      <c r="J320" s="12">
        <f t="shared" si="73"/>
        <v>315</v>
      </c>
      <c r="K320" s="12">
        <f t="shared" si="90"/>
        <v>73.09991460290351</v>
      </c>
      <c r="L320" s="12"/>
      <c r="M320" s="12">
        <f t="shared" si="91"/>
        <v>315</v>
      </c>
      <c r="N320" s="12">
        <f t="shared" si="92"/>
        <v>73.09991460290351</v>
      </c>
    </row>
    <row r="321" spans="1:14" s="3" customFormat="1" ht="15">
      <c r="A321" s="77"/>
      <c r="B321" s="77"/>
      <c r="C321" s="60"/>
      <c r="D321" s="5" t="s">
        <v>29</v>
      </c>
      <c r="E321" s="2">
        <f>SUM(E314:E315,E317:E320)</f>
        <v>7315.300000000001</v>
      </c>
      <c r="F321" s="2">
        <f>SUM(F314:F315,F317:F320)</f>
        <v>15774.8</v>
      </c>
      <c r="G321" s="2">
        <f>SUM(G314:G315,G317:G320)</f>
        <v>4213.799999999999</v>
      </c>
      <c r="H321" s="2">
        <f t="shared" si="74"/>
        <v>-11561</v>
      </c>
      <c r="I321" s="2">
        <f aca="true" t="shared" si="93" ref="I321:I332">G321/F321*100</f>
        <v>26.712224560691734</v>
      </c>
      <c r="J321" s="2">
        <f t="shared" si="73"/>
        <v>-3101.500000000002</v>
      </c>
      <c r="K321" s="2">
        <f t="shared" si="90"/>
        <v>57.60255902013586</v>
      </c>
      <c r="L321" s="2"/>
      <c r="M321" s="2">
        <f t="shared" si="91"/>
        <v>-3101.500000000002</v>
      </c>
      <c r="N321" s="2">
        <f t="shared" si="92"/>
        <v>57.60255902013586</v>
      </c>
    </row>
    <row r="322" spans="1:14" ht="15">
      <c r="A322" s="77"/>
      <c r="B322" s="77"/>
      <c r="C322" s="57" t="s">
        <v>99</v>
      </c>
      <c r="D322" s="18" t="s">
        <v>100</v>
      </c>
      <c r="E322" s="12">
        <f>9304340/45*32</f>
        <v>6616419.555555556</v>
      </c>
      <c r="F322" s="18">
        <v>7271614.2</v>
      </c>
      <c r="G322" s="12">
        <v>6823359.9</v>
      </c>
      <c r="H322" s="12">
        <f t="shared" si="74"/>
        <v>-448254.2999999998</v>
      </c>
      <c r="I322" s="12">
        <f t="shared" si="93"/>
        <v>93.83555992285729</v>
      </c>
      <c r="J322" s="12">
        <f t="shared" si="73"/>
        <v>206940.3444444444</v>
      </c>
      <c r="K322" s="12">
        <f t="shared" si="90"/>
        <v>103.12767868946105</v>
      </c>
      <c r="L322" s="12">
        <f aca="true" t="shared" si="94" ref="L322:L332">G322/F322*100</f>
        <v>93.83555992285729</v>
      </c>
      <c r="M322" s="12">
        <f t="shared" si="91"/>
        <v>206940.3444444444</v>
      </c>
      <c r="N322" s="12">
        <f t="shared" si="92"/>
        <v>103.12767868946105</v>
      </c>
    </row>
    <row r="323" spans="1:14" ht="15">
      <c r="A323" s="77"/>
      <c r="B323" s="77"/>
      <c r="C323" s="57" t="s">
        <v>165</v>
      </c>
      <c r="D323" s="18" t="s">
        <v>164</v>
      </c>
      <c r="E323" s="12">
        <v>526464.7</v>
      </c>
      <c r="F323" s="12">
        <v>532663.4</v>
      </c>
      <c r="G323" s="12">
        <v>534000.8</v>
      </c>
      <c r="H323" s="12">
        <f t="shared" si="74"/>
        <v>1337.4000000000233</v>
      </c>
      <c r="I323" s="12">
        <f t="shared" si="93"/>
        <v>100.25107788520857</v>
      </c>
      <c r="J323" s="12">
        <f t="shared" si="73"/>
        <v>7536.100000000093</v>
      </c>
      <c r="K323" s="12">
        <f t="shared" si="90"/>
        <v>101.43145399872016</v>
      </c>
      <c r="L323" s="12">
        <f t="shared" si="94"/>
        <v>100.25107788520857</v>
      </c>
      <c r="M323" s="12">
        <f t="shared" si="91"/>
        <v>7536.100000000093</v>
      </c>
      <c r="N323" s="12">
        <f t="shared" si="92"/>
        <v>101.43145399872016</v>
      </c>
    </row>
    <row r="324" spans="1:14" ht="30.75">
      <c r="A324" s="77"/>
      <c r="B324" s="77"/>
      <c r="C324" s="57" t="s">
        <v>210</v>
      </c>
      <c r="D324" s="53" t="s">
        <v>211</v>
      </c>
      <c r="E324" s="12">
        <v>17606</v>
      </c>
      <c r="F324" s="12">
        <v>11309.6</v>
      </c>
      <c r="G324" s="12">
        <v>23901</v>
      </c>
      <c r="H324" s="12">
        <f t="shared" si="74"/>
        <v>12591.4</v>
      </c>
      <c r="I324" s="12">
        <f t="shared" si="93"/>
        <v>211.3337341727382</v>
      </c>
      <c r="J324" s="12">
        <f t="shared" si="73"/>
        <v>6295</v>
      </c>
      <c r="K324" s="12">
        <f t="shared" si="90"/>
        <v>135.75485629898898</v>
      </c>
      <c r="L324" s="12">
        <f t="shared" si="94"/>
        <v>211.3337341727382</v>
      </c>
      <c r="M324" s="12">
        <f t="shared" si="91"/>
        <v>6295</v>
      </c>
      <c r="N324" s="12">
        <f t="shared" si="92"/>
        <v>135.75485629898898</v>
      </c>
    </row>
    <row r="325" spans="1:14" ht="15">
      <c r="A325" s="77"/>
      <c r="B325" s="77"/>
      <c r="C325" s="57" t="s">
        <v>15</v>
      </c>
      <c r="D325" s="18" t="s">
        <v>16</v>
      </c>
      <c r="E325" s="12">
        <f>E326+E327+E329+E328</f>
        <v>8429</v>
      </c>
      <c r="F325" s="12">
        <f>F326+F327+F329+F328</f>
        <v>7570.4</v>
      </c>
      <c r="G325" s="12">
        <f>G326+G327+G329+G328</f>
        <v>12138.3</v>
      </c>
      <c r="H325" s="12">
        <f t="shared" si="74"/>
        <v>4567.9</v>
      </c>
      <c r="I325" s="12">
        <f t="shared" si="93"/>
        <v>160.33895170664692</v>
      </c>
      <c r="J325" s="12">
        <f t="shared" si="73"/>
        <v>3709.2999999999993</v>
      </c>
      <c r="K325" s="12">
        <f t="shared" si="90"/>
        <v>144.0064064539091</v>
      </c>
      <c r="L325" s="12">
        <f t="shared" si="94"/>
        <v>160.33895170664692</v>
      </c>
      <c r="M325" s="12">
        <f t="shared" si="91"/>
        <v>3709.2999999999993</v>
      </c>
      <c r="N325" s="12">
        <f t="shared" si="92"/>
        <v>144.0064064539091</v>
      </c>
    </row>
    <row r="326" spans="1:14" ht="78.75" customHeight="1" hidden="1">
      <c r="A326" s="77"/>
      <c r="B326" s="77"/>
      <c r="C326" s="58" t="s">
        <v>101</v>
      </c>
      <c r="D326" s="32" t="s">
        <v>102</v>
      </c>
      <c r="E326" s="12">
        <v>3930.3</v>
      </c>
      <c r="F326" s="12">
        <v>4020.4</v>
      </c>
      <c r="G326" s="12">
        <v>3384.7</v>
      </c>
      <c r="H326" s="12">
        <f t="shared" si="74"/>
        <v>-635.7000000000003</v>
      </c>
      <c r="I326" s="12">
        <f t="shared" si="93"/>
        <v>84.18814048353397</v>
      </c>
      <c r="J326" s="12">
        <f aca="true" t="shared" si="95" ref="J326:J389">G326-E326</f>
        <v>-545.6000000000004</v>
      </c>
      <c r="K326" s="12">
        <f t="shared" si="90"/>
        <v>86.1181080324657</v>
      </c>
      <c r="L326" s="12">
        <f t="shared" si="94"/>
        <v>84.18814048353397</v>
      </c>
      <c r="M326" s="12">
        <f t="shared" si="91"/>
        <v>-545.6000000000004</v>
      </c>
      <c r="N326" s="12">
        <f t="shared" si="92"/>
        <v>86.1181080324657</v>
      </c>
    </row>
    <row r="327" spans="1:14" ht="63" customHeight="1" hidden="1">
      <c r="A327" s="77"/>
      <c r="B327" s="77"/>
      <c r="C327" s="58" t="s">
        <v>103</v>
      </c>
      <c r="D327" s="32" t="s">
        <v>104</v>
      </c>
      <c r="E327" s="12">
        <v>1362.3</v>
      </c>
      <c r="F327" s="12">
        <v>1200</v>
      </c>
      <c r="G327" s="12">
        <v>1858.5</v>
      </c>
      <c r="H327" s="12">
        <f aca="true" t="shared" si="96" ref="H327:H390">G327-F327</f>
        <v>658.5</v>
      </c>
      <c r="I327" s="12">
        <f t="shared" si="93"/>
        <v>154.875</v>
      </c>
      <c r="J327" s="12">
        <f t="shared" si="95"/>
        <v>496.20000000000005</v>
      </c>
      <c r="K327" s="12">
        <f t="shared" si="90"/>
        <v>136.4236952213169</v>
      </c>
      <c r="L327" s="12">
        <f t="shared" si="94"/>
        <v>154.875</v>
      </c>
      <c r="M327" s="12">
        <f t="shared" si="91"/>
        <v>496.20000000000005</v>
      </c>
      <c r="N327" s="12">
        <f t="shared" si="92"/>
        <v>136.4236952213169</v>
      </c>
    </row>
    <row r="328" spans="1:14" ht="78.75" customHeight="1" hidden="1">
      <c r="A328" s="77"/>
      <c r="B328" s="77"/>
      <c r="C328" s="58" t="s">
        <v>178</v>
      </c>
      <c r="D328" s="32" t="s">
        <v>179</v>
      </c>
      <c r="E328" s="12"/>
      <c r="F328" s="12"/>
      <c r="G328" s="12"/>
      <c r="H328" s="12">
        <f t="shared" si="96"/>
        <v>0</v>
      </c>
      <c r="I328" s="12" t="e">
        <f t="shared" si="93"/>
        <v>#DIV/0!</v>
      </c>
      <c r="J328" s="12">
        <f t="shared" si="95"/>
        <v>0</v>
      </c>
      <c r="K328" s="12" t="e">
        <f t="shared" si="90"/>
        <v>#DIV/0!</v>
      </c>
      <c r="L328" s="12" t="e">
        <f t="shared" si="94"/>
        <v>#DIV/0!</v>
      </c>
      <c r="M328" s="12">
        <f t="shared" si="91"/>
        <v>0</v>
      </c>
      <c r="N328" s="12" t="e">
        <f t="shared" si="92"/>
        <v>#DIV/0!</v>
      </c>
    </row>
    <row r="329" spans="1:14" ht="47.25" customHeight="1" hidden="1">
      <c r="A329" s="77"/>
      <c r="B329" s="77"/>
      <c r="C329" s="58" t="s">
        <v>17</v>
      </c>
      <c r="D329" s="32" t="s">
        <v>18</v>
      </c>
      <c r="E329" s="12">
        <v>3136.4</v>
      </c>
      <c r="F329" s="12">
        <v>2350</v>
      </c>
      <c r="G329" s="12">
        <v>6895.1</v>
      </c>
      <c r="H329" s="12">
        <f t="shared" si="96"/>
        <v>4545.1</v>
      </c>
      <c r="I329" s="12">
        <f t="shared" si="93"/>
        <v>293.4085106382979</v>
      </c>
      <c r="J329" s="12">
        <f t="shared" si="95"/>
        <v>3758.7000000000003</v>
      </c>
      <c r="K329" s="12">
        <f t="shared" si="90"/>
        <v>219.8412192322408</v>
      </c>
      <c r="L329" s="12">
        <f t="shared" si="94"/>
        <v>293.4085106382979</v>
      </c>
      <c r="M329" s="12">
        <f t="shared" si="91"/>
        <v>3758.7000000000003</v>
      </c>
      <c r="N329" s="12">
        <f t="shared" si="92"/>
        <v>219.8412192322408</v>
      </c>
    </row>
    <row r="330" spans="1:14" s="3" customFormat="1" ht="15">
      <c r="A330" s="77"/>
      <c r="B330" s="77"/>
      <c r="C330" s="63"/>
      <c r="D330" s="5" t="s">
        <v>30</v>
      </c>
      <c r="E330" s="2">
        <f>SUM(E322:E329)-E325</f>
        <v>7168919.255555556</v>
      </c>
      <c r="F330" s="2">
        <f>SUM(F322:F329)-F325</f>
        <v>7823157.600000001</v>
      </c>
      <c r="G330" s="2">
        <f>SUM(G322:G329)-G325</f>
        <v>7393400</v>
      </c>
      <c r="H330" s="2">
        <f t="shared" si="96"/>
        <v>-429757.60000000056</v>
      </c>
      <c r="I330" s="2">
        <f t="shared" si="93"/>
        <v>94.5065966714003</v>
      </c>
      <c r="J330" s="2">
        <f t="shared" si="95"/>
        <v>224480.74444444384</v>
      </c>
      <c r="K330" s="2">
        <f t="shared" si="90"/>
        <v>103.13130524200677</v>
      </c>
      <c r="L330" s="2">
        <f t="shared" si="94"/>
        <v>94.5065966714003</v>
      </c>
      <c r="M330" s="2">
        <f t="shared" si="91"/>
        <v>224480.74444444384</v>
      </c>
      <c r="N330" s="2">
        <f t="shared" si="92"/>
        <v>103.13130524200677</v>
      </c>
    </row>
    <row r="331" spans="1:14" s="3" customFormat="1" ht="30.75">
      <c r="A331" s="77"/>
      <c r="B331" s="77"/>
      <c r="C331" s="63"/>
      <c r="D331" s="5" t="s">
        <v>31</v>
      </c>
      <c r="E331" s="2">
        <f>E332-E320</f>
        <v>7177405.555555556</v>
      </c>
      <c r="F331" s="2">
        <f>F332-F320</f>
        <v>7838932.4</v>
      </c>
      <c r="G331" s="2">
        <f>G332-G320</f>
        <v>7398469.8</v>
      </c>
      <c r="H331" s="2">
        <f t="shared" si="96"/>
        <v>-440462.60000000056</v>
      </c>
      <c r="I331" s="2">
        <f t="shared" si="93"/>
        <v>94.3810894452923</v>
      </c>
      <c r="J331" s="2">
        <f t="shared" si="95"/>
        <v>221064.24444444384</v>
      </c>
      <c r="K331" s="2">
        <f t="shared" si="90"/>
        <v>103.08000213633368</v>
      </c>
      <c r="L331" s="2">
        <f t="shared" si="94"/>
        <v>94.3810894452923</v>
      </c>
      <c r="M331" s="2">
        <f t="shared" si="91"/>
        <v>221064.24444444384</v>
      </c>
      <c r="N331" s="2">
        <f t="shared" si="92"/>
        <v>103.08000213633368</v>
      </c>
    </row>
    <row r="332" spans="1:14" s="3" customFormat="1" ht="15">
      <c r="A332" s="78"/>
      <c r="B332" s="78"/>
      <c r="C332" s="60"/>
      <c r="D332" s="5" t="s">
        <v>47</v>
      </c>
      <c r="E332" s="2">
        <f>E321+E330</f>
        <v>7176234.555555556</v>
      </c>
      <c r="F332" s="2">
        <f>F321+F330</f>
        <v>7838932.4</v>
      </c>
      <c r="G332" s="2">
        <f>G321+G330</f>
        <v>7397613.8</v>
      </c>
      <c r="H332" s="2">
        <f t="shared" si="96"/>
        <v>-441318.60000000056</v>
      </c>
      <c r="I332" s="2">
        <f t="shared" si="93"/>
        <v>94.37016959095092</v>
      </c>
      <c r="J332" s="2">
        <f t="shared" si="95"/>
        <v>221379.24444444384</v>
      </c>
      <c r="K332" s="2">
        <f t="shared" si="90"/>
        <v>103.08489421200791</v>
      </c>
      <c r="L332" s="2">
        <f t="shared" si="94"/>
        <v>94.37016959095092</v>
      </c>
      <c r="M332" s="2">
        <f t="shared" si="91"/>
        <v>221379.24444444384</v>
      </c>
      <c r="N332" s="2">
        <f t="shared" si="92"/>
        <v>103.08489421200791</v>
      </c>
    </row>
    <row r="333" spans="1:14" s="3" customFormat="1" ht="31.5" customHeight="1">
      <c r="A333" s="76">
        <v>955</v>
      </c>
      <c r="B333" s="76" t="s">
        <v>105</v>
      </c>
      <c r="C333" s="57" t="s">
        <v>183</v>
      </c>
      <c r="D333" s="33" t="s">
        <v>184</v>
      </c>
      <c r="E333" s="12">
        <v>475.7</v>
      </c>
      <c r="F333" s="2"/>
      <c r="G333" s="12">
        <v>200.1</v>
      </c>
      <c r="H333" s="12">
        <f t="shared" si="96"/>
        <v>200.1</v>
      </c>
      <c r="I333" s="12"/>
      <c r="J333" s="12">
        <f t="shared" si="95"/>
        <v>-275.6</v>
      </c>
      <c r="K333" s="12">
        <f t="shared" si="90"/>
        <v>42.06432625604373</v>
      </c>
      <c r="L333" s="12"/>
      <c r="M333" s="12">
        <f t="shared" si="91"/>
        <v>-275.6</v>
      </c>
      <c r="N333" s="12">
        <f t="shared" si="92"/>
        <v>42.06432625604373</v>
      </c>
    </row>
    <row r="334" spans="1:14" s="3" customFormat="1" ht="15">
      <c r="A334" s="77"/>
      <c r="B334" s="77"/>
      <c r="C334" s="57" t="s">
        <v>19</v>
      </c>
      <c r="D334" s="18" t="s">
        <v>20</v>
      </c>
      <c r="E334" s="12">
        <v>-0.8</v>
      </c>
      <c r="F334" s="2"/>
      <c r="G334" s="12">
        <v>-2.3</v>
      </c>
      <c r="H334" s="12">
        <f t="shared" si="96"/>
        <v>-2.3</v>
      </c>
      <c r="I334" s="12"/>
      <c r="J334" s="12">
        <f t="shared" si="95"/>
        <v>-1.4999999999999998</v>
      </c>
      <c r="K334" s="12">
        <f t="shared" si="90"/>
        <v>287.49999999999994</v>
      </c>
      <c r="L334" s="12"/>
      <c r="M334" s="12">
        <f t="shared" si="91"/>
        <v>-1.4999999999999998</v>
      </c>
      <c r="N334" s="12">
        <f t="shared" si="92"/>
        <v>287.49999999999994</v>
      </c>
    </row>
    <row r="335" spans="1:14" s="3" customFormat="1" ht="15" hidden="1">
      <c r="A335" s="77"/>
      <c r="B335" s="77"/>
      <c r="C335" s="57" t="s">
        <v>21</v>
      </c>
      <c r="D335" s="18" t="s">
        <v>22</v>
      </c>
      <c r="E335" s="12"/>
      <c r="F335" s="12"/>
      <c r="G335" s="12"/>
      <c r="H335" s="12">
        <f t="shared" si="96"/>
        <v>0</v>
      </c>
      <c r="I335" s="12" t="e">
        <f>G335/F335*100</f>
        <v>#DIV/0!</v>
      </c>
      <c r="J335" s="12">
        <f t="shared" si="95"/>
        <v>0</v>
      </c>
      <c r="K335" s="12" t="e">
        <f t="shared" si="90"/>
        <v>#DIV/0!</v>
      </c>
      <c r="L335" s="12" t="e">
        <f>G335/F335*100</f>
        <v>#DIV/0!</v>
      </c>
      <c r="M335" s="12">
        <f t="shared" si="91"/>
        <v>0</v>
      </c>
      <c r="N335" s="12" t="e">
        <f t="shared" si="92"/>
        <v>#DIV/0!</v>
      </c>
    </row>
    <row r="336" spans="1:14" ht="15.75" customHeight="1" hidden="1">
      <c r="A336" s="77"/>
      <c r="B336" s="77"/>
      <c r="C336" s="57" t="s">
        <v>24</v>
      </c>
      <c r="D336" s="18" t="s">
        <v>91</v>
      </c>
      <c r="E336" s="17"/>
      <c r="F336" s="17"/>
      <c r="G336" s="17"/>
      <c r="H336" s="17">
        <f t="shared" si="96"/>
        <v>0</v>
      </c>
      <c r="I336" s="17" t="e">
        <f>G336/F336*100</f>
        <v>#DIV/0!</v>
      </c>
      <c r="J336" s="17">
        <f t="shared" si="95"/>
        <v>0</v>
      </c>
      <c r="K336" s="17" t="e">
        <f t="shared" si="90"/>
        <v>#DIV/0!</v>
      </c>
      <c r="L336" s="17" t="e">
        <f>G336/F336*100</f>
        <v>#DIV/0!</v>
      </c>
      <c r="M336" s="17">
        <f t="shared" si="91"/>
        <v>0</v>
      </c>
      <c r="N336" s="17" t="e">
        <f t="shared" si="92"/>
        <v>#DIV/0!</v>
      </c>
    </row>
    <row r="337" spans="1:14" ht="15">
      <c r="A337" s="77"/>
      <c r="B337" s="77"/>
      <c r="C337" s="57" t="s">
        <v>26</v>
      </c>
      <c r="D337" s="18" t="s">
        <v>68</v>
      </c>
      <c r="E337" s="12">
        <v>140061.1</v>
      </c>
      <c r="F337" s="12">
        <v>132806.3</v>
      </c>
      <c r="G337" s="17">
        <v>128245.8</v>
      </c>
      <c r="H337" s="17">
        <f t="shared" si="96"/>
        <v>-4560.499999999985</v>
      </c>
      <c r="I337" s="17">
        <f>G337/F337*100</f>
        <v>96.56605145990817</v>
      </c>
      <c r="J337" s="17">
        <f t="shared" si="95"/>
        <v>-11815.300000000003</v>
      </c>
      <c r="K337" s="17">
        <f t="shared" si="90"/>
        <v>91.5641816321591</v>
      </c>
      <c r="L337" s="17">
        <f>G337/F337*100</f>
        <v>96.56605145990817</v>
      </c>
      <c r="M337" s="17">
        <f t="shared" si="91"/>
        <v>-11815.300000000003</v>
      </c>
      <c r="N337" s="17">
        <f t="shared" si="92"/>
        <v>91.5641816321591</v>
      </c>
    </row>
    <row r="338" spans="1:14" ht="15.75" customHeight="1">
      <c r="A338" s="77"/>
      <c r="B338" s="77"/>
      <c r="C338" s="57" t="s">
        <v>39</v>
      </c>
      <c r="D338" s="32" t="s">
        <v>40</v>
      </c>
      <c r="E338" s="17"/>
      <c r="F338" s="17">
        <v>811.8</v>
      </c>
      <c r="G338" s="17">
        <v>811.8</v>
      </c>
      <c r="H338" s="17">
        <f t="shared" si="96"/>
        <v>0</v>
      </c>
      <c r="I338" s="17">
        <f>G338/F338*100</f>
        <v>100</v>
      </c>
      <c r="J338" s="17">
        <f t="shared" si="95"/>
        <v>811.8</v>
      </c>
      <c r="K338" s="17"/>
      <c r="L338" s="17">
        <f>G338/F338*100</f>
        <v>100</v>
      </c>
      <c r="M338" s="17">
        <f t="shared" si="91"/>
        <v>811.8</v>
      </c>
      <c r="N338" s="17" t="e">
        <f t="shared" si="92"/>
        <v>#DIV/0!</v>
      </c>
    </row>
    <row r="339" spans="1:14" ht="15">
      <c r="A339" s="77"/>
      <c r="B339" s="77"/>
      <c r="C339" s="57" t="s">
        <v>28</v>
      </c>
      <c r="D339" s="18" t="s">
        <v>23</v>
      </c>
      <c r="E339" s="17">
        <v>-219</v>
      </c>
      <c r="F339" s="17"/>
      <c r="G339" s="17">
        <v>-4794.06</v>
      </c>
      <c r="H339" s="17">
        <f t="shared" si="96"/>
        <v>-4794.06</v>
      </c>
      <c r="I339" s="17"/>
      <c r="J339" s="17">
        <f t="shared" si="95"/>
        <v>-4575.06</v>
      </c>
      <c r="K339" s="17">
        <f aca="true" t="shared" si="97" ref="K339:K350">G339/E339*100</f>
        <v>2189.068493150685</v>
      </c>
      <c r="L339" s="17"/>
      <c r="M339" s="17">
        <f t="shared" si="91"/>
        <v>-4575.06</v>
      </c>
      <c r="N339" s="17">
        <f t="shared" si="92"/>
        <v>2189.068493150685</v>
      </c>
    </row>
    <row r="340" spans="1:14" s="3" customFormat="1" ht="30.75">
      <c r="A340" s="77"/>
      <c r="B340" s="77"/>
      <c r="C340" s="60"/>
      <c r="D340" s="5" t="s">
        <v>31</v>
      </c>
      <c r="E340" s="4">
        <f>E341-E339</f>
        <v>140536</v>
      </c>
      <c r="F340" s="4">
        <f>F341-F339</f>
        <v>133618.09999999998</v>
      </c>
      <c r="G340" s="4">
        <f>G341-G339</f>
        <v>129255.40000000001</v>
      </c>
      <c r="H340" s="4">
        <f t="shared" si="96"/>
        <v>-4362.699999999968</v>
      </c>
      <c r="I340" s="4">
        <f>G340/F340*100</f>
        <v>96.73494833409548</v>
      </c>
      <c r="J340" s="4">
        <f t="shared" si="95"/>
        <v>-11280.599999999991</v>
      </c>
      <c r="K340" s="4">
        <f t="shared" si="97"/>
        <v>91.97315990208915</v>
      </c>
      <c r="L340" s="4">
        <f>G340/F340*100</f>
        <v>96.73494833409548</v>
      </c>
      <c r="M340" s="4">
        <f t="shared" si="91"/>
        <v>-11280.599999999991</v>
      </c>
      <c r="N340" s="4">
        <f t="shared" si="92"/>
        <v>91.97315990208915</v>
      </c>
    </row>
    <row r="341" spans="1:14" s="3" customFormat="1" ht="15">
      <c r="A341" s="78"/>
      <c r="B341" s="78"/>
      <c r="C341" s="59"/>
      <c r="D341" s="5" t="s">
        <v>47</v>
      </c>
      <c r="E341" s="4">
        <f>SUM(E333:E339)</f>
        <v>140317</v>
      </c>
      <c r="F341" s="4">
        <f>SUM(F333:F339)</f>
        <v>133618.09999999998</v>
      </c>
      <c r="G341" s="4">
        <f>SUM(G333:G339)</f>
        <v>124461.34000000001</v>
      </c>
      <c r="H341" s="4">
        <f t="shared" si="96"/>
        <v>-9156.759999999966</v>
      </c>
      <c r="I341" s="4">
        <f>G341/F341*100</f>
        <v>93.14706615346276</v>
      </c>
      <c r="J341" s="4">
        <f t="shared" si="95"/>
        <v>-15855.659999999989</v>
      </c>
      <c r="K341" s="4">
        <f t="shared" si="97"/>
        <v>88.70011474019542</v>
      </c>
      <c r="L341" s="4">
        <f>G341/F341*100</f>
        <v>93.14706615346276</v>
      </c>
      <c r="M341" s="4">
        <f t="shared" si="91"/>
        <v>-15855.659999999989</v>
      </c>
      <c r="N341" s="4">
        <f t="shared" si="92"/>
        <v>88.70011474019542</v>
      </c>
    </row>
    <row r="342" spans="1:14" s="3" customFormat="1" ht="31.5" customHeight="1">
      <c r="A342" s="76" t="s">
        <v>106</v>
      </c>
      <c r="B342" s="76" t="s">
        <v>107</v>
      </c>
      <c r="C342" s="57" t="s">
        <v>189</v>
      </c>
      <c r="D342" s="33" t="s">
        <v>190</v>
      </c>
      <c r="E342" s="17">
        <v>766.5</v>
      </c>
      <c r="F342" s="17">
        <v>400</v>
      </c>
      <c r="G342" s="17">
        <v>586</v>
      </c>
      <c r="H342" s="17">
        <f t="shared" si="96"/>
        <v>186</v>
      </c>
      <c r="I342" s="17">
        <f>G342/F342*100</f>
        <v>146.5</v>
      </c>
      <c r="J342" s="17">
        <f t="shared" si="95"/>
        <v>-180.5</v>
      </c>
      <c r="K342" s="17">
        <f t="shared" si="97"/>
        <v>76.45140247879974</v>
      </c>
      <c r="L342" s="17">
        <f>G342/F342*100</f>
        <v>146.5</v>
      </c>
      <c r="M342" s="17">
        <f t="shared" si="91"/>
        <v>-180.5</v>
      </c>
      <c r="N342" s="17">
        <f t="shared" si="92"/>
        <v>76.45140247879974</v>
      </c>
    </row>
    <row r="343" spans="1:14" s="3" customFormat="1" ht="31.5" customHeight="1">
      <c r="A343" s="77"/>
      <c r="B343" s="77"/>
      <c r="C343" s="57" t="s">
        <v>183</v>
      </c>
      <c r="D343" s="33" t="s">
        <v>184</v>
      </c>
      <c r="E343" s="17">
        <v>57.8</v>
      </c>
      <c r="F343" s="17"/>
      <c r="G343" s="17">
        <v>7.8</v>
      </c>
      <c r="H343" s="17">
        <f t="shared" si="96"/>
        <v>7.8</v>
      </c>
      <c r="I343" s="17"/>
      <c r="J343" s="17">
        <f t="shared" si="95"/>
        <v>-50</v>
      </c>
      <c r="K343" s="17">
        <f t="shared" si="97"/>
        <v>13.494809688581316</v>
      </c>
      <c r="L343" s="17"/>
      <c r="M343" s="17">
        <f t="shared" si="91"/>
        <v>-50</v>
      </c>
      <c r="N343" s="17">
        <f t="shared" si="92"/>
        <v>13.494809688581316</v>
      </c>
    </row>
    <row r="344" spans="1:14" s="3" customFormat="1" ht="78" hidden="1">
      <c r="A344" s="77"/>
      <c r="B344" s="77"/>
      <c r="C344" s="58" t="s">
        <v>181</v>
      </c>
      <c r="D344" s="33" t="s">
        <v>201</v>
      </c>
      <c r="E344" s="17"/>
      <c r="F344" s="4"/>
      <c r="G344" s="17"/>
      <c r="H344" s="17">
        <f t="shared" si="96"/>
        <v>0</v>
      </c>
      <c r="I344" s="17" t="e">
        <f>G344/F344*100</f>
        <v>#DIV/0!</v>
      </c>
      <c r="J344" s="17">
        <f t="shared" si="95"/>
        <v>0</v>
      </c>
      <c r="K344" s="17" t="e">
        <f t="shared" si="97"/>
        <v>#DIV/0!</v>
      </c>
      <c r="L344" s="17" t="e">
        <f>G344/F344*100</f>
        <v>#DIV/0!</v>
      </c>
      <c r="M344" s="17">
        <f t="shared" si="91"/>
        <v>0</v>
      </c>
      <c r="N344" s="17" t="e">
        <f t="shared" si="92"/>
        <v>#DIV/0!</v>
      </c>
    </row>
    <row r="345" spans="1:14" ht="15">
      <c r="A345" s="77"/>
      <c r="B345" s="77"/>
      <c r="C345" s="57" t="s">
        <v>15</v>
      </c>
      <c r="D345" s="18" t="s">
        <v>16</v>
      </c>
      <c r="E345" s="12">
        <f>E346</f>
        <v>1.4</v>
      </c>
      <c r="F345" s="12">
        <f>F346</f>
        <v>0</v>
      </c>
      <c r="G345" s="12">
        <f>G346</f>
        <v>0.5</v>
      </c>
      <c r="H345" s="12">
        <f t="shared" si="96"/>
        <v>0.5</v>
      </c>
      <c r="I345" s="12"/>
      <c r="J345" s="12">
        <f t="shared" si="95"/>
        <v>-0.8999999999999999</v>
      </c>
      <c r="K345" s="12">
        <f t="shared" si="97"/>
        <v>35.714285714285715</v>
      </c>
      <c r="L345" s="12"/>
      <c r="M345" s="12">
        <f t="shared" si="91"/>
        <v>-0.8999999999999999</v>
      </c>
      <c r="N345" s="12"/>
    </row>
    <row r="346" spans="1:14" ht="47.25" customHeight="1" hidden="1">
      <c r="A346" s="77"/>
      <c r="B346" s="77"/>
      <c r="C346" s="58" t="s">
        <v>17</v>
      </c>
      <c r="D346" s="32" t="s">
        <v>18</v>
      </c>
      <c r="E346" s="12">
        <v>1.4</v>
      </c>
      <c r="F346" s="12"/>
      <c r="G346" s="12">
        <v>0.5</v>
      </c>
      <c r="H346" s="12">
        <f t="shared" si="96"/>
        <v>0.5</v>
      </c>
      <c r="I346" s="12" t="e">
        <f>G346/F346*100</f>
        <v>#DIV/0!</v>
      </c>
      <c r="J346" s="12">
        <f t="shared" si="95"/>
        <v>-0.8999999999999999</v>
      </c>
      <c r="K346" s="12">
        <f t="shared" si="97"/>
        <v>35.714285714285715</v>
      </c>
      <c r="L346" s="12" t="e">
        <f>G346/F346*100</f>
        <v>#DIV/0!</v>
      </c>
      <c r="M346" s="12">
        <f t="shared" si="91"/>
        <v>-0.8999999999999999</v>
      </c>
      <c r="N346" s="12">
        <f aca="true" t="shared" si="98" ref="N346:N366">G346/E346*100</f>
        <v>35.714285714285715</v>
      </c>
    </row>
    <row r="347" spans="1:14" ht="15.75" customHeight="1" hidden="1">
      <c r="A347" s="77"/>
      <c r="B347" s="77"/>
      <c r="C347" s="57" t="s">
        <v>19</v>
      </c>
      <c r="D347" s="18" t="s">
        <v>20</v>
      </c>
      <c r="E347" s="12"/>
      <c r="F347" s="12"/>
      <c r="G347" s="12"/>
      <c r="H347" s="12">
        <f t="shared" si="96"/>
        <v>0</v>
      </c>
      <c r="I347" s="12" t="e">
        <f>G347/F347*100</f>
        <v>#DIV/0!</v>
      </c>
      <c r="J347" s="12">
        <f t="shared" si="95"/>
        <v>0</v>
      </c>
      <c r="K347" s="12" t="e">
        <f t="shared" si="97"/>
        <v>#DIV/0!</v>
      </c>
      <c r="L347" s="12" t="e">
        <f>G347/F347*100</f>
        <v>#DIV/0!</v>
      </c>
      <c r="M347" s="12">
        <f t="shared" si="91"/>
        <v>0</v>
      </c>
      <c r="N347" s="12" t="e">
        <f t="shared" si="98"/>
        <v>#DIV/0!</v>
      </c>
    </row>
    <row r="348" spans="1:14" ht="15" hidden="1">
      <c r="A348" s="77"/>
      <c r="B348" s="77"/>
      <c r="C348" s="57" t="s">
        <v>21</v>
      </c>
      <c r="D348" s="18" t="s">
        <v>22</v>
      </c>
      <c r="E348" s="12"/>
      <c r="F348" s="12"/>
      <c r="G348" s="12"/>
      <c r="H348" s="12">
        <f t="shared" si="96"/>
        <v>0</v>
      </c>
      <c r="I348" s="12" t="e">
        <f>G348/F348*100</f>
        <v>#DIV/0!</v>
      </c>
      <c r="J348" s="12">
        <f t="shared" si="95"/>
        <v>0</v>
      </c>
      <c r="K348" s="12" t="e">
        <f t="shared" si="97"/>
        <v>#DIV/0!</v>
      </c>
      <c r="L348" s="12"/>
      <c r="M348" s="12">
        <f t="shared" si="91"/>
        <v>0</v>
      </c>
      <c r="N348" s="12" t="e">
        <f t="shared" si="98"/>
        <v>#DIV/0!</v>
      </c>
    </row>
    <row r="349" spans="1:14" ht="15">
      <c r="A349" s="77"/>
      <c r="B349" s="77"/>
      <c r="C349" s="57" t="s">
        <v>26</v>
      </c>
      <c r="D349" s="18" t="s">
        <v>68</v>
      </c>
      <c r="E349" s="12">
        <v>253.8</v>
      </c>
      <c r="F349" s="12">
        <v>2208.2</v>
      </c>
      <c r="G349" s="12">
        <v>2204.6</v>
      </c>
      <c r="H349" s="12">
        <f t="shared" si="96"/>
        <v>-3.599999999999909</v>
      </c>
      <c r="I349" s="12">
        <f>G349/F349*100</f>
        <v>99.83697128883253</v>
      </c>
      <c r="J349" s="12">
        <f t="shared" si="95"/>
        <v>1950.8</v>
      </c>
      <c r="K349" s="12">
        <f t="shared" si="97"/>
        <v>868.6367218282111</v>
      </c>
      <c r="L349" s="12">
        <f aca="true" t="shared" si="99" ref="L349:L364">G349/F349*100</f>
        <v>99.83697128883253</v>
      </c>
      <c r="M349" s="12">
        <f t="shared" si="91"/>
        <v>1950.8</v>
      </c>
      <c r="N349" s="12">
        <f t="shared" si="98"/>
        <v>868.6367218282111</v>
      </c>
    </row>
    <row r="350" spans="1:14" ht="15.75" customHeight="1" hidden="1">
      <c r="A350" s="77"/>
      <c r="B350" s="77"/>
      <c r="C350" s="57" t="s">
        <v>39</v>
      </c>
      <c r="D350" s="32" t="s">
        <v>40</v>
      </c>
      <c r="E350" s="12"/>
      <c r="F350" s="12"/>
      <c r="G350" s="12"/>
      <c r="H350" s="12">
        <f t="shared" si="96"/>
        <v>0</v>
      </c>
      <c r="I350" s="12" t="e">
        <f>G350/F350*100</f>
        <v>#DIV/0!</v>
      </c>
      <c r="J350" s="12">
        <f t="shared" si="95"/>
        <v>0</v>
      </c>
      <c r="K350" s="12" t="e">
        <f t="shared" si="97"/>
        <v>#DIV/0!</v>
      </c>
      <c r="L350" s="12" t="e">
        <f t="shared" si="99"/>
        <v>#DIV/0!</v>
      </c>
      <c r="M350" s="12">
        <f t="shared" si="91"/>
        <v>0</v>
      </c>
      <c r="N350" s="12" t="e">
        <f t="shared" si="98"/>
        <v>#DIV/0!</v>
      </c>
    </row>
    <row r="351" spans="1:14" ht="15">
      <c r="A351" s="77"/>
      <c r="B351" s="77"/>
      <c r="C351" s="57" t="s">
        <v>28</v>
      </c>
      <c r="D351" s="18" t="s">
        <v>23</v>
      </c>
      <c r="E351" s="12"/>
      <c r="F351" s="12"/>
      <c r="G351" s="12">
        <v>-188.8</v>
      </c>
      <c r="H351" s="12">
        <f t="shared" si="96"/>
        <v>-188.8</v>
      </c>
      <c r="I351" s="12"/>
      <c r="J351" s="12">
        <f t="shared" si="95"/>
        <v>-188.8</v>
      </c>
      <c r="K351" s="12"/>
      <c r="L351" s="12" t="e">
        <f t="shared" si="99"/>
        <v>#DIV/0!</v>
      </c>
      <c r="M351" s="12">
        <f t="shared" si="91"/>
        <v>-188.8</v>
      </c>
      <c r="N351" s="12" t="e">
        <f t="shared" si="98"/>
        <v>#DIV/0!</v>
      </c>
    </row>
    <row r="352" spans="1:14" s="3" customFormat="1" ht="15">
      <c r="A352" s="77"/>
      <c r="B352" s="77"/>
      <c r="C352" s="62"/>
      <c r="D352" s="5" t="s">
        <v>29</v>
      </c>
      <c r="E352" s="4">
        <f>SUM(E342:E345,E347:E351)</f>
        <v>1079.5</v>
      </c>
      <c r="F352" s="4">
        <f>SUM(F342:F345,F347:F351)</f>
        <v>2608.2</v>
      </c>
      <c r="G352" s="4">
        <f>SUM(G342:G345,G347:G351)</f>
        <v>2610.0999999999995</v>
      </c>
      <c r="H352" s="4">
        <f t="shared" si="96"/>
        <v>1.8999999999996362</v>
      </c>
      <c r="I352" s="4">
        <f aca="true" t="shared" si="100" ref="I352:I365">G352/F352*100</f>
        <v>100.07284717429643</v>
      </c>
      <c r="J352" s="4">
        <f t="shared" si="95"/>
        <v>1530.5999999999995</v>
      </c>
      <c r="K352" s="4">
        <f aca="true" t="shared" si="101" ref="K352:K393">G352/E352*100</f>
        <v>241.78786475220005</v>
      </c>
      <c r="L352" s="4">
        <f t="shared" si="99"/>
        <v>100.07284717429643</v>
      </c>
      <c r="M352" s="4">
        <f t="shared" si="91"/>
        <v>1530.5999999999995</v>
      </c>
      <c r="N352" s="4">
        <f t="shared" si="98"/>
        <v>241.78786475220005</v>
      </c>
    </row>
    <row r="353" spans="1:14" ht="15">
      <c r="A353" s="77"/>
      <c r="B353" s="77"/>
      <c r="C353" s="57" t="s">
        <v>108</v>
      </c>
      <c r="D353" s="18" t="s">
        <v>109</v>
      </c>
      <c r="E353" s="12">
        <v>118514.9</v>
      </c>
      <c r="F353" s="12">
        <v>100000</v>
      </c>
      <c r="G353" s="12">
        <v>179549.2</v>
      </c>
      <c r="H353" s="12">
        <f t="shared" si="96"/>
        <v>79549.20000000001</v>
      </c>
      <c r="I353" s="12">
        <f t="shared" si="100"/>
        <v>179.5492</v>
      </c>
      <c r="J353" s="12">
        <f t="shared" si="95"/>
        <v>61034.30000000002</v>
      </c>
      <c r="K353" s="12">
        <f t="shared" si="101"/>
        <v>151.49926296187232</v>
      </c>
      <c r="L353" s="12">
        <f t="shared" si="99"/>
        <v>179.5492</v>
      </c>
      <c r="M353" s="12">
        <f t="shared" si="91"/>
        <v>61034.30000000002</v>
      </c>
      <c r="N353" s="12">
        <f t="shared" si="98"/>
        <v>151.49926296187232</v>
      </c>
    </row>
    <row r="354" spans="1:14" ht="15">
      <c r="A354" s="77"/>
      <c r="B354" s="77"/>
      <c r="C354" s="57" t="s">
        <v>15</v>
      </c>
      <c r="D354" s="18" t="s">
        <v>16</v>
      </c>
      <c r="E354" s="12">
        <f>SUM(E355:E359)</f>
        <v>38175.299999999996</v>
      </c>
      <c r="F354" s="12">
        <f>SUM(F355:F359)</f>
        <v>6470.1</v>
      </c>
      <c r="G354" s="12">
        <f>SUM(G355:G359)</f>
        <v>20248</v>
      </c>
      <c r="H354" s="12">
        <f t="shared" si="96"/>
        <v>13777.9</v>
      </c>
      <c r="I354" s="12">
        <f t="shared" si="100"/>
        <v>312.9472496561104</v>
      </c>
      <c r="J354" s="12">
        <f t="shared" si="95"/>
        <v>-17927.299999999996</v>
      </c>
      <c r="K354" s="12">
        <f t="shared" si="101"/>
        <v>53.03953079609067</v>
      </c>
      <c r="L354" s="12">
        <f t="shared" si="99"/>
        <v>312.9472496561104</v>
      </c>
      <c r="M354" s="12">
        <f t="shared" si="91"/>
        <v>-17927.299999999996</v>
      </c>
      <c r="N354" s="12">
        <f t="shared" si="98"/>
        <v>53.03953079609067</v>
      </c>
    </row>
    <row r="355" spans="1:14" s="3" customFormat="1" ht="63" customHeight="1" hidden="1">
      <c r="A355" s="77"/>
      <c r="B355" s="77"/>
      <c r="C355" s="58" t="s">
        <v>110</v>
      </c>
      <c r="D355" s="32" t="s">
        <v>111</v>
      </c>
      <c r="E355" s="12">
        <v>293.9</v>
      </c>
      <c r="F355" s="12">
        <v>300</v>
      </c>
      <c r="G355" s="12">
        <v>209.1</v>
      </c>
      <c r="H355" s="12">
        <f t="shared" si="96"/>
        <v>-90.9</v>
      </c>
      <c r="I355" s="12">
        <f t="shared" si="100"/>
        <v>69.69999999999999</v>
      </c>
      <c r="J355" s="12">
        <f t="shared" si="95"/>
        <v>-84.79999999999998</v>
      </c>
      <c r="K355" s="12">
        <f t="shared" si="101"/>
        <v>71.14664851990473</v>
      </c>
      <c r="L355" s="12">
        <f t="shared" si="99"/>
        <v>69.69999999999999</v>
      </c>
      <c r="M355" s="12">
        <f t="shared" si="91"/>
        <v>-84.79999999999998</v>
      </c>
      <c r="N355" s="12">
        <f t="shared" si="98"/>
        <v>71.14664851990473</v>
      </c>
    </row>
    <row r="356" spans="1:14" s="3" customFormat="1" ht="63" customHeight="1" hidden="1">
      <c r="A356" s="77"/>
      <c r="B356" s="77"/>
      <c r="C356" s="58" t="s">
        <v>218</v>
      </c>
      <c r="D356" s="32" t="s">
        <v>219</v>
      </c>
      <c r="E356" s="12">
        <v>1420.9</v>
      </c>
      <c r="F356" s="12">
        <v>711.1</v>
      </c>
      <c r="G356" s="12">
        <v>3995.8</v>
      </c>
      <c r="H356" s="12">
        <f t="shared" si="96"/>
        <v>3284.7000000000003</v>
      </c>
      <c r="I356" s="12">
        <f t="shared" si="100"/>
        <v>561.9181549711715</v>
      </c>
      <c r="J356" s="12">
        <f t="shared" si="95"/>
        <v>2574.9</v>
      </c>
      <c r="K356" s="12">
        <f t="shared" si="101"/>
        <v>281.2161306214371</v>
      </c>
      <c r="L356" s="12">
        <f t="shared" si="99"/>
        <v>561.9181549711715</v>
      </c>
      <c r="M356" s="12">
        <f t="shared" si="91"/>
        <v>2574.9</v>
      </c>
      <c r="N356" s="12">
        <f t="shared" si="98"/>
        <v>281.2161306214371</v>
      </c>
    </row>
    <row r="357" spans="1:14" s="3" customFormat="1" ht="47.25" customHeight="1" hidden="1">
      <c r="A357" s="77"/>
      <c r="B357" s="77"/>
      <c r="C357" s="58" t="s">
        <v>112</v>
      </c>
      <c r="D357" s="32" t="s">
        <v>113</v>
      </c>
      <c r="E357" s="12">
        <v>558.4</v>
      </c>
      <c r="F357" s="12">
        <v>525</v>
      </c>
      <c r="G357" s="12">
        <v>1459.9</v>
      </c>
      <c r="H357" s="12">
        <f t="shared" si="96"/>
        <v>934.9000000000001</v>
      </c>
      <c r="I357" s="12">
        <f t="shared" si="100"/>
        <v>278.0761904761905</v>
      </c>
      <c r="J357" s="12">
        <f t="shared" si="95"/>
        <v>901.5000000000001</v>
      </c>
      <c r="K357" s="12">
        <f t="shared" si="101"/>
        <v>261.44340974212037</v>
      </c>
      <c r="L357" s="12">
        <f t="shared" si="99"/>
        <v>278.0761904761905</v>
      </c>
      <c r="M357" s="12">
        <f t="shared" si="91"/>
        <v>901.5000000000001</v>
      </c>
      <c r="N357" s="12">
        <f t="shared" si="98"/>
        <v>261.44340974212037</v>
      </c>
    </row>
    <row r="358" spans="1:14" s="3" customFormat="1" ht="78.75" customHeight="1" hidden="1">
      <c r="A358" s="77"/>
      <c r="B358" s="77"/>
      <c r="C358" s="58" t="s">
        <v>178</v>
      </c>
      <c r="D358" s="32" t="s">
        <v>179</v>
      </c>
      <c r="E358" s="12"/>
      <c r="F358" s="12"/>
      <c r="G358" s="12"/>
      <c r="H358" s="12">
        <f t="shared" si="96"/>
        <v>0</v>
      </c>
      <c r="I358" s="12" t="e">
        <f t="shared" si="100"/>
        <v>#DIV/0!</v>
      </c>
      <c r="J358" s="12">
        <f t="shared" si="95"/>
        <v>0</v>
      </c>
      <c r="K358" s="12" t="e">
        <f t="shared" si="101"/>
        <v>#DIV/0!</v>
      </c>
      <c r="L358" s="12" t="e">
        <f t="shared" si="99"/>
        <v>#DIV/0!</v>
      </c>
      <c r="M358" s="12">
        <f t="shared" si="91"/>
        <v>0</v>
      </c>
      <c r="N358" s="12" t="e">
        <f t="shared" si="98"/>
        <v>#DIV/0!</v>
      </c>
    </row>
    <row r="359" spans="1:14" s="3" customFormat="1" ht="47.25" customHeight="1" hidden="1">
      <c r="A359" s="77"/>
      <c r="B359" s="77"/>
      <c r="C359" s="58" t="s">
        <v>17</v>
      </c>
      <c r="D359" s="32" t="s">
        <v>18</v>
      </c>
      <c r="E359" s="12">
        <v>35902.1</v>
      </c>
      <c r="F359" s="12">
        <v>4934</v>
      </c>
      <c r="G359" s="12">
        <v>14583.2</v>
      </c>
      <c r="H359" s="12">
        <f t="shared" si="96"/>
        <v>9649.2</v>
      </c>
      <c r="I359" s="12">
        <f t="shared" si="100"/>
        <v>295.5654641264694</v>
      </c>
      <c r="J359" s="12">
        <f t="shared" si="95"/>
        <v>-21318.899999999998</v>
      </c>
      <c r="K359" s="12">
        <f t="shared" si="101"/>
        <v>40.61935095718635</v>
      </c>
      <c r="L359" s="12">
        <f t="shared" si="99"/>
        <v>295.5654641264694</v>
      </c>
      <c r="M359" s="12">
        <f t="shared" si="91"/>
        <v>-21318.899999999998</v>
      </c>
      <c r="N359" s="12">
        <f t="shared" si="98"/>
        <v>40.61935095718635</v>
      </c>
    </row>
    <row r="360" spans="1:14" s="3" customFormat="1" ht="15">
      <c r="A360" s="77"/>
      <c r="B360" s="77"/>
      <c r="C360" s="60"/>
      <c r="D360" s="5" t="s">
        <v>30</v>
      </c>
      <c r="E360" s="4">
        <f>SUM(E353:E354)</f>
        <v>156690.19999999998</v>
      </c>
      <c r="F360" s="4">
        <f>SUM(F353:F354)</f>
        <v>106470.1</v>
      </c>
      <c r="G360" s="4">
        <f>SUM(G353:G354)</f>
        <v>199797.2</v>
      </c>
      <c r="H360" s="4">
        <f t="shared" si="96"/>
        <v>93327.1</v>
      </c>
      <c r="I360" s="4">
        <f t="shared" si="100"/>
        <v>187.65568924984572</v>
      </c>
      <c r="J360" s="4">
        <f t="shared" si="95"/>
        <v>43107.00000000003</v>
      </c>
      <c r="K360" s="4">
        <f t="shared" si="101"/>
        <v>127.51097388349753</v>
      </c>
      <c r="L360" s="4">
        <f t="shared" si="99"/>
        <v>187.65568924984572</v>
      </c>
      <c r="M360" s="4">
        <f t="shared" si="91"/>
        <v>43107.00000000003</v>
      </c>
      <c r="N360" s="4">
        <f t="shared" si="98"/>
        <v>127.51097388349753</v>
      </c>
    </row>
    <row r="361" spans="1:14" s="3" customFormat="1" ht="15">
      <c r="A361" s="78"/>
      <c r="B361" s="78"/>
      <c r="C361" s="60"/>
      <c r="D361" s="5" t="s">
        <v>47</v>
      </c>
      <c r="E361" s="4">
        <f>E352+E360</f>
        <v>157769.69999999998</v>
      </c>
      <c r="F361" s="4">
        <f>F352+F360</f>
        <v>109078.3</v>
      </c>
      <c r="G361" s="4">
        <f>G352+G360</f>
        <v>202407.30000000002</v>
      </c>
      <c r="H361" s="4">
        <f t="shared" si="96"/>
        <v>93329.00000000001</v>
      </c>
      <c r="I361" s="4">
        <f t="shared" si="100"/>
        <v>185.56147281356604</v>
      </c>
      <c r="J361" s="4">
        <f t="shared" si="95"/>
        <v>44637.600000000035</v>
      </c>
      <c r="K361" s="4">
        <f t="shared" si="101"/>
        <v>128.29288513573903</v>
      </c>
      <c r="L361" s="4">
        <f t="shared" si="99"/>
        <v>185.56147281356604</v>
      </c>
      <c r="M361" s="4">
        <f t="shared" si="91"/>
        <v>44637.600000000035</v>
      </c>
      <c r="N361" s="4">
        <f t="shared" si="98"/>
        <v>128.29288513573903</v>
      </c>
    </row>
    <row r="362" spans="1:14" ht="31.5" customHeight="1">
      <c r="A362" s="76" t="s">
        <v>114</v>
      </c>
      <c r="B362" s="76" t="s">
        <v>115</v>
      </c>
      <c r="C362" s="57" t="s">
        <v>116</v>
      </c>
      <c r="D362" s="18" t="s">
        <v>117</v>
      </c>
      <c r="E362" s="12">
        <v>5442</v>
      </c>
      <c r="F362" s="12">
        <v>1356</v>
      </c>
      <c r="G362" s="12">
        <v>477.5</v>
      </c>
      <c r="H362" s="12">
        <f t="shared" si="96"/>
        <v>-878.5</v>
      </c>
      <c r="I362" s="12">
        <f t="shared" si="100"/>
        <v>35.21386430678466</v>
      </c>
      <c r="J362" s="12">
        <f t="shared" si="95"/>
        <v>-4964.5</v>
      </c>
      <c r="K362" s="12">
        <f t="shared" si="101"/>
        <v>8.774347666299155</v>
      </c>
      <c r="L362" s="12">
        <f t="shared" si="99"/>
        <v>35.21386430678466</v>
      </c>
      <c r="M362" s="12">
        <f t="shared" si="91"/>
        <v>-4964.5</v>
      </c>
      <c r="N362" s="12">
        <f t="shared" si="98"/>
        <v>8.774347666299155</v>
      </c>
    </row>
    <row r="363" spans="1:14" ht="15.75" customHeight="1" hidden="1">
      <c r="A363" s="77"/>
      <c r="B363" s="77"/>
      <c r="C363" s="57" t="s">
        <v>8</v>
      </c>
      <c r="D363" s="32" t="s">
        <v>118</v>
      </c>
      <c r="E363" s="12"/>
      <c r="F363" s="12"/>
      <c r="G363" s="12"/>
      <c r="H363" s="12">
        <f t="shared" si="96"/>
        <v>0</v>
      </c>
      <c r="I363" s="12" t="e">
        <f t="shared" si="100"/>
        <v>#DIV/0!</v>
      </c>
      <c r="J363" s="12">
        <f t="shared" si="95"/>
        <v>0</v>
      </c>
      <c r="K363" s="12" t="e">
        <f t="shared" si="101"/>
        <v>#DIV/0!</v>
      </c>
      <c r="L363" s="12" t="e">
        <f t="shared" si="99"/>
        <v>#DIV/0!</v>
      </c>
      <c r="M363" s="12">
        <f t="shared" si="91"/>
        <v>0</v>
      </c>
      <c r="N363" s="12" t="e">
        <f t="shared" si="98"/>
        <v>#DIV/0!</v>
      </c>
    </row>
    <row r="364" spans="1:14" ht="46.5">
      <c r="A364" s="77"/>
      <c r="B364" s="77"/>
      <c r="C364" s="58" t="s">
        <v>12</v>
      </c>
      <c r="D364" s="32" t="s">
        <v>119</v>
      </c>
      <c r="E364" s="12">
        <v>172089.8</v>
      </c>
      <c r="F364" s="12">
        <v>83484.5</v>
      </c>
      <c r="G364" s="12">
        <v>90869.2</v>
      </c>
      <c r="H364" s="12">
        <f t="shared" si="96"/>
        <v>7384.699999999997</v>
      </c>
      <c r="I364" s="12">
        <f t="shared" si="100"/>
        <v>108.84559409231653</v>
      </c>
      <c r="J364" s="12">
        <f t="shared" si="95"/>
        <v>-81220.59999999999</v>
      </c>
      <c r="K364" s="12">
        <f t="shared" si="101"/>
        <v>52.803361965671414</v>
      </c>
      <c r="L364" s="12">
        <f t="shared" si="99"/>
        <v>108.84559409231653</v>
      </c>
      <c r="M364" s="12">
        <f t="shared" si="91"/>
        <v>-81220.59999999999</v>
      </c>
      <c r="N364" s="12">
        <f t="shared" si="98"/>
        <v>52.803361965671414</v>
      </c>
    </row>
    <row r="365" spans="1:14" ht="78" hidden="1">
      <c r="A365" s="77"/>
      <c r="B365" s="77"/>
      <c r="C365" s="58" t="s">
        <v>181</v>
      </c>
      <c r="D365" s="33" t="s">
        <v>201</v>
      </c>
      <c r="E365" s="12"/>
      <c r="F365" s="12"/>
      <c r="G365" s="12"/>
      <c r="H365" s="12">
        <f t="shared" si="96"/>
        <v>0</v>
      </c>
      <c r="I365" s="12" t="e">
        <f t="shared" si="100"/>
        <v>#DIV/0!</v>
      </c>
      <c r="J365" s="12">
        <f t="shared" si="95"/>
        <v>0</v>
      </c>
      <c r="K365" s="12" t="e">
        <f t="shared" si="101"/>
        <v>#DIV/0!</v>
      </c>
      <c r="L365" s="12"/>
      <c r="M365" s="12">
        <f t="shared" si="91"/>
        <v>0</v>
      </c>
      <c r="N365" s="12" t="e">
        <f t="shared" si="98"/>
        <v>#DIV/0!</v>
      </c>
    </row>
    <row r="366" spans="1:14" ht="15">
      <c r="A366" s="77"/>
      <c r="B366" s="77"/>
      <c r="C366" s="57" t="s">
        <v>15</v>
      </c>
      <c r="D366" s="18" t="s">
        <v>16</v>
      </c>
      <c r="E366" s="12">
        <f>E368+E367</f>
        <v>79.4</v>
      </c>
      <c r="F366" s="12">
        <f>F368+F367</f>
        <v>0</v>
      </c>
      <c r="G366" s="12">
        <f>G368+G367</f>
        <v>263.7</v>
      </c>
      <c r="H366" s="12">
        <f t="shared" si="96"/>
        <v>263.7</v>
      </c>
      <c r="I366" s="12"/>
      <c r="J366" s="12">
        <f t="shared" si="95"/>
        <v>184.29999999999998</v>
      </c>
      <c r="K366" s="12">
        <f t="shared" si="101"/>
        <v>332.1158690176322</v>
      </c>
      <c r="L366" s="12"/>
      <c r="M366" s="12">
        <f t="shared" si="91"/>
        <v>184.29999999999998</v>
      </c>
      <c r="N366" s="12">
        <f t="shared" si="98"/>
        <v>332.1158690176322</v>
      </c>
    </row>
    <row r="367" spans="1:14" ht="47.25" customHeight="1" hidden="1">
      <c r="A367" s="77"/>
      <c r="B367" s="77"/>
      <c r="C367" s="58" t="s">
        <v>228</v>
      </c>
      <c r="D367" s="32" t="s">
        <v>229</v>
      </c>
      <c r="E367" s="12">
        <v>25.6</v>
      </c>
      <c r="F367" s="12"/>
      <c r="G367" s="12">
        <v>165.7</v>
      </c>
      <c r="H367" s="12">
        <f t="shared" si="96"/>
        <v>165.7</v>
      </c>
      <c r="I367" s="12" t="e">
        <f>G367/F367*100</f>
        <v>#DIV/0!</v>
      </c>
      <c r="J367" s="12">
        <f t="shared" si="95"/>
        <v>140.1</v>
      </c>
      <c r="K367" s="12">
        <f t="shared" si="101"/>
        <v>647.2656249999999</v>
      </c>
      <c r="L367" s="12"/>
      <c r="M367" s="12"/>
      <c r="N367" s="12"/>
    </row>
    <row r="368" spans="1:14" ht="47.25" customHeight="1" hidden="1">
      <c r="A368" s="77"/>
      <c r="B368" s="77"/>
      <c r="C368" s="58" t="s">
        <v>17</v>
      </c>
      <c r="D368" s="32" t="s">
        <v>18</v>
      </c>
      <c r="E368" s="12">
        <v>53.8</v>
      </c>
      <c r="F368" s="12"/>
      <c r="G368" s="12">
        <v>98</v>
      </c>
      <c r="H368" s="12">
        <f t="shared" si="96"/>
        <v>98</v>
      </c>
      <c r="I368" s="12" t="e">
        <f>G368/F368*100</f>
        <v>#DIV/0!</v>
      </c>
      <c r="J368" s="12">
        <f t="shared" si="95"/>
        <v>44.2</v>
      </c>
      <c r="K368" s="12">
        <f t="shared" si="101"/>
        <v>182.1561338289963</v>
      </c>
      <c r="L368" s="12" t="e">
        <f>G368/F368*100</f>
        <v>#DIV/0!</v>
      </c>
      <c r="M368" s="12">
        <f aca="true" t="shared" si="102" ref="M368:M375">G368-E368</f>
        <v>44.2</v>
      </c>
      <c r="N368" s="12">
        <f aca="true" t="shared" si="103" ref="N368:N375">G368/E368*100</f>
        <v>182.1561338289963</v>
      </c>
    </row>
    <row r="369" spans="1:14" ht="15">
      <c r="A369" s="77"/>
      <c r="B369" s="77"/>
      <c r="C369" s="57" t="s">
        <v>19</v>
      </c>
      <c r="D369" s="18" t="s">
        <v>20</v>
      </c>
      <c r="E369" s="12">
        <v>4.2</v>
      </c>
      <c r="F369" s="12"/>
      <c r="G369" s="12">
        <v>-4.3</v>
      </c>
      <c r="H369" s="12">
        <f t="shared" si="96"/>
        <v>-4.3</v>
      </c>
      <c r="I369" s="12"/>
      <c r="J369" s="12">
        <f t="shared" si="95"/>
        <v>-8.5</v>
      </c>
      <c r="K369" s="12">
        <f t="shared" si="101"/>
        <v>-102.38095238095238</v>
      </c>
      <c r="L369" s="12"/>
      <c r="M369" s="12">
        <f t="shared" si="102"/>
        <v>-8.5</v>
      </c>
      <c r="N369" s="12">
        <f t="shared" si="103"/>
        <v>-102.38095238095238</v>
      </c>
    </row>
    <row r="370" spans="1:14" ht="15">
      <c r="A370" s="77"/>
      <c r="B370" s="77"/>
      <c r="C370" s="57" t="s">
        <v>21</v>
      </c>
      <c r="D370" s="18" t="s">
        <v>22</v>
      </c>
      <c r="E370" s="12">
        <v>21451.4</v>
      </c>
      <c r="F370" s="12">
        <v>8309.6</v>
      </c>
      <c r="G370" s="12">
        <v>13038.8</v>
      </c>
      <c r="H370" s="12">
        <f t="shared" si="96"/>
        <v>4729.199999999999</v>
      </c>
      <c r="I370" s="12">
        <f aca="true" t="shared" si="104" ref="I370:I381">G370/F370*100</f>
        <v>156.912486762299</v>
      </c>
      <c r="J370" s="12">
        <f t="shared" si="95"/>
        <v>-8412.600000000002</v>
      </c>
      <c r="K370" s="12">
        <f t="shared" si="101"/>
        <v>60.7829791994928</v>
      </c>
      <c r="L370" s="12">
        <f aca="true" t="shared" si="105" ref="L370:L375">G370/F370*100</f>
        <v>156.912486762299</v>
      </c>
      <c r="M370" s="12">
        <f t="shared" si="102"/>
        <v>-8412.600000000002</v>
      </c>
      <c r="N370" s="12">
        <f t="shared" si="103"/>
        <v>60.7829791994928</v>
      </c>
    </row>
    <row r="371" spans="1:14" ht="15.75" customHeight="1" hidden="1">
      <c r="A371" s="77"/>
      <c r="B371" s="77"/>
      <c r="C371" s="57" t="s">
        <v>26</v>
      </c>
      <c r="D371" s="18" t="s">
        <v>27</v>
      </c>
      <c r="E371" s="12"/>
      <c r="F371" s="12"/>
      <c r="G371" s="12"/>
      <c r="H371" s="12">
        <f t="shared" si="96"/>
        <v>0</v>
      </c>
      <c r="I371" s="12" t="e">
        <f t="shared" si="104"/>
        <v>#DIV/0!</v>
      </c>
      <c r="J371" s="12">
        <f t="shared" si="95"/>
        <v>0</v>
      </c>
      <c r="K371" s="12" t="e">
        <f t="shared" si="101"/>
        <v>#DIV/0!</v>
      </c>
      <c r="L371" s="12" t="e">
        <f t="shared" si="105"/>
        <v>#DIV/0!</v>
      </c>
      <c r="M371" s="12">
        <f t="shared" si="102"/>
        <v>0</v>
      </c>
      <c r="N371" s="12" t="e">
        <f t="shared" si="103"/>
        <v>#DIV/0!</v>
      </c>
    </row>
    <row r="372" spans="1:14" ht="15.75" customHeight="1" hidden="1">
      <c r="A372" s="77"/>
      <c r="B372" s="77"/>
      <c r="C372" s="57" t="s">
        <v>28</v>
      </c>
      <c r="D372" s="18" t="s">
        <v>23</v>
      </c>
      <c r="E372" s="12"/>
      <c r="F372" s="12"/>
      <c r="G372" s="12"/>
      <c r="H372" s="12">
        <f t="shared" si="96"/>
        <v>0</v>
      </c>
      <c r="I372" s="12" t="e">
        <f t="shared" si="104"/>
        <v>#DIV/0!</v>
      </c>
      <c r="J372" s="12">
        <f t="shared" si="95"/>
        <v>0</v>
      </c>
      <c r="K372" s="12" t="e">
        <f t="shared" si="101"/>
        <v>#DIV/0!</v>
      </c>
      <c r="L372" s="12" t="e">
        <f t="shared" si="105"/>
        <v>#DIV/0!</v>
      </c>
      <c r="M372" s="12">
        <f t="shared" si="102"/>
        <v>0</v>
      </c>
      <c r="N372" s="12" t="e">
        <f t="shared" si="103"/>
        <v>#DIV/0!</v>
      </c>
    </row>
    <row r="373" spans="1:14" s="3" customFormat="1" ht="15">
      <c r="A373" s="77"/>
      <c r="B373" s="77"/>
      <c r="C373" s="59"/>
      <c r="D373" s="5" t="s">
        <v>29</v>
      </c>
      <c r="E373" s="4">
        <f>SUM(E362:E366,E369:E372)</f>
        <v>199066.8</v>
      </c>
      <c r="F373" s="4">
        <f>SUM(F362:F366,F369:F372)</f>
        <v>93150.1</v>
      </c>
      <c r="G373" s="4">
        <f>SUM(G362:G366,G369:G372)</f>
        <v>104644.9</v>
      </c>
      <c r="H373" s="4">
        <f t="shared" si="96"/>
        <v>11494.799999999988</v>
      </c>
      <c r="I373" s="4">
        <f t="shared" si="104"/>
        <v>112.34008337081762</v>
      </c>
      <c r="J373" s="4">
        <f t="shared" si="95"/>
        <v>-94421.9</v>
      </c>
      <c r="K373" s="4">
        <f t="shared" si="101"/>
        <v>52.56773103299997</v>
      </c>
      <c r="L373" s="4">
        <f t="shared" si="105"/>
        <v>112.34008337081762</v>
      </c>
      <c r="M373" s="4">
        <f t="shared" si="102"/>
        <v>-94421.9</v>
      </c>
      <c r="N373" s="4">
        <f t="shared" si="103"/>
        <v>52.56773103299997</v>
      </c>
    </row>
    <row r="374" spans="1:14" ht="15">
      <c r="A374" s="77"/>
      <c r="B374" s="77"/>
      <c r="C374" s="57" t="s">
        <v>166</v>
      </c>
      <c r="D374" s="18" t="s">
        <v>120</v>
      </c>
      <c r="E374" s="12">
        <v>1622.5</v>
      </c>
      <c r="F374" s="12">
        <v>1460.6</v>
      </c>
      <c r="G374" s="12">
        <f>1463.5+0.6</f>
        <v>1464.1</v>
      </c>
      <c r="H374" s="12">
        <f t="shared" si="96"/>
        <v>3.5</v>
      </c>
      <c r="I374" s="12">
        <f t="shared" si="104"/>
        <v>100.23962755032179</v>
      </c>
      <c r="J374" s="12">
        <f t="shared" si="95"/>
        <v>-158.4000000000001</v>
      </c>
      <c r="K374" s="12">
        <f t="shared" si="101"/>
        <v>90.23728813559322</v>
      </c>
      <c r="L374" s="12">
        <f t="shared" si="105"/>
        <v>100.23962755032179</v>
      </c>
      <c r="M374" s="12">
        <f t="shared" si="102"/>
        <v>-158.4000000000001</v>
      </c>
      <c r="N374" s="12">
        <f t="shared" si="103"/>
        <v>90.23728813559322</v>
      </c>
    </row>
    <row r="375" spans="1:14" ht="15">
      <c r="A375" s="77"/>
      <c r="B375" s="77"/>
      <c r="C375" s="57" t="s">
        <v>15</v>
      </c>
      <c r="D375" s="18" t="s">
        <v>16</v>
      </c>
      <c r="E375" s="12">
        <f>SUM(E376:E379)</f>
        <v>18057.7</v>
      </c>
      <c r="F375" s="12">
        <f>SUM(F376:F379)</f>
        <v>18113</v>
      </c>
      <c r="G375" s="12">
        <f>SUM(G376:G379)</f>
        <v>16006</v>
      </c>
      <c r="H375" s="12">
        <f t="shared" si="96"/>
        <v>-2107</v>
      </c>
      <c r="I375" s="12">
        <f t="shared" si="104"/>
        <v>88.36747087727048</v>
      </c>
      <c r="J375" s="12">
        <f t="shared" si="95"/>
        <v>-2051.7000000000007</v>
      </c>
      <c r="K375" s="12">
        <f t="shared" si="101"/>
        <v>88.6380879070978</v>
      </c>
      <c r="L375" s="12">
        <f t="shared" si="105"/>
        <v>88.36747087727048</v>
      </c>
      <c r="M375" s="12">
        <f t="shared" si="102"/>
        <v>-2051.7000000000007</v>
      </c>
      <c r="N375" s="12">
        <f t="shared" si="103"/>
        <v>88.6380879070978</v>
      </c>
    </row>
    <row r="376" spans="1:14" ht="47.25" customHeight="1" hidden="1">
      <c r="A376" s="77"/>
      <c r="B376" s="77"/>
      <c r="C376" s="58" t="s">
        <v>221</v>
      </c>
      <c r="D376" s="32" t="s">
        <v>220</v>
      </c>
      <c r="E376" s="12"/>
      <c r="F376" s="12">
        <v>63</v>
      </c>
      <c r="G376" s="12">
        <v>446.9</v>
      </c>
      <c r="H376" s="12">
        <f t="shared" si="96"/>
        <v>383.9</v>
      </c>
      <c r="I376" s="12">
        <f t="shared" si="104"/>
        <v>709.3650793650793</v>
      </c>
      <c r="J376" s="12">
        <f t="shared" si="95"/>
        <v>446.9</v>
      </c>
      <c r="K376" s="12" t="e">
        <f t="shared" si="101"/>
        <v>#DIV/0!</v>
      </c>
      <c r="L376" s="12"/>
      <c r="M376" s="12"/>
      <c r="N376" s="12"/>
    </row>
    <row r="377" spans="1:14" s="3" customFormat="1" ht="63" customHeight="1" hidden="1">
      <c r="A377" s="77"/>
      <c r="B377" s="77"/>
      <c r="C377" s="58" t="s">
        <v>121</v>
      </c>
      <c r="D377" s="32" t="s">
        <v>122</v>
      </c>
      <c r="E377" s="12">
        <v>14479.6</v>
      </c>
      <c r="F377" s="12">
        <v>15750</v>
      </c>
      <c r="G377" s="12">
        <v>11005.5</v>
      </c>
      <c r="H377" s="12">
        <f t="shared" si="96"/>
        <v>-4744.5</v>
      </c>
      <c r="I377" s="12">
        <f t="shared" si="104"/>
        <v>69.87619047619049</v>
      </c>
      <c r="J377" s="12">
        <f t="shared" si="95"/>
        <v>-3474.1000000000004</v>
      </c>
      <c r="K377" s="12">
        <f t="shared" si="101"/>
        <v>76.00693389320146</v>
      </c>
      <c r="L377" s="12">
        <f>G377/F377*100</f>
        <v>69.87619047619049</v>
      </c>
      <c r="M377" s="12">
        <f aca="true" t="shared" si="106" ref="M377:M413">G377-E377</f>
        <v>-3474.1000000000004</v>
      </c>
      <c r="N377" s="12">
        <f>G377/E377*100</f>
        <v>76.00693389320146</v>
      </c>
    </row>
    <row r="378" spans="1:14" s="3" customFormat="1" ht="78.75" customHeight="1" hidden="1">
      <c r="A378" s="77"/>
      <c r="B378" s="77"/>
      <c r="C378" s="58" t="s">
        <v>178</v>
      </c>
      <c r="D378" s="32" t="s">
        <v>179</v>
      </c>
      <c r="E378" s="12"/>
      <c r="F378" s="12"/>
      <c r="G378" s="12"/>
      <c r="H378" s="12">
        <f t="shared" si="96"/>
        <v>0</v>
      </c>
      <c r="I378" s="12" t="e">
        <f t="shared" si="104"/>
        <v>#DIV/0!</v>
      </c>
      <c r="J378" s="12">
        <f t="shared" si="95"/>
        <v>0</v>
      </c>
      <c r="K378" s="12" t="e">
        <f t="shared" si="101"/>
        <v>#DIV/0!</v>
      </c>
      <c r="L378" s="12" t="e">
        <f>G378/F378*100</f>
        <v>#DIV/0!</v>
      </c>
      <c r="M378" s="12">
        <f t="shared" si="106"/>
        <v>0</v>
      </c>
      <c r="N378" s="12" t="e">
        <f>G378/E378*100</f>
        <v>#DIV/0!</v>
      </c>
    </row>
    <row r="379" spans="1:14" s="3" customFormat="1" ht="47.25" customHeight="1" hidden="1">
      <c r="A379" s="77"/>
      <c r="B379" s="77"/>
      <c r="C379" s="58" t="s">
        <v>17</v>
      </c>
      <c r="D379" s="32" t="s">
        <v>18</v>
      </c>
      <c r="E379" s="12">
        <v>3578.1</v>
      </c>
      <c r="F379" s="12">
        <v>2300</v>
      </c>
      <c r="G379" s="12">
        <v>4553.6</v>
      </c>
      <c r="H379" s="12">
        <f t="shared" si="96"/>
        <v>2253.6000000000004</v>
      </c>
      <c r="I379" s="12">
        <f t="shared" si="104"/>
        <v>197.98260869565217</v>
      </c>
      <c r="J379" s="12">
        <f t="shared" si="95"/>
        <v>975.5000000000005</v>
      </c>
      <c r="K379" s="12">
        <f t="shared" si="101"/>
        <v>127.26307258041977</v>
      </c>
      <c r="L379" s="12">
        <f>G379/F379*100</f>
        <v>197.98260869565217</v>
      </c>
      <c r="M379" s="12">
        <f t="shared" si="106"/>
        <v>975.5000000000005</v>
      </c>
      <c r="N379" s="12">
        <f>G379/E379*100</f>
        <v>127.26307258041977</v>
      </c>
    </row>
    <row r="380" spans="1:14" s="3" customFormat="1" ht="15">
      <c r="A380" s="77"/>
      <c r="B380" s="77"/>
      <c r="C380" s="60"/>
      <c r="D380" s="5" t="s">
        <v>30</v>
      </c>
      <c r="E380" s="4">
        <f>SUM(E374:E375)</f>
        <v>19680.2</v>
      </c>
      <c r="F380" s="4">
        <f>SUM(F374:F375)</f>
        <v>19573.6</v>
      </c>
      <c r="G380" s="4">
        <f>SUM(G374:G375)</f>
        <v>17470.1</v>
      </c>
      <c r="H380" s="4">
        <f t="shared" si="96"/>
        <v>-2103.5</v>
      </c>
      <c r="I380" s="4">
        <f t="shared" si="104"/>
        <v>89.25338210651081</v>
      </c>
      <c r="J380" s="4">
        <f t="shared" si="95"/>
        <v>-2210.100000000002</v>
      </c>
      <c r="K380" s="4">
        <f t="shared" si="101"/>
        <v>88.76993119988616</v>
      </c>
      <c r="L380" s="4">
        <f>G380/F380*100</f>
        <v>89.25338210651081</v>
      </c>
      <c r="M380" s="4">
        <f t="shared" si="106"/>
        <v>-2210.100000000002</v>
      </c>
      <c r="N380" s="4">
        <f>G380/E380*100</f>
        <v>88.76993119988616</v>
      </c>
    </row>
    <row r="381" spans="1:14" s="3" customFormat="1" ht="15">
      <c r="A381" s="78"/>
      <c r="B381" s="78"/>
      <c r="C381" s="59"/>
      <c r="D381" s="5" t="s">
        <v>47</v>
      </c>
      <c r="E381" s="4">
        <f>E373+E380</f>
        <v>218747</v>
      </c>
      <c r="F381" s="4">
        <f>F373+F380</f>
        <v>112723.70000000001</v>
      </c>
      <c r="G381" s="4">
        <f>G373+G380</f>
        <v>122115</v>
      </c>
      <c r="H381" s="4">
        <f t="shared" si="96"/>
        <v>9391.299999999988</v>
      </c>
      <c r="I381" s="4">
        <f t="shared" si="104"/>
        <v>108.33125598254847</v>
      </c>
      <c r="J381" s="4">
        <f t="shared" si="95"/>
        <v>-96632</v>
      </c>
      <c r="K381" s="4">
        <f t="shared" si="101"/>
        <v>55.82476559678533</v>
      </c>
      <c r="L381" s="4">
        <f>G381/F381*100</f>
        <v>108.33125598254847</v>
      </c>
      <c r="M381" s="4">
        <f t="shared" si="106"/>
        <v>-96632</v>
      </c>
      <c r="N381" s="4">
        <f>G381/E381*100</f>
        <v>55.82476559678533</v>
      </c>
    </row>
    <row r="382" spans="1:14" s="3" customFormat="1" ht="15.75" customHeight="1">
      <c r="A382" s="76" t="s">
        <v>123</v>
      </c>
      <c r="B382" s="76" t="s">
        <v>124</v>
      </c>
      <c r="C382" s="57" t="s">
        <v>8</v>
      </c>
      <c r="D382" s="32" t="s">
        <v>118</v>
      </c>
      <c r="E382" s="17">
        <v>429.8</v>
      </c>
      <c r="F382" s="4"/>
      <c r="G382" s="17">
        <v>1420.6</v>
      </c>
      <c r="H382" s="17">
        <f t="shared" si="96"/>
        <v>1420.6</v>
      </c>
      <c r="I382" s="17"/>
      <c r="J382" s="17">
        <f t="shared" si="95"/>
        <v>990.8</v>
      </c>
      <c r="K382" s="17">
        <f t="shared" si="101"/>
        <v>330.5258259655654</v>
      </c>
      <c r="L382" s="17"/>
      <c r="M382" s="17">
        <f t="shared" si="106"/>
        <v>990.8</v>
      </c>
      <c r="N382" s="17"/>
    </row>
    <row r="383" spans="1:14" ht="46.5">
      <c r="A383" s="77"/>
      <c r="B383" s="77"/>
      <c r="C383" s="57" t="s">
        <v>195</v>
      </c>
      <c r="D383" s="33" t="s">
        <v>196</v>
      </c>
      <c r="E383" s="12">
        <v>3890.8</v>
      </c>
      <c r="F383" s="12"/>
      <c r="G383" s="12">
        <v>4250.9</v>
      </c>
      <c r="H383" s="12">
        <f t="shared" si="96"/>
        <v>4250.9</v>
      </c>
      <c r="I383" s="12"/>
      <c r="J383" s="12">
        <f t="shared" si="95"/>
        <v>360.09999999999945</v>
      </c>
      <c r="K383" s="12">
        <f t="shared" si="101"/>
        <v>109.2551660326925</v>
      </c>
      <c r="L383" s="12"/>
      <c r="M383" s="12">
        <f t="shared" si="106"/>
        <v>360.09999999999945</v>
      </c>
      <c r="N383" s="12">
        <f aca="true" t="shared" si="107" ref="N383:N402">G383/E383*100</f>
        <v>109.2551660326925</v>
      </c>
    </row>
    <row r="384" spans="1:14" ht="30.75">
      <c r="A384" s="77"/>
      <c r="B384" s="77"/>
      <c r="C384" s="57" t="s">
        <v>183</v>
      </c>
      <c r="D384" s="33" t="s">
        <v>184</v>
      </c>
      <c r="E384" s="12">
        <v>74641.8</v>
      </c>
      <c r="F384" s="12"/>
      <c r="G384" s="12">
        <v>1407.2</v>
      </c>
      <c r="H384" s="12">
        <f t="shared" si="96"/>
        <v>1407.2</v>
      </c>
      <c r="I384" s="12"/>
      <c r="J384" s="12">
        <f t="shared" si="95"/>
        <v>-73234.6</v>
      </c>
      <c r="K384" s="12">
        <f t="shared" si="101"/>
        <v>1.885270719623589</v>
      </c>
      <c r="L384" s="12"/>
      <c r="M384" s="12">
        <f t="shared" si="106"/>
        <v>-73234.6</v>
      </c>
      <c r="N384" s="12">
        <f t="shared" si="107"/>
        <v>1.885270719623589</v>
      </c>
    </row>
    <row r="385" spans="1:14" ht="80.25" customHeight="1">
      <c r="A385" s="77"/>
      <c r="B385" s="77"/>
      <c r="C385" s="58" t="s">
        <v>181</v>
      </c>
      <c r="D385" s="33" t="s">
        <v>201</v>
      </c>
      <c r="E385" s="12">
        <v>14.3</v>
      </c>
      <c r="F385" s="12"/>
      <c r="G385" s="12"/>
      <c r="H385" s="12">
        <f t="shared" si="96"/>
        <v>0</v>
      </c>
      <c r="I385" s="12"/>
      <c r="J385" s="12">
        <f t="shared" si="95"/>
        <v>-14.3</v>
      </c>
      <c r="K385" s="12">
        <f t="shared" si="101"/>
        <v>0</v>
      </c>
      <c r="L385" s="12" t="e">
        <f>G385/F385*100</f>
        <v>#DIV/0!</v>
      </c>
      <c r="M385" s="12">
        <f t="shared" si="106"/>
        <v>-14.3</v>
      </c>
      <c r="N385" s="12">
        <f t="shared" si="107"/>
        <v>0</v>
      </c>
    </row>
    <row r="386" spans="1:14" ht="15">
      <c r="A386" s="77"/>
      <c r="B386" s="77"/>
      <c r="C386" s="57" t="s">
        <v>15</v>
      </c>
      <c r="D386" s="18" t="s">
        <v>16</v>
      </c>
      <c r="E386" s="12">
        <f>E387</f>
        <v>537.4</v>
      </c>
      <c r="F386" s="12">
        <f>F387</f>
        <v>0</v>
      </c>
      <c r="G386" s="12">
        <v>1320</v>
      </c>
      <c r="H386" s="12">
        <f t="shared" si="96"/>
        <v>1320</v>
      </c>
      <c r="I386" s="12"/>
      <c r="J386" s="12">
        <f t="shared" si="95"/>
        <v>782.6</v>
      </c>
      <c r="K386" s="12">
        <f t="shared" si="101"/>
        <v>245.62709341272796</v>
      </c>
      <c r="L386" s="12"/>
      <c r="M386" s="12">
        <f t="shared" si="106"/>
        <v>782.6</v>
      </c>
      <c r="N386" s="12">
        <f t="shared" si="107"/>
        <v>245.62709341272796</v>
      </c>
    </row>
    <row r="387" spans="1:14" ht="47.25" customHeight="1" hidden="1">
      <c r="A387" s="77"/>
      <c r="B387" s="77"/>
      <c r="C387" s="58" t="s">
        <v>17</v>
      </c>
      <c r="D387" s="32" t="s">
        <v>18</v>
      </c>
      <c r="E387" s="12">
        <v>537.4</v>
      </c>
      <c r="F387" s="12"/>
      <c r="G387" s="12">
        <v>1319.9</v>
      </c>
      <c r="H387" s="12">
        <f t="shared" si="96"/>
        <v>1319.9</v>
      </c>
      <c r="I387" s="12" t="e">
        <f>G387/F387*100</f>
        <v>#DIV/0!</v>
      </c>
      <c r="J387" s="12">
        <f t="shared" si="95"/>
        <v>782.5000000000001</v>
      </c>
      <c r="K387" s="12">
        <f t="shared" si="101"/>
        <v>245.60848529959065</v>
      </c>
      <c r="L387" s="12" t="e">
        <f>G387/F387*100</f>
        <v>#DIV/0!</v>
      </c>
      <c r="M387" s="12">
        <f t="shared" si="106"/>
        <v>782.5000000000001</v>
      </c>
      <c r="N387" s="12">
        <f t="shared" si="107"/>
        <v>245.60848529959065</v>
      </c>
    </row>
    <row r="388" spans="1:14" ht="15" hidden="1">
      <c r="A388" s="77"/>
      <c r="B388" s="77"/>
      <c r="C388" s="57" t="s">
        <v>19</v>
      </c>
      <c r="D388" s="18" t="s">
        <v>20</v>
      </c>
      <c r="E388" s="12"/>
      <c r="F388" s="12"/>
      <c r="G388" s="12">
        <v>18.7</v>
      </c>
      <c r="H388" s="12">
        <f t="shared" si="96"/>
        <v>18.7</v>
      </c>
      <c r="I388" s="12" t="e">
        <f>G388/F388*100</f>
        <v>#DIV/0!</v>
      </c>
      <c r="J388" s="12">
        <f t="shared" si="95"/>
        <v>18.7</v>
      </c>
      <c r="K388" s="12" t="e">
        <f t="shared" si="101"/>
        <v>#DIV/0!</v>
      </c>
      <c r="L388" s="12"/>
      <c r="M388" s="12">
        <f t="shared" si="106"/>
        <v>18.7</v>
      </c>
      <c r="N388" s="12" t="e">
        <f t="shared" si="107"/>
        <v>#DIV/0!</v>
      </c>
    </row>
    <row r="389" spans="1:14" ht="15">
      <c r="A389" s="77"/>
      <c r="B389" s="77"/>
      <c r="C389" s="57" t="s">
        <v>26</v>
      </c>
      <c r="D389" s="18" t="s">
        <v>27</v>
      </c>
      <c r="E389" s="12">
        <v>1110.5</v>
      </c>
      <c r="F389" s="12">
        <v>1185.8</v>
      </c>
      <c r="G389" s="12">
        <v>1185.5</v>
      </c>
      <c r="H389" s="12">
        <f t="shared" si="96"/>
        <v>-0.2999999999999545</v>
      </c>
      <c r="I389" s="12">
        <f>G389/F389*100</f>
        <v>99.97470062405128</v>
      </c>
      <c r="J389" s="12">
        <f t="shared" si="95"/>
        <v>75</v>
      </c>
      <c r="K389" s="12">
        <f t="shared" si="101"/>
        <v>106.75371454299865</v>
      </c>
      <c r="L389" s="12">
        <f>G389/F389*100</f>
        <v>99.97470062405128</v>
      </c>
      <c r="M389" s="12">
        <f t="shared" si="106"/>
        <v>75</v>
      </c>
      <c r="N389" s="12">
        <f t="shared" si="107"/>
        <v>106.75371454299865</v>
      </c>
    </row>
    <row r="390" spans="1:14" ht="15.75" customHeight="1">
      <c r="A390" s="77"/>
      <c r="B390" s="77"/>
      <c r="C390" s="57" t="s">
        <v>39</v>
      </c>
      <c r="D390" s="32" t="s">
        <v>40</v>
      </c>
      <c r="E390" s="12">
        <v>1513</v>
      </c>
      <c r="F390" s="12">
        <v>878.4</v>
      </c>
      <c r="G390" s="12">
        <v>878.43</v>
      </c>
      <c r="H390" s="12">
        <f t="shared" si="96"/>
        <v>0.029999999999972715</v>
      </c>
      <c r="I390" s="12">
        <f>G390/F390*100</f>
        <v>100.00341530054644</v>
      </c>
      <c r="J390" s="12">
        <f aca="true" t="shared" si="108" ref="J390:J453">G390-E390</f>
        <v>-634.57</v>
      </c>
      <c r="K390" s="12">
        <f t="shared" si="101"/>
        <v>58.05882352941176</v>
      </c>
      <c r="L390" s="12">
        <f>G390/F390*100</f>
        <v>100.00341530054644</v>
      </c>
      <c r="M390" s="12">
        <f t="shared" si="106"/>
        <v>-634.57</v>
      </c>
      <c r="N390" s="12">
        <f t="shared" si="107"/>
        <v>58.05882352941176</v>
      </c>
    </row>
    <row r="391" spans="1:14" ht="15">
      <c r="A391" s="77"/>
      <c r="B391" s="77"/>
      <c r="C391" s="57" t="s">
        <v>28</v>
      </c>
      <c r="D391" s="18" t="s">
        <v>23</v>
      </c>
      <c r="E391" s="12">
        <v>-17.1</v>
      </c>
      <c r="F391" s="12"/>
      <c r="G391" s="12"/>
      <c r="H391" s="12">
        <f aca="true" t="shared" si="109" ref="H391:H454">G391-F391</f>
        <v>0</v>
      </c>
      <c r="I391" s="12"/>
      <c r="J391" s="12">
        <f t="shared" si="108"/>
        <v>17.1</v>
      </c>
      <c r="K391" s="12">
        <f t="shared" si="101"/>
        <v>0</v>
      </c>
      <c r="L391" s="12"/>
      <c r="M391" s="12">
        <f t="shared" si="106"/>
        <v>17.1</v>
      </c>
      <c r="N391" s="12">
        <f t="shared" si="107"/>
        <v>0</v>
      </c>
    </row>
    <row r="392" spans="1:14" s="3" customFormat="1" ht="30.75">
      <c r="A392" s="77"/>
      <c r="B392" s="77"/>
      <c r="C392" s="60"/>
      <c r="D392" s="5" t="s">
        <v>31</v>
      </c>
      <c r="E392" s="2">
        <f>E393-E391</f>
        <v>82137.6</v>
      </c>
      <c r="F392" s="2">
        <f>F393-F391</f>
        <v>2064.2</v>
      </c>
      <c r="G392" s="2">
        <f>G393-G391</f>
        <v>10481.330000000002</v>
      </c>
      <c r="H392" s="2">
        <f t="shared" si="109"/>
        <v>8417.130000000001</v>
      </c>
      <c r="I392" s="2">
        <f>G392/F392*100</f>
        <v>507.7671737234765</v>
      </c>
      <c r="J392" s="2">
        <f t="shared" si="108"/>
        <v>-71656.27</v>
      </c>
      <c r="K392" s="2">
        <f t="shared" si="101"/>
        <v>12.760696684587817</v>
      </c>
      <c r="L392" s="2">
        <f>G392/F392*100</f>
        <v>507.7671737234765</v>
      </c>
      <c r="M392" s="2">
        <f t="shared" si="106"/>
        <v>-71656.27</v>
      </c>
      <c r="N392" s="2">
        <f t="shared" si="107"/>
        <v>12.760696684587817</v>
      </c>
    </row>
    <row r="393" spans="1:14" s="3" customFormat="1" ht="15">
      <c r="A393" s="78"/>
      <c r="B393" s="78"/>
      <c r="C393" s="62"/>
      <c r="D393" s="5" t="s">
        <v>47</v>
      </c>
      <c r="E393" s="4">
        <f>SUM(E382:E386,E388:E391)</f>
        <v>82120.5</v>
      </c>
      <c r="F393" s="4">
        <f>SUM(F382:F386,F388:F391)</f>
        <v>2064.2</v>
      </c>
      <c r="G393" s="4">
        <f>SUM(G382:G386,G388:G391)</f>
        <v>10481.330000000002</v>
      </c>
      <c r="H393" s="4">
        <f t="shared" si="109"/>
        <v>8417.130000000001</v>
      </c>
      <c r="I393" s="4">
        <f>G393/F393*100</f>
        <v>507.7671737234765</v>
      </c>
      <c r="J393" s="4">
        <f t="shared" si="108"/>
        <v>-71639.17</v>
      </c>
      <c r="K393" s="4">
        <f t="shared" si="101"/>
        <v>12.763353851961448</v>
      </c>
      <c r="L393" s="4">
        <f>G393/F393*100</f>
        <v>507.7671737234765</v>
      </c>
      <c r="M393" s="4">
        <f t="shared" si="106"/>
        <v>-71639.17</v>
      </c>
      <c r="N393" s="4">
        <f t="shared" si="107"/>
        <v>12.763353851961448</v>
      </c>
    </row>
    <row r="394" spans="1:14" s="3" customFormat="1" ht="15.75" customHeight="1">
      <c r="A394" s="76" t="s">
        <v>125</v>
      </c>
      <c r="B394" s="76" t="s">
        <v>126</v>
      </c>
      <c r="C394" s="57" t="s">
        <v>8</v>
      </c>
      <c r="D394" s="32" t="s">
        <v>118</v>
      </c>
      <c r="E394" s="17"/>
      <c r="F394" s="4"/>
      <c r="G394" s="17">
        <v>707.8</v>
      </c>
      <c r="H394" s="17">
        <f t="shared" si="109"/>
        <v>707.8</v>
      </c>
      <c r="I394" s="17"/>
      <c r="J394" s="17">
        <f t="shared" si="108"/>
        <v>707.8</v>
      </c>
      <c r="K394" s="17"/>
      <c r="L394" s="17" t="e">
        <f>G394/F394*100</f>
        <v>#DIV/0!</v>
      </c>
      <c r="M394" s="17">
        <f t="shared" si="106"/>
        <v>707.8</v>
      </c>
      <c r="N394" s="17" t="e">
        <f t="shared" si="107"/>
        <v>#DIV/0!</v>
      </c>
    </row>
    <row r="395" spans="1:14" s="3" customFormat="1" ht="30.75">
      <c r="A395" s="77"/>
      <c r="B395" s="77"/>
      <c r="C395" s="57" t="s">
        <v>183</v>
      </c>
      <c r="D395" s="33" t="s">
        <v>184</v>
      </c>
      <c r="E395" s="17">
        <v>15.2</v>
      </c>
      <c r="F395" s="17"/>
      <c r="G395" s="17">
        <v>683.4</v>
      </c>
      <c r="H395" s="17">
        <f t="shared" si="109"/>
        <v>683.4</v>
      </c>
      <c r="I395" s="17"/>
      <c r="J395" s="17">
        <f t="shared" si="108"/>
        <v>668.1999999999999</v>
      </c>
      <c r="K395" s="17">
        <f>G395/E395*100</f>
        <v>4496.0526315789475</v>
      </c>
      <c r="L395" s="17"/>
      <c r="M395" s="17">
        <f t="shared" si="106"/>
        <v>668.1999999999999</v>
      </c>
      <c r="N395" s="17">
        <f t="shared" si="107"/>
        <v>4496.0526315789475</v>
      </c>
    </row>
    <row r="396" spans="1:14" s="3" customFormat="1" ht="94.5" customHeight="1" hidden="1">
      <c r="A396" s="77"/>
      <c r="B396" s="77"/>
      <c r="C396" s="58" t="s">
        <v>181</v>
      </c>
      <c r="D396" s="33" t="s">
        <v>201</v>
      </c>
      <c r="E396" s="17"/>
      <c r="F396" s="4"/>
      <c r="G396" s="17"/>
      <c r="H396" s="17">
        <f t="shared" si="109"/>
        <v>0</v>
      </c>
      <c r="I396" s="17" t="e">
        <f>G396/F396*100</f>
        <v>#DIV/0!</v>
      </c>
      <c r="J396" s="17">
        <f t="shared" si="108"/>
        <v>0</v>
      </c>
      <c r="K396" s="17" t="e">
        <f>G396/E396*100</f>
        <v>#DIV/0!</v>
      </c>
      <c r="L396" s="17" t="e">
        <f aca="true" t="shared" si="110" ref="L396:L403">G396/F396*100</f>
        <v>#DIV/0!</v>
      </c>
      <c r="M396" s="17">
        <f t="shared" si="106"/>
        <v>0</v>
      </c>
      <c r="N396" s="17" t="e">
        <f t="shared" si="107"/>
        <v>#DIV/0!</v>
      </c>
    </row>
    <row r="397" spans="1:14" s="3" customFormat="1" ht="15.75" customHeight="1">
      <c r="A397" s="77"/>
      <c r="B397" s="77"/>
      <c r="C397" s="57" t="s">
        <v>15</v>
      </c>
      <c r="D397" s="18" t="s">
        <v>16</v>
      </c>
      <c r="E397" s="17">
        <f>E398</f>
        <v>0</v>
      </c>
      <c r="F397" s="17">
        <f>F398</f>
        <v>0</v>
      </c>
      <c r="G397" s="17">
        <f>G398</f>
        <v>430.9</v>
      </c>
      <c r="H397" s="17">
        <f t="shared" si="109"/>
        <v>430.9</v>
      </c>
      <c r="I397" s="17"/>
      <c r="J397" s="17">
        <f t="shared" si="108"/>
        <v>430.9</v>
      </c>
      <c r="K397" s="17"/>
      <c r="L397" s="17" t="e">
        <f t="shared" si="110"/>
        <v>#DIV/0!</v>
      </c>
      <c r="M397" s="17">
        <f t="shared" si="106"/>
        <v>430.9</v>
      </c>
      <c r="N397" s="17" t="e">
        <f t="shared" si="107"/>
        <v>#DIV/0!</v>
      </c>
    </row>
    <row r="398" spans="1:14" s="3" customFormat="1" ht="47.25" customHeight="1" hidden="1">
      <c r="A398" s="77"/>
      <c r="B398" s="77"/>
      <c r="C398" s="58" t="s">
        <v>17</v>
      </c>
      <c r="D398" s="32" t="s">
        <v>18</v>
      </c>
      <c r="E398" s="12"/>
      <c r="F398" s="12"/>
      <c r="G398" s="12">
        <v>430.9</v>
      </c>
      <c r="H398" s="12">
        <f t="shared" si="109"/>
        <v>430.9</v>
      </c>
      <c r="I398" s="12" t="e">
        <f>G398/F398*100</f>
        <v>#DIV/0!</v>
      </c>
      <c r="J398" s="12">
        <f t="shared" si="108"/>
        <v>430.9</v>
      </c>
      <c r="K398" s="12" t="e">
        <f aca="true" t="shared" si="111" ref="K398:K413">G398/E398*100</f>
        <v>#DIV/0!</v>
      </c>
      <c r="L398" s="12" t="e">
        <f t="shared" si="110"/>
        <v>#DIV/0!</v>
      </c>
      <c r="M398" s="12">
        <f t="shared" si="106"/>
        <v>430.9</v>
      </c>
      <c r="N398" s="12" t="e">
        <f t="shared" si="107"/>
        <v>#DIV/0!</v>
      </c>
    </row>
    <row r="399" spans="1:14" s="3" customFormat="1" ht="15">
      <c r="A399" s="77"/>
      <c r="B399" s="77"/>
      <c r="C399" s="57" t="s">
        <v>19</v>
      </c>
      <c r="D399" s="18" t="s">
        <v>20</v>
      </c>
      <c r="E399" s="17">
        <v>16.4</v>
      </c>
      <c r="F399" s="4"/>
      <c r="G399" s="17">
        <v>-22.5</v>
      </c>
      <c r="H399" s="17">
        <f t="shared" si="109"/>
        <v>-22.5</v>
      </c>
      <c r="I399" s="17"/>
      <c r="J399" s="17">
        <f t="shared" si="108"/>
        <v>-38.9</v>
      </c>
      <c r="K399" s="17">
        <f t="shared" si="111"/>
        <v>-137.19512195121953</v>
      </c>
      <c r="L399" s="17" t="e">
        <f t="shared" si="110"/>
        <v>#DIV/0!</v>
      </c>
      <c r="M399" s="17">
        <f t="shared" si="106"/>
        <v>-38.9</v>
      </c>
      <c r="N399" s="17">
        <f t="shared" si="107"/>
        <v>-137.19512195121953</v>
      </c>
    </row>
    <row r="400" spans="1:14" s="3" customFormat="1" ht="15.75" customHeight="1" hidden="1">
      <c r="A400" s="77"/>
      <c r="B400" s="77"/>
      <c r="C400" s="57" t="s">
        <v>21</v>
      </c>
      <c r="D400" s="18" t="s">
        <v>22</v>
      </c>
      <c r="E400" s="17"/>
      <c r="F400" s="4"/>
      <c r="G400" s="17"/>
      <c r="H400" s="17">
        <f t="shared" si="109"/>
        <v>0</v>
      </c>
      <c r="I400" s="17" t="e">
        <f aca="true" t="shared" si="112" ref="I400:I405">G400/F400*100</f>
        <v>#DIV/0!</v>
      </c>
      <c r="J400" s="17">
        <f t="shared" si="108"/>
        <v>0</v>
      </c>
      <c r="K400" s="17" t="e">
        <f t="shared" si="111"/>
        <v>#DIV/0!</v>
      </c>
      <c r="L400" s="17" t="e">
        <f t="shared" si="110"/>
        <v>#DIV/0!</v>
      </c>
      <c r="M400" s="17">
        <f t="shared" si="106"/>
        <v>0</v>
      </c>
      <c r="N400" s="17" t="e">
        <f t="shared" si="107"/>
        <v>#DIV/0!</v>
      </c>
    </row>
    <row r="401" spans="1:14" ht="15">
      <c r="A401" s="77"/>
      <c r="B401" s="77"/>
      <c r="C401" s="57" t="s">
        <v>24</v>
      </c>
      <c r="D401" s="18" t="s">
        <v>91</v>
      </c>
      <c r="E401" s="17">
        <v>37271.2</v>
      </c>
      <c r="F401" s="17">
        <v>3567.9</v>
      </c>
      <c r="G401" s="17">
        <v>2414.9</v>
      </c>
      <c r="H401" s="17">
        <f t="shared" si="109"/>
        <v>-1153</v>
      </c>
      <c r="I401" s="17">
        <f t="shared" si="112"/>
        <v>67.68407186300065</v>
      </c>
      <c r="J401" s="17">
        <f t="shared" si="108"/>
        <v>-34856.299999999996</v>
      </c>
      <c r="K401" s="17">
        <f t="shared" si="111"/>
        <v>6.479265491854301</v>
      </c>
      <c r="L401" s="17">
        <f t="shared" si="110"/>
        <v>67.68407186300065</v>
      </c>
      <c r="M401" s="17">
        <f t="shared" si="106"/>
        <v>-34856.299999999996</v>
      </c>
      <c r="N401" s="17">
        <f t="shared" si="107"/>
        <v>6.479265491854301</v>
      </c>
    </row>
    <row r="402" spans="1:14" ht="15.75" customHeight="1" hidden="1">
      <c r="A402" s="77"/>
      <c r="B402" s="77"/>
      <c r="C402" s="57" t="s">
        <v>26</v>
      </c>
      <c r="D402" s="18" t="s">
        <v>27</v>
      </c>
      <c r="E402" s="17"/>
      <c r="F402" s="17"/>
      <c r="G402" s="17"/>
      <c r="H402" s="17">
        <f t="shared" si="109"/>
        <v>0</v>
      </c>
      <c r="I402" s="17" t="e">
        <f t="shared" si="112"/>
        <v>#DIV/0!</v>
      </c>
      <c r="J402" s="17">
        <f t="shared" si="108"/>
        <v>0</v>
      </c>
      <c r="K402" s="17" t="e">
        <f t="shared" si="111"/>
        <v>#DIV/0!</v>
      </c>
      <c r="L402" s="17" t="e">
        <f t="shared" si="110"/>
        <v>#DIV/0!</v>
      </c>
      <c r="M402" s="17">
        <f t="shared" si="106"/>
        <v>0</v>
      </c>
      <c r="N402" s="17" t="e">
        <f t="shared" si="107"/>
        <v>#DIV/0!</v>
      </c>
    </row>
    <row r="403" spans="1:14" ht="15.75" customHeight="1">
      <c r="A403" s="77"/>
      <c r="B403" s="77"/>
      <c r="C403" s="57" t="s">
        <v>39</v>
      </c>
      <c r="D403" s="32" t="s">
        <v>40</v>
      </c>
      <c r="E403" s="17">
        <v>3080</v>
      </c>
      <c r="F403" s="17">
        <v>3080</v>
      </c>
      <c r="G403" s="17">
        <v>3080</v>
      </c>
      <c r="H403" s="17">
        <f t="shared" si="109"/>
        <v>0</v>
      </c>
      <c r="I403" s="17">
        <f t="shared" si="112"/>
        <v>100</v>
      </c>
      <c r="J403" s="17">
        <f t="shared" si="108"/>
        <v>0</v>
      </c>
      <c r="K403" s="17">
        <f t="shared" si="111"/>
        <v>100</v>
      </c>
      <c r="L403" s="17">
        <f t="shared" si="110"/>
        <v>100</v>
      </c>
      <c r="M403" s="17">
        <f t="shared" si="106"/>
        <v>0</v>
      </c>
      <c r="N403" s="17"/>
    </row>
    <row r="404" spans="1:14" ht="31.5" customHeight="1" hidden="1">
      <c r="A404" s="77"/>
      <c r="B404" s="77"/>
      <c r="C404" s="57" t="s">
        <v>175</v>
      </c>
      <c r="D404" s="32" t="s">
        <v>176</v>
      </c>
      <c r="E404" s="17"/>
      <c r="F404" s="17"/>
      <c r="G404" s="17"/>
      <c r="H404" s="17">
        <f t="shared" si="109"/>
        <v>0</v>
      </c>
      <c r="I404" s="17" t="e">
        <f t="shared" si="112"/>
        <v>#DIV/0!</v>
      </c>
      <c r="J404" s="17">
        <f t="shared" si="108"/>
        <v>0</v>
      </c>
      <c r="K404" s="17" t="e">
        <f t="shared" si="111"/>
        <v>#DIV/0!</v>
      </c>
      <c r="L404" s="17"/>
      <c r="M404" s="17">
        <f t="shared" si="106"/>
        <v>0</v>
      </c>
      <c r="N404" s="17" t="e">
        <f>G404/E404*100</f>
        <v>#DIV/0!</v>
      </c>
    </row>
    <row r="405" spans="1:14" ht="30.75">
      <c r="A405" s="77"/>
      <c r="B405" s="77"/>
      <c r="C405" s="57" t="s">
        <v>174</v>
      </c>
      <c r="D405" s="32" t="s">
        <v>177</v>
      </c>
      <c r="E405" s="17">
        <v>10967.6</v>
      </c>
      <c r="F405" s="17">
        <v>5731.6</v>
      </c>
      <c r="G405" s="17">
        <v>6440.43</v>
      </c>
      <c r="H405" s="17">
        <f t="shared" si="109"/>
        <v>708.8299999999999</v>
      </c>
      <c r="I405" s="17">
        <f t="shared" si="112"/>
        <v>112.36705282992531</v>
      </c>
      <c r="J405" s="17">
        <f t="shared" si="108"/>
        <v>-4527.17</v>
      </c>
      <c r="K405" s="17">
        <f t="shared" si="111"/>
        <v>58.722327583062835</v>
      </c>
      <c r="L405" s="17"/>
      <c r="M405" s="17">
        <f t="shared" si="106"/>
        <v>-4527.17</v>
      </c>
      <c r="N405" s="17">
        <f>G405/E405*100</f>
        <v>58.722327583062835</v>
      </c>
    </row>
    <row r="406" spans="1:14" ht="15">
      <c r="A406" s="77"/>
      <c r="B406" s="77"/>
      <c r="C406" s="57" t="s">
        <v>28</v>
      </c>
      <c r="D406" s="18" t="s">
        <v>23</v>
      </c>
      <c r="E406" s="17">
        <v>-40.8</v>
      </c>
      <c r="F406" s="17"/>
      <c r="G406" s="17">
        <v>-100.8</v>
      </c>
      <c r="H406" s="17">
        <f t="shared" si="109"/>
        <v>-100.8</v>
      </c>
      <c r="I406" s="17"/>
      <c r="J406" s="17">
        <f t="shared" si="108"/>
        <v>-60</v>
      </c>
      <c r="K406" s="17">
        <f t="shared" si="111"/>
        <v>247.05882352941177</v>
      </c>
      <c r="L406" s="17"/>
      <c r="M406" s="17">
        <f t="shared" si="106"/>
        <v>-60</v>
      </c>
      <c r="N406" s="17">
        <f>G406/E406*100</f>
        <v>247.05882352941177</v>
      </c>
    </row>
    <row r="407" spans="1:14" s="3" customFormat="1" ht="30.75">
      <c r="A407" s="77"/>
      <c r="B407" s="77"/>
      <c r="C407" s="60"/>
      <c r="D407" s="5" t="s">
        <v>31</v>
      </c>
      <c r="E407" s="4">
        <f>E408-E406</f>
        <v>51350.399999999994</v>
      </c>
      <c r="F407" s="4">
        <f>F408-F406</f>
        <v>12379.5</v>
      </c>
      <c r="G407" s="4">
        <f>G408-G406</f>
        <v>13734.93</v>
      </c>
      <c r="H407" s="4">
        <f t="shared" si="109"/>
        <v>1355.4300000000003</v>
      </c>
      <c r="I407" s="4">
        <f>G407/F407*100</f>
        <v>110.94898824669816</v>
      </c>
      <c r="J407" s="4">
        <f t="shared" si="108"/>
        <v>-37615.469999999994</v>
      </c>
      <c r="K407" s="4">
        <f t="shared" si="111"/>
        <v>26.747464479341936</v>
      </c>
      <c r="L407" s="4">
        <f>G407/F407*100</f>
        <v>110.94898824669816</v>
      </c>
      <c r="M407" s="4">
        <f t="shared" si="106"/>
        <v>-37615.469999999994</v>
      </c>
      <c r="N407" s="4">
        <f>G407/E407*100</f>
        <v>26.747464479341936</v>
      </c>
    </row>
    <row r="408" spans="1:14" s="3" customFormat="1" ht="15">
      <c r="A408" s="78"/>
      <c r="B408" s="78"/>
      <c r="C408" s="62"/>
      <c r="D408" s="5" t="s">
        <v>47</v>
      </c>
      <c r="E408" s="4">
        <f>SUM(E394:E397,E399:E406)</f>
        <v>51309.59999999999</v>
      </c>
      <c r="F408" s="4">
        <f>SUM(F394:F397,F399:F406)</f>
        <v>12379.5</v>
      </c>
      <c r="G408" s="4">
        <f>SUM(G394:G397,G399:G406)</f>
        <v>13634.130000000001</v>
      </c>
      <c r="H408" s="4">
        <f t="shared" si="109"/>
        <v>1254.630000000001</v>
      </c>
      <c r="I408" s="4">
        <f>G408/F408*100</f>
        <v>110.13473888283049</v>
      </c>
      <c r="J408" s="4">
        <f t="shared" si="108"/>
        <v>-37675.46999999999</v>
      </c>
      <c r="K408" s="4">
        <f t="shared" si="111"/>
        <v>26.57227887179008</v>
      </c>
      <c r="L408" s="4">
        <f>G408/F408*100</f>
        <v>110.13473888283049</v>
      </c>
      <c r="M408" s="4">
        <f t="shared" si="106"/>
        <v>-37675.46999999999</v>
      </c>
      <c r="N408" s="4">
        <f>G408/E408*100</f>
        <v>26.57227887179008</v>
      </c>
    </row>
    <row r="409" spans="1:14" s="3" customFormat="1" ht="31.5" customHeight="1">
      <c r="A409" s="97">
        <v>977</v>
      </c>
      <c r="B409" s="76" t="s">
        <v>127</v>
      </c>
      <c r="C409" s="57" t="s">
        <v>183</v>
      </c>
      <c r="D409" s="33" t="s">
        <v>184</v>
      </c>
      <c r="E409" s="17">
        <v>165.6</v>
      </c>
      <c r="F409" s="17"/>
      <c r="G409" s="17">
        <v>5.3</v>
      </c>
      <c r="H409" s="17">
        <f t="shared" si="109"/>
        <v>5.3</v>
      </c>
      <c r="I409" s="17"/>
      <c r="J409" s="17">
        <f t="shared" si="108"/>
        <v>-160.29999999999998</v>
      </c>
      <c r="K409" s="17">
        <f t="shared" si="111"/>
        <v>3.20048309178744</v>
      </c>
      <c r="L409" s="17"/>
      <c r="M409" s="17">
        <f t="shared" si="106"/>
        <v>-160.29999999999998</v>
      </c>
      <c r="N409" s="17"/>
    </row>
    <row r="410" spans="1:14" s="3" customFormat="1" ht="15">
      <c r="A410" s="98"/>
      <c r="B410" s="77"/>
      <c r="C410" s="57" t="s">
        <v>15</v>
      </c>
      <c r="D410" s="18" t="s">
        <v>16</v>
      </c>
      <c r="E410" s="17">
        <f>SUM(E411:E412)</f>
        <v>2858.1</v>
      </c>
      <c r="F410" s="17">
        <f>SUM(F411:F412)</f>
        <v>0</v>
      </c>
      <c r="G410" s="17">
        <f>SUM(G411:G412)</f>
        <v>0</v>
      </c>
      <c r="H410" s="17">
        <f t="shared" si="109"/>
        <v>0</v>
      </c>
      <c r="I410" s="17"/>
      <c r="J410" s="17">
        <f t="shared" si="108"/>
        <v>-2858.1</v>
      </c>
      <c r="K410" s="17">
        <f t="shared" si="111"/>
        <v>0</v>
      </c>
      <c r="L410" s="17"/>
      <c r="M410" s="17">
        <f t="shared" si="106"/>
        <v>-2858.1</v>
      </c>
      <c r="N410" s="17">
        <f>G410/E410*100</f>
        <v>0</v>
      </c>
    </row>
    <row r="411" spans="1:14" s="3" customFormat="1" ht="47.25" customHeight="1" hidden="1">
      <c r="A411" s="98"/>
      <c r="B411" s="77"/>
      <c r="C411" s="58" t="s">
        <v>36</v>
      </c>
      <c r="D411" s="34" t="s">
        <v>37</v>
      </c>
      <c r="E411" s="17">
        <v>2858.1</v>
      </c>
      <c r="F411" s="17"/>
      <c r="G411" s="17"/>
      <c r="H411" s="17">
        <f t="shared" si="109"/>
        <v>0</v>
      </c>
      <c r="I411" s="17" t="e">
        <f>G411/F411*100</f>
        <v>#DIV/0!</v>
      </c>
      <c r="J411" s="17">
        <f t="shared" si="108"/>
        <v>-2858.1</v>
      </c>
      <c r="K411" s="17">
        <f t="shared" si="111"/>
        <v>0</v>
      </c>
      <c r="L411" s="17" t="e">
        <f>G411/F411*100</f>
        <v>#DIV/0!</v>
      </c>
      <c r="M411" s="17">
        <f t="shared" si="106"/>
        <v>-2858.1</v>
      </c>
      <c r="N411" s="17">
        <f>G411/E411*100</f>
        <v>0</v>
      </c>
    </row>
    <row r="412" spans="1:14" s="3" customFormat="1" ht="47.25" customHeight="1" hidden="1">
      <c r="A412" s="98"/>
      <c r="B412" s="77"/>
      <c r="C412" s="58" t="s">
        <v>17</v>
      </c>
      <c r="D412" s="32" t="s">
        <v>18</v>
      </c>
      <c r="E412" s="17"/>
      <c r="F412" s="17"/>
      <c r="G412" s="17"/>
      <c r="H412" s="17">
        <f t="shared" si="109"/>
        <v>0</v>
      </c>
      <c r="I412" s="17" t="e">
        <f>G412/F412*100</f>
        <v>#DIV/0!</v>
      </c>
      <c r="J412" s="17">
        <f t="shared" si="108"/>
        <v>0</v>
      </c>
      <c r="K412" s="17" t="e">
        <f t="shared" si="111"/>
        <v>#DIV/0!</v>
      </c>
      <c r="L412" s="17" t="e">
        <f>G412/F412*100</f>
        <v>#DIV/0!</v>
      </c>
      <c r="M412" s="17">
        <f t="shared" si="106"/>
        <v>0</v>
      </c>
      <c r="N412" s="17" t="e">
        <f>G412/E412*100</f>
        <v>#DIV/0!</v>
      </c>
    </row>
    <row r="413" spans="1:14" s="3" customFormat="1" ht="15">
      <c r="A413" s="98"/>
      <c r="B413" s="77"/>
      <c r="C413" s="57" t="s">
        <v>19</v>
      </c>
      <c r="D413" s="18" t="s">
        <v>20</v>
      </c>
      <c r="E413" s="17">
        <v>-163.6</v>
      </c>
      <c r="F413" s="17"/>
      <c r="G413" s="17"/>
      <c r="H413" s="17">
        <f t="shared" si="109"/>
        <v>0</v>
      </c>
      <c r="I413" s="17"/>
      <c r="J413" s="17">
        <f t="shared" si="108"/>
        <v>163.6</v>
      </c>
      <c r="K413" s="17">
        <f t="shared" si="111"/>
        <v>0</v>
      </c>
      <c r="L413" s="17"/>
      <c r="M413" s="17">
        <f t="shared" si="106"/>
        <v>163.6</v>
      </c>
      <c r="N413" s="17"/>
    </row>
    <row r="414" spans="1:14" s="3" customFormat="1" ht="15">
      <c r="A414" s="98"/>
      <c r="B414" s="77"/>
      <c r="C414" s="57" t="s">
        <v>39</v>
      </c>
      <c r="D414" s="32" t="s">
        <v>40</v>
      </c>
      <c r="E414" s="17"/>
      <c r="F414" s="17">
        <v>363.4</v>
      </c>
      <c r="G414" s="17">
        <v>361.91</v>
      </c>
      <c r="H414" s="17">
        <f t="shared" si="109"/>
        <v>-1.4899999999999523</v>
      </c>
      <c r="I414" s="17">
        <f>G414/F414*100</f>
        <v>99.58998348926804</v>
      </c>
      <c r="J414" s="17">
        <f t="shared" si="108"/>
        <v>361.91</v>
      </c>
      <c r="K414" s="17"/>
      <c r="L414" s="17"/>
      <c r="M414" s="17"/>
      <c r="N414" s="17"/>
    </row>
    <row r="415" spans="1:14" s="3" customFormat="1" ht="15">
      <c r="A415" s="99"/>
      <c r="B415" s="78"/>
      <c r="C415" s="59"/>
      <c r="D415" s="5" t="s">
        <v>47</v>
      </c>
      <c r="E415" s="4">
        <f>E410+E409+E413+E414</f>
        <v>2860.1</v>
      </c>
      <c r="F415" s="4">
        <f>F410+F409+F413+F414</f>
        <v>363.4</v>
      </c>
      <c r="G415" s="4">
        <f>G410+G409+G413+G414</f>
        <v>367.21000000000004</v>
      </c>
      <c r="H415" s="4">
        <f t="shared" si="109"/>
        <v>3.810000000000059</v>
      </c>
      <c r="I415" s="4">
        <f>G415/F415*100</f>
        <v>101.04843148046231</v>
      </c>
      <c r="J415" s="4">
        <f t="shared" si="108"/>
        <v>-2492.89</v>
      </c>
      <c r="K415" s="4">
        <f aca="true" t="shared" si="113" ref="K415:K431">G415/E415*100</f>
        <v>12.839061571273733</v>
      </c>
      <c r="L415" s="4"/>
      <c r="M415" s="4">
        <f aca="true" t="shared" si="114" ref="M415:M420">G415-E415</f>
        <v>-2492.89</v>
      </c>
      <c r="N415" s="4">
        <f aca="true" t="shared" si="115" ref="N415:N420">G415/E415*100</f>
        <v>12.839061571273733</v>
      </c>
    </row>
    <row r="416" spans="1:14" s="3" customFormat="1" ht="46.5">
      <c r="A416" s="97">
        <v>978</v>
      </c>
      <c r="B416" s="76" t="s">
        <v>246</v>
      </c>
      <c r="C416" s="57" t="s">
        <v>21</v>
      </c>
      <c r="D416" s="18" t="s">
        <v>169</v>
      </c>
      <c r="E416" s="17">
        <v>53.5</v>
      </c>
      <c r="F416" s="17"/>
      <c r="G416" s="17"/>
      <c r="H416" s="17">
        <f t="shared" si="109"/>
        <v>0</v>
      </c>
      <c r="I416" s="17"/>
      <c r="J416" s="17">
        <f t="shared" si="108"/>
        <v>-53.5</v>
      </c>
      <c r="K416" s="17">
        <f t="shared" si="113"/>
        <v>0</v>
      </c>
      <c r="L416" s="17"/>
      <c r="M416" s="17">
        <f t="shared" si="114"/>
        <v>-53.5</v>
      </c>
      <c r="N416" s="17">
        <f t="shared" si="115"/>
        <v>0</v>
      </c>
    </row>
    <row r="417" spans="1:14" s="3" customFormat="1" ht="15">
      <c r="A417" s="99"/>
      <c r="B417" s="78"/>
      <c r="C417" s="59"/>
      <c r="D417" s="5" t="s">
        <v>47</v>
      </c>
      <c r="E417" s="4">
        <f>E416</f>
        <v>53.5</v>
      </c>
      <c r="F417" s="4">
        <f>F416</f>
        <v>0</v>
      </c>
      <c r="G417" s="4">
        <f>G416</f>
        <v>0</v>
      </c>
      <c r="H417" s="4">
        <f t="shared" si="109"/>
        <v>0</v>
      </c>
      <c r="I417" s="4"/>
      <c r="J417" s="4">
        <f t="shared" si="108"/>
        <v>-53.5</v>
      </c>
      <c r="K417" s="4">
        <f t="shared" si="113"/>
        <v>0</v>
      </c>
      <c r="L417" s="4"/>
      <c r="M417" s="4">
        <f t="shared" si="114"/>
        <v>-53.5</v>
      </c>
      <c r="N417" s="4">
        <f t="shared" si="115"/>
        <v>0</v>
      </c>
    </row>
    <row r="418" spans="1:14" s="3" customFormat="1" ht="30.75">
      <c r="A418" s="97">
        <v>985</v>
      </c>
      <c r="B418" s="76" t="s">
        <v>129</v>
      </c>
      <c r="C418" s="57" t="s">
        <v>183</v>
      </c>
      <c r="D418" s="33" t="s">
        <v>184</v>
      </c>
      <c r="E418" s="17">
        <v>43.5</v>
      </c>
      <c r="F418" s="17"/>
      <c r="G418" s="17">
        <v>24</v>
      </c>
      <c r="H418" s="17">
        <f t="shared" si="109"/>
        <v>24</v>
      </c>
      <c r="I418" s="17"/>
      <c r="J418" s="17">
        <f t="shared" si="108"/>
        <v>-19.5</v>
      </c>
      <c r="K418" s="17">
        <f t="shared" si="113"/>
        <v>55.172413793103445</v>
      </c>
      <c r="L418" s="17"/>
      <c r="M418" s="17">
        <f t="shared" si="114"/>
        <v>-19.5</v>
      </c>
      <c r="N418" s="17">
        <f t="shared" si="115"/>
        <v>55.172413793103445</v>
      </c>
    </row>
    <row r="419" spans="1:14" s="3" customFormat="1" ht="15.75" customHeight="1" hidden="1">
      <c r="A419" s="98"/>
      <c r="B419" s="77"/>
      <c r="C419" s="57" t="s">
        <v>19</v>
      </c>
      <c r="D419" s="18" t="s">
        <v>20</v>
      </c>
      <c r="E419" s="17"/>
      <c r="F419" s="17"/>
      <c r="G419" s="17"/>
      <c r="H419" s="17">
        <f t="shared" si="109"/>
        <v>0</v>
      </c>
      <c r="I419" s="17" t="e">
        <f aca="true" t="shared" si="116" ref="I419:I425">G419/F419*100</f>
        <v>#DIV/0!</v>
      </c>
      <c r="J419" s="17">
        <f t="shared" si="108"/>
        <v>0</v>
      </c>
      <c r="K419" s="17" t="e">
        <f t="shared" si="113"/>
        <v>#DIV/0!</v>
      </c>
      <c r="L419" s="17" t="e">
        <f>G419/F419*100</f>
        <v>#DIV/0!</v>
      </c>
      <c r="M419" s="17">
        <f t="shared" si="114"/>
        <v>0</v>
      </c>
      <c r="N419" s="17" t="e">
        <f t="shared" si="115"/>
        <v>#DIV/0!</v>
      </c>
    </row>
    <row r="420" spans="1:14" s="3" customFormat="1" ht="15.75" customHeight="1" hidden="1">
      <c r="A420" s="98"/>
      <c r="B420" s="77"/>
      <c r="C420" s="57" t="s">
        <v>26</v>
      </c>
      <c r="D420" s="18" t="s">
        <v>27</v>
      </c>
      <c r="E420" s="17"/>
      <c r="F420" s="17"/>
      <c r="G420" s="17"/>
      <c r="H420" s="17">
        <f t="shared" si="109"/>
        <v>0</v>
      </c>
      <c r="I420" s="17" t="e">
        <f t="shared" si="116"/>
        <v>#DIV/0!</v>
      </c>
      <c r="J420" s="17">
        <f t="shared" si="108"/>
        <v>0</v>
      </c>
      <c r="K420" s="17" t="e">
        <f t="shared" si="113"/>
        <v>#DIV/0!</v>
      </c>
      <c r="L420" s="17" t="e">
        <f>G420/F420*100</f>
        <v>#DIV/0!</v>
      </c>
      <c r="M420" s="17">
        <f t="shared" si="114"/>
        <v>0</v>
      </c>
      <c r="N420" s="17" t="e">
        <f t="shared" si="115"/>
        <v>#DIV/0!</v>
      </c>
    </row>
    <row r="421" spans="1:14" s="3" customFormat="1" ht="15" customHeight="1">
      <c r="A421" s="98"/>
      <c r="B421" s="77"/>
      <c r="C421" s="57" t="s">
        <v>39</v>
      </c>
      <c r="D421" s="32" t="s">
        <v>40</v>
      </c>
      <c r="E421" s="17">
        <v>343</v>
      </c>
      <c r="F421" s="17">
        <v>878.4</v>
      </c>
      <c r="G421" s="17">
        <v>878.43</v>
      </c>
      <c r="H421" s="17">
        <f t="shared" si="109"/>
        <v>0.029999999999972715</v>
      </c>
      <c r="I421" s="17">
        <f t="shared" si="116"/>
        <v>100.00341530054644</v>
      </c>
      <c r="J421" s="17">
        <f t="shared" si="108"/>
        <v>535.43</v>
      </c>
      <c r="K421" s="17">
        <f t="shared" si="113"/>
        <v>256.1020408163265</v>
      </c>
      <c r="L421" s="17"/>
      <c r="M421" s="17"/>
      <c r="N421" s="17"/>
    </row>
    <row r="422" spans="1:14" s="3" customFormat="1" ht="15">
      <c r="A422" s="99"/>
      <c r="B422" s="78"/>
      <c r="C422" s="59"/>
      <c r="D422" s="5" t="s">
        <v>47</v>
      </c>
      <c r="E422" s="4">
        <f>E418+E419+E420+E421</f>
        <v>386.5</v>
      </c>
      <c r="F422" s="4">
        <f>F418+F419+F420+F421</f>
        <v>878.4</v>
      </c>
      <c r="G422" s="4">
        <f>G418+G419+G420+G421</f>
        <v>902.43</v>
      </c>
      <c r="H422" s="4">
        <f t="shared" si="109"/>
        <v>24.029999999999973</v>
      </c>
      <c r="I422" s="4">
        <f t="shared" si="116"/>
        <v>102.73565573770492</v>
      </c>
      <c r="J422" s="4">
        <f t="shared" si="108"/>
        <v>515.93</v>
      </c>
      <c r="K422" s="4">
        <f t="shared" si="113"/>
        <v>233.48771021992238</v>
      </c>
      <c r="L422" s="4"/>
      <c r="M422" s="4">
        <f>G422-E422</f>
        <v>515.93</v>
      </c>
      <c r="N422" s="4">
        <f>G422/E422*100</f>
        <v>233.48771021992238</v>
      </c>
    </row>
    <row r="423" spans="1:14" s="3" customFormat="1" ht="78">
      <c r="A423" s="76" t="s">
        <v>130</v>
      </c>
      <c r="B423" s="76" t="s">
        <v>131</v>
      </c>
      <c r="C423" s="58" t="s">
        <v>12</v>
      </c>
      <c r="D423" s="32" t="s">
        <v>88</v>
      </c>
      <c r="E423" s="17">
        <v>43810.6</v>
      </c>
      <c r="F423" s="17">
        <v>35427.5</v>
      </c>
      <c r="G423" s="17">
        <v>37466</v>
      </c>
      <c r="H423" s="17">
        <f t="shared" si="109"/>
        <v>2038.5</v>
      </c>
      <c r="I423" s="17">
        <f t="shared" si="116"/>
        <v>105.75400465739891</v>
      </c>
      <c r="J423" s="17">
        <f t="shared" si="108"/>
        <v>-6344.5999999999985</v>
      </c>
      <c r="K423" s="17">
        <f t="shared" si="113"/>
        <v>85.51811662017869</v>
      </c>
      <c r="L423" s="17">
        <f>G423/F423*100</f>
        <v>105.75400465739891</v>
      </c>
      <c r="M423" s="17">
        <f>G423-E423</f>
        <v>-6344.5999999999985</v>
      </c>
      <c r="N423" s="17">
        <f>G423/E423*100</f>
        <v>85.51811662017869</v>
      </c>
    </row>
    <row r="424" spans="1:14" s="3" customFormat="1" ht="30.75" hidden="1">
      <c r="A424" s="77"/>
      <c r="B424" s="77"/>
      <c r="C424" s="57" t="s">
        <v>189</v>
      </c>
      <c r="D424" s="33" t="s">
        <v>190</v>
      </c>
      <c r="E424" s="17"/>
      <c r="F424" s="17"/>
      <c r="G424" s="17"/>
      <c r="H424" s="17">
        <f t="shared" si="109"/>
        <v>0</v>
      </c>
      <c r="I424" s="17" t="e">
        <f t="shared" si="116"/>
        <v>#DIV/0!</v>
      </c>
      <c r="J424" s="17">
        <f t="shared" si="108"/>
        <v>0</v>
      </c>
      <c r="K424" s="17" t="e">
        <f t="shared" si="113"/>
        <v>#DIV/0!</v>
      </c>
      <c r="L424" s="17"/>
      <c r="M424" s="17"/>
      <c r="N424" s="17"/>
    </row>
    <row r="425" spans="1:14" s="3" customFormat="1" ht="30.75">
      <c r="A425" s="77"/>
      <c r="B425" s="77"/>
      <c r="C425" s="57" t="s">
        <v>183</v>
      </c>
      <c r="D425" s="33" t="s">
        <v>184</v>
      </c>
      <c r="E425" s="17">
        <v>76868</v>
      </c>
      <c r="F425" s="17">
        <v>92203.6</v>
      </c>
      <c r="G425" s="17">
        <v>95757</v>
      </c>
      <c r="H425" s="17">
        <f t="shared" si="109"/>
        <v>3553.399999999994</v>
      </c>
      <c r="I425" s="17">
        <f t="shared" si="116"/>
        <v>103.8538625389898</v>
      </c>
      <c r="J425" s="17">
        <f t="shared" si="108"/>
        <v>18889</v>
      </c>
      <c r="K425" s="17">
        <f t="shared" si="113"/>
        <v>124.57329447884686</v>
      </c>
      <c r="L425" s="17"/>
      <c r="M425" s="17">
        <f>G425-E425</f>
        <v>18889</v>
      </c>
      <c r="N425" s="17">
        <f>G425/E425*100</f>
        <v>124.57329447884686</v>
      </c>
    </row>
    <row r="426" spans="1:14" s="3" customFormat="1" ht="15">
      <c r="A426" s="77"/>
      <c r="B426" s="77"/>
      <c r="C426" s="57" t="s">
        <v>75</v>
      </c>
      <c r="D426" s="18" t="s">
        <v>76</v>
      </c>
      <c r="E426" s="17">
        <v>1282.5</v>
      </c>
      <c r="F426" s="17"/>
      <c r="G426" s="17">
        <v>2526</v>
      </c>
      <c r="H426" s="17">
        <f t="shared" si="109"/>
        <v>2526</v>
      </c>
      <c r="I426" s="17"/>
      <c r="J426" s="17">
        <f t="shared" si="108"/>
        <v>1243.5</v>
      </c>
      <c r="K426" s="17">
        <f t="shared" si="113"/>
        <v>196.95906432748538</v>
      </c>
      <c r="L426" s="17"/>
      <c r="M426" s="17">
        <f>G426-E426</f>
        <v>1243.5</v>
      </c>
      <c r="N426" s="17"/>
    </row>
    <row r="427" spans="1:14" s="3" customFormat="1" ht="15">
      <c r="A427" s="77"/>
      <c r="B427" s="77"/>
      <c r="C427" s="57" t="s">
        <v>15</v>
      </c>
      <c r="D427" s="18" t="s">
        <v>16</v>
      </c>
      <c r="E427" s="17">
        <f>E430+E428</f>
        <v>1022.7</v>
      </c>
      <c r="F427" s="17">
        <f>F430</f>
        <v>0</v>
      </c>
      <c r="G427" s="17">
        <f>SUM(G428:G430)</f>
        <v>3277.1</v>
      </c>
      <c r="H427" s="17">
        <f t="shared" si="109"/>
        <v>3277.1</v>
      </c>
      <c r="I427" s="17"/>
      <c r="J427" s="17">
        <f t="shared" si="108"/>
        <v>2254.3999999999996</v>
      </c>
      <c r="K427" s="17">
        <f t="shared" si="113"/>
        <v>320.43610051823606</v>
      </c>
      <c r="L427" s="17" t="e">
        <f>G427/F427*100</f>
        <v>#DIV/0!</v>
      </c>
      <c r="M427" s="17">
        <f>G427-E427</f>
        <v>2254.3999999999996</v>
      </c>
      <c r="N427" s="17">
        <f>G427/E427*100</f>
        <v>320.43610051823606</v>
      </c>
    </row>
    <row r="428" spans="1:14" s="3" customFormat="1" ht="47.25" customHeight="1" hidden="1">
      <c r="A428" s="77"/>
      <c r="B428" s="77"/>
      <c r="C428" s="57" t="s">
        <v>187</v>
      </c>
      <c r="D428" s="18" t="s">
        <v>188</v>
      </c>
      <c r="E428" s="17"/>
      <c r="F428" s="17"/>
      <c r="G428" s="17"/>
      <c r="H428" s="17">
        <f t="shared" si="109"/>
        <v>0</v>
      </c>
      <c r="I428" s="17" t="e">
        <f aca="true" t="shared" si="117" ref="I428:I435">G428/F428*100</f>
        <v>#DIV/0!</v>
      </c>
      <c r="J428" s="17">
        <f t="shared" si="108"/>
        <v>0</v>
      </c>
      <c r="K428" s="17" t="e">
        <f t="shared" si="113"/>
        <v>#DIV/0!</v>
      </c>
      <c r="L428" s="17" t="e">
        <f>G428/F428*100</f>
        <v>#DIV/0!</v>
      </c>
      <c r="M428" s="17">
        <f>G428-E428</f>
        <v>0</v>
      </c>
      <c r="N428" s="17" t="e">
        <f>G428/E428*100</f>
        <v>#DIV/0!</v>
      </c>
    </row>
    <row r="429" spans="1:14" s="3" customFormat="1" ht="63" customHeight="1" hidden="1">
      <c r="A429" s="77"/>
      <c r="B429" s="77"/>
      <c r="C429" s="57" t="s">
        <v>45</v>
      </c>
      <c r="D429" s="34" t="s">
        <v>46</v>
      </c>
      <c r="E429" s="17"/>
      <c r="F429" s="17"/>
      <c r="G429" s="17">
        <v>2860.9</v>
      </c>
      <c r="H429" s="17">
        <f t="shared" si="109"/>
        <v>2860.9</v>
      </c>
      <c r="I429" s="17" t="e">
        <f t="shared" si="117"/>
        <v>#DIV/0!</v>
      </c>
      <c r="J429" s="17">
        <f t="shared" si="108"/>
        <v>2860.9</v>
      </c>
      <c r="K429" s="17" t="e">
        <f t="shared" si="113"/>
        <v>#DIV/0!</v>
      </c>
      <c r="L429" s="17"/>
      <c r="M429" s="17"/>
      <c r="N429" s="17"/>
    </row>
    <row r="430" spans="1:14" s="3" customFormat="1" ht="47.25" customHeight="1" hidden="1">
      <c r="A430" s="77"/>
      <c r="B430" s="77"/>
      <c r="C430" s="58" t="s">
        <v>17</v>
      </c>
      <c r="D430" s="32" t="s">
        <v>18</v>
      </c>
      <c r="E430" s="17">
        <v>1022.7</v>
      </c>
      <c r="F430" s="17"/>
      <c r="G430" s="17">
        <v>416.2</v>
      </c>
      <c r="H430" s="17">
        <f t="shared" si="109"/>
        <v>416.2</v>
      </c>
      <c r="I430" s="17" t="e">
        <f t="shared" si="117"/>
        <v>#DIV/0!</v>
      </c>
      <c r="J430" s="17">
        <f t="shared" si="108"/>
        <v>-606.5</v>
      </c>
      <c r="K430" s="17">
        <f t="shared" si="113"/>
        <v>40.69619634301359</v>
      </c>
      <c r="L430" s="17" t="e">
        <f>G430/F430*100</f>
        <v>#DIV/0!</v>
      </c>
      <c r="M430" s="17">
        <f aca="true" t="shared" si="118" ref="M430:M457">G430-E430</f>
        <v>-606.5</v>
      </c>
      <c r="N430" s="17">
        <f>G430/E430*100</f>
        <v>40.69619634301359</v>
      </c>
    </row>
    <row r="431" spans="1:14" s="3" customFormat="1" ht="15.75" customHeight="1" hidden="1">
      <c r="A431" s="77"/>
      <c r="B431" s="77"/>
      <c r="C431" s="57" t="s">
        <v>19</v>
      </c>
      <c r="D431" s="18" t="s">
        <v>20</v>
      </c>
      <c r="E431" s="17"/>
      <c r="F431" s="17"/>
      <c r="G431" s="17"/>
      <c r="H431" s="17">
        <f t="shared" si="109"/>
        <v>0</v>
      </c>
      <c r="I431" s="17" t="e">
        <f t="shared" si="117"/>
        <v>#DIV/0!</v>
      </c>
      <c r="J431" s="17">
        <f t="shared" si="108"/>
        <v>0</v>
      </c>
      <c r="K431" s="17" t="e">
        <f t="shared" si="113"/>
        <v>#DIV/0!</v>
      </c>
      <c r="L431" s="17"/>
      <c r="M431" s="17">
        <f t="shared" si="118"/>
        <v>0</v>
      </c>
      <c r="N431" s="17"/>
    </row>
    <row r="432" spans="1:14" s="3" customFormat="1" ht="46.5">
      <c r="A432" s="77"/>
      <c r="B432" s="77"/>
      <c r="C432" s="57" t="s">
        <v>21</v>
      </c>
      <c r="D432" s="18" t="s">
        <v>169</v>
      </c>
      <c r="E432" s="17"/>
      <c r="F432" s="17">
        <v>84255.2</v>
      </c>
      <c r="G432" s="17">
        <v>87424.8</v>
      </c>
      <c r="H432" s="17">
        <f t="shared" si="109"/>
        <v>3169.600000000006</v>
      </c>
      <c r="I432" s="17">
        <f t="shared" si="117"/>
        <v>103.76190430976368</v>
      </c>
      <c r="J432" s="17">
        <f t="shared" si="108"/>
        <v>87424.8</v>
      </c>
      <c r="K432" s="17"/>
      <c r="L432" s="17"/>
      <c r="M432" s="17">
        <f t="shared" si="118"/>
        <v>87424.8</v>
      </c>
      <c r="N432" s="17" t="e">
        <f aca="true" t="shared" si="119" ref="N432:N457">G432/E432*100</f>
        <v>#DIV/0!</v>
      </c>
    </row>
    <row r="433" spans="1:14" s="3" customFormat="1" ht="15">
      <c r="A433" s="77"/>
      <c r="B433" s="77"/>
      <c r="C433" s="57" t="s">
        <v>24</v>
      </c>
      <c r="D433" s="18" t="s">
        <v>25</v>
      </c>
      <c r="E433" s="12">
        <v>120474.6</v>
      </c>
      <c r="F433" s="12">
        <v>387608.3</v>
      </c>
      <c r="G433" s="12">
        <v>289508.4</v>
      </c>
      <c r="H433" s="12">
        <f t="shared" si="109"/>
        <v>-98099.89999999997</v>
      </c>
      <c r="I433" s="12">
        <f t="shared" si="117"/>
        <v>74.69097023980137</v>
      </c>
      <c r="J433" s="12">
        <f t="shared" si="108"/>
        <v>169033.80000000002</v>
      </c>
      <c r="K433" s="12">
        <f aca="true" t="shared" si="120" ref="K433:K442">G433/E433*100</f>
        <v>240.30658744664854</v>
      </c>
      <c r="L433" s="12">
        <f>G433/F433*100</f>
        <v>74.69097023980137</v>
      </c>
      <c r="M433" s="12">
        <f t="shared" si="118"/>
        <v>169033.80000000002</v>
      </c>
      <c r="N433" s="12">
        <f t="shared" si="119"/>
        <v>240.30658744664854</v>
      </c>
    </row>
    <row r="434" spans="1:14" s="3" customFormat="1" ht="15">
      <c r="A434" s="77"/>
      <c r="B434" s="77"/>
      <c r="C434" s="57" t="s">
        <v>26</v>
      </c>
      <c r="D434" s="18" t="s">
        <v>27</v>
      </c>
      <c r="E434" s="17">
        <v>264632.9</v>
      </c>
      <c r="F434" s="17">
        <v>48589.2</v>
      </c>
      <c r="G434" s="17">
        <v>48589.2</v>
      </c>
      <c r="H434" s="17">
        <f t="shared" si="109"/>
        <v>0</v>
      </c>
      <c r="I434" s="17">
        <f t="shared" si="117"/>
        <v>100</v>
      </c>
      <c r="J434" s="17">
        <f t="shared" si="108"/>
        <v>-216043.7</v>
      </c>
      <c r="K434" s="17">
        <f t="shared" si="120"/>
        <v>18.36098232683842</v>
      </c>
      <c r="L434" s="17">
        <f>G434/F434*100</f>
        <v>100</v>
      </c>
      <c r="M434" s="17">
        <f t="shared" si="118"/>
        <v>-216043.7</v>
      </c>
      <c r="N434" s="17">
        <f t="shared" si="119"/>
        <v>18.36098232683842</v>
      </c>
    </row>
    <row r="435" spans="1:14" s="3" customFormat="1" ht="15">
      <c r="A435" s="77"/>
      <c r="B435" s="77"/>
      <c r="C435" s="57" t="s">
        <v>39</v>
      </c>
      <c r="D435" s="32" t="s">
        <v>40</v>
      </c>
      <c r="E435" s="17">
        <v>74869.9</v>
      </c>
      <c r="F435" s="17">
        <v>44056.7</v>
      </c>
      <c r="G435" s="17">
        <v>34624.5</v>
      </c>
      <c r="H435" s="17">
        <f t="shared" si="109"/>
        <v>-9432.199999999997</v>
      </c>
      <c r="I435" s="17">
        <f t="shared" si="117"/>
        <v>78.59077052979457</v>
      </c>
      <c r="J435" s="17">
        <f t="shared" si="108"/>
        <v>-40245.399999999994</v>
      </c>
      <c r="K435" s="17">
        <f t="shared" si="120"/>
        <v>46.24622177937997</v>
      </c>
      <c r="L435" s="17">
        <f>G435/F435*100</f>
        <v>78.59077052979457</v>
      </c>
      <c r="M435" s="17">
        <f t="shared" si="118"/>
        <v>-40245.399999999994</v>
      </c>
      <c r="N435" s="17">
        <f t="shared" si="119"/>
        <v>46.24622177937997</v>
      </c>
    </row>
    <row r="436" spans="1:14" s="3" customFormat="1" ht="15">
      <c r="A436" s="77"/>
      <c r="B436" s="77"/>
      <c r="C436" s="57" t="s">
        <v>28</v>
      </c>
      <c r="D436" s="18" t="s">
        <v>23</v>
      </c>
      <c r="E436" s="17">
        <v>-190803.8</v>
      </c>
      <c r="F436" s="17"/>
      <c r="G436" s="17">
        <v>-144725</v>
      </c>
      <c r="H436" s="17">
        <f t="shared" si="109"/>
        <v>-144725</v>
      </c>
      <c r="I436" s="17"/>
      <c r="J436" s="17">
        <f t="shared" si="108"/>
        <v>46078.79999999999</v>
      </c>
      <c r="K436" s="17">
        <f t="shared" si="120"/>
        <v>75.85016650611782</v>
      </c>
      <c r="L436" s="17"/>
      <c r="M436" s="17">
        <f t="shared" si="118"/>
        <v>46078.79999999999</v>
      </c>
      <c r="N436" s="17">
        <f t="shared" si="119"/>
        <v>75.85016650611782</v>
      </c>
    </row>
    <row r="437" spans="1:14" s="3" customFormat="1" ht="30.75">
      <c r="A437" s="77"/>
      <c r="B437" s="77"/>
      <c r="C437" s="60"/>
      <c r="D437" s="5" t="s">
        <v>31</v>
      </c>
      <c r="E437" s="4">
        <f>E438-E436</f>
        <v>582961.2000000001</v>
      </c>
      <c r="F437" s="4">
        <f>F438-F436</f>
        <v>692140.4999999999</v>
      </c>
      <c r="G437" s="4">
        <f>G438-G436</f>
        <v>599173</v>
      </c>
      <c r="H437" s="4">
        <f t="shared" si="109"/>
        <v>-92967.49999999988</v>
      </c>
      <c r="I437" s="4">
        <f>G437/F437*100</f>
        <v>86.56811731144184</v>
      </c>
      <c r="J437" s="4">
        <f t="shared" si="108"/>
        <v>16211.79999999993</v>
      </c>
      <c r="K437" s="4">
        <f t="shared" si="120"/>
        <v>102.78093979496406</v>
      </c>
      <c r="L437" s="4">
        <f>G437/F437*100</f>
        <v>86.56811731144184</v>
      </c>
      <c r="M437" s="4">
        <f t="shared" si="118"/>
        <v>16211.79999999993</v>
      </c>
      <c r="N437" s="4">
        <f t="shared" si="119"/>
        <v>102.78093979496406</v>
      </c>
    </row>
    <row r="438" spans="1:14" s="3" customFormat="1" ht="15">
      <c r="A438" s="78"/>
      <c r="B438" s="78"/>
      <c r="C438" s="62"/>
      <c r="D438" s="5" t="s">
        <v>47</v>
      </c>
      <c r="E438" s="4">
        <f>SUM(E423:E427,E431:E436)</f>
        <v>392157.4000000001</v>
      </c>
      <c r="F438" s="4">
        <f>SUM(F423:F427,F431:F436)</f>
        <v>692140.4999999999</v>
      </c>
      <c r="G438" s="4">
        <f>SUM(G423:G427,G431:G436)</f>
        <v>454448</v>
      </c>
      <c r="H438" s="4">
        <f t="shared" si="109"/>
        <v>-237692.49999999988</v>
      </c>
      <c r="I438" s="4">
        <f>G438/F438*100</f>
        <v>65.658345379298</v>
      </c>
      <c r="J438" s="4">
        <f t="shared" si="108"/>
        <v>62290.59999999992</v>
      </c>
      <c r="K438" s="4">
        <f t="shared" si="120"/>
        <v>115.88408123880869</v>
      </c>
      <c r="L438" s="4">
        <f>G438/F438*100</f>
        <v>65.658345379298</v>
      </c>
      <c r="M438" s="4">
        <f t="shared" si="118"/>
        <v>62290.59999999992</v>
      </c>
      <c r="N438" s="4">
        <f t="shared" si="119"/>
        <v>115.88408123880869</v>
      </c>
    </row>
    <row r="439" spans="1:14" ht="62.25">
      <c r="A439" s="76" t="s">
        <v>132</v>
      </c>
      <c r="B439" s="76" t="s">
        <v>133</v>
      </c>
      <c r="C439" s="58" t="s">
        <v>194</v>
      </c>
      <c r="D439" s="32" t="s">
        <v>7</v>
      </c>
      <c r="E439" s="12">
        <f>559180/80*100</f>
        <v>698975</v>
      </c>
      <c r="F439" s="12">
        <v>892723</v>
      </c>
      <c r="G439" s="12">
        <v>724041.6</v>
      </c>
      <c r="H439" s="12">
        <f t="shared" si="109"/>
        <v>-168681.40000000002</v>
      </c>
      <c r="I439" s="12">
        <f>G439/F439*100</f>
        <v>81.10484439182143</v>
      </c>
      <c r="J439" s="12">
        <f t="shared" si="108"/>
        <v>25066.599999999977</v>
      </c>
      <c r="K439" s="12">
        <f t="shared" si="120"/>
        <v>103.58619406988805</v>
      </c>
      <c r="L439" s="12">
        <f>G439/F439*100</f>
        <v>81.10484439182143</v>
      </c>
      <c r="M439" s="12">
        <f t="shared" si="118"/>
        <v>25066.599999999977</v>
      </c>
      <c r="N439" s="12">
        <f t="shared" si="119"/>
        <v>103.58619406988805</v>
      </c>
    </row>
    <row r="440" spans="1:14" ht="30.75">
      <c r="A440" s="77"/>
      <c r="B440" s="77"/>
      <c r="C440" s="57" t="s">
        <v>134</v>
      </c>
      <c r="D440" s="18" t="s">
        <v>135</v>
      </c>
      <c r="E440" s="12">
        <v>43923.8</v>
      </c>
      <c r="F440" s="12">
        <v>41213.7</v>
      </c>
      <c r="G440" s="12">
        <v>58465.7</v>
      </c>
      <c r="H440" s="12">
        <f t="shared" si="109"/>
        <v>17252</v>
      </c>
      <c r="I440" s="12">
        <f>G440/F440*100</f>
        <v>141.85986698597796</v>
      </c>
      <c r="J440" s="12">
        <f t="shared" si="108"/>
        <v>14541.899999999994</v>
      </c>
      <c r="K440" s="12">
        <f t="shared" si="120"/>
        <v>133.1071082192342</v>
      </c>
      <c r="L440" s="12">
        <f>G440/F440*100</f>
        <v>141.85986698597796</v>
      </c>
      <c r="M440" s="12">
        <f t="shared" si="118"/>
        <v>14541.899999999994</v>
      </c>
      <c r="N440" s="12">
        <f t="shared" si="119"/>
        <v>133.1071082192342</v>
      </c>
    </row>
    <row r="441" spans="1:14" ht="30.75">
      <c r="A441" s="77"/>
      <c r="B441" s="77"/>
      <c r="C441" s="57" t="s">
        <v>183</v>
      </c>
      <c r="D441" s="33" t="s">
        <v>184</v>
      </c>
      <c r="E441" s="38">
        <v>42.8</v>
      </c>
      <c r="F441" s="12"/>
      <c r="G441" s="12">
        <v>31.2</v>
      </c>
      <c r="H441" s="12">
        <f t="shared" si="109"/>
        <v>31.2</v>
      </c>
      <c r="I441" s="12"/>
      <c r="J441" s="12">
        <f t="shared" si="108"/>
        <v>-11.599999999999998</v>
      </c>
      <c r="K441" s="12">
        <f t="shared" si="120"/>
        <v>72.89719626168225</v>
      </c>
      <c r="L441" s="12"/>
      <c r="M441" s="12">
        <f t="shared" si="118"/>
        <v>-11.599999999999998</v>
      </c>
      <c r="N441" s="12">
        <f t="shared" si="119"/>
        <v>72.89719626168225</v>
      </c>
    </row>
    <row r="442" spans="1:14" ht="46.5">
      <c r="A442" s="77"/>
      <c r="B442" s="77"/>
      <c r="C442" s="58" t="s">
        <v>198</v>
      </c>
      <c r="D442" s="32" t="s">
        <v>14</v>
      </c>
      <c r="E442" s="12">
        <v>325929.4</v>
      </c>
      <c r="F442" s="12">
        <v>242498.5</v>
      </c>
      <c r="G442" s="12">
        <v>216659.4</v>
      </c>
      <c r="H442" s="12">
        <f t="shared" si="109"/>
        <v>-25839.100000000006</v>
      </c>
      <c r="I442" s="12">
        <f>G442/F442*100</f>
        <v>89.34463512145435</v>
      </c>
      <c r="J442" s="12">
        <f t="shared" si="108"/>
        <v>-109270.00000000003</v>
      </c>
      <c r="K442" s="12">
        <f t="shared" si="120"/>
        <v>66.47433462584227</v>
      </c>
      <c r="L442" s="12">
        <f>G442/F442*100</f>
        <v>89.34463512145435</v>
      </c>
      <c r="M442" s="12">
        <f t="shared" si="118"/>
        <v>-109270.00000000003</v>
      </c>
      <c r="N442" s="12">
        <f t="shared" si="119"/>
        <v>66.47433462584227</v>
      </c>
    </row>
    <row r="443" spans="1:14" ht="50.25" customHeight="1">
      <c r="A443" s="77"/>
      <c r="B443" s="77"/>
      <c r="C443" s="58" t="s">
        <v>191</v>
      </c>
      <c r="D443" s="32" t="s">
        <v>192</v>
      </c>
      <c r="E443" s="12"/>
      <c r="F443" s="12"/>
      <c r="G443" s="12">
        <v>975.4</v>
      </c>
      <c r="H443" s="12">
        <f t="shared" si="109"/>
        <v>975.4</v>
      </c>
      <c r="I443" s="12"/>
      <c r="J443" s="12">
        <f t="shared" si="108"/>
        <v>975.4</v>
      </c>
      <c r="K443" s="12"/>
      <c r="L443" s="12"/>
      <c r="M443" s="12">
        <f t="shared" si="118"/>
        <v>975.4</v>
      </c>
      <c r="N443" s="12" t="e">
        <f t="shared" si="119"/>
        <v>#DIV/0!</v>
      </c>
    </row>
    <row r="444" spans="1:14" ht="15">
      <c r="A444" s="77"/>
      <c r="B444" s="77"/>
      <c r="C444" s="57" t="s">
        <v>15</v>
      </c>
      <c r="D444" s="18" t="s">
        <v>16</v>
      </c>
      <c r="E444" s="12">
        <f>SUM(E445)</f>
        <v>32.1</v>
      </c>
      <c r="F444" s="12">
        <f>SUM(F445)</f>
        <v>0</v>
      </c>
      <c r="G444" s="12">
        <f>SUM(G445)</f>
        <v>499.5</v>
      </c>
      <c r="H444" s="12">
        <f t="shared" si="109"/>
        <v>499.5</v>
      </c>
      <c r="I444" s="12"/>
      <c r="J444" s="12">
        <f t="shared" si="108"/>
        <v>467.4</v>
      </c>
      <c r="K444" s="12">
        <f aca="true" t="shared" si="121" ref="K444:K452">G444/E444*100</f>
        <v>1556.0747663551401</v>
      </c>
      <c r="L444" s="12"/>
      <c r="M444" s="12">
        <f t="shared" si="118"/>
        <v>467.4</v>
      </c>
      <c r="N444" s="12">
        <f t="shared" si="119"/>
        <v>1556.0747663551401</v>
      </c>
    </row>
    <row r="445" spans="1:14" ht="47.25" customHeight="1" hidden="1">
      <c r="A445" s="77"/>
      <c r="B445" s="77"/>
      <c r="C445" s="58" t="s">
        <v>17</v>
      </c>
      <c r="D445" s="32" t="s">
        <v>18</v>
      </c>
      <c r="E445" s="12">
        <v>32.1</v>
      </c>
      <c r="F445" s="12"/>
      <c r="G445" s="12">
        <v>499.5</v>
      </c>
      <c r="H445" s="12">
        <f t="shared" si="109"/>
        <v>499.5</v>
      </c>
      <c r="I445" s="12" t="e">
        <f>G445/F445*100</f>
        <v>#DIV/0!</v>
      </c>
      <c r="J445" s="12">
        <f t="shared" si="108"/>
        <v>467.4</v>
      </c>
      <c r="K445" s="12">
        <f t="shared" si="121"/>
        <v>1556.0747663551401</v>
      </c>
      <c r="L445" s="12" t="e">
        <f>G445/F445*100</f>
        <v>#DIV/0!</v>
      </c>
      <c r="M445" s="12">
        <f t="shared" si="118"/>
        <v>467.4</v>
      </c>
      <c r="N445" s="12">
        <f t="shared" si="119"/>
        <v>1556.0747663551401</v>
      </c>
    </row>
    <row r="446" spans="1:14" ht="15">
      <c r="A446" s="77"/>
      <c r="B446" s="77"/>
      <c r="C446" s="57" t="s">
        <v>19</v>
      </c>
      <c r="D446" s="18" t="s">
        <v>20</v>
      </c>
      <c r="E446" s="12">
        <v>-1086.7</v>
      </c>
      <c r="F446" s="12"/>
      <c r="G446" s="12">
        <v>-25.3</v>
      </c>
      <c r="H446" s="12">
        <f t="shared" si="109"/>
        <v>-25.3</v>
      </c>
      <c r="I446" s="12"/>
      <c r="J446" s="12">
        <f t="shared" si="108"/>
        <v>1061.4</v>
      </c>
      <c r="K446" s="12">
        <f t="shared" si="121"/>
        <v>2.3281494432686114</v>
      </c>
      <c r="L446" s="12"/>
      <c r="M446" s="12">
        <f t="shared" si="118"/>
        <v>1061.4</v>
      </c>
      <c r="N446" s="12">
        <f t="shared" si="119"/>
        <v>2.3281494432686114</v>
      </c>
    </row>
    <row r="447" spans="1:14" ht="15" hidden="1">
      <c r="A447" s="77"/>
      <c r="B447" s="77"/>
      <c r="C447" s="57" t="s">
        <v>21</v>
      </c>
      <c r="D447" s="18" t="s">
        <v>128</v>
      </c>
      <c r="E447" s="12"/>
      <c r="F447" s="12"/>
      <c r="G447" s="12"/>
      <c r="H447" s="12">
        <f t="shared" si="109"/>
        <v>0</v>
      </c>
      <c r="I447" s="12" t="e">
        <f>G447/F447*100</f>
        <v>#DIV/0!</v>
      </c>
      <c r="J447" s="12">
        <f t="shared" si="108"/>
        <v>0</v>
      </c>
      <c r="K447" s="12" t="e">
        <f t="shared" si="121"/>
        <v>#DIV/0!</v>
      </c>
      <c r="L447" s="12" t="e">
        <f>G447/F447*100</f>
        <v>#DIV/0!</v>
      </c>
      <c r="M447" s="12">
        <f t="shared" si="118"/>
        <v>0</v>
      </c>
      <c r="N447" s="12" t="e">
        <f t="shared" si="119"/>
        <v>#DIV/0!</v>
      </c>
    </row>
    <row r="448" spans="1:14" ht="15.75" customHeight="1" hidden="1">
      <c r="A448" s="77"/>
      <c r="B448" s="77"/>
      <c r="C448" s="57" t="s">
        <v>26</v>
      </c>
      <c r="D448" s="18" t="s">
        <v>27</v>
      </c>
      <c r="E448" s="12"/>
      <c r="F448" s="12"/>
      <c r="G448" s="12"/>
      <c r="H448" s="12">
        <f t="shared" si="109"/>
        <v>0</v>
      </c>
      <c r="I448" s="12" t="e">
        <f>G448/F448*100</f>
        <v>#DIV/0!</v>
      </c>
      <c r="J448" s="12">
        <f t="shared" si="108"/>
        <v>0</v>
      </c>
      <c r="K448" s="12" t="e">
        <f t="shared" si="121"/>
        <v>#DIV/0!</v>
      </c>
      <c r="L448" s="12" t="e">
        <f>G448/F448*100</f>
        <v>#DIV/0!</v>
      </c>
      <c r="M448" s="12">
        <f t="shared" si="118"/>
        <v>0</v>
      </c>
      <c r="N448" s="12" t="e">
        <f t="shared" si="119"/>
        <v>#DIV/0!</v>
      </c>
    </row>
    <row r="449" spans="1:14" s="3" customFormat="1" ht="15">
      <c r="A449" s="77"/>
      <c r="B449" s="77"/>
      <c r="C449" s="59"/>
      <c r="D449" s="5" t="s">
        <v>29</v>
      </c>
      <c r="E449" s="4">
        <f>SUM(E439:E448)-E444</f>
        <v>1067816.4000000001</v>
      </c>
      <c r="F449" s="4">
        <f>SUM(F439:F448)-F444</f>
        <v>1176435.2</v>
      </c>
      <c r="G449" s="4">
        <f>SUM(G439:G448)-G444</f>
        <v>1000647.4999999999</v>
      </c>
      <c r="H449" s="4">
        <f t="shared" si="109"/>
        <v>-175787.70000000007</v>
      </c>
      <c r="I449" s="4">
        <f>G449/F449*100</f>
        <v>85.05759603248865</v>
      </c>
      <c r="J449" s="4">
        <f t="shared" si="108"/>
        <v>-67168.90000000026</v>
      </c>
      <c r="K449" s="4">
        <f t="shared" si="121"/>
        <v>93.70969578665394</v>
      </c>
      <c r="L449" s="4">
        <f>G449/F449*100</f>
        <v>85.05759603248865</v>
      </c>
      <c r="M449" s="4">
        <f t="shared" si="118"/>
        <v>-67168.90000000026</v>
      </c>
      <c r="N449" s="4">
        <f t="shared" si="119"/>
        <v>93.70969578665394</v>
      </c>
    </row>
    <row r="450" spans="1:14" ht="15">
      <c r="A450" s="77"/>
      <c r="B450" s="77"/>
      <c r="C450" s="57" t="s">
        <v>136</v>
      </c>
      <c r="D450" s="18" t="s">
        <v>137</v>
      </c>
      <c r="E450" s="12">
        <v>208645.7</v>
      </c>
      <c r="F450" s="12">
        <v>249640.5</v>
      </c>
      <c r="G450" s="12">
        <v>224933.2</v>
      </c>
      <c r="H450" s="12">
        <f t="shared" si="109"/>
        <v>-24707.29999999999</v>
      </c>
      <c r="I450" s="12">
        <f>G450/F450*100</f>
        <v>90.10284789527341</v>
      </c>
      <c r="J450" s="12">
        <f t="shared" si="108"/>
        <v>16287.5</v>
      </c>
      <c r="K450" s="12">
        <f t="shared" si="121"/>
        <v>107.80629555270009</v>
      </c>
      <c r="L450" s="12">
        <f>G450/F450*100</f>
        <v>90.10284789527341</v>
      </c>
      <c r="M450" s="12">
        <f t="shared" si="118"/>
        <v>16287.5</v>
      </c>
      <c r="N450" s="12">
        <f t="shared" si="119"/>
        <v>107.80629555270009</v>
      </c>
    </row>
    <row r="451" spans="1:14" ht="15">
      <c r="A451" s="77"/>
      <c r="B451" s="77"/>
      <c r="C451" s="57" t="s">
        <v>138</v>
      </c>
      <c r="D451" s="18" t="s">
        <v>139</v>
      </c>
      <c r="E451" s="12">
        <v>3201849.7</v>
      </c>
      <c r="F451" s="12">
        <v>3180385.5</v>
      </c>
      <c r="G451" s="12">
        <v>3188413.9</v>
      </c>
      <c r="H451" s="12">
        <f t="shared" si="109"/>
        <v>8028.399999999907</v>
      </c>
      <c r="I451" s="12">
        <f>G451/F451*100</f>
        <v>100.25243480703831</v>
      </c>
      <c r="J451" s="12">
        <f t="shared" si="108"/>
        <v>-13435.80000000028</v>
      </c>
      <c r="K451" s="12">
        <f t="shared" si="121"/>
        <v>99.58037380705284</v>
      </c>
      <c r="L451" s="12">
        <f>G451/F451*100</f>
        <v>100.25243480703831</v>
      </c>
      <c r="M451" s="12">
        <f t="shared" si="118"/>
        <v>-13435.80000000028</v>
      </c>
      <c r="N451" s="12">
        <f t="shared" si="119"/>
        <v>99.58037380705284</v>
      </c>
    </row>
    <row r="452" spans="1:14" ht="15">
      <c r="A452" s="77"/>
      <c r="B452" s="77"/>
      <c r="C452" s="57" t="s">
        <v>43</v>
      </c>
      <c r="D452" s="18" t="s">
        <v>44</v>
      </c>
      <c r="E452" s="17">
        <v>-40.7</v>
      </c>
      <c r="F452" s="12"/>
      <c r="G452" s="12">
        <f>179.6</f>
        <v>179.6</v>
      </c>
      <c r="H452" s="12">
        <f t="shared" si="109"/>
        <v>179.6</v>
      </c>
      <c r="I452" s="12"/>
      <c r="J452" s="12">
        <f t="shared" si="108"/>
        <v>220.3</v>
      </c>
      <c r="K452" s="12">
        <f t="shared" si="121"/>
        <v>-441.27764127764124</v>
      </c>
      <c r="L452" s="12"/>
      <c r="M452" s="12">
        <f t="shared" si="118"/>
        <v>220.3</v>
      </c>
      <c r="N452" s="12">
        <f t="shared" si="119"/>
        <v>-441.27764127764124</v>
      </c>
    </row>
    <row r="453" spans="1:14" ht="63" customHeight="1" hidden="1">
      <c r="A453" s="77"/>
      <c r="B453" s="77"/>
      <c r="C453" s="58" t="s">
        <v>194</v>
      </c>
      <c r="D453" s="32" t="s">
        <v>7</v>
      </c>
      <c r="E453" s="17"/>
      <c r="F453" s="12"/>
      <c r="G453" s="12"/>
      <c r="H453" s="12">
        <f t="shared" si="109"/>
        <v>0</v>
      </c>
      <c r="I453" s="12"/>
      <c r="J453" s="12">
        <f t="shared" si="108"/>
        <v>0</v>
      </c>
      <c r="K453" s="12"/>
      <c r="L453" s="12" t="e">
        <f>G453/F453*100</f>
        <v>#DIV/0!</v>
      </c>
      <c r="M453" s="12">
        <f t="shared" si="118"/>
        <v>0</v>
      </c>
      <c r="N453" s="12" t="e">
        <f t="shared" si="119"/>
        <v>#DIV/0!</v>
      </c>
    </row>
    <row r="454" spans="1:14" ht="15">
      <c r="A454" s="77"/>
      <c r="B454" s="77"/>
      <c r="C454" s="57" t="s">
        <v>15</v>
      </c>
      <c r="D454" s="18" t="s">
        <v>16</v>
      </c>
      <c r="E454" s="12">
        <f>E455</f>
        <v>740.1</v>
      </c>
      <c r="F454" s="12">
        <f>F455</f>
        <v>630</v>
      </c>
      <c r="G454" s="12">
        <f>G455</f>
        <v>1005.7</v>
      </c>
      <c r="H454" s="12">
        <f t="shared" si="109"/>
        <v>375.70000000000005</v>
      </c>
      <c r="I454" s="12">
        <f aca="true" t="shared" si="122" ref="I454:I463">G454/F454*100</f>
        <v>159.63492063492063</v>
      </c>
      <c r="J454" s="12">
        <f aca="true" t="shared" si="123" ref="J454:J466">G454-E454</f>
        <v>265.6</v>
      </c>
      <c r="K454" s="12">
        <f aca="true" t="shared" si="124" ref="K454:K466">G454/E454*100</f>
        <v>135.88704229158222</v>
      </c>
      <c r="L454" s="12">
        <f>G454/F454*100</f>
        <v>159.63492063492063</v>
      </c>
      <c r="M454" s="12">
        <f t="shared" si="118"/>
        <v>265.6</v>
      </c>
      <c r="N454" s="12">
        <f t="shared" si="119"/>
        <v>135.88704229158222</v>
      </c>
    </row>
    <row r="455" spans="1:14" ht="31.5" customHeight="1">
      <c r="A455" s="77"/>
      <c r="B455" s="77"/>
      <c r="C455" s="58" t="s">
        <v>140</v>
      </c>
      <c r="D455" s="32" t="s">
        <v>141</v>
      </c>
      <c r="E455" s="12">
        <v>740.1</v>
      </c>
      <c r="F455" s="12">
        <v>630</v>
      </c>
      <c r="G455" s="12">
        <v>1005.7</v>
      </c>
      <c r="H455" s="12">
        <f aca="true" t="shared" si="125" ref="H455:H466">G455-F455</f>
        <v>375.70000000000005</v>
      </c>
      <c r="I455" s="12">
        <f t="shared" si="122"/>
        <v>159.63492063492063</v>
      </c>
      <c r="J455" s="12">
        <f t="shared" si="123"/>
        <v>265.6</v>
      </c>
      <c r="K455" s="12">
        <f t="shared" si="124"/>
        <v>135.88704229158222</v>
      </c>
      <c r="L455" s="12">
        <f>G455/F455*100</f>
        <v>159.63492063492063</v>
      </c>
      <c r="M455" s="12">
        <f t="shared" si="118"/>
        <v>265.6</v>
      </c>
      <c r="N455" s="12">
        <f t="shared" si="119"/>
        <v>135.88704229158222</v>
      </c>
    </row>
    <row r="456" spans="1:14" s="3" customFormat="1" ht="15">
      <c r="A456" s="77"/>
      <c r="B456" s="77"/>
      <c r="C456" s="59"/>
      <c r="D456" s="5" t="s">
        <v>30</v>
      </c>
      <c r="E456" s="4">
        <f>SUM(E450:E454)</f>
        <v>3411194.8000000003</v>
      </c>
      <c r="F456" s="4">
        <f>SUM(F450:F454)</f>
        <v>3430656</v>
      </c>
      <c r="G456" s="4">
        <f>SUM(G450:G454)</f>
        <v>3414532.4000000004</v>
      </c>
      <c r="H456" s="4">
        <f t="shared" si="125"/>
        <v>-16123.599999999627</v>
      </c>
      <c r="I456" s="4">
        <f t="shared" si="122"/>
        <v>99.5300140847698</v>
      </c>
      <c r="J456" s="4">
        <f t="shared" si="123"/>
        <v>3337.600000000093</v>
      </c>
      <c r="K456" s="4">
        <f t="shared" si="124"/>
        <v>100.09784255065117</v>
      </c>
      <c r="L456" s="4">
        <f>G456/F456*100</f>
        <v>99.5300140847698</v>
      </c>
      <c r="M456" s="4">
        <f t="shared" si="118"/>
        <v>3337.600000000093</v>
      </c>
      <c r="N456" s="4">
        <f t="shared" si="119"/>
        <v>100.09784255065117</v>
      </c>
    </row>
    <row r="457" spans="1:14" s="3" customFormat="1" ht="15">
      <c r="A457" s="78"/>
      <c r="B457" s="78"/>
      <c r="C457" s="59"/>
      <c r="D457" s="5" t="s">
        <v>47</v>
      </c>
      <c r="E457" s="4">
        <f>E449+E456</f>
        <v>4479011.2</v>
      </c>
      <c r="F457" s="4">
        <f>F449+F456</f>
        <v>4607091.2</v>
      </c>
      <c r="G457" s="4">
        <f>G449+G456</f>
        <v>4415179.9</v>
      </c>
      <c r="H457" s="4">
        <f t="shared" si="125"/>
        <v>-191911.2999999998</v>
      </c>
      <c r="I457" s="4">
        <f t="shared" si="122"/>
        <v>95.83443670487792</v>
      </c>
      <c r="J457" s="4">
        <f t="shared" si="123"/>
        <v>-63831.299999999814</v>
      </c>
      <c r="K457" s="4">
        <f t="shared" si="124"/>
        <v>98.5748796520089</v>
      </c>
      <c r="L457" s="4">
        <f>G457/F457*100</f>
        <v>95.83443670487792</v>
      </c>
      <c r="M457" s="4">
        <f t="shared" si="118"/>
        <v>-63831.299999999814</v>
      </c>
      <c r="N457" s="4">
        <f t="shared" si="119"/>
        <v>98.5748796520089</v>
      </c>
    </row>
    <row r="458" spans="1:14" s="3" customFormat="1" ht="15" hidden="1">
      <c r="A458" s="94"/>
      <c r="B458" s="94"/>
      <c r="C458" s="90"/>
      <c r="D458" s="5"/>
      <c r="E458" s="4"/>
      <c r="F458" s="4"/>
      <c r="G458" s="4"/>
      <c r="H458" s="4">
        <f t="shared" si="125"/>
        <v>0</v>
      </c>
      <c r="I458" s="4" t="e">
        <f t="shared" si="122"/>
        <v>#DIV/0!</v>
      </c>
      <c r="J458" s="4">
        <f t="shared" si="123"/>
        <v>0</v>
      </c>
      <c r="K458" s="4" t="e">
        <f t="shared" si="124"/>
        <v>#DIV/0!</v>
      </c>
      <c r="L458" s="4"/>
      <c r="M458" s="4"/>
      <c r="N458" s="4"/>
    </row>
    <row r="459" spans="1:14" s="3" customFormat="1" ht="18.75" customHeight="1">
      <c r="A459" s="95"/>
      <c r="B459" s="95"/>
      <c r="C459" s="91"/>
      <c r="D459" s="5" t="s">
        <v>143</v>
      </c>
      <c r="E459" s="4">
        <f>E474+E490</f>
        <v>14133496.455555556</v>
      </c>
      <c r="F459" s="4">
        <f>F474+F490</f>
        <v>14494325.999999998</v>
      </c>
      <c r="G459" s="4">
        <f>G474+G490</f>
        <v>14188430.2</v>
      </c>
      <c r="H459" s="4">
        <f t="shared" si="125"/>
        <v>-305895.7999999989</v>
      </c>
      <c r="I459" s="4">
        <f t="shared" si="122"/>
        <v>97.88954795138457</v>
      </c>
      <c r="J459" s="4">
        <f t="shared" si="123"/>
        <v>54933.74444444291</v>
      </c>
      <c r="K459" s="4">
        <f t="shared" si="124"/>
        <v>100.38867766809996</v>
      </c>
      <c r="L459" s="4">
        <f>G459/F459*100</f>
        <v>97.88954795138457</v>
      </c>
      <c r="M459" s="4">
        <f>G459-E459</f>
        <v>54933.74444444291</v>
      </c>
      <c r="N459" s="4">
        <f>G459/E459*100</f>
        <v>100.38867766809996</v>
      </c>
    </row>
    <row r="460" spans="1:14" s="3" customFormat="1" ht="15" hidden="1">
      <c r="A460" s="95"/>
      <c r="B460" s="95"/>
      <c r="C460" s="91"/>
      <c r="D460" s="5"/>
      <c r="E460" s="4"/>
      <c r="F460" s="4"/>
      <c r="G460" s="4"/>
      <c r="H460" s="4">
        <f t="shared" si="125"/>
        <v>0</v>
      </c>
      <c r="I460" s="4" t="e">
        <f t="shared" si="122"/>
        <v>#DIV/0!</v>
      </c>
      <c r="J460" s="4">
        <f t="shared" si="123"/>
        <v>0</v>
      </c>
      <c r="K460" s="4" t="e">
        <f t="shared" si="124"/>
        <v>#DIV/0!</v>
      </c>
      <c r="L460" s="4"/>
      <c r="M460" s="4"/>
      <c r="N460" s="4"/>
    </row>
    <row r="461" spans="1:14" s="3" customFormat="1" ht="33" customHeight="1">
      <c r="A461" s="95"/>
      <c r="B461" s="95"/>
      <c r="C461" s="91"/>
      <c r="D461" s="5" t="s">
        <v>144</v>
      </c>
      <c r="E461" s="4">
        <f>E463-E554</f>
        <v>21255539.555555552</v>
      </c>
      <c r="F461" s="4">
        <f>F463-F554</f>
        <v>24387608.5</v>
      </c>
      <c r="G461" s="4">
        <f>G463-G554</f>
        <v>23902375.49</v>
      </c>
      <c r="H461" s="4">
        <f t="shared" si="125"/>
        <v>-485233.01000000164</v>
      </c>
      <c r="I461" s="4">
        <f t="shared" si="122"/>
        <v>98.01032967213656</v>
      </c>
      <c r="J461" s="4">
        <f t="shared" si="123"/>
        <v>2646835.934444446</v>
      </c>
      <c r="K461" s="4">
        <f t="shared" si="124"/>
        <v>112.45245234789931</v>
      </c>
      <c r="L461" s="4">
        <f>G461/F461*100</f>
        <v>98.01032967213656</v>
      </c>
      <c r="M461" s="4">
        <f>G461-E461</f>
        <v>2646835.934444446</v>
      </c>
      <c r="N461" s="4">
        <f>G461/E461*100</f>
        <v>112.45245234789931</v>
      </c>
    </row>
    <row r="462" spans="1:14" s="3" customFormat="1" ht="15" hidden="1">
      <c r="A462" s="95"/>
      <c r="B462" s="95"/>
      <c r="C462" s="91"/>
      <c r="D462" s="5"/>
      <c r="E462" s="4"/>
      <c r="F462" s="4"/>
      <c r="G462" s="4"/>
      <c r="H462" s="4">
        <f t="shared" si="125"/>
        <v>0</v>
      </c>
      <c r="I462" s="4" t="e">
        <f t="shared" si="122"/>
        <v>#DIV/0!</v>
      </c>
      <c r="J462" s="4">
        <f t="shared" si="123"/>
        <v>0</v>
      </c>
      <c r="K462" s="4" t="e">
        <f t="shared" si="124"/>
        <v>#DIV/0!</v>
      </c>
      <c r="L462" s="4"/>
      <c r="M462" s="4"/>
      <c r="N462" s="4"/>
    </row>
    <row r="463" spans="1:14" s="3" customFormat="1" ht="19.5" customHeight="1">
      <c r="A463" s="96"/>
      <c r="B463" s="96"/>
      <c r="C463" s="92"/>
      <c r="D463" s="5" t="s">
        <v>162</v>
      </c>
      <c r="E463" s="5">
        <f>E25+E47+E63+E94+E113+E132+E149+E161+E174+E186+E199+E212+E224+E238+E250+E272+E295+E313+E332+E341+E361+E381+E393+E408+E415+E422+E438+E457+E69+E417</f>
        <v>20987202.655555554</v>
      </c>
      <c r="F463" s="5">
        <f>F25+F47+F63+F94+F113+F132+F149+F161+F174+F186+F199+F212+F224+F238+F250+F272+F295+F313+F332+F341+F361+F381+F393+F408+F415+F422+F438+F457+F69</f>
        <v>24387608.5</v>
      </c>
      <c r="G463" s="5">
        <f>G25+G47+G63+G94+G113+G132+G149+G161+G174+G186+G199+G212+G224+G238+G250+G272+G295+G313+G332+G341+G361+G381+G393+G408+G415+G422+G438+G457+G69</f>
        <v>23729767.869999997</v>
      </c>
      <c r="H463" s="5">
        <f t="shared" si="125"/>
        <v>-657840.6300000027</v>
      </c>
      <c r="I463" s="5">
        <f t="shared" si="122"/>
        <v>97.30256195477305</v>
      </c>
      <c r="J463" s="5">
        <f t="shared" si="123"/>
        <v>2742565.2144444436</v>
      </c>
      <c r="K463" s="5">
        <f t="shared" si="124"/>
        <v>113.06779783592766</v>
      </c>
      <c r="L463" s="5">
        <f>G463/F463*100</f>
        <v>97.30256195477305</v>
      </c>
      <c r="M463" s="5">
        <f>G463-E463</f>
        <v>2742565.2144444436</v>
      </c>
      <c r="N463" s="5">
        <f>G463/E463*100</f>
        <v>113.06779783592766</v>
      </c>
    </row>
    <row r="464" spans="1:14" s="3" customFormat="1" ht="30.75">
      <c r="A464" s="39"/>
      <c r="B464" s="39"/>
      <c r="C464" s="60"/>
      <c r="D464" s="5" t="s">
        <v>145</v>
      </c>
      <c r="E464" s="5">
        <f>E466</f>
        <v>80500</v>
      </c>
      <c r="F464" s="5">
        <f>F466</f>
        <v>0</v>
      </c>
      <c r="G464" s="5">
        <f>G466</f>
        <v>0</v>
      </c>
      <c r="H464" s="5">
        <f t="shared" si="125"/>
        <v>0</v>
      </c>
      <c r="I464" s="5"/>
      <c r="J464" s="5">
        <f t="shared" si="123"/>
        <v>-80500</v>
      </c>
      <c r="K464" s="5">
        <f t="shared" si="124"/>
        <v>0</v>
      </c>
      <c r="L464" s="5" t="e">
        <f>G464/F464*100</f>
        <v>#DIV/0!</v>
      </c>
      <c r="M464" s="5">
        <f>G464-E464</f>
        <v>-80500</v>
      </c>
      <c r="N464" s="5">
        <f>G464/E464*100</f>
        <v>0</v>
      </c>
    </row>
    <row r="465" spans="1:14" ht="31.5" customHeight="1">
      <c r="A465" s="76" t="s">
        <v>3</v>
      </c>
      <c r="B465" s="76" t="s">
        <v>4</v>
      </c>
      <c r="C465" s="58" t="s">
        <v>146</v>
      </c>
      <c r="D465" s="32" t="s">
        <v>147</v>
      </c>
      <c r="E465" s="17">
        <v>80500</v>
      </c>
      <c r="F465" s="18"/>
      <c r="G465" s="18"/>
      <c r="H465" s="18">
        <f t="shared" si="125"/>
        <v>0</v>
      </c>
      <c r="I465" s="18"/>
      <c r="J465" s="18">
        <f t="shared" si="123"/>
        <v>-80500</v>
      </c>
      <c r="K465" s="18">
        <f t="shared" si="124"/>
        <v>0</v>
      </c>
      <c r="L465" s="18" t="e">
        <f>G465/F465*100</f>
        <v>#DIV/0!</v>
      </c>
      <c r="M465" s="18">
        <f>G465-E465</f>
        <v>-80500</v>
      </c>
      <c r="N465" s="18">
        <f>G465/E465*100</f>
        <v>0</v>
      </c>
    </row>
    <row r="466" spans="1:14" s="3" customFormat="1" ht="15">
      <c r="A466" s="78"/>
      <c r="B466" s="78"/>
      <c r="C466" s="60"/>
      <c r="D466" s="5" t="s">
        <v>142</v>
      </c>
      <c r="E466" s="5">
        <f>SUM(E465:E465)</f>
        <v>80500</v>
      </c>
      <c r="F466" s="5">
        <f>SUM(F465:F465)</f>
        <v>0</v>
      </c>
      <c r="G466" s="5">
        <f>SUM(G465:G465)</f>
        <v>0</v>
      </c>
      <c r="H466" s="5">
        <f t="shared" si="125"/>
        <v>0</v>
      </c>
      <c r="I466" s="5"/>
      <c r="J466" s="5">
        <f t="shared" si="123"/>
        <v>-80500</v>
      </c>
      <c r="K466" s="5">
        <f t="shared" si="124"/>
        <v>0</v>
      </c>
      <c r="L466" s="5" t="e">
        <f>G466/F466*100</f>
        <v>#DIV/0!</v>
      </c>
      <c r="M466" s="5">
        <f>G466-E466</f>
        <v>-80500</v>
      </c>
      <c r="N466" s="5">
        <f>G466/E466*100</f>
        <v>0</v>
      </c>
    </row>
    <row r="467" spans="1:9" ht="13.5" customHeight="1">
      <c r="A467" s="40"/>
      <c r="B467" s="40"/>
      <c r="C467" s="64"/>
      <c r="D467" s="41"/>
      <c r="E467" s="42"/>
      <c r="F467" s="42"/>
      <c r="G467" s="42"/>
      <c r="H467" s="19"/>
      <c r="I467" s="19"/>
    </row>
    <row r="468" spans="1:9" ht="13.5" customHeight="1">
      <c r="A468" s="40"/>
      <c r="B468" s="40"/>
      <c r="C468" s="64"/>
      <c r="D468" s="41" t="s">
        <v>148</v>
      </c>
      <c r="E468" s="93"/>
      <c r="F468" s="82"/>
      <c r="G468" s="41"/>
      <c r="H468" s="82"/>
      <c r="I468" s="82"/>
    </row>
    <row r="469" spans="1:9" ht="15" hidden="1">
      <c r="A469" s="40"/>
      <c r="B469" s="40"/>
      <c r="C469" s="64"/>
      <c r="D469" s="41"/>
      <c r="E469" s="93"/>
      <c r="F469" s="82"/>
      <c r="G469" s="54"/>
      <c r="H469" s="82"/>
      <c r="I469" s="82"/>
    </row>
    <row r="470" spans="1:9" ht="15.75" customHeight="1" hidden="1">
      <c r="A470" s="83" t="s">
        <v>249</v>
      </c>
      <c r="B470" s="83"/>
      <c r="C470" s="83"/>
      <c r="D470" s="83"/>
      <c r="E470" s="83"/>
      <c r="F470" s="83"/>
      <c r="G470" s="83"/>
      <c r="H470" s="83"/>
      <c r="I470" s="83"/>
    </row>
    <row r="471" spans="1:11" ht="15.75">
      <c r="A471" s="44"/>
      <c r="B471" s="43"/>
      <c r="C471" s="65"/>
      <c r="D471" s="43"/>
      <c r="E471" s="43"/>
      <c r="F471" s="43"/>
      <c r="G471" s="43"/>
      <c r="H471" s="38"/>
      <c r="I471" s="45"/>
      <c r="K471" s="16" t="s">
        <v>160</v>
      </c>
    </row>
    <row r="472" spans="1:14" ht="57" customHeight="1">
      <c r="A472" s="84" t="s">
        <v>0</v>
      </c>
      <c r="B472" s="84" t="s">
        <v>244</v>
      </c>
      <c r="C472" s="86" t="s">
        <v>1</v>
      </c>
      <c r="D472" s="84" t="s">
        <v>245</v>
      </c>
      <c r="E472" s="88" t="s">
        <v>257</v>
      </c>
      <c r="F472" s="79" t="s">
        <v>243</v>
      </c>
      <c r="G472" s="79" t="s">
        <v>258</v>
      </c>
      <c r="H472" s="81" t="s">
        <v>259</v>
      </c>
      <c r="I472" s="72" t="s">
        <v>251</v>
      </c>
      <c r="J472" s="81" t="s">
        <v>252</v>
      </c>
      <c r="K472" s="70" t="s">
        <v>253</v>
      </c>
      <c r="L472" s="72" t="s">
        <v>2</v>
      </c>
      <c r="M472" s="74" t="s">
        <v>216</v>
      </c>
      <c r="N472" s="72" t="s">
        <v>217</v>
      </c>
    </row>
    <row r="473" spans="1:14" ht="6.75" customHeight="1">
      <c r="A473" s="85"/>
      <c r="B473" s="85"/>
      <c r="C473" s="87"/>
      <c r="D473" s="85"/>
      <c r="E473" s="89"/>
      <c r="F473" s="80"/>
      <c r="G473" s="80"/>
      <c r="H473" s="71"/>
      <c r="I473" s="73"/>
      <c r="J473" s="71"/>
      <c r="K473" s="71"/>
      <c r="L473" s="73"/>
      <c r="M473" s="75"/>
      <c r="N473" s="73"/>
    </row>
    <row r="474" spans="1:14" s="3" customFormat="1" ht="23.25" customHeight="1">
      <c r="A474" s="76"/>
      <c r="B474" s="76"/>
      <c r="C474" s="59"/>
      <c r="D474" s="68" t="s">
        <v>149</v>
      </c>
      <c r="E474" s="69">
        <f>SUM(E489,E475:E483)</f>
        <v>11689778.455555556</v>
      </c>
      <c r="F474" s="69">
        <f>SUM(F489,F475:F483)</f>
        <v>12329742.099999998</v>
      </c>
      <c r="G474" s="69">
        <f>SUM(G489,G475:G483)</f>
        <v>12029814.799999999</v>
      </c>
      <c r="H474" s="69">
        <f>G474-F474</f>
        <v>-299927.2999999989</v>
      </c>
      <c r="I474" s="69">
        <f aca="true" t="shared" si="126" ref="I474:I488">G474/F474*100</f>
        <v>97.56744871411382</v>
      </c>
      <c r="J474" s="69">
        <f aca="true" t="shared" si="127" ref="J474:J505">G474-E474</f>
        <v>340036.34444444254</v>
      </c>
      <c r="K474" s="69">
        <f>G474/E474*100</f>
        <v>102.90883480587128</v>
      </c>
      <c r="L474" s="4">
        <f>G474/F474*100</f>
        <v>97.56744871411382</v>
      </c>
      <c r="M474" s="4">
        <f>G474-E474</f>
        <v>340036.34444444254</v>
      </c>
      <c r="N474" s="4">
        <f>G474/E474*100</f>
        <v>102.90883480587128</v>
      </c>
    </row>
    <row r="475" spans="1:14" ht="18.75" customHeight="1">
      <c r="A475" s="77"/>
      <c r="B475" s="77"/>
      <c r="C475" s="57" t="s">
        <v>99</v>
      </c>
      <c r="D475" s="18" t="s">
        <v>100</v>
      </c>
      <c r="E475" s="17">
        <f aca="true" t="shared" si="128" ref="E475:G482">SUMIF($C$6:$C$465,$C475,E$6:E$465)</f>
        <v>6616419.555555556</v>
      </c>
      <c r="F475" s="17">
        <f t="shared" si="128"/>
        <v>7271614.2</v>
      </c>
      <c r="G475" s="17">
        <f t="shared" si="128"/>
        <v>6823359.9</v>
      </c>
      <c r="H475" s="17">
        <f aca="true" t="shared" si="129" ref="H475:H538">G475-F475</f>
        <v>-448254.2999999998</v>
      </c>
      <c r="I475" s="17">
        <f t="shared" si="126"/>
        <v>93.83555992285729</v>
      </c>
      <c r="J475" s="17">
        <f t="shared" si="127"/>
        <v>206940.3444444444</v>
      </c>
      <c r="K475" s="17">
        <f>G475/E475*100</f>
        <v>103.12767868946105</v>
      </c>
      <c r="L475" s="17">
        <f>G475/F475*100</f>
        <v>93.83555992285729</v>
      </c>
      <c r="M475" s="17">
        <f>G475-E475</f>
        <v>206940.3444444444</v>
      </c>
      <c r="N475" s="17">
        <f>G475/E475*100</f>
        <v>103.12767868946105</v>
      </c>
    </row>
    <row r="476" spans="1:14" ht="33" customHeight="1">
      <c r="A476" s="77"/>
      <c r="B476" s="77"/>
      <c r="C476" s="57" t="s">
        <v>239</v>
      </c>
      <c r="D476" s="52" t="s">
        <v>240</v>
      </c>
      <c r="E476" s="17">
        <f t="shared" si="128"/>
        <v>0</v>
      </c>
      <c r="F476" s="17">
        <f t="shared" si="128"/>
        <v>32691.1</v>
      </c>
      <c r="G476" s="17">
        <f t="shared" si="128"/>
        <v>26908.7</v>
      </c>
      <c r="H476" s="17">
        <f t="shared" si="129"/>
        <v>-5782.399999999998</v>
      </c>
      <c r="I476" s="17">
        <f t="shared" si="126"/>
        <v>82.3120054081998</v>
      </c>
      <c r="J476" s="17">
        <f t="shared" si="127"/>
        <v>26908.7</v>
      </c>
      <c r="K476" s="17"/>
      <c r="L476" s="17"/>
      <c r="M476" s="17"/>
      <c r="N476" s="17"/>
    </row>
    <row r="477" spans="1:14" ht="18.75" customHeight="1">
      <c r="A477" s="77"/>
      <c r="B477" s="77"/>
      <c r="C477" s="57" t="s">
        <v>165</v>
      </c>
      <c r="D477" s="18" t="s">
        <v>164</v>
      </c>
      <c r="E477" s="17">
        <f t="shared" si="128"/>
        <v>526464.7</v>
      </c>
      <c r="F477" s="17">
        <f t="shared" si="128"/>
        <v>532663.4</v>
      </c>
      <c r="G477" s="17">
        <f t="shared" si="128"/>
        <v>534000.8</v>
      </c>
      <c r="H477" s="17">
        <f t="shared" si="129"/>
        <v>1337.4000000000233</v>
      </c>
      <c r="I477" s="17">
        <f t="shared" si="126"/>
        <v>100.25107788520857</v>
      </c>
      <c r="J477" s="17">
        <f t="shared" si="127"/>
        <v>7536.100000000093</v>
      </c>
      <c r="K477" s="17">
        <f aca="true" t="shared" si="130" ref="K477:K483">G477/E477*100</f>
        <v>101.43145399872016</v>
      </c>
      <c r="L477" s="17">
        <f aca="true" t="shared" si="131" ref="L477:L488">G477/F477*100</f>
        <v>100.25107788520857</v>
      </c>
      <c r="M477" s="17">
        <f aca="true" t="shared" si="132" ref="M477:M491">G477-E477</f>
        <v>7536.100000000093</v>
      </c>
      <c r="N477" s="17">
        <f>G477/E477*100</f>
        <v>101.43145399872016</v>
      </c>
    </row>
    <row r="478" spans="1:14" ht="18.75" customHeight="1">
      <c r="A478" s="77"/>
      <c r="B478" s="77"/>
      <c r="C478" s="57" t="s">
        <v>166</v>
      </c>
      <c r="D478" s="18" t="s">
        <v>120</v>
      </c>
      <c r="E478" s="17">
        <f t="shared" si="128"/>
        <v>1622.5</v>
      </c>
      <c r="F478" s="17">
        <f t="shared" si="128"/>
        <v>1460.6</v>
      </c>
      <c r="G478" s="17">
        <f t="shared" si="128"/>
        <v>1464.1</v>
      </c>
      <c r="H478" s="17">
        <f t="shared" si="129"/>
        <v>3.5</v>
      </c>
      <c r="I478" s="17">
        <f t="shared" si="126"/>
        <v>100.23962755032179</v>
      </c>
      <c r="J478" s="17">
        <f t="shared" si="127"/>
        <v>-158.4000000000001</v>
      </c>
      <c r="K478" s="17">
        <f t="shared" si="130"/>
        <v>90.23728813559322</v>
      </c>
      <c r="L478" s="17">
        <f t="shared" si="131"/>
        <v>100.23962755032179</v>
      </c>
      <c r="M478" s="17">
        <f t="shared" si="132"/>
        <v>-158.4000000000001</v>
      </c>
      <c r="N478" s="17">
        <f>G478/E478*100</f>
        <v>90.23728813559322</v>
      </c>
    </row>
    <row r="479" spans="1:14" ht="33" customHeight="1">
      <c r="A479" s="77"/>
      <c r="B479" s="77"/>
      <c r="C479" s="57" t="s">
        <v>210</v>
      </c>
      <c r="D479" s="53" t="s">
        <v>211</v>
      </c>
      <c r="E479" s="17">
        <f t="shared" si="128"/>
        <v>17606</v>
      </c>
      <c r="F479" s="17">
        <f t="shared" si="128"/>
        <v>11309.6</v>
      </c>
      <c r="G479" s="17">
        <f t="shared" si="128"/>
        <v>23901</v>
      </c>
      <c r="H479" s="17">
        <f t="shared" si="129"/>
        <v>12591.4</v>
      </c>
      <c r="I479" s="17">
        <f t="shared" si="126"/>
        <v>211.3337341727382</v>
      </c>
      <c r="J479" s="17">
        <f t="shared" si="127"/>
        <v>6295</v>
      </c>
      <c r="K479" s="17">
        <f t="shared" si="130"/>
        <v>135.75485629898898</v>
      </c>
      <c r="L479" s="17">
        <f t="shared" si="131"/>
        <v>211.3337341727382</v>
      </c>
      <c r="M479" s="17">
        <f t="shared" si="132"/>
        <v>6295</v>
      </c>
      <c r="N479" s="17"/>
    </row>
    <row r="480" spans="1:14" ht="18.75" customHeight="1">
      <c r="A480" s="77"/>
      <c r="B480" s="77"/>
      <c r="C480" s="57" t="s">
        <v>136</v>
      </c>
      <c r="D480" s="18" t="s">
        <v>137</v>
      </c>
      <c r="E480" s="17">
        <f t="shared" si="128"/>
        <v>208645.7</v>
      </c>
      <c r="F480" s="17">
        <f t="shared" si="128"/>
        <v>249640.5</v>
      </c>
      <c r="G480" s="17">
        <f t="shared" si="128"/>
        <v>224933.2</v>
      </c>
      <c r="H480" s="17">
        <f t="shared" si="129"/>
        <v>-24707.29999999999</v>
      </c>
      <c r="I480" s="17">
        <f t="shared" si="126"/>
        <v>90.10284789527341</v>
      </c>
      <c r="J480" s="17">
        <f t="shared" si="127"/>
        <v>16287.5</v>
      </c>
      <c r="K480" s="17">
        <f t="shared" si="130"/>
        <v>107.80629555270009</v>
      </c>
      <c r="L480" s="17">
        <f t="shared" si="131"/>
        <v>90.10284789527341</v>
      </c>
      <c r="M480" s="17">
        <f t="shared" si="132"/>
        <v>16287.5</v>
      </c>
      <c r="N480" s="17">
        <f aca="true" t="shared" si="133" ref="N480:N487">G480/E480*100</f>
        <v>107.80629555270009</v>
      </c>
    </row>
    <row r="481" spans="1:14" ht="18.75" customHeight="1">
      <c r="A481" s="77"/>
      <c r="B481" s="77"/>
      <c r="C481" s="57" t="s">
        <v>95</v>
      </c>
      <c r="D481" s="18" t="s">
        <v>96</v>
      </c>
      <c r="E481" s="17">
        <f t="shared" si="128"/>
        <v>991076.6</v>
      </c>
      <c r="F481" s="17">
        <f t="shared" si="128"/>
        <v>947320</v>
      </c>
      <c r="G481" s="17">
        <f t="shared" si="128"/>
        <v>1024659.9</v>
      </c>
      <c r="H481" s="17">
        <f t="shared" si="129"/>
        <v>77339.90000000002</v>
      </c>
      <c r="I481" s="17">
        <f t="shared" si="126"/>
        <v>108.16407338597307</v>
      </c>
      <c r="J481" s="17">
        <f t="shared" si="127"/>
        <v>33583.30000000005</v>
      </c>
      <c r="K481" s="17">
        <f t="shared" si="130"/>
        <v>103.38856754361873</v>
      </c>
      <c r="L481" s="17">
        <f t="shared" si="131"/>
        <v>108.16407338597307</v>
      </c>
      <c r="M481" s="17">
        <f t="shared" si="132"/>
        <v>33583.30000000005</v>
      </c>
      <c r="N481" s="17">
        <f t="shared" si="133"/>
        <v>103.38856754361873</v>
      </c>
    </row>
    <row r="482" spans="1:14" ht="18.75" customHeight="1">
      <c r="A482" s="77"/>
      <c r="B482" s="77"/>
      <c r="C482" s="57" t="s">
        <v>138</v>
      </c>
      <c r="D482" s="18" t="s">
        <v>139</v>
      </c>
      <c r="E482" s="17">
        <f t="shared" si="128"/>
        <v>3201849.7</v>
      </c>
      <c r="F482" s="17">
        <f t="shared" si="128"/>
        <v>3180385.5</v>
      </c>
      <c r="G482" s="17">
        <f t="shared" si="128"/>
        <v>3188413.9</v>
      </c>
      <c r="H482" s="17">
        <f t="shared" si="129"/>
        <v>8028.399999999907</v>
      </c>
      <c r="I482" s="17">
        <f t="shared" si="126"/>
        <v>100.25243480703831</v>
      </c>
      <c r="J482" s="17">
        <f t="shared" si="127"/>
        <v>-13435.80000000028</v>
      </c>
      <c r="K482" s="17">
        <f t="shared" si="130"/>
        <v>99.58037380705284</v>
      </c>
      <c r="L482" s="17">
        <f t="shared" si="131"/>
        <v>100.25243480703831</v>
      </c>
      <c r="M482" s="17">
        <f t="shared" si="132"/>
        <v>-13435.80000000028</v>
      </c>
      <c r="N482" s="17">
        <f t="shared" si="133"/>
        <v>99.58037380705284</v>
      </c>
    </row>
    <row r="483" spans="1:14" ht="18.75" customHeight="1">
      <c r="A483" s="77"/>
      <c r="B483" s="77"/>
      <c r="C483" s="57" t="s">
        <v>150</v>
      </c>
      <c r="D483" s="18" t="s">
        <v>151</v>
      </c>
      <c r="E483" s="17">
        <f>SUM(E484:E488)</f>
        <v>126130.9</v>
      </c>
      <c r="F483" s="17">
        <f>SUM(F484:F488)</f>
        <v>102657.2</v>
      </c>
      <c r="G483" s="17">
        <f>SUM(G484:G488)</f>
        <v>181993.7</v>
      </c>
      <c r="H483" s="17">
        <f t="shared" si="129"/>
        <v>79336.50000000001</v>
      </c>
      <c r="I483" s="17">
        <f t="shared" si="126"/>
        <v>177.2829377773795</v>
      </c>
      <c r="J483" s="17">
        <f t="shared" si="127"/>
        <v>55862.80000000002</v>
      </c>
      <c r="K483" s="17">
        <f t="shared" si="130"/>
        <v>144.28954364077322</v>
      </c>
      <c r="L483" s="17">
        <f t="shared" si="131"/>
        <v>177.2829377773795</v>
      </c>
      <c r="M483" s="17">
        <f t="shared" si="132"/>
        <v>55862.80000000002</v>
      </c>
      <c r="N483" s="17">
        <f t="shared" si="133"/>
        <v>144.28954364077322</v>
      </c>
    </row>
    <row r="484" spans="1:14" ht="47.25" customHeight="1" hidden="1">
      <c r="A484" s="77"/>
      <c r="B484" s="77"/>
      <c r="C484" s="57" t="s">
        <v>167</v>
      </c>
      <c r="D484" s="33" t="s">
        <v>168</v>
      </c>
      <c r="E484" s="17">
        <f aca="true" t="shared" si="134" ref="E484:G489">SUMIF($C$6:$C$465,$C484,E$6:E$465)</f>
        <v>0</v>
      </c>
      <c r="F484" s="17">
        <f t="shared" si="134"/>
        <v>0</v>
      </c>
      <c r="G484" s="17">
        <f t="shared" si="134"/>
        <v>0</v>
      </c>
      <c r="H484" s="17">
        <f t="shared" si="129"/>
        <v>0</v>
      </c>
      <c r="I484" s="17" t="e">
        <f t="shared" si="126"/>
        <v>#DIV/0!</v>
      </c>
      <c r="J484" s="17">
        <f t="shared" si="127"/>
        <v>0</v>
      </c>
      <c r="K484" s="17"/>
      <c r="L484" s="17" t="e">
        <f t="shared" si="131"/>
        <v>#DIV/0!</v>
      </c>
      <c r="M484" s="17">
        <f t="shared" si="132"/>
        <v>0</v>
      </c>
      <c r="N484" s="17" t="e">
        <f t="shared" si="133"/>
        <v>#DIV/0!</v>
      </c>
    </row>
    <row r="485" spans="1:14" ht="15.75" customHeight="1" hidden="1">
      <c r="A485" s="77"/>
      <c r="B485" s="77"/>
      <c r="C485" s="57" t="s">
        <v>108</v>
      </c>
      <c r="D485" s="18" t="s">
        <v>109</v>
      </c>
      <c r="E485" s="17">
        <f t="shared" si="134"/>
        <v>118514.9</v>
      </c>
      <c r="F485" s="17">
        <f t="shared" si="134"/>
        <v>100000</v>
      </c>
      <c r="G485" s="17">
        <f t="shared" si="134"/>
        <v>179549.2</v>
      </c>
      <c r="H485" s="17">
        <f t="shared" si="129"/>
        <v>79549.20000000001</v>
      </c>
      <c r="I485" s="17">
        <f t="shared" si="126"/>
        <v>179.5492</v>
      </c>
      <c r="J485" s="17">
        <f t="shared" si="127"/>
        <v>61034.30000000002</v>
      </c>
      <c r="K485" s="17">
        <f aca="true" t="shared" si="135" ref="K485:K502">G485/E485*100</f>
        <v>151.49926296187232</v>
      </c>
      <c r="L485" s="17">
        <f t="shared" si="131"/>
        <v>179.5492</v>
      </c>
      <c r="M485" s="17">
        <f t="shared" si="132"/>
        <v>61034.30000000002</v>
      </c>
      <c r="N485" s="17">
        <f t="shared" si="133"/>
        <v>151.49926296187232</v>
      </c>
    </row>
    <row r="486" spans="1:14" ht="110.25" customHeight="1" hidden="1">
      <c r="A486" s="77"/>
      <c r="B486" s="77"/>
      <c r="C486" s="61" t="s">
        <v>41</v>
      </c>
      <c r="D486" s="33" t="s">
        <v>42</v>
      </c>
      <c r="E486" s="17">
        <f t="shared" si="134"/>
        <v>853.9</v>
      </c>
      <c r="F486" s="17">
        <f t="shared" si="134"/>
        <v>894</v>
      </c>
      <c r="G486" s="17">
        <f t="shared" si="134"/>
        <v>774.4</v>
      </c>
      <c r="H486" s="17">
        <f t="shared" si="129"/>
        <v>-119.60000000000002</v>
      </c>
      <c r="I486" s="17">
        <f t="shared" si="126"/>
        <v>86.62192393736018</v>
      </c>
      <c r="J486" s="17">
        <f t="shared" si="127"/>
        <v>-79.5</v>
      </c>
      <c r="K486" s="17">
        <f t="shared" si="135"/>
        <v>90.68977632041224</v>
      </c>
      <c r="L486" s="17">
        <f t="shared" si="131"/>
        <v>86.62192393736018</v>
      </c>
      <c r="M486" s="17">
        <f t="shared" si="132"/>
        <v>-79.5</v>
      </c>
      <c r="N486" s="17">
        <f t="shared" si="133"/>
        <v>90.68977632041224</v>
      </c>
    </row>
    <row r="487" spans="1:14" ht="31.5" customHeight="1" hidden="1">
      <c r="A487" s="77"/>
      <c r="B487" s="77"/>
      <c r="C487" s="57" t="s">
        <v>116</v>
      </c>
      <c r="D487" s="18" t="s">
        <v>117</v>
      </c>
      <c r="E487" s="17">
        <f t="shared" si="134"/>
        <v>5442</v>
      </c>
      <c r="F487" s="17">
        <f t="shared" si="134"/>
        <v>1356</v>
      </c>
      <c r="G487" s="17">
        <f t="shared" si="134"/>
        <v>477.5</v>
      </c>
      <c r="H487" s="17">
        <f t="shared" si="129"/>
        <v>-878.5</v>
      </c>
      <c r="I487" s="17">
        <f t="shared" si="126"/>
        <v>35.21386430678466</v>
      </c>
      <c r="J487" s="17">
        <f t="shared" si="127"/>
        <v>-4964.5</v>
      </c>
      <c r="K487" s="17">
        <f t="shared" si="135"/>
        <v>8.774347666299155</v>
      </c>
      <c r="L487" s="17">
        <f t="shared" si="131"/>
        <v>35.21386430678466</v>
      </c>
      <c r="M487" s="17">
        <f t="shared" si="132"/>
        <v>-4964.5</v>
      </c>
      <c r="N487" s="17">
        <f t="shared" si="133"/>
        <v>8.774347666299155</v>
      </c>
    </row>
    <row r="488" spans="1:14" ht="94.5" customHeight="1" hidden="1">
      <c r="A488" s="77"/>
      <c r="B488" s="77"/>
      <c r="C488" s="57" t="s">
        <v>224</v>
      </c>
      <c r="D488" s="33" t="s">
        <v>226</v>
      </c>
      <c r="E488" s="17">
        <f t="shared" si="134"/>
        <v>1320.1</v>
      </c>
      <c r="F488" s="17">
        <f t="shared" si="134"/>
        <v>407.2</v>
      </c>
      <c r="G488" s="17">
        <f t="shared" si="134"/>
        <v>1192.6</v>
      </c>
      <c r="H488" s="17">
        <f t="shared" si="129"/>
        <v>785.3999999999999</v>
      </c>
      <c r="I488" s="17">
        <f t="shared" si="126"/>
        <v>292.8781925343811</v>
      </c>
      <c r="J488" s="17">
        <f t="shared" si="127"/>
        <v>-127.5</v>
      </c>
      <c r="K488" s="17">
        <f t="shared" si="135"/>
        <v>90.34164078478904</v>
      </c>
      <c r="L488" s="17">
        <f t="shared" si="131"/>
        <v>292.8781925343811</v>
      </c>
      <c r="M488" s="17">
        <f t="shared" si="132"/>
        <v>-127.5</v>
      </c>
      <c r="N488" s="17"/>
    </row>
    <row r="489" spans="1:14" ht="18.75" customHeight="1">
      <c r="A489" s="77"/>
      <c r="B489" s="77"/>
      <c r="C489" s="57" t="s">
        <v>43</v>
      </c>
      <c r="D489" s="18" t="s">
        <v>44</v>
      </c>
      <c r="E489" s="17">
        <f t="shared" si="134"/>
        <v>-37.2</v>
      </c>
      <c r="F489" s="17">
        <f t="shared" si="134"/>
        <v>0</v>
      </c>
      <c r="G489" s="17">
        <f t="shared" si="134"/>
        <v>179.6</v>
      </c>
      <c r="H489" s="17">
        <f t="shared" si="129"/>
        <v>179.6</v>
      </c>
      <c r="I489" s="17"/>
      <c r="J489" s="17">
        <f t="shared" si="127"/>
        <v>216.8</v>
      </c>
      <c r="K489" s="17">
        <f t="shared" si="135"/>
        <v>-482.7956989247311</v>
      </c>
      <c r="L489" s="17"/>
      <c r="M489" s="17">
        <f t="shared" si="132"/>
        <v>216.8</v>
      </c>
      <c r="N489" s="17">
        <f>G489/E489*100</f>
        <v>-482.7956989247311</v>
      </c>
    </row>
    <row r="490" spans="1:14" s="3" customFormat="1" ht="23.25" customHeight="1">
      <c r="A490" s="77"/>
      <c r="B490" s="77"/>
      <c r="C490" s="59"/>
      <c r="D490" s="68" t="s">
        <v>152</v>
      </c>
      <c r="E490" s="69">
        <f>SUM(E491:E509,E540:E541)</f>
        <v>2443717.9999999995</v>
      </c>
      <c r="F490" s="69">
        <f>SUM(F491:F509,F540:F541)</f>
        <v>2164583.9</v>
      </c>
      <c r="G490" s="69">
        <f>SUM(G491:G509,G540:G541)</f>
        <v>2158615.4</v>
      </c>
      <c r="H490" s="69">
        <f t="shared" si="129"/>
        <v>-5968.5</v>
      </c>
      <c r="I490" s="69">
        <f aca="true" t="shared" si="136" ref="I490:I499">G490/F490*100</f>
        <v>99.72426571222303</v>
      </c>
      <c r="J490" s="69">
        <f t="shared" si="127"/>
        <v>-285102.5999999996</v>
      </c>
      <c r="K490" s="69">
        <f t="shared" si="135"/>
        <v>88.33324467062076</v>
      </c>
      <c r="L490" s="4">
        <f>G490/F490*100</f>
        <v>99.72426571222303</v>
      </c>
      <c r="M490" s="4">
        <f t="shared" si="132"/>
        <v>-285102.5999999996</v>
      </c>
      <c r="N490" s="4">
        <f>G490/E490*100</f>
        <v>88.33324467062076</v>
      </c>
    </row>
    <row r="491" spans="1:14" ht="17.25" customHeight="1">
      <c r="A491" s="77"/>
      <c r="B491" s="77"/>
      <c r="C491" s="57" t="s">
        <v>5</v>
      </c>
      <c r="D491" s="18" t="s">
        <v>6</v>
      </c>
      <c r="E491" s="17">
        <f aca="true" t="shared" si="137" ref="E491:G510">SUMIF($C$6:$C$465,$C491,E$6:E$465)</f>
        <v>3137.6</v>
      </c>
      <c r="F491" s="17">
        <f t="shared" si="137"/>
        <v>1128.5</v>
      </c>
      <c r="G491" s="17">
        <f t="shared" si="137"/>
        <v>9073</v>
      </c>
      <c r="H491" s="17">
        <f t="shared" si="129"/>
        <v>7944.5</v>
      </c>
      <c r="I491" s="17">
        <f t="shared" si="136"/>
        <v>803.9875941515286</v>
      </c>
      <c r="J491" s="17">
        <f t="shared" si="127"/>
        <v>5935.4</v>
      </c>
      <c r="K491" s="17">
        <f t="shared" si="135"/>
        <v>289.1700662927078</v>
      </c>
      <c r="L491" s="17">
        <f>G491/F491*100</f>
        <v>803.9875941515286</v>
      </c>
      <c r="M491" s="17">
        <f t="shared" si="132"/>
        <v>5935.4</v>
      </c>
      <c r="N491" s="17"/>
    </row>
    <row r="492" spans="1:14" ht="78">
      <c r="A492" s="77"/>
      <c r="B492" s="77"/>
      <c r="C492" s="58" t="s">
        <v>194</v>
      </c>
      <c r="D492" s="32" t="s">
        <v>153</v>
      </c>
      <c r="E492" s="17">
        <f t="shared" si="137"/>
        <v>698975</v>
      </c>
      <c r="F492" s="17">
        <f t="shared" si="137"/>
        <v>892723</v>
      </c>
      <c r="G492" s="17">
        <f t="shared" si="137"/>
        <v>724041.6</v>
      </c>
      <c r="H492" s="17">
        <f t="shared" si="129"/>
        <v>-168681.40000000002</v>
      </c>
      <c r="I492" s="17">
        <f t="shared" si="136"/>
        <v>81.10484439182143</v>
      </c>
      <c r="J492" s="17">
        <f t="shared" si="127"/>
        <v>25066.599999999977</v>
      </c>
      <c r="K492" s="17">
        <f t="shared" si="135"/>
        <v>103.58619406988805</v>
      </c>
      <c r="L492" s="17">
        <f>J492/I492*100</f>
        <v>30906.415255421758</v>
      </c>
      <c r="M492" s="17" t="e">
        <f>J492/#REF!*100</f>
        <v>#REF!</v>
      </c>
      <c r="N492" s="17">
        <f>J492-H492</f>
        <v>193748</v>
      </c>
    </row>
    <row r="493" spans="1:14" ht="30.75">
      <c r="A493" s="77"/>
      <c r="B493" s="77"/>
      <c r="C493" s="57" t="s">
        <v>134</v>
      </c>
      <c r="D493" s="18" t="s">
        <v>135</v>
      </c>
      <c r="E493" s="17">
        <f t="shared" si="137"/>
        <v>43923.8</v>
      </c>
      <c r="F493" s="17">
        <f t="shared" si="137"/>
        <v>41213.7</v>
      </c>
      <c r="G493" s="17">
        <f t="shared" si="137"/>
        <v>58465.7</v>
      </c>
      <c r="H493" s="17">
        <f t="shared" si="129"/>
        <v>17252</v>
      </c>
      <c r="I493" s="17">
        <f t="shared" si="136"/>
        <v>141.85986698597796</v>
      </c>
      <c r="J493" s="17">
        <f t="shared" si="127"/>
        <v>14541.899999999994</v>
      </c>
      <c r="K493" s="17">
        <f t="shared" si="135"/>
        <v>133.1071082192342</v>
      </c>
      <c r="L493" s="17">
        <f>G493/F493*100</f>
        <v>141.85986698597796</v>
      </c>
      <c r="M493" s="17">
        <f aca="true" t="shared" si="138" ref="M493:M516">G493-E493</f>
        <v>14541.899999999994</v>
      </c>
      <c r="N493" s="17">
        <f aca="true" t="shared" si="139" ref="N493:N501">G493/E493*100</f>
        <v>133.1071082192342</v>
      </c>
    </row>
    <row r="494" spans="1:14" ht="17.25" customHeight="1">
      <c r="A494" s="77"/>
      <c r="B494" s="77"/>
      <c r="C494" s="57" t="s">
        <v>8</v>
      </c>
      <c r="D494" s="32" t="s">
        <v>118</v>
      </c>
      <c r="E494" s="17">
        <f t="shared" si="137"/>
        <v>1928.7</v>
      </c>
      <c r="F494" s="17">
        <f t="shared" si="137"/>
        <v>1301</v>
      </c>
      <c r="G494" s="17">
        <f t="shared" si="137"/>
        <v>3488.2</v>
      </c>
      <c r="H494" s="17">
        <f t="shared" si="129"/>
        <v>2187.2</v>
      </c>
      <c r="I494" s="17">
        <f t="shared" si="136"/>
        <v>268.1168332052267</v>
      </c>
      <c r="J494" s="17">
        <f t="shared" si="127"/>
        <v>1559.4999999999998</v>
      </c>
      <c r="K494" s="17">
        <f t="shared" si="135"/>
        <v>180.8575724581324</v>
      </c>
      <c r="L494" s="17"/>
      <c r="M494" s="17">
        <f t="shared" si="138"/>
        <v>1559.4999999999998</v>
      </c>
      <c r="N494" s="17">
        <f t="shared" si="139"/>
        <v>180.8575724581324</v>
      </c>
    </row>
    <row r="495" spans="1:14" ht="46.5">
      <c r="A495" s="77"/>
      <c r="B495" s="77"/>
      <c r="C495" s="57" t="s">
        <v>222</v>
      </c>
      <c r="D495" s="33" t="s">
        <v>223</v>
      </c>
      <c r="E495" s="17">
        <f t="shared" si="137"/>
        <v>157258.5</v>
      </c>
      <c r="F495" s="17">
        <f t="shared" si="137"/>
        <v>188704.6</v>
      </c>
      <c r="G495" s="17">
        <f t="shared" si="137"/>
        <v>111007.6</v>
      </c>
      <c r="H495" s="17">
        <f t="shared" si="129"/>
        <v>-77697</v>
      </c>
      <c r="I495" s="17">
        <f t="shared" si="136"/>
        <v>58.82612294559857</v>
      </c>
      <c r="J495" s="17">
        <f t="shared" si="127"/>
        <v>-46250.899999999994</v>
      </c>
      <c r="K495" s="17">
        <f t="shared" si="135"/>
        <v>70.58925272719759</v>
      </c>
      <c r="L495" s="17">
        <f>G495/F495*100</f>
        <v>58.82612294559857</v>
      </c>
      <c r="M495" s="17">
        <f t="shared" si="138"/>
        <v>-46250.899999999994</v>
      </c>
      <c r="N495" s="17">
        <f t="shared" si="139"/>
        <v>70.58925272719759</v>
      </c>
    </row>
    <row r="496" spans="1:14" ht="30.75">
      <c r="A496" s="77"/>
      <c r="B496" s="77"/>
      <c r="C496" s="57" t="s">
        <v>10</v>
      </c>
      <c r="D496" s="18" t="s">
        <v>11</v>
      </c>
      <c r="E496" s="17">
        <f t="shared" si="137"/>
        <v>7342.3</v>
      </c>
      <c r="F496" s="17">
        <f t="shared" si="137"/>
        <v>11876.6</v>
      </c>
      <c r="G496" s="17">
        <f t="shared" si="137"/>
        <v>11876.6</v>
      </c>
      <c r="H496" s="17">
        <f t="shared" si="129"/>
        <v>0</v>
      </c>
      <c r="I496" s="17">
        <f t="shared" si="136"/>
        <v>100</v>
      </c>
      <c r="J496" s="17">
        <f t="shared" si="127"/>
        <v>4534.3</v>
      </c>
      <c r="K496" s="17">
        <f t="shared" si="135"/>
        <v>161.75585307056372</v>
      </c>
      <c r="L496" s="17">
        <f>G496/F496*100</f>
        <v>100</v>
      </c>
      <c r="M496" s="17">
        <f t="shared" si="138"/>
        <v>4534.3</v>
      </c>
      <c r="N496" s="17">
        <f t="shared" si="139"/>
        <v>161.75585307056372</v>
      </c>
    </row>
    <row r="497" spans="1:14" ht="63" customHeight="1">
      <c r="A497" s="77"/>
      <c r="B497" s="77"/>
      <c r="C497" s="58" t="s">
        <v>12</v>
      </c>
      <c r="D497" s="33" t="s">
        <v>154</v>
      </c>
      <c r="E497" s="17">
        <f t="shared" si="137"/>
        <v>217203.9</v>
      </c>
      <c r="F497" s="17">
        <f t="shared" si="137"/>
        <v>119890</v>
      </c>
      <c r="G497" s="17">
        <f t="shared" si="137"/>
        <v>129893.3</v>
      </c>
      <c r="H497" s="17">
        <f t="shared" si="129"/>
        <v>10003.300000000003</v>
      </c>
      <c r="I497" s="17">
        <f t="shared" si="136"/>
        <v>108.34373175410794</v>
      </c>
      <c r="J497" s="17">
        <f t="shared" si="127"/>
        <v>-87310.59999999999</v>
      </c>
      <c r="K497" s="17">
        <f t="shared" si="135"/>
        <v>59.802471318424764</v>
      </c>
      <c r="L497" s="17">
        <f>G497/F497*100</f>
        <v>108.34373175410794</v>
      </c>
      <c r="M497" s="17">
        <f t="shared" si="138"/>
        <v>-87310.59999999999</v>
      </c>
      <c r="N497" s="17">
        <f t="shared" si="139"/>
        <v>59.802471318424764</v>
      </c>
    </row>
    <row r="498" spans="1:14" ht="18" customHeight="1">
      <c r="A498" s="77"/>
      <c r="B498" s="77"/>
      <c r="C498" s="57" t="s">
        <v>52</v>
      </c>
      <c r="D498" s="18" t="s">
        <v>53</v>
      </c>
      <c r="E498" s="17">
        <f t="shared" si="137"/>
        <v>9713.4</v>
      </c>
      <c r="F498" s="17">
        <f t="shared" si="137"/>
        <v>7544.4</v>
      </c>
      <c r="G498" s="17">
        <f t="shared" si="137"/>
        <v>11109.3</v>
      </c>
      <c r="H498" s="17">
        <f t="shared" si="129"/>
        <v>3564.8999999999996</v>
      </c>
      <c r="I498" s="17">
        <f t="shared" si="136"/>
        <v>147.25226658183553</v>
      </c>
      <c r="J498" s="17">
        <f t="shared" si="127"/>
        <v>1395.8999999999996</v>
      </c>
      <c r="K498" s="17">
        <f t="shared" si="135"/>
        <v>114.37086910865402</v>
      </c>
      <c r="L498" s="17">
        <f>G498/F498*100</f>
        <v>147.25226658183553</v>
      </c>
      <c r="M498" s="17">
        <f t="shared" si="138"/>
        <v>1395.8999999999996</v>
      </c>
      <c r="N498" s="17">
        <f t="shared" si="139"/>
        <v>114.37086910865402</v>
      </c>
    </row>
    <row r="499" spans="1:14" ht="30.75">
      <c r="A499" s="77"/>
      <c r="B499" s="77"/>
      <c r="C499" s="57" t="s">
        <v>189</v>
      </c>
      <c r="D499" s="33" t="s">
        <v>190</v>
      </c>
      <c r="E499" s="17">
        <f t="shared" si="137"/>
        <v>17263</v>
      </c>
      <c r="F499" s="17">
        <f t="shared" si="137"/>
        <v>5111.3</v>
      </c>
      <c r="G499" s="17">
        <f t="shared" si="137"/>
        <v>7818.400000000001</v>
      </c>
      <c r="H499" s="17">
        <f t="shared" si="129"/>
        <v>2707.1000000000004</v>
      </c>
      <c r="I499" s="17">
        <f t="shared" si="136"/>
        <v>152.9630426701622</v>
      </c>
      <c r="J499" s="17">
        <f t="shared" si="127"/>
        <v>-9444.599999999999</v>
      </c>
      <c r="K499" s="17">
        <f t="shared" si="135"/>
        <v>45.28992643225396</v>
      </c>
      <c r="L499" s="17">
        <f>G499/F499*100</f>
        <v>152.9630426701622</v>
      </c>
      <c r="M499" s="17">
        <f t="shared" si="138"/>
        <v>-9444.599999999999</v>
      </c>
      <c r="N499" s="17">
        <f t="shared" si="139"/>
        <v>45.28992643225396</v>
      </c>
    </row>
    <row r="500" spans="1:14" ht="46.5">
      <c r="A500" s="77"/>
      <c r="B500" s="77"/>
      <c r="C500" s="57" t="s">
        <v>195</v>
      </c>
      <c r="D500" s="33" t="s">
        <v>196</v>
      </c>
      <c r="E500" s="17">
        <f t="shared" si="137"/>
        <v>4586.5</v>
      </c>
      <c r="F500" s="17">
        <f t="shared" si="137"/>
        <v>0</v>
      </c>
      <c r="G500" s="17">
        <f t="shared" si="137"/>
        <v>4478.599999999999</v>
      </c>
      <c r="H500" s="17">
        <f t="shared" si="129"/>
        <v>4478.599999999999</v>
      </c>
      <c r="I500" s="17"/>
      <c r="J500" s="17">
        <f t="shared" si="127"/>
        <v>-107.90000000000055</v>
      </c>
      <c r="K500" s="17">
        <f t="shared" si="135"/>
        <v>97.64744358443255</v>
      </c>
      <c r="L500" s="17"/>
      <c r="M500" s="17">
        <f t="shared" si="138"/>
        <v>-107.90000000000055</v>
      </c>
      <c r="N500" s="17">
        <f t="shared" si="139"/>
        <v>97.64744358443255</v>
      </c>
    </row>
    <row r="501" spans="1:14" ht="30.75">
      <c r="A501" s="77"/>
      <c r="B501" s="77"/>
      <c r="C501" s="57" t="s">
        <v>183</v>
      </c>
      <c r="D501" s="33" t="s">
        <v>184</v>
      </c>
      <c r="E501" s="17">
        <f t="shared" si="137"/>
        <v>172048.09999999998</v>
      </c>
      <c r="F501" s="17">
        <f t="shared" si="137"/>
        <v>99395.8</v>
      </c>
      <c r="G501" s="17">
        <f t="shared" si="137"/>
        <v>119382.59999999999</v>
      </c>
      <c r="H501" s="17">
        <f t="shared" si="129"/>
        <v>19986.79999999999</v>
      </c>
      <c r="I501" s="17">
        <f>G501/F501*100</f>
        <v>120.10829431424665</v>
      </c>
      <c r="J501" s="17">
        <f t="shared" si="127"/>
        <v>-52665.499999999985</v>
      </c>
      <c r="K501" s="17">
        <f t="shared" si="135"/>
        <v>69.38908363416975</v>
      </c>
      <c r="L501" s="17">
        <f>G501/F501*100</f>
        <v>120.10829431424665</v>
      </c>
      <c r="M501" s="17">
        <f t="shared" si="138"/>
        <v>-52665.499999999985</v>
      </c>
      <c r="N501" s="17">
        <f t="shared" si="139"/>
        <v>69.38908363416975</v>
      </c>
    </row>
    <row r="502" spans="1:14" ht="15">
      <c r="A502" s="77"/>
      <c r="B502" s="77"/>
      <c r="C502" s="57" t="s">
        <v>75</v>
      </c>
      <c r="D502" s="18" t="s">
        <v>76</v>
      </c>
      <c r="E502" s="17">
        <f t="shared" si="137"/>
        <v>1282.5</v>
      </c>
      <c r="F502" s="17">
        <f t="shared" si="137"/>
        <v>0</v>
      </c>
      <c r="G502" s="17">
        <f t="shared" si="137"/>
        <v>2526</v>
      </c>
      <c r="H502" s="17">
        <f t="shared" si="129"/>
        <v>2526</v>
      </c>
      <c r="I502" s="17"/>
      <c r="J502" s="17">
        <f t="shared" si="127"/>
        <v>1243.5</v>
      </c>
      <c r="K502" s="17">
        <f t="shared" si="135"/>
        <v>196.95906432748538</v>
      </c>
      <c r="L502" s="17"/>
      <c r="M502" s="17">
        <f t="shared" si="138"/>
        <v>1243.5</v>
      </c>
      <c r="N502" s="17"/>
    </row>
    <row r="503" spans="1:14" ht="85.5" customHeight="1">
      <c r="A503" s="77"/>
      <c r="B503" s="77"/>
      <c r="C503" s="58" t="s">
        <v>197</v>
      </c>
      <c r="D503" s="33" t="s">
        <v>202</v>
      </c>
      <c r="E503" s="17">
        <f t="shared" si="137"/>
        <v>370</v>
      </c>
      <c r="F503" s="17">
        <f t="shared" si="137"/>
        <v>0</v>
      </c>
      <c r="G503" s="17">
        <f t="shared" si="137"/>
        <v>470.8</v>
      </c>
      <c r="H503" s="17">
        <f t="shared" si="129"/>
        <v>470.8</v>
      </c>
      <c r="I503" s="17"/>
      <c r="J503" s="17">
        <f t="shared" si="127"/>
        <v>100.80000000000001</v>
      </c>
      <c r="K503" s="17"/>
      <c r="L503" s="17"/>
      <c r="M503" s="17">
        <f t="shared" si="138"/>
        <v>100.80000000000001</v>
      </c>
      <c r="N503" s="17">
        <f aca="true" t="shared" si="140" ref="N503:N516">G503/E503*100</f>
        <v>127.24324324324326</v>
      </c>
    </row>
    <row r="504" spans="1:14" ht="86.25" customHeight="1">
      <c r="A504" s="77"/>
      <c r="B504" s="77"/>
      <c r="C504" s="58" t="s">
        <v>181</v>
      </c>
      <c r="D504" s="33" t="s">
        <v>201</v>
      </c>
      <c r="E504" s="17">
        <f t="shared" si="137"/>
        <v>126</v>
      </c>
      <c r="F504" s="17">
        <f t="shared" si="137"/>
        <v>0</v>
      </c>
      <c r="G504" s="17">
        <f t="shared" si="137"/>
        <v>0.3</v>
      </c>
      <c r="H504" s="17">
        <f t="shared" si="129"/>
        <v>0.3</v>
      </c>
      <c r="I504" s="17"/>
      <c r="J504" s="17">
        <f t="shared" si="127"/>
        <v>-125.7</v>
      </c>
      <c r="K504" s="17">
        <f>G504/E504*100</f>
        <v>0.23809523809523808</v>
      </c>
      <c r="L504" s="17"/>
      <c r="M504" s="17">
        <f t="shared" si="138"/>
        <v>-125.7</v>
      </c>
      <c r="N504" s="17">
        <f t="shared" si="140"/>
        <v>0.23809523809523808</v>
      </c>
    </row>
    <row r="505" spans="1:14" ht="93">
      <c r="A505" s="77"/>
      <c r="B505" s="77"/>
      <c r="C505" s="58" t="s">
        <v>172</v>
      </c>
      <c r="D505" s="34" t="s">
        <v>173</v>
      </c>
      <c r="E505" s="17">
        <f t="shared" si="137"/>
        <v>593809.7</v>
      </c>
      <c r="F505" s="17">
        <f t="shared" si="137"/>
        <v>382749.6</v>
      </c>
      <c r="G505" s="17">
        <f t="shared" si="137"/>
        <v>419902.3</v>
      </c>
      <c r="H505" s="17">
        <f t="shared" si="129"/>
        <v>37152.70000000001</v>
      </c>
      <c r="I505" s="17">
        <f>G505/F505*100</f>
        <v>109.70679002669108</v>
      </c>
      <c r="J505" s="17">
        <f t="shared" si="127"/>
        <v>-173907.39999999997</v>
      </c>
      <c r="K505" s="17">
        <f>G505/E505*100</f>
        <v>70.71327733447265</v>
      </c>
      <c r="L505" s="17">
        <f>G505/F505*100</f>
        <v>109.70679002669108</v>
      </c>
      <c r="M505" s="17">
        <f t="shared" si="138"/>
        <v>-173907.39999999997</v>
      </c>
      <c r="N505" s="17">
        <f t="shared" si="140"/>
        <v>70.71327733447265</v>
      </c>
    </row>
    <row r="506" spans="1:14" ht="93">
      <c r="A506" s="77"/>
      <c r="B506" s="77"/>
      <c r="C506" s="58" t="s">
        <v>199</v>
      </c>
      <c r="D506" s="34" t="s">
        <v>180</v>
      </c>
      <c r="E506" s="17">
        <f t="shared" si="137"/>
        <v>9.8</v>
      </c>
      <c r="F506" s="17">
        <f t="shared" si="137"/>
        <v>0</v>
      </c>
      <c r="G506" s="17">
        <f t="shared" si="137"/>
        <v>0</v>
      </c>
      <c r="H506" s="17">
        <f t="shared" si="129"/>
        <v>0</v>
      </c>
      <c r="I506" s="17"/>
      <c r="J506" s="17">
        <f aca="true" t="shared" si="141" ref="J506:J537">G506-E506</f>
        <v>-9.8</v>
      </c>
      <c r="K506" s="17"/>
      <c r="L506" s="17"/>
      <c r="M506" s="17">
        <f t="shared" si="138"/>
        <v>-9.8</v>
      </c>
      <c r="N506" s="17">
        <f t="shared" si="140"/>
        <v>0</v>
      </c>
    </row>
    <row r="507" spans="1:14" ht="46.5">
      <c r="A507" s="77"/>
      <c r="B507" s="77"/>
      <c r="C507" s="58" t="s">
        <v>198</v>
      </c>
      <c r="D507" s="32" t="s">
        <v>14</v>
      </c>
      <c r="E507" s="17">
        <f t="shared" si="137"/>
        <v>325929.4</v>
      </c>
      <c r="F507" s="17">
        <f t="shared" si="137"/>
        <v>242498.5</v>
      </c>
      <c r="G507" s="17">
        <f t="shared" si="137"/>
        <v>216659.4</v>
      </c>
      <c r="H507" s="17">
        <f t="shared" si="129"/>
        <v>-25839.100000000006</v>
      </c>
      <c r="I507" s="17">
        <f>G507/F507*100</f>
        <v>89.34463512145435</v>
      </c>
      <c r="J507" s="17">
        <f t="shared" si="141"/>
        <v>-109270.00000000003</v>
      </c>
      <c r="K507" s="17">
        <f>G507/E507*100</f>
        <v>66.47433462584227</v>
      </c>
      <c r="L507" s="17">
        <f>G507/F507*100</f>
        <v>89.34463512145435</v>
      </c>
      <c r="M507" s="17">
        <f t="shared" si="138"/>
        <v>-109270.00000000003</v>
      </c>
      <c r="N507" s="17">
        <f t="shared" si="140"/>
        <v>66.47433462584227</v>
      </c>
    </row>
    <row r="508" spans="1:14" ht="48.75" customHeight="1">
      <c r="A508" s="77"/>
      <c r="B508" s="77"/>
      <c r="C508" s="58" t="s">
        <v>191</v>
      </c>
      <c r="D508" s="33" t="s">
        <v>192</v>
      </c>
      <c r="E508" s="17">
        <f t="shared" si="137"/>
        <v>0</v>
      </c>
      <c r="F508" s="17">
        <f t="shared" si="137"/>
        <v>0</v>
      </c>
      <c r="G508" s="17">
        <f t="shared" si="137"/>
        <v>975.4</v>
      </c>
      <c r="H508" s="17">
        <f t="shared" si="129"/>
        <v>975.4</v>
      </c>
      <c r="I508" s="17"/>
      <c r="J508" s="17">
        <f t="shared" si="141"/>
        <v>975.4</v>
      </c>
      <c r="K508" s="17"/>
      <c r="L508" s="17"/>
      <c r="M508" s="17">
        <f t="shared" si="138"/>
        <v>975.4</v>
      </c>
      <c r="N508" s="17" t="e">
        <f t="shared" si="140"/>
        <v>#DIV/0!</v>
      </c>
    </row>
    <row r="509" spans="1:14" ht="18" customHeight="1">
      <c r="A509" s="77"/>
      <c r="B509" s="77"/>
      <c r="C509" s="57" t="s">
        <v>15</v>
      </c>
      <c r="D509" s="18" t="s">
        <v>16</v>
      </c>
      <c r="E509" s="17">
        <f t="shared" si="137"/>
        <v>160567.10000000003</v>
      </c>
      <c r="F509" s="17">
        <f t="shared" si="137"/>
        <v>77882.09999999999</v>
      </c>
      <c r="G509" s="17">
        <f t="shared" si="137"/>
        <v>198491.55000000002</v>
      </c>
      <c r="H509" s="17">
        <f t="shared" si="129"/>
        <v>120609.45000000003</v>
      </c>
      <c r="I509" s="17">
        <f aca="true" t="shared" si="142" ref="I509:I539">G509/F509*100</f>
        <v>254.86157923322565</v>
      </c>
      <c r="J509" s="17">
        <f t="shared" si="141"/>
        <v>37924.44999999998</v>
      </c>
      <c r="K509" s="17">
        <f aca="true" t="shared" si="143" ref="K509:K516">G509/E509*100</f>
        <v>123.61906642145244</v>
      </c>
      <c r="L509" s="17">
        <f aca="true" t="shared" si="144" ref="L509:L516">G509/F509*100</f>
        <v>254.86157923322565</v>
      </c>
      <c r="M509" s="17">
        <f t="shared" si="138"/>
        <v>37924.44999999998</v>
      </c>
      <c r="N509" s="17">
        <f t="shared" si="140"/>
        <v>123.61906642145244</v>
      </c>
    </row>
    <row r="510" spans="1:14" ht="78" hidden="1">
      <c r="A510" s="77"/>
      <c r="B510" s="77"/>
      <c r="C510" s="58" t="s">
        <v>101</v>
      </c>
      <c r="D510" s="32" t="s">
        <v>102</v>
      </c>
      <c r="E510" s="17">
        <f t="shared" si="137"/>
        <v>3930.3</v>
      </c>
      <c r="F510" s="17">
        <f t="shared" si="137"/>
        <v>4020.4</v>
      </c>
      <c r="G510" s="17">
        <f t="shared" si="137"/>
        <v>3384.7</v>
      </c>
      <c r="H510" s="17">
        <f t="shared" si="129"/>
        <v>-635.7000000000003</v>
      </c>
      <c r="I510" s="17">
        <f t="shared" si="142"/>
        <v>84.18814048353397</v>
      </c>
      <c r="J510" s="17">
        <f t="shared" si="141"/>
        <v>-545.6000000000004</v>
      </c>
      <c r="K510" s="17">
        <f t="shared" si="143"/>
        <v>86.1181080324657</v>
      </c>
      <c r="L510" s="17">
        <f t="shared" si="144"/>
        <v>84.18814048353397</v>
      </c>
      <c r="M510" s="17">
        <f t="shared" si="138"/>
        <v>-545.6000000000004</v>
      </c>
      <c r="N510" s="17">
        <f t="shared" si="140"/>
        <v>86.1181080324657</v>
      </c>
    </row>
    <row r="511" spans="1:14" ht="62.25" hidden="1">
      <c r="A511" s="77"/>
      <c r="B511" s="77"/>
      <c r="C511" s="58" t="s">
        <v>110</v>
      </c>
      <c r="D511" s="32" t="s">
        <v>111</v>
      </c>
      <c r="E511" s="17">
        <f aca="true" t="shared" si="145" ref="E511:G530">SUMIF($C$6:$C$465,$C511,E$6:E$465)</f>
        <v>293.9</v>
      </c>
      <c r="F511" s="17">
        <f t="shared" si="145"/>
        <v>300</v>
      </c>
      <c r="G511" s="17">
        <f t="shared" si="145"/>
        <v>209.1</v>
      </c>
      <c r="H511" s="17">
        <f t="shared" si="129"/>
        <v>-90.9</v>
      </c>
      <c r="I511" s="17">
        <f t="shared" si="142"/>
        <v>69.69999999999999</v>
      </c>
      <c r="J511" s="17">
        <f t="shared" si="141"/>
        <v>-84.79999999999998</v>
      </c>
      <c r="K511" s="17">
        <f t="shared" si="143"/>
        <v>71.14664851990473</v>
      </c>
      <c r="L511" s="17">
        <f t="shared" si="144"/>
        <v>69.69999999999999</v>
      </c>
      <c r="M511" s="17">
        <f t="shared" si="138"/>
        <v>-84.79999999999998</v>
      </c>
      <c r="N511" s="17">
        <f t="shared" si="140"/>
        <v>71.14664851990473</v>
      </c>
    </row>
    <row r="512" spans="1:14" ht="62.25" hidden="1">
      <c r="A512" s="77"/>
      <c r="B512" s="77"/>
      <c r="C512" s="58" t="s">
        <v>103</v>
      </c>
      <c r="D512" s="32" t="s">
        <v>104</v>
      </c>
      <c r="E512" s="17">
        <f t="shared" si="145"/>
        <v>1362.3</v>
      </c>
      <c r="F512" s="17">
        <f t="shared" si="145"/>
        <v>1200</v>
      </c>
      <c r="G512" s="17">
        <f t="shared" si="145"/>
        <v>1858.5</v>
      </c>
      <c r="H512" s="17">
        <f t="shared" si="129"/>
        <v>658.5</v>
      </c>
      <c r="I512" s="17">
        <f t="shared" si="142"/>
        <v>154.875</v>
      </c>
      <c r="J512" s="17">
        <f t="shared" si="141"/>
        <v>496.20000000000005</v>
      </c>
      <c r="K512" s="17">
        <f t="shared" si="143"/>
        <v>136.4236952213169</v>
      </c>
      <c r="L512" s="17">
        <f t="shared" si="144"/>
        <v>154.875</v>
      </c>
      <c r="M512" s="17">
        <f t="shared" si="138"/>
        <v>496.20000000000005</v>
      </c>
      <c r="N512" s="17">
        <f t="shared" si="140"/>
        <v>136.4236952213169</v>
      </c>
    </row>
    <row r="513" spans="1:14" ht="62.25" hidden="1">
      <c r="A513" s="77"/>
      <c r="B513" s="77"/>
      <c r="C513" s="58" t="s">
        <v>218</v>
      </c>
      <c r="D513" s="32" t="s">
        <v>219</v>
      </c>
      <c r="E513" s="17">
        <f t="shared" si="145"/>
        <v>1420.9</v>
      </c>
      <c r="F513" s="17">
        <f t="shared" si="145"/>
        <v>711.1</v>
      </c>
      <c r="G513" s="17">
        <f t="shared" si="145"/>
        <v>3995.8</v>
      </c>
      <c r="H513" s="17">
        <f t="shared" si="129"/>
        <v>3284.7000000000003</v>
      </c>
      <c r="I513" s="17">
        <f t="shared" si="142"/>
        <v>561.9181549711715</v>
      </c>
      <c r="J513" s="17">
        <f t="shared" si="141"/>
        <v>2574.9</v>
      </c>
      <c r="K513" s="17">
        <f t="shared" si="143"/>
        <v>281.2161306214371</v>
      </c>
      <c r="L513" s="17">
        <f t="shared" si="144"/>
        <v>561.9181549711715</v>
      </c>
      <c r="M513" s="17">
        <f t="shared" si="138"/>
        <v>2574.9</v>
      </c>
      <c r="N513" s="17">
        <f t="shared" si="140"/>
        <v>281.2161306214371</v>
      </c>
    </row>
    <row r="514" spans="1:14" ht="46.5" hidden="1">
      <c r="A514" s="77"/>
      <c r="B514" s="77"/>
      <c r="C514" s="58" t="s">
        <v>221</v>
      </c>
      <c r="D514" s="32" t="s">
        <v>220</v>
      </c>
      <c r="E514" s="17">
        <f t="shared" si="145"/>
        <v>0</v>
      </c>
      <c r="F514" s="17">
        <f t="shared" si="145"/>
        <v>63</v>
      </c>
      <c r="G514" s="17">
        <f t="shared" si="145"/>
        <v>446.9</v>
      </c>
      <c r="H514" s="17">
        <f t="shared" si="129"/>
        <v>383.9</v>
      </c>
      <c r="I514" s="17">
        <f t="shared" si="142"/>
        <v>709.3650793650793</v>
      </c>
      <c r="J514" s="17">
        <f t="shared" si="141"/>
        <v>446.9</v>
      </c>
      <c r="K514" s="17" t="e">
        <f t="shared" si="143"/>
        <v>#DIV/0!</v>
      </c>
      <c r="L514" s="17">
        <f t="shared" si="144"/>
        <v>709.3650793650793</v>
      </c>
      <c r="M514" s="17">
        <f t="shared" si="138"/>
        <v>446.9</v>
      </c>
      <c r="N514" s="17" t="e">
        <f t="shared" si="140"/>
        <v>#DIV/0!</v>
      </c>
    </row>
    <row r="515" spans="1:14" ht="30.75" hidden="1">
      <c r="A515" s="77"/>
      <c r="B515" s="77"/>
      <c r="C515" s="58" t="s">
        <v>34</v>
      </c>
      <c r="D515" s="32" t="s">
        <v>35</v>
      </c>
      <c r="E515" s="17">
        <f t="shared" si="145"/>
        <v>0</v>
      </c>
      <c r="F515" s="17">
        <f t="shared" si="145"/>
        <v>0</v>
      </c>
      <c r="G515" s="17">
        <f t="shared" si="145"/>
        <v>0</v>
      </c>
      <c r="H515" s="17">
        <f t="shared" si="129"/>
        <v>0</v>
      </c>
      <c r="I515" s="17" t="e">
        <f t="shared" si="142"/>
        <v>#DIV/0!</v>
      </c>
      <c r="J515" s="17">
        <f t="shared" si="141"/>
        <v>0</v>
      </c>
      <c r="K515" s="17" t="e">
        <f t="shared" si="143"/>
        <v>#DIV/0!</v>
      </c>
      <c r="L515" s="17" t="e">
        <f t="shared" si="144"/>
        <v>#DIV/0!</v>
      </c>
      <c r="M515" s="17">
        <f t="shared" si="138"/>
        <v>0</v>
      </c>
      <c r="N515" s="17" t="e">
        <f t="shared" si="140"/>
        <v>#DIV/0!</v>
      </c>
    </row>
    <row r="516" spans="1:14" ht="46.5" hidden="1">
      <c r="A516" s="77"/>
      <c r="B516" s="77"/>
      <c r="C516" s="58" t="s">
        <v>112</v>
      </c>
      <c r="D516" s="32" t="s">
        <v>113</v>
      </c>
      <c r="E516" s="17">
        <f t="shared" si="145"/>
        <v>558.4</v>
      </c>
      <c r="F516" s="17">
        <f t="shared" si="145"/>
        <v>525</v>
      </c>
      <c r="G516" s="17">
        <f t="shared" si="145"/>
        <v>1459.9</v>
      </c>
      <c r="H516" s="17">
        <f t="shared" si="129"/>
        <v>934.9000000000001</v>
      </c>
      <c r="I516" s="17">
        <f t="shared" si="142"/>
        <v>278.0761904761905</v>
      </c>
      <c r="J516" s="17">
        <f t="shared" si="141"/>
        <v>901.5000000000001</v>
      </c>
      <c r="K516" s="17">
        <f t="shared" si="143"/>
        <v>261.44340974212037</v>
      </c>
      <c r="L516" s="17">
        <f t="shared" si="144"/>
        <v>278.0761904761905</v>
      </c>
      <c r="M516" s="17">
        <f t="shared" si="138"/>
        <v>901.5000000000001</v>
      </c>
      <c r="N516" s="17">
        <f t="shared" si="140"/>
        <v>261.44340974212037</v>
      </c>
    </row>
    <row r="517" spans="1:14" ht="62.25" hidden="1">
      <c r="A517" s="77"/>
      <c r="B517" s="77"/>
      <c r="C517" s="58" t="s">
        <v>237</v>
      </c>
      <c r="D517" s="18" t="s">
        <v>238</v>
      </c>
      <c r="E517" s="17">
        <f t="shared" si="145"/>
        <v>7</v>
      </c>
      <c r="F517" s="17">
        <f t="shared" si="145"/>
        <v>0</v>
      </c>
      <c r="G517" s="17">
        <f t="shared" si="145"/>
        <v>10.2</v>
      </c>
      <c r="H517" s="17">
        <f t="shared" si="129"/>
        <v>10.2</v>
      </c>
      <c r="I517" s="17" t="e">
        <f t="shared" si="142"/>
        <v>#DIV/0!</v>
      </c>
      <c r="J517" s="17">
        <f t="shared" si="141"/>
        <v>3.1999999999999993</v>
      </c>
      <c r="K517" s="17"/>
      <c r="L517" s="17"/>
      <c r="M517" s="17"/>
      <c r="N517" s="17"/>
    </row>
    <row r="518" spans="1:14" ht="46.5" hidden="1">
      <c r="A518" s="77"/>
      <c r="B518" s="77"/>
      <c r="C518" s="57" t="s">
        <v>187</v>
      </c>
      <c r="D518" s="18" t="s">
        <v>188</v>
      </c>
      <c r="E518" s="17">
        <f t="shared" si="145"/>
        <v>80</v>
      </c>
      <c r="F518" s="17">
        <f t="shared" si="145"/>
        <v>0</v>
      </c>
      <c r="G518" s="17">
        <f t="shared" si="145"/>
        <v>0</v>
      </c>
      <c r="H518" s="17">
        <f t="shared" si="129"/>
        <v>0</v>
      </c>
      <c r="I518" s="17" t="e">
        <f t="shared" si="142"/>
        <v>#DIV/0!</v>
      </c>
      <c r="J518" s="17">
        <f t="shared" si="141"/>
        <v>-80</v>
      </c>
      <c r="K518" s="17">
        <f>G518/E518*100</f>
        <v>0</v>
      </c>
      <c r="L518" s="17" t="e">
        <f aca="true" t="shared" si="146" ref="L518:L532">G518/F518*100</f>
        <v>#DIV/0!</v>
      </c>
      <c r="M518" s="17">
        <f aca="true" t="shared" si="147" ref="M518:M532">G518-E518</f>
        <v>-80</v>
      </c>
      <c r="N518" s="17">
        <f aca="true" t="shared" si="148" ref="N518:N532">G518/E518*100</f>
        <v>0</v>
      </c>
    </row>
    <row r="519" spans="1:14" ht="30.75" hidden="1">
      <c r="A519" s="77"/>
      <c r="B519" s="77"/>
      <c r="C519" s="58" t="s">
        <v>54</v>
      </c>
      <c r="D519" s="32" t="s">
        <v>55</v>
      </c>
      <c r="E519" s="17">
        <f t="shared" si="145"/>
        <v>3061.2</v>
      </c>
      <c r="F519" s="17">
        <f t="shared" si="145"/>
        <v>1800</v>
      </c>
      <c r="G519" s="17">
        <f t="shared" si="145"/>
        <v>10613.1</v>
      </c>
      <c r="H519" s="17">
        <f t="shared" si="129"/>
        <v>8813.1</v>
      </c>
      <c r="I519" s="17">
        <f t="shared" si="142"/>
        <v>589.6166666666667</v>
      </c>
      <c r="J519" s="17">
        <f t="shared" si="141"/>
        <v>7551.900000000001</v>
      </c>
      <c r="K519" s="17">
        <f>G519/E519*100</f>
        <v>346.6973735789887</v>
      </c>
      <c r="L519" s="17">
        <f t="shared" si="146"/>
        <v>589.6166666666667</v>
      </c>
      <c r="M519" s="17">
        <f t="shared" si="147"/>
        <v>7551.900000000001</v>
      </c>
      <c r="N519" s="17">
        <f t="shared" si="148"/>
        <v>346.6973735789887</v>
      </c>
    </row>
    <row r="520" spans="1:14" ht="30.75" hidden="1">
      <c r="A520" s="77"/>
      <c r="B520" s="77"/>
      <c r="C520" s="58" t="s">
        <v>155</v>
      </c>
      <c r="D520" s="32" t="s">
        <v>156</v>
      </c>
      <c r="E520" s="17">
        <f t="shared" si="145"/>
        <v>1</v>
      </c>
      <c r="F520" s="17">
        <f t="shared" si="145"/>
        <v>0</v>
      </c>
      <c r="G520" s="17">
        <f t="shared" si="145"/>
        <v>19</v>
      </c>
      <c r="H520" s="17">
        <f t="shared" si="129"/>
        <v>19</v>
      </c>
      <c r="I520" s="17" t="e">
        <f t="shared" si="142"/>
        <v>#DIV/0!</v>
      </c>
      <c r="J520" s="17">
        <f t="shared" si="141"/>
        <v>18</v>
      </c>
      <c r="K520" s="17"/>
      <c r="L520" s="17" t="e">
        <f t="shared" si="146"/>
        <v>#DIV/0!</v>
      </c>
      <c r="M520" s="17">
        <f t="shared" si="147"/>
        <v>18</v>
      </c>
      <c r="N520" s="17">
        <f t="shared" si="148"/>
        <v>1900</v>
      </c>
    </row>
    <row r="521" spans="1:14" ht="30.75" hidden="1">
      <c r="A521" s="77"/>
      <c r="B521" s="77"/>
      <c r="C521" s="58" t="s">
        <v>56</v>
      </c>
      <c r="D521" s="32" t="s">
        <v>57</v>
      </c>
      <c r="E521" s="17">
        <f t="shared" si="145"/>
        <v>3386.2</v>
      </c>
      <c r="F521" s="17">
        <f t="shared" si="145"/>
        <v>1000</v>
      </c>
      <c r="G521" s="17">
        <f t="shared" si="145"/>
        <v>2096.2</v>
      </c>
      <c r="H521" s="17">
        <f t="shared" si="129"/>
        <v>1096.1999999999998</v>
      </c>
      <c r="I521" s="17">
        <f t="shared" si="142"/>
        <v>209.61999999999995</v>
      </c>
      <c r="J521" s="17">
        <f t="shared" si="141"/>
        <v>-1290</v>
      </c>
      <c r="K521" s="17">
        <f>G521/E521*100</f>
        <v>61.904199397554784</v>
      </c>
      <c r="L521" s="17">
        <f t="shared" si="146"/>
        <v>209.61999999999995</v>
      </c>
      <c r="M521" s="17">
        <f t="shared" si="147"/>
        <v>-1290</v>
      </c>
      <c r="N521" s="17">
        <f t="shared" si="148"/>
        <v>61.904199397554784</v>
      </c>
    </row>
    <row r="522" spans="1:14" ht="30.75" hidden="1">
      <c r="A522" s="77"/>
      <c r="B522" s="77"/>
      <c r="C522" s="58" t="s">
        <v>58</v>
      </c>
      <c r="D522" s="32" t="s">
        <v>59</v>
      </c>
      <c r="E522" s="17">
        <f t="shared" si="145"/>
        <v>0</v>
      </c>
      <c r="F522" s="17">
        <f t="shared" si="145"/>
        <v>0</v>
      </c>
      <c r="G522" s="17">
        <f t="shared" si="145"/>
        <v>0</v>
      </c>
      <c r="H522" s="17">
        <f t="shared" si="129"/>
        <v>0</v>
      </c>
      <c r="I522" s="17" t="e">
        <f t="shared" si="142"/>
        <v>#DIV/0!</v>
      </c>
      <c r="J522" s="17">
        <f t="shared" si="141"/>
        <v>0</v>
      </c>
      <c r="K522" s="17"/>
      <c r="L522" s="17" t="e">
        <f t="shared" si="146"/>
        <v>#DIV/0!</v>
      </c>
      <c r="M522" s="17">
        <f t="shared" si="147"/>
        <v>0</v>
      </c>
      <c r="N522" s="17" t="e">
        <f t="shared" si="148"/>
        <v>#DIV/0!</v>
      </c>
    </row>
    <row r="523" spans="1:14" ht="30.75" hidden="1">
      <c r="A523" s="77"/>
      <c r="B523" s="77"/>
      <c r="C523" s="58" t="s">
        <v>60</v>
      </c>
      <c r="D523" s="32" t="s">
        <v>61</v>
      </c>
      <c r="E523" s="17">
        <f t="shared" si="145"/>
        <v>8915.3</v>
      </c>
      <c r="F523" s="17">
        <f t="shared" si="145"/>
        <v>6413.1</v>
      </c>
      <c r="G523" s="17">
        <f t="shared" si="145"/>
        <v>9837.6</v>
      </c>
      <c r="H523" s="17">
        <f t="shared" si="129"/>
        <v>3424.5</v>
      </c>
      <c r="I523" s="17">
        <f t="shared" si="142"/>
        <v>153.39851241989052</v>
      </c>
      <c r="J523" s="17">
        <f t="shared" si="141"/>
        <v>922.3000000000011</v>
      </c>
      <c r="K523" s="17">
        <f>G523/E523*100</f>
        <v>110.34513701165413</v>
      </c>
      <c r="L523" s="17">
        <f t="shared" si="146"/>
        <v>153.39851241989052</v>
      </c>
      <c r="M523" s="17">
        <f t="shared" si="147"/>
        <v>922.3000000000011</v>
      </c>
      <c r="N523" s="17">
        <f t="shared" si="148"/>
        <v>110.34513701165413</v>
      </c>
    </row>
    <row r="524" spans="1:14" ht="30.75" hidden="1">
      <c r="A524" s="77"/>
      <c r="B524" s="77"/>
      <c r="C524" s="58" t="s">
        <v>140</v>
      </c>
      <c r="D524" s="32" t="s">
        <v>141</v>
      </c>
      <c r="E524" s="17">
        <f t="shared" si="145"/>
        <v>740.1</v>
      </c>
      <c r="F524" s="17">
        <f t="shared" si="145"/>
        <v>630</v>
      </c>
      <c r="G524" s="17">
        <f t="shared" si="145"/>
        <v>1005.7</v>
      </c>
      <c r="H524" s="17">
        <f t="shared" si="129"/>
        <v>375.70000000000005</v>
      </c>
      <c r="I524" s="17">
        <f t="shared" si="142"/>
        <v>159.63492063492063</v>
      </c>
      <c r="J524" s="17">
        <f t="shared" si="141"/>
        <v>265.6</v>
      </c>
      <c r="K524" s="17">
        <f>G524/E524*100</f>
        <v>135.88704229158222</v>
      </c>
      <c r="L524" s="17">
        <f t="shared" si="146"/>
        <v>159.63492063492063</v>
      </c>
      <c r="M524" s="17">
        <f t="shared" si="147"/>
        <v>265.6</v>
      </c>
      <c r="N524" s="17">
        <f t="shared" si="148"/>
        <v>135.88704229158222</v>
      </c>
    </row>
    <row r="525" spans="1:14" ht="30.75" hidden="1">
      <c r="A525" s="77"/>
      <c r="B525" s="77"/>
      <c r="C525" s="58" t="s">
        <v>62</v>
      </c>
      <c r="D525" s="32" t="s">
        <v>63</v>
      </c>
      <c r="E525" s="17">
        <f t="shared" si="145"/>
        <v>0</v>
      </c>
      <c r="F525" s="17">
        <f t="shared" si="145"/>
        <v>0</v>
      </c>
      <c r="G525" s="17">
        <f t="shared" si="145"/>
        <v>0</v>
      </c>
      <c r="H525" s="17">
        <f t="shared" si="129"/>
        <v>0</v>
      </c>
      <c r="I525" s="17" t="e">
        <f t="shared" si="142"/>
        <v>#DIV/0!</v>
      </c>
      <c r="J525" s="17">
        <f t="shared" si="141"/>
        <v>0</v>
      </c>
      <c r="K525" s="17"/>
      <c r="L525" s="17" t="e">
        <f t="shared" si="146"/>
        <v>#DIV/0!</v>
      </c>
      <c r="M525" s="17">
        <f t="shared" si="147"/>
        <v>0</v>
      </c>
      <c r="N525" s="17" t="e">
        <f t="shared" si="148"/>
        <v>#DIV/0!</v>
      </c>
    </row>
    <row r="526" spans="1:14" ht="31.5" customHeight="1" hidden="1">
      <c r="A526" s="77"/>
      <c r="B526" s="77"/>
      <c r="C526" s="58" t="s">
        <v>64</v>
      </c>
      <c r="D526" s="32" t="s">
        <v>65</v>
      </c>
      <c r="E526" s="17">
        <f t="shared" si="145"/>
        <v>0</v>
      </c>
      <c r="F526" s="17">
        <f t="shared" si="145"/>
        <v>0</v>
      </c>
      <c r="G526" s="17">
        <f t="shared" si="145"/>
        <v>0</v>
      </c>
      <c r="H526" s="17">
        <f t="shared" si="129"/>
        <v>0</v>
      </c>
      <c r="I526" s="17" t="e">
        <f t="shared" si="142"/>
        <v>#DIV/0!</v>
      </c>
      <c r="J526" s="17">
        <f t="shared" si="141"/>
        <v>0</v>
      </c>
      <c r="K526" s="17"/>
      <c r="L526" s="17" t="e">
        <f t="shared" si="146"/>
        <v>#DIV/0!</v>
      </c>
      <c r="M526" s="17">
        <f t="shared" si="147"/>
        <v>0</v>
      </c>
      <c r="N526" s="17" t="e">
        <f t="shared" si="148"/>
        <v>#DIV/0!</v>
      </c>
    </row>
    <row r="527" spans="1:14" ht="63" customHeight="1" hidden="1">
      <c r="A527" s="77"/>
      <c r="B527" s="77"/>
      <c r="C527" s="58" t="s">
        <v>225</v>
      </c>
      <c r="D527" s="32" t="s">
        <v>227</v>
      </c>
      <c r="E527" s="17">
        <f t="shared" si="145"/>
        <v>10</v>
      </c>
      <c r="F527" s="17">
        <f t="shared" si="145"/>
        <v>0</v>
      </c>
      <c r="G527" s="17">
        <f t="shared" si="145"/>
        <v>10</v>
      </c>
      <c r="H527" s="17">
        <f t="shared" si="129"/>
        <v>10</v>
      </c>
      <c r="I527" s="17" t="e">
        <f t="shared" si="142"/>
        <v>#DIV/0!</v>
      </c>
      <c r="J527" s="17">
        <f t="shared" si="141"/>
        <v>0</v>
      </c>
      <c r="K527" s="17">
        <f aca="true" t="shared" si="149" ref="K527:K533">G527/E527*100</f>
        <v>100</v>
      </c>
      <c r="L527" s="17" t="e">
        <f t="shared" si="146"/>
        <v>#DIV/0!</v>
      </c>
      <c r="M527" s="17">
        <f t="shared" si="147"/>
        <v>0</v>
      </c>
      <c r="N527" s="17">
        <f t="shared" si="148"/>
        <v>100</v>
      </c>
    </row>
    <row r="528" spans="1:14" ht="62.25" hidden="1">
      <c r="A528" s="77"/>
      <c r="B528" s="77"/>
      <c r="C528" s="58" t="s">
        <v>121</v>
      </c>
      <c r="D528" s="32" t="s">
        <v>122</v>
      </c>
      <c r="E528" s="17">
        <f t="shared" si="145"/>
        <v>14479.6</v>
      </c>
      <c r="F528" s="17">
        <f t="shared" si="145"/>
        <v>15750</v>
      </c>
      <c r="G528" s="17">
        <f t="shared" si="145"/>
        <v>11005.5</v>
      </c>
      <c r="H528" s="17">
        <f t="shared" si="129"/>
        <v>-4744.5</v>
      </c>
      <c r="I528" s="17">
        <f t="shared" si="142"/>
        <v>69.87619047619049</v>
      </c>
      <c r="J528" s="17">
        <f t="shared" si="141"/>
        <v>-3474.1000000000004</v>
      </c>
      <c r="K528" s="17">
        <f t="shared" si="149"/>
        <v>76.00693389320146</v>
      </c>
      <c r="L528" s="17">
        <f t="shared" si="146"/>
        <v>69.87619047619049</v>
      </c>
      <c r="M528" s="17">
        <f t="shared" si="147"/>
        <v>-3474.1000000000004</v>
      </c>
      <c r="N528" s="17">
        <f t="shared" si="148"/>
        <v>76.00693389320146</v>
      </c>
    </row>
    <row r="529" spans="1:14" ht="62.25" hidden="1">
      <c r="A529" s="77"/>
      <c r="B529" s="77"/>
      <c r="C529" s="58" t="s">
        <v>212</v>
      </c>
      <c r="D529" s="18" t="s">
        <v>214</v>
      </c>
      <c r="E529" s="17">
        <f t="shared" si="145"/>
        <v>0</v>
      </c>
      <c r="F529" s="17">
        <f t="shared" si="145"/>
        <v>16</v>
      </c>
      <c r="G529" s="17">
        <f t="shared" si="145"/>
        <v>2608.5</v>
      </c>
      <c r="H529" s="17">
        <f t="shared" si="129"/>
        <v>2592.5</v>
      </c>
      <c r="I529" s="17">
        <f t="shared" si="142"/>
        <v>16303.125</v>
      </c>
      <c r="J529" s="17">
        <f t="shared" si="141"/>
        <v>2608.5</v>
      </c>
      <c r="K529" s="17" t="e">
        <f t="shared" si="149"/>
        <v>#DIV/0!</v>
      </c>
      <c r="L529" s="17">
        <f t="shared" si="146"/>
        <v>16303.125</v>
      </c>
      <c r="M529" s="17">
        <f t="shared" si="147"/>
        <v>2608.5</v>
      </c>
      <c r="N529" s="17" t="e">
        <f t="shared" si="148"/>
        <v>#DIV/0!</v>
      </c>
    </row>
    <row r="530" spans="1:14" ht="30.75" hidden="1">
      <c r="A530" s="77"/>
      <c r="B530" s="77"/>
      <c r="C530" s="58" t="s">
        <v>213</v>
      </c>
      <c r="D530" s="18" t="s">
        <v>215</v>
      </c>
      <c r="E530" s="17">
        <f t="shared" si="145"/>
        <v>6585.200000000001</v>
      </c>
      <c r="F530" s="17">
        <f t="shared" si="145"/>
        <v>2200</v>
      </c>
      <c r="G530" s="17">
        <f t="shared" si="145"/>
        <v>5553.8</v>
      </c>
      <c r="H530" s="17">
        <f t="shared" si="129"/>
        <v>3353.8</v>
      </c>
      <c r="I530" s="17">
        <f t="shared" si="142"/>
        <v>252.44545454545454</v>
      </c>
      <c r="J530" s="17">
        <f t="shared" si="141"/>
        <v>-1031.4000000000005</v>
      </c>
      <c r="K530" s="17">
        <f t="shared" si="149"/>
        <v>84.33760553969508</v>
      </c>
      <c r="L530" s="17">
        <f t="shared" si="146"/>
        <v>252.44545454545454</v>
      </c>
      <c r="M530" s="17">
        <f t="shared" si="147"/>
        <v>-1031.4000000000005</v>
      </c>
      <c r="N530" s="17">
        <f t="shared" si="148"/>
        <v>84.33760553969508</v>
      </c>
    </row>
    <row r="531" spans="1:14" ht="46.5" hidden="1">
      <c r="A531" s="77"/>
      <c r="B531" s="77"/>
      <c r="C531" s="58" t="s">
        <v>36</v>
      </c>
      <c r="D531" s="34" t="s">
        <v>37</v>
      </c>
      <c r="E531" s="17">
        <f aca="true" t="shared" si="150" ref="E531:G541">SUMIF($C$6:$C$465,$C531,E$6:E$465)</f>
        <v>2858.1</v>
      </c>
      <c r="F531" s="17">
        <f t="shared" si="150"/>
        <v>0</v>
      </c>
      <c r="G531" s="17">
        <f t="shared" si="150"/>
        <v>0</v>
      </c>
      <c r="H531" s="17">
        <f t="shared" si="129"/>
        <v>0</v>
      </c>
      <c r="I531" s="17" t="e">
        <f t="shared" si="142"/>
        <v>#DIV/0!</v>
      </c>
      <c r="J531" s="17">
        <f t="shared" si="141"/>
        <v>-2858.1</v>
      </c>
      <c r="K531" s="17">
        <f t="shared" si="149"/>
        <v>0</v>
      </c>
      <c r="L531" s="17" t="e">
        <f t="shared" si="146"/>
        <v>#DIV/0!</v>
      </c>
      <c r="M531" s="17">
        <f t="shared" si="147"/>
        <v>-2858.1</v>
      </c>
      <c r="N531" s="17">
        <f t="shared" si="148"/>
        <v>0</v>
      </c>
    </row>
    <row r="532" spans="1:14" ht="62.25" hidden="1">
      <c r="A532" s="77"/>
      <c r="B532" s="77"/>
      <c r="C532" s="57" t="s">
        <v>45</v>
      </c>
      <c r="D532" s="34" t="s">
        <v>46</v>
      </c>
      <c r="E532" s="17">
        <f t="shared" si="150"/>
        <v>308</v>
      </c>
      <c r="F532" s="17">
        <f t="shared" si="150"/>
        <v>205</v>
      </c>
      <c r="G532" s="17">
        <f t="shared" si="150"/>
        <v>3066.7000000000003</v>
      </c>
      <c r="H532" s="17">
        <f t="shared" si="129"/>
        <v>2861.7000000000003</v>
      </c>
      <c r="I532" s="17">
        <f t="shared" si="142"/>
        <v>1495.9512195121952</v>
      </c>
      <c r="J532" s="17">
        <f t="shared" si="141"/>
        <v>2758.7000000000003</v>
      </c>
      <c r="K532" s="17">
        <f t="shared" si="149"/>
        <v>995.6818181818182</v>
      </c>
      <c r="L532" s="17">
        <f t="shared" si="146"/>
        <v>1495.9512195121952</v>
      </c>
      <c r="M532" s="17">
        <f t="shared" si="147"/>
        <v>2758.7000000000003</v>
      </c>
      <c r="N532" s="17">
        <f t="shared" si="148"/>
        <v>995.6818181818182</v>
      </c>
    </row>
    <row r="533" spans="1:14" ht="78" hidden="1">
      <c r="A533" s="77"/>
      <c r="B533" s="77"/>
      <c r="C533" s="58" t="s">
        <v>234</v>
      </c>
      <c r="D533" s="32" t="s">
        <v>233</v>
      </c>
      <c r="E533" s="17">
        <f t="shared" si="150"/>
        <v>1207.1</v>
      </c>
      <c r="F533" s="17">
        <f t="shared" si="150"/>
        <v>251.3</v>
      </c>
      <c r="G533" s="17">
        <f t="shared" si="150"/>
        <v>1996.5</v>
      </c>
      <c r="H533" s="17">
        <f t="shared" si="129"/>
        <v>1745.2</v>
      </c>
      <c r="I533" s="17">
        <f t="shared" si="142"/>
        <v>794.4687624353362</v>
      </c>
      <c r="J533" s="17">
        <f t="shared" si="141"/>
        <v>789.4000000000001</v>
      </c>
      <c r="K533" s="17">
        <f t="shared" si="149"/>
        <v>165.3964046060807</v>
      </c>
      <c r="L533" s="17"/>
      <c r="M533" s="17"/>
      <c r="N533" s="17"/>
    </row>
    <row r="534" spans="1:14" ht="47.25" customHeight="1" hidden="1">
      <c r="A534" s="77"/>
      <c r="B534" s="77"/>
      <c r="C534" s="57" t="s">
        <v>185</v>
      </c>
      <c r="D534" s="34" t="s">
        <v>186</v>
      </c>
      <c r="E534" s="17">
        <f t="shared" si="150"/>
        <v>881.5</v>
      </c>
      <c r="F534" s="17">
        <f t="shared" si="150"/>
        <v>0</v>
      </c>
      <c r="G534" s="17">
        <f t="shared" si="150"/>
        <v>554</v>
      </c>
      <c r="H534" s="17">
        <f t="shared" si="129"/>
        <v>554</v>
      </c>
      <c r="I534" s="17" t="e">
        <f t="shared" si="142"/>
        <v>#DIV/0!</v>
      </c>
      <c r="J534" s="17">
        <f t="shared" si="141"/>
        <v>-327.5</v>
      </c>
      <c r="K534" s="17"/>
      <c r="L534" s="17" t="e">
        <f>G534/F534*100</f>
        <v>#DIV/0!</v>
      </c>
      <c r="M534" s="17">
        <f>G534-E534</f>
        <v>-327.5</v>
      </c>
      <c r="N534" s="17">
        <f>G534/E534*100</f>
        <v>62.847419171866136</v>
      </c>
    </row>
    <row r="535" spans="1:14" ht="78.75" customHeight="1" hidden="1">
      <c r="A535" s="77"/>
      <c r="B535" s="77"/>
      <c r="C535" s="58" t="s">
        <v>178</v>
      </c>
      <c r="D535" s="32" t="s">
        <v>179</v>
      </c>
      <c r="E535" s="17">
        <f t="shared" si="150"/>
        <v>8955.5</v>
      </c>
      <c r="F535" s="17">
        <f t="shared" si="150"/>
        <v>6130</v>
      </c>
      <c r="G535" s="17">
        <f t="shared" si="150"/>
        <v>31494.6</v>
      </c>
      <c r="H535" s="17">
        <f t="shared" si="129"/>
        <v>25364.6</v>
      </c>
      <c r="I535" s="17">
        <f t="shared" si="142"/>
        <v>513.7781402936378</v>
      </c>
      <c r="J535" s="17">
        <f t="shared" si="141"/>
        <v>22539.1</v>
      </c>
      <c r="K535" s="17">
        <f aca="true" t="shared" si="151" ref="K535:K548">G535/E535*100</f>
        <v>351.6788565685891</v>
      </c>
      <c r="L535" s="17">
        <f>G535/F535*100</f>
        <v>513.7781402936378</v>
      </c>
      <c r="M535" s="17">
        <f>G535-E535</f>
        <v>22539.1</v>
      </c>
      <c r="N535" s="17">
        <f>G535/E535*100</f>
        <v>351.6788565685891</v>
      </c>
    </row>
    <row r="536" spans="1:14" ht="47.25" customHeight="1" hidden="1">
      <c r="A536" s="77"/>
      <c r="B536" s="77"/>
      <c r="C536" s="58" t="s">
        <v>203</v>
      </c>
      <c r="D536" s="32" t="s">
        <v>204</v>
      </c>
      <c r="E536" s="17">
        <f t="shared" si="150"/>
        <v>7957.4</v>
      </c>
      <c r="F536" s="17">
        <f t="shared" si="150"/>
        <v>5956.1</v>
      </c>
      <c r="G536" s="17">
        <f t="shared" si="150"/>
        <v>9143.54</v>
      </c>
      <c r="H536" s="17">
        <f t="shared" si="129"/>
        <v>3187.4400000000005</v>
      </c>
      <c r="I536" s="17">
        <f t="shared" si="142"/>
        <v>153.51555548093552</v>
      </c>
      <c r="J536" s="17">
        <f t="shared" si="141"/>
        <v>1186.1400000000012</v>
      </c>
      <c r="K536" s="17">
        <f t="shared" si="151"/>
        <v>114.90612511624401</v>
      </c>
      <c r="L536" s="17">
        <f>G536/F536*100</f>
        <v>153.51555548093552</v>
      </c>
      <c r="M536" s="17">
        <f>G536-E536</f>
        <v>1186.1400000000012</v>
      </c>
      <c r="N536" s="17">
        <f>G536/E536*100</f>
        <v>114.90612511624401</v>
      </c>
    </row>
    <row r="537" spans="1:14" ht="93" hidden="1">
      <c r="A537" s="77"/>
      <c r="B537" s="77"/>
      <c r="C537" s="58" t="s">
        <v>236</v>
      </c>
      <c r="D537" s="32" t="s">
        <v>235</v>
      </c>
      <c r="E537" s="17">
        <f t="shared" si="150"/>
        <v>2301.9</v>
      </c>
      <c r="F537" s="17">
        <f t="shared" si="150"/>
        <v>0</v>
      </c>
      <c r="G537" s="17">
        <f t="shared" si="150"/>
        <v>885.4</v>
      </c>
      <c r="H537" s="17">
        <f t="shared" si="129"/>
        <v>885.4</v>
      </c>
      <c r="I537" s="17" t="e">
        <f t="shared" si="142"/>
        <v>#DIV/0!</v>
      </c>
      <c r="J537" s="17">
        <f t="shared" si="141"/>
        <v>-1416.5</v>
      </c>
      <c r="K537" s="17">
        <f t="shared" si="151"/>
        <v>38.46387766627568</v>
      </c>
      <c r="L537" s="17"/>
      <c r="M537" s="17"/>
      <c r="N537" s="17"/>
    </row>
    <row r="538" spans="1:14" ht="47.25" customHeight="1" hidden="1">
      <c r="A538" s="77"/>
      <c r="B538" s="77"/>
      <c r="C538" s="58" t="s">
        <v>228</v>
      </c>
      <c r="D538" s="32" t="s">
        <v>229</v>
      </c>
      <c r="E538" s="17">
        <f t="shared" si="150"/>
        <v>4263</v>
      </c>
      <c r="F538" s="17">
        <f t="shared" si="150"/>
        <v>1730.7999999999997</v>
      </c>
      <c r="G538" s="17">
        <f t="shared" si="150"/>
        <v>8237.060000000001</v>
      </c>
      <c r="H538" s="17">
        <f t="shared" si="129"/>
        <v>6506.260000000002</v>
      </c>
      <c r="I538" s="17">
        <f t="shared" si="142"/>
        <v>475.91056159001636</v>
      </c>
      <c r="J538" s="17">
        <f aca="true" t="shared" si="152" ref="J538:J558">G538-E538</f>
        <v>3974.0600000000013</v>
      </c>
      <c r="K538" s="17">
        <f t="shared" si="151"/>
        <v>193.22214403002585</v>
      </c>
      <c r="L538" s="17">
        <f>G538/F538*100</f>
        <v>475.91056159001636</v>
      </c>
      <c r="M538" s="17">
        <f aca="true" t="shared" si="153" ref="M538:M552">G538-E538</f>
        <v>3974.0600000000013</v>
      </c>
      <c r="N538" s="17">
        <f aca="true" t="shared" si="154" ref="N538:N548">G538/E538*100</f>
        <v>193.22214403002585</v>
      </c>
    </row>
    <row r="539" spans="1:14" ht="46.5" hidden="1">
      <c r="A539" s="77"/>
      <c r="B539" s="77"/>
      <c r="C539" s="58" t="s">
        <v>17</v>
      </c>
      <c r="D539" s="32" t="s">
        <v>18</v>
      </c>
      <c r="E539" s="17">
        <f t="shared" si="150"/>
        <v>87003.2</v>
      </c>
      <c r="F539" s="17">
        <f t="shared" si="150"/>
        <v>28980.3</v>
      </c>
      <c r="G539" s="17">
        <f t="shared" si="150"/>
        <v>88999.15</v>
      </c>
      <c r="H539" s="17">
        <f aca="true" t="shared" si="155" ref="H539:H558">G539-F539</f>
        <v>60018.84999999999</v>
      </c>
      <c r="I539" s="17">
        <f t="shared" si="142"/>
        <v>307.1022384171316</v>
      </c>
      <c r="J539" s="17">
        <f t="shared" si="152"/>
        <v>1995.949999999997</v>
      </c>
      <c r="K539" s="17">
        <f t="shared" si="151"/>
        <v>102.2941110212038</v>
      </c>
      <c r="L539" s="17">
        <f>G539/F539*100</f>
        <v>307.1022384171316</v>
      </c>
      <c r="M539" s="17">
        <f t="shared" si="153"/>
        <v>1995.949999999997</v>
      </c>
      <c r="N539" s="17">
        <f t="shared" si="154"/>
        <v>102.2941110212038</v>
      </c>
    </row>
    <row r="540" spans="1:14" ht="18" customHeight="1">
      <c r="A540" s="77"/>
      <c r="B540" s="77"/>
      <c r="C540" s="57" t="s">
        <v>19</v>
      </c>
      <c r="D540" s="18" t="s">
        <v>20</v>
      </c>
      <c r="E540" s="17">
        <f t="shared" si="150"/>
        <v>-1390.1</v>
      </c>
      <c r="F540" s="17">
        <f t="shared" si="150"/>
        <v>0</v>
      </c>
      <c r="G540" s="17">
        <f t="shared" si="150"/>
        <v>18.100000000000005</v>
      </c>
      <c r="H540" s="17">
        <f t="shared" si="155"/>
        <v>18.100000000000005</v>
      </c>
      <c r="I540" s="17"/>
      <c r="J540" s="17">
        <f t="shared" si="152"/>
        <v>1408.1999999999998</v>
      </c>
      <c r="K540" s="17">
        <f t="shared" si="151"/>
        <v>-1.302064599669089</v>
      </c>
      <c r="L540" s="17"/>
      <c r="M540" s="17">
        <f t="shared" si="153"/>
        <v>1408.1999999999998</v>
      </c>
      <c r="N540" s="17">
        <f t="shared" si="154"/>
        <v>-1.302064599669089</v>
      </c>
    </row>
    <row r="541" spans="1:14" ht="18" customHeight="1">
      <c r="A541" s="77"/>
      <c r="B541" s="77"/>
      <c r="C541" s="57" t="s">
        <v>21</v>
      </c>
      <c r="D541" s="18" t="s">
        <v>128</v>
      </c>
      <c r="E541" s="17">
        <f t="shared" si="150"/>
        <v>29632.800000000003</v>
      </c>
      <c r="F541" s="17">
        <f t="shared" si="150"/>
        <v>92564.8</v>
      </c>
      <c r="G541" s="17">
        <f t="shared" si="150"/>
        <v>128936.65</v>
      </c>
      <c r="H541" s="17">
        <f t="shared" si="155"/>
        <v>36371.84999999999</v>
      </c>
      <c r="I541" s="17">
        <f aca="true" t="shared" si="156" ref="I541:I548">G541/F541*100</f>
        <v>139.29339230463415</v>
      </c>
      <c r="J541" s="17">
        <f t="shared" si="152"/>
        <v>99303.84999999999</v>
      </c>
      <c r="K541" s="17">
        <f t="shared" si="151"/>
        <v>435.11463648389616</v>
      </c>
      <c r="L541" s="17">
        <f aca="true" t="shared" si="157" ref="L541:L548">G541/F541*100</f>
        <v>139.29339230463415</v>
      </c>
      <c r="M541" s="17">
        <f t="shared" si="153"/>
        <v>99303.84999999999</v>
      </c>
      <c r="N541" s="17">
        <f t="shared" si="154"/>
        <v>435.11463648389616</v>
      </c>
    </row>
    <row r="542" spans="1:14" s="50" customFormat="1" ht="21" customHeight="1">
      <c r="A542" s="77"/>
      <c r="B542" s="77"/>
      <c r="C542" s="62"/>
      <c r="D542" s="48" t="s">
        <v>143</v>
      </c>
      <c r="E542" s="49">
        <f>E474+E490</f>
        <v>14133496.455555556</v>
      </c>
      <c r="F542" s="49">
        <f>F474+F490</f>
        <v>14494325.999999998</v>
      </c>
      <c r="G542" s="49">
        <f>G474+G490</f>
        <v>14188430.2</v>
      </c>
      <c r="H542" s="49">
        <f t="shared" si="155"/>
        <v>-305895.7999999989</v>
      </c>
      <c r="I542" s="49">
        <f t="shared" si="156"/>
        <v>97.88954795138457</v>
      </c>
      <c r="J542" s="49">
        <f t="shared" si="152"/>
        <v>54933.74444444291</v>
      </c>
      <c r="K542" s="49">
        <f t="shared" si="151"/>
        <v>100.38867766809996</v>
      </c>
      <c r="L542" s="49">
        <f t="shared" si="157"/>
        <v>97.88954795138457</v>
      </c>
      <c r="M542" s="49">
        <f t="shared" si="153"/>
        <v>54933.74444444291</v>
      </c>
      <c r="N542" s="49">
        <f t="shared" si="154"/>
        <v>100.38867766809996</v>
      </c>
    </row>
    <row r="543" spans="1:14" s="3" customFormat="1" ht="36" customHeight="1">
      <c r="A543" s="77"/>
      <c r="B543" s="77"/>
      <c r="C543" s="60"/>
      <c r="D543" s="5" t="s">
        <v>254</v>
      </c>
      <c r="E543" s="4">
        <f>E544-E554</f>
        <v>7122043.099999999</v>
      </c>
      <c r="F543" s="4">
        <f>F544-F554</f>
        <v>9893282.500000002</v>
      </c>
      <c r="G543" s="4">
        <f>G544-G554</f>
        <v>9713945.29</v>
      </c>
      <c r="H543" s="4">
        <f t="shared" si="155"/>
        <v>-179337.21000000276</v>
      </c>
      <c r="I543" s="4">
        <f t="shared" si="156"/>
        <v>98.18728303775816</v>
      </c>
      <c r="J543" s="4">
        <f t="shared" si="152"/>
        <v>2591902.1900000004</v>
      </c>
      <c r="K543" s="4">
        <f t="shared" si="151"/>
        <v>136.3926776854243</v>
      </c>
      <c r="L543" s="4">
        <f t="shared" si="157"/>
        <v>98.18728303775816</v>
      </c>
      <c r="M543" s="4">
        <f t="shared" si="153"/>
        <v>2591902.1900000004</v>
      </c>
      <c r="N543" s="4">
        <f t="shared" si="154"/>
        <v>136.3926776854243</v>
      </c>
    </row>
    <row r="544" spans="1:14" s="3" customFormat="1" ht="36" customHeight="1">
      <c r="A544" s="77"/>
      <c r="B544" s="77"/>
      <c r="C544" s="60" t="s">
        <v>209</v>
      </c>
      <c r="D544" s="68" t="s">
        <v>255</v>
      </c>
      <c r="E544" s="69">
        <f>SUM(E545:E554)</f>
        <v>6853706.199999998</v>
      </c>
      <c r="F544" s="69">
        <f>SUM(F545:F554)</f>
        <v>9893282.500000002</v>
      </c>
      <c r="G544" s="69">
        <f>SUM(G545:G554)</f>
        <v>9541337.67</v>
      </c>
      <c r="H544" s="69">
        <f t="shared" si="155"/>
        <v>-351944.83000000194</v>
      </c>
      <c r="I544" s="69">
        <f t="shared" si="156"/>
        <v>96.44258788728612</v>
      </c>
      <c r="J544" s="69">
        <f t="shared" si="152"/>
        <v>2687631.4700000016</v>
      </c>
      <c r="K544" s="69">
        <f t="shared" si="151"/>
        <v>139.21427898382925</v>
      </c>
      <c r="L544" s="4">
        <f t="shared" si="157"/>
        <v>96.44258788728612</v>
      </c>
      <c r="M544" s="4">
        <f t="shared" si="153"/>
        <v>2687631.4700000016</v>
      </c>
      <c r="N544" s="4">
        <f t="shared" si="154"/>
        <v>139.21427898382925</v>
      </c>
    </row>
    <row r="545" spans="1:14" ht="46.5">
      <c r="A545" s="77"/>
      <c r="B545" s="77"/>
      <c r="C545" s="57" t="s">
        <v>241</v>
      </c>
      <c r="D545" s="18" t="s">
        <v>242</v>
      </c>
      <c r="E545" s="17">
        <f aca="true" t="shared" si="158" ref="E545:G554">SUMIF($C$6:$C$457,$C545,E$6:E$457)</f>
        <v>213355.7</v>
      </c>
      <c r="F545" s="17">
        <f t="shared" si="158"/>
        <v>594332.9</v>
      </c>
      <c r="G545" s="17">
        <f t="shared" si="158"/>
        <v>594332.9</v>
      </c>
      <c r="H545" s="17">
        <f t="shared" si="155"/>
        <v>0</v>
      </c>
      <c r="I545" s="17">
        <f t="shared" si="156"/>
        <v>100</v>
      </c>
      <c r="J545" s="17">
        <f t="shared" si="152"/>
        <v>380977.2</v>
      </c>
      <c r="K545" s="17">
        <f t="shared" si="151"/>
        <v>278.5643411448581</v>
      </c>
      <c r="L545" s="17">
        <f t="shared" si="157"/>
        <v>100</v>
      </c>
      <c r="M545" s="17">
        <f t="shared" si="153"/>
        <v>380977.2</v>
      </c>
      <c r="N545" s="17">
        <f t="shared" si="154"/>
        <v>278.5643411448581</v>
      </c>
    </row>
    <row r="546" spans="1:14" ht="18.75" customHeight="1">
      <c r="A546" s="77"/>
      <c r="B546" s="77"/>
      <c r="C546" s="57" t="s">
        <v>24</v>
      </c>
      <c r="D546" s="18" t="s">
        <v>157</v>
      </c>
      <c r="E546" s="17">
        <f t="shared" si="158"/>
        <v>1165568.4</v>
      </c>
      <c r="F546" s="17">
        <f t="shared" si="158"/>
        <v>1626562.7000000002</v>
      </c>
      <c r="G546" s="17">
        <f t="shared" si="158"/>
        <v>1475423.1999999997</v>
      </c>
      <c r="H546" s="17">
        <f t="shared" si="155"/>
        <v>-151139.50000000047</v>
      </c>
      <c r="I546" s="17">
        <f t="shared" si="156"/>
        <v>90.70804340957773</v>
      </c>
      <c r="J546" s="17">
        <f t="shared" si="152"/>
        <v>309854.7999999998</v>
      </c>
      <c r="K546" s="17">
        <f t="shared" si="151"/>
        <v>126.58400828299736</v>
      </c>
      <c r="L546" s="17">
        <f t="shared" si="157"/>
        <v>90.70804340957773</v>
      </c>
      <c r="M546" s="17">
        <f t="shared" si="153"/>
        <v>309854.7999999998</v>
      </c>
      <c r="N546" s="17">
        <f t="shared" si="154"/>
        <v>126.58400828299736</v>
      </c>
    </row>
    <row r="547" spans="1:14" ht="18.75" customHeight="1">
      <c r="A547" s="77"/>
      <c r="B547" s="77"/>
      <c r="C547" s="57" t="s">
        <v>26</v>
      </c>
      <c r="D547" s="18" t="s">
        <v>68</v>
      </c>
      <c r="E547" s="17">
        <f t="shared" si="158"/>
        <v>5036866.8</v>
      </c>
      <c r="F547" s="17">
        <f t="shared" si="158"/>
        <v>7439942.300000001</v>
      </c>
      <c r="G547" s="17">
        <f t="shared" si="158"/>
        <v>7374492.199999999</v>
      </c>
      <c r="H547" s="17">
        <f t="shared" si="155"/>
        <v>-65450.10000000149</v>
      </c>
      <c r="I547" s="17">
        <f t="shared" si="156"/>
        <v>99.12028753233743</v>
      </c>
      <c r="J547" s="17">
        <f t="shared" si="152"/>
        <v>2337625.3999999994</v>
      </c>
      <c r="K547" s="17">
        <f t="shared" si="151"/>
        <v>146.41030809073607</v>
      </c>
      <c r="L547" s="17">
        <f t="shared" si="157"/>
        <v>99.12028753233743</v>
      </c>
      <c r="M547" s="17">
        <f t="shared" si="153"/>
        <v>2337625.3999999994</v>
      </c>
      <c r="N547" s="17">
        <f t="shared" si="154"/>
        <v>146.41030809073607</v>
      </c>
    </row>
    <row r="548" spans="1:14" ht="18.75" customHeight="1">
      <c r="A548" s="77"/>
      <c r="B548" s="77"/>
      <c r="C548" s="57" t="s">
        <v>39</v>
      </c>
      <c r="D548" s="32" t="s">
        <v>40</v>
      </c>
      <c r="E548" s="17">
        <f t="shared" si="158"/>
        <v>584051.1</v>
      </c>
      <c r="F548" s="17">
        <f t="shared" si="158"/>
        <v>166617.3</v>
      </c>
      <c r="G548" s="17">
        <f t="shared" si="158"/>
        <v>153103.77</v>
      </c>
      <c r="H548" s="17">
        <f t="shared" si="155"/>
        <v>-13513.529999999999</v>
      </c>
      <c r="I548" s="17">
        <f t="shared" si="156"/>
        <v>91.88947966387644</v>
      </c>
      <c r="J548" s="17">
        <f t="shared" si="152"/>
        <v>-430947.32999999996</v>
      </c>
      <c r="K548" s="17">
        <f t="shared" si="151"/>
        <v>26.21410523839438</v>
      </c>
      <c r="L548" s="17">
        <f t="shared" si="157"/>
        <v>91.88947966387644</v>
      </c>
      <c r="M548" s="17">
        <f t="shared" si="153"/>
        <v>-430947.32999999996</v>
      </c>
      <c r="N548" s="17">
        <f t="shared" si="154"/>
        <v>26.21410523839438</v>
      </c>
    </row>
    <row r="549" spans="1:14" ht="31.5" customHeight="1" hidden="1">
      <c r="A549" s="77"/>
      <c r="B549" s="77"/>
      <c r="C549" s="57" t="s">
        <v>158</v>
      </c>
      <c r="D549" s="32" t="s">
        <v>159</v>
      </c>
      <c r="E549" s="17">
        <f t="shared" si="158"/>
        <v>0</v>
      </c>
      <c r="F549" s="17">
        <f t="shared" si="158"/>
        <v>0</v>
      </c>
      <c r="G549" s="17">
        <f t="shared" si="158"/>
        <v>0</v>
      </c>
      <c r="H549" s="17">
        <f t="shared" si="155"/>
        <v>0</v>
      </c>
      <c r="I549" s="17"/>
      <c r="J549" s="17">
        <f t="shared" si="152"/>
        <v>0</v>
      </c>
      <c r="K549" s="17"/>
      <c r="L549" s="17"/>
      <c r="M549" s="17">
        <f t="shared" si="153"/>
        <v>0</v>
      </c>
      <c r="N549" s="17"/>
    </row>
    <row r="550" spans="1:14" ht="15.75" customHeight="1" hidden="1">
      <c r="A550" s="77"/>
      <c r="B550" s="77"/>
      <c r="C550" s="57" t="s">
        <v>48</v>
      </c>
      <c r="D550" s="18" t="s">
        <v>49</v>
      </c>
      <c r="E550" s="17">
        <f t="shared" si="158"/>
        <v>0</v>
      </c>
      <c r="F550" s="17">
        <f t="shared" si="158"/>
        <v>0</v>
      </c>
      <c r="G550" s="17">
        <f t="shared" si="158"/>
        <v>0</v>
      </c>
      <c r="H550" s="17">
        <f t="shared" si="155"/>
        <v>0</v>
      </c>
      <c r="I550" s="17"/>
      <c r="J550" s="17">
        <f t="shared" si="152"/>
        <v>0</v>
      </c>
      <c r="K550" s="17"/>
      <c r="L550" s="17"/>
      <c r="M550" s="17">
        <f t="shared" si="153"/>
        <v>0</v>
      </c>
      <c r="N550" s="17"/>
    </row>
    <row r="551" spans="1:14" ht="30.75">
      <c r="A551" s="77"/>
      <c r="B551" s="77"/>
      <c r="C551" s="57" t="s">
        <v>175</v>
      </c>
      <c r="D551" s="32" t="s">
        <v>176</v>
      </c>
      <c r="E551" s="17">
        <f t="shared" si="158"/>
        <v>71900.70000000001</v>
      </c>
      <c r="F551" s="17">
        <f t="shared" si="158"/>
        <v>1803.5</v>
      </c>
      <c r="G551" s="17">
        <f t="shared" si="158"/>
        <v>4696.14</v>
      </c>
      <c r="H551" s="17">
        <f t="shared" si="155"/>
        <v>2892.6400000000003</v>
      </c>
      <c r="I551" s="17">
        <f>G551/F551*100</f>
        <v>260.3903520931522</v>
      </c>
      <c r="J551" s="17">
        <f t="shared" si="152"/>
        <v>-67204.56000000001</v>
      </c>
      <c r="K551" s="17">
        <f aca="true" t="shared" si="159" ref="K551:K558">G551/E551*100</f>
        <v>6.531424589746691</v>
      </c>
      <c r="L551" s="17">
        <f>G551/F551*100</f>
        <v>260.3903520931522</v>
      </c>
      <c r="M551" s="17">
        <f t="shared" si="153"/>
        <v>-67204.56000000001</v>
      </c>
      <c r="N551" s="17">
        <f>G551/E551*100</f>
        <v>6.531424589746691</v>
      </c>
    </row>
    <row r="552" spans="1:14" ht="30.75">
      <c r="A552" s="77"/>
      <c r="B552" s="77"/>
      <c r="C552" s="57" t="s">
        <v>174</v>
      </c>
      <c r="D552" s="32" t="s">
        <v>177</v>
      </c>
      <c r="E552" s="17">
        <f>SUMIF($C$6:$C$457,$C552,E$6:E$457)</f>
        <v>50285.8</v>
      </c>
      <c r="F552" s="17">
        <f t="shared" si="158"/>
        <v>64023.799999999996</v>
      </c>
      <c r="G552" s="17">
        <f t="shared" si="158"/>
        <v>111897.07999999999</v>
      </c>
      <c r="H552" s="17">
        <f t="shared" si="155"/>
        <v>47873.27999999999</v>
      </c>
      <c r="I552" s="17">
        <f>G552/F552*100</f>
        <v>174.77419334684913</v>
      </c>
      <c r="J552" s="17">
        <f t="shared" si="152"/>
        <v>61611.279999999984</v>
      </c>
      <c r="K552" s="17">
        <f t="shared" si="159"/>
        <v>222.5222229734835</v>
      </c>
      <c r="L552" s="17"/>
      <c r="M552" s="17">
        <f t="shared" si="153"/>
        <v>61611.279999999984</v>
      </c>
      <c r="N552" s="17">
        <f>G552/E552*100</f>
        <v>222.5222229734835</v>
      </c>
    </row>
    <row r="553" spans="1:14" ht="30.75">
      <c r="A553" s="77"/>
      <c r="B553" s="77"/>
      <c r="C553" s="57" t="s">
        <v>247</v>
      </c>
      <c r="D553" s="32" t="s">
        <v>248</v>
      </c>
      <c r="E553" s="17">
        <f>SUMIF($C$6:$C$457,$C553,E$6:E$457)</f>
        <v>14.6</v>
      </c>
      <c r="F553" s="17">
        <f t="shared" si="158"/>
        <v>0</v>
      </c>
      <c r="G553" s="17">
        <f t="shared" si="158"/>
        <v>0</v>
      </c>
      <c r="H553" s="17">
        <f t="shared" si="155"/>
        <v>0</v>
      </c>
      <c r="I553" s="17"/>
      <c r="J553" s="17">
        <f t="shared" si="152"/>
        <v>-14.6</v>
      </c>
      <c r="K553" s="17">
        <f t="shared" si="159"/>
        <v>0</v>
      </c>
      <c r="L553" s="17"/>
      <c r="M553" s="17"/>
      <c r="N553" s="17"/>
    </row>
    <row r="554" spans="1:14" ht="18" customHeight="1">
      <c r="A554" s="77"/>
      <c r="B554" s="77"/>
      <c r="C554" s="57" t="s">
        <v>28</v>
      </c>
      <c r="D554" s="18" t="s">
        <v>23</v>
      </c>
      <c r="E554" s="17">
        <f t="shared" si="158"/>
        <v>-268336.89999999997</v>
      </c>
      <c r="F554" s="17">
        <f t="shared" si="158"/>
        <v>0</v>
      </c>
      <c r="G554" s="17">
        <f t="shared" si="158"/>
        <v>-172607.62</v>
      </c>
      <c r="H554" s="17">
        <f t="shared" si="155"/>
        <v>-172607.62</v>
      </c>
      <c r="I554" s="17"/>
      <c r="J554" s="17">
        <f t="shared" si="152"/>
        <v>95729.27999999997</v>
      </c>
      <c r="K554" s="17">
        <f t="shared" si="159"/>
        <v>64.32496611535723</v>
      </c>
      <c r="L554" s="17"/>
      <c r="M554" s="17">
        <f>G554-E554</f>
        <v>95729.27999999997</v>
      </c>
      <c r="N554" s="17">
        <f>G554/E554*100</f>
        <v>64.32496611535723</v>
      </c>
    </row>
    <row r="555" spans="1:14" s="3" customFormat="1" ht="24" customHeight="1">
      <c r="A555" s="77"/>
      <c r="B555" s="77"/>
      <c r="C555" s="59"/>
      <c r="D555" s="5" t="s">
        <v>256</v>
      </c>
      <c r="E555" s="4">
        <f>E556-E554</f>
        <v>21255539.555555552</v>
      </c>
      <c r="F555" s="4">
        <f>F556-F554</f>
        <v>24387608.5</v>
      </c>
      <c r="G555" s="4">
        <f>G556-G554</f>
        <v>23902375.49</v>
      </c>
      <c r="H555" s="4">
        <f t="shared" si="155"/>
        <v>-485233.01000000164</v>
      </c>
      <c r="I555" s="4">
        <f>G555/F555*100</f>
        <v>98.01032967213656</v>
      </c>
      <c r="J555" s="4">
        <f t="shared" si="152"/>
        <v>2646835.934444446</v>
      </c>
      <c r="K555" s="4">
        <f t="shared" si="159"/>
        <v>112.45245234789931</v>
      </c>
      <c r="L555" s="4">
        <f>G555/F555*100</f>
        <v>98.01032967213656</v>
      </c>
      <c r="M555" s="4">
        <f>G555-E555</f>
        <v>2646835.934444446</v>
      </c>
      <c r="N555" s="4">
        <f>G555/E555*100</f>
        <v>112.45245234789931</v>
      </c>
    </row>
    <row r="556" spans="1:14" s="3" customFormat="1" ht="24" customHeight="1">
      <c r="A556" s="78"/>
      <c r="B556" s="78"/>
      <c r="C556" s="59"/>
      <c r="D556" s="68" t="s">
        <v>163</v>
      </c>
      <c r="E556" s="69">
        <f>E542+E544</f>
        <v>20987202.655555554</v>
      </c>
      <c r="F556" s="69">
        <f>F542+F544</f>
        <v>24387608.5</v>
      </c>
      <c r="G556" s="69">
        <f>G542+G544</f>
        <v>23729767.869999997</v>
      </c>
      <c r="H556" s="69">
        <f t="shared" si="155"/>
        <v>-657840.6300000027</v>
      </c>
      <c r="I556" s="69">
        <f>G556/F556*100</f>
        <v>97.30256195477305</v>
      </c>
      <c r="J556" s="69">
        <f t="shared" si="152"/>
        <v>2742565.2144444436</v>
      </c>
      <c r="K556" s="69">
        <f t="shared" si="159"/>
        <v>113.06779783592766</v>
      </c>
      <c r="L556" s="4">
        <f>G556/F556*100</f>
        <v>97.30256195477305</v>
      </c>
      <c r="M556" s="4">
        <f>G556-E556</f>
        <v>2742565.2144444436</v>
      </c>
      <c r="N556" s="4">
        <f>G556/E556*100</f>
        <v>113.06779783592766</v>
      </c>
    </row>
    <row r="557" spans="1:14" s="3" customFormat="1" ht="34.5" customHeight="1">
      <c r="A557" s="46"/>
      <c r="B557" s="46"/>
      <c r="C557" s="60"/>
      <c r="D557" s="5" t="s">
        <v>145</v>
      </c>
      <c r="E557" s="5">
        <f>E558</f>
        <v>60500</v>
      </c>
      <c r="F557" s="5">
        <f>F558</f>
        <v>0</v>
      </c>
      <c r="G557" s="5">
        <f>G558</f>
        <v>0</v>
      </c>
      <c r="H557" s="5">
        <f t="shared" si="155"/>
        <v>0</v>
      </c>
      <c r="I557" s="4"/>
      <c r="J557" s="4">
        <f t="shared" si="152"/>
        <v>-60500</v>
      </c>
      <c r="K557" s="4">
        <f t="shared" si="159"/>
        <v>0</v>
      </c>
      <c r="L557" s="4" t="e">
        <f>G557/F557*100</f>
        <v>#DIV/0!</v>
      </c>
      <c r="M557" s="4">
        <f>G557-E557</f>
        <v>-60500</v>
      </c>
      <c r="N557" s="4">
        <f>G557/E557*100</f>
        <v>0</v>
      </c>
    </row>
    <row r="558" spans="1:14" ht="32.25" customHeight="1">
      <c r="A558" s="47"/>
      <c r="B558" s="47"/>
      <c r="C558" s="58" t="s">
        <v>146</v>
      </c>
      <c r="D558" s="32" t="s">
        <v>147</v>
      </c>
      <c r="E558" s="17">
        <v>60500</v>
      </c>
      <c r="F558" s="17">
        <f>SUMIF($C$6:$C$465,$C558,F$6:F$465)</f>
        <v>0</v>
      </c>
      <c r="G558" s="17">
        <f>SUMIF($C$6:$C$465,$C558,G$6:G$465)</f>
        <v>0</v>
      </c>
      <c r="H558" s="17">
        <f t="shared" si="155"/>
        <v>0</v>
      </c>
      <c r="I558" s="17"/>
      <c r="J558" s="17">
        <f t="shared" si="152"/>
        <v>-60500</v>
      </c>
      <c r="K558" s="17">
        <f t="shared" si="159"/>
        <v>0</v>
      </c>
      <c r="L558" s="17" t="e">
        <f>G558/F558*100</f>
        <v>#DIV/0!</v>
      </c>
      <c r="M558" s="17">
        <f>G558-E558</f>
        <v>-60500</v>
      </c>
      <c r="N558" s="17">
        <f>G558/E558*100</f>
        <v>0</v>
      </c>
    </row>
    <row r="559" spans="1:9" ht="15">
      <c r="A559" s="6"/>
      <c r="B559" s="6"/>
      <c r="C559" s="66"/>
      <c r="D559" s="1"/>
      <c r="E559" s="29"/>
      <c r="F559" s="29"/>
      <c r="G559" s="28"/>
      <c r="H559" s="20"/>
      <c r="I559" s="16"/>
    </row>
    <row r="560" spans="1:11" ht="15" hidden="1">
      <c r="A560" s="6" t="s">
        <v>193</v>
      </c>
      <c r="B560" s="6"/>
      <c r="C560" s="66"/>
      <c r="D560" s="1"/>
      <c r="E560" s="29">
        <f aca="true" t="shared" si="160" ref="E560:K560">E463-E556</f>
        <v>0</v>
      </c>
      <c r="F560" s="29">
        <f t="shared" si="160"/>
        <v>0</v>
      </c>
      <c r="G560" s="29">
        <f t="shared" si="160"/>
        <v>0</v>
      </c>
      <c r="H560" s="7">
        <f t="shared" si="160"/>
        <v>0</v>
      </c>
      <c r="I560" s="7">
        <f t="shared" si="160"/>
        <v>0</v>
      </c>
      <c r="J560" s="7">
        <f t="shared" si="160"/>
        <v>0</v>
      </c>
      <c r="K560" s="7">
        <f t="shared" si="160"/>
        <v>0</v>
      </c>
    </row>
    <row r="561" spans="1:9" ht="15">
      <c r="A561" s="6"/>
      <c r="B561" s="6"/>
      <c r="C561" s="66"/>
      <c r="D561" s="1"/>
      <c r="E561" s="29"/>
      <c r="F561" s="29"/>
      <c r="G561" s="28"/>
      <c r="H561" s="20"/>
      <c r="I561" s="16"/>
    </row>
    <row r="562" spans="1:8" ht="15">
      <c r="A562" s="8"/>
      <c r="B562" s="9"/>
      <c r="C562" s="67"/>
      <c r="D562" s="21"/>
      <c r="E562" s="21"/>
      <c r="F562" s="21"/>
      <c r="G562" s="21"/>
      <c r="H562" s="22"/>
    </row>
    <row r="563" spans="1:8" ht="15">
      <c r="A563" s="8"/>
      <c r="B563" s="9"/>
      <c r="C563" s="67"/>
      <c r="D563" s="21"/>
      <c r="E563" s="21"/>
      <c r="F563" s="21"/>
      <c r="G563" s="21"/>
      <c r="H563" s="22"/>
    </row>
    <row r="564" spans="1:8" ht="15">
      <c r="A564" s="8"/>
      <c r="B564" s="9"/>
      <c r="C564" s="67"/>
      <c r="D564" s="21"/>
      <c r="E564" s="21"/>
      <c r="F564" s="21"/>
      <c r="G564" s="21"/>
      <c r="H564" s="22"/>
    </row>
    <row r="565" spans="1:8" ht="15">
      <c r="A565" s="8"/>
      <c r="B565" s="9"/>
      <c r="C565" s="67"/>
      <c r="D565" s="21"/>
      <c r="E565" s="21"/>
      <c r="F565" s="21"/>
      <c r="G565" s="21"/>
      <c r="H565" s="22"/>
    </row>
    <row r="566" spans="1:8" ht="15">
      <c r="A566" s="8"/>
      <c r="B566" s="9"/>
      <c r="C566" s="67"/>
      <c r="D566" s="21"/>
      <c r="E566" s="21"/>
      <c r="F566" s="21"/>
      <c r="G566" s="21"/>
      <c r="H566" s="22"/>
    </row>
    <row r="567" spans="1:7" ht="15">
      <c r="A567" s="10"/>
      <c r="B567" s="9"/>
      <c r="C567" s="67"/>
      <c r="D567" s="21"/>
      <c r="E567" s="21"/>
      <c r="F567" s="21"/>
      <c r="G567" s="21"/>
    </row>
    <row r="568" spans="1:7" ht="15">
      <c r="A568" s="10"/>
      <c r="B568" s="9"/>
      <c r="C568" s="67"/>
      <c r="D568" s="21"/>
      <c r="E568" s="21"/>
      <c r="F568" s="21"/>
      <c r="G568" s="21"/>
    </row>
    <row r="569" spans="1:7" ht="15">
      <c r="A569" s="10"/>
      <c r="B569" s="9"/>
      <c r="C569" s="67"/>
      <c r="D569" s="21"/>
      <c r="E569" s="21"/>
      <c r="F569" s="21"/>
      <c r="G569" s="21"/>
    </row>
    <row r="570" spans="1:7" ht="15">
      <c r="A570" s="10"/>
      <c r="B570" s="9"/>
      <c r="C570" s="67"/>
      <c r="D570" s="21"/>
      <c r="E570" s="21"/>
      <c r="F570" s="21"/>
      <c r="G570" s="21"/>
    </row>
    <row r="571" spans="1:7" ht="15">
      <c r="A571" s="10"/>
      <c r="B571" s="9"/>
      <c r="C571" s="67"/>
      <c r="D571" s="21"/>
      <c r="E571" s="21"/>
      <c r="F571" s="21"/>
      <c r="G571" s="21"/>
    </row>
    <row r="572" spans="1:7" ht="15">
      <c r="A572" s="10"/>
      <c r="B572" s="9"/>
      <c r="C572" s="67"/>
      <c r="D572" s="21"/>
      <c r="E572" s="21"/>
      <c r="F572" s="21"/>
      <c r="G572" s="21"/>
    </row>
    <row r="573" spans="1:7" ht="15">
      <c r="A573" s="10"/>
      <c r="B573" s="9"/>
      <c r="C573" s="67"/>
      <c r="D573" s="21"/>
      <c r="E573" s="21"/>
      <c r="F573" s="21"/>
      <c r="G573" s="21"/>
    </row>
    <row r="574" spans="1:7" ht="15">
      <c r="A574" s="10"/>
      <c r="B574" s="9"/>
      <c r="C574" s="67"/>
      <c r="D574" s="21"/>
      <c r="E574" s="21"/>
      <c r="F574" s="21"/>
      <c r="G574" s="21"/>
    </row>
    <row r="575" spans="1:7" ht="15">
      <c r="A575" s="10"/>
      <c r="B575" s="9"/>
      <c r="C575" s="67"/>
      <c r="D575" s="21"/>
      <c r="E575" s="21"/>
      <c r="F575" s="21"/>
      <c r="G575" s="21"/>
    </row>
    <row r="576" spans="1:7" ht="15">
      <c r="A576" s="10"/>
      <c r="B576" s="9"/>
      <c r="C576" s="67"/>
      <c r="D576" s="21"/>
      <c r="E576" s="21"/>
      <c r="F576" s="21"/>
      <c r="G576" s="21"/>
    </row>
    <row r="577" spans="1:7" ht="15">
      <c r="A577" s="10"/>
      <c r="B577" s="9"/>
      <c r="C577" s="67"/>
      <c r="D577" s="21"/>
      <c r="E577" s="21"/>
      <c r="F577" s="21"/>
      <c r="G577" s="21"/>
    </row>
    <row r="578" spans="1:7" ht="15">
      <c r="A578" s="10"/>
      <c r="B578" s="9"/>
      <c r="C578" s="67"/>
      <c r="D578" s="21"/>
      <c r="E578" s="21"/>
      <c r="F578" s="21"/>
      <c r="G578" s="21"/>
    </row>
    <row r="579" spans="1:7" ht="15">
      <c r="A579" s="10"/>
      <c r="B579" s="9"/>
      <c r="C579" s="67"/>
      <c r="D579" s="21"/>
      <c r="E579" s="21"/>
      <c r="F579" s="21"/>
      <c r="G579" s="21"/>
    </row>
    <row r="580" spans="1:7" ht="15">
      <c r="A580" s="10"/>
      <c r="B580" s="9"/>
      <c r="C580" s="67"/>
      <c r="D580" s="21"/>
      <c r="E580" s="21"/>
      <c r="F580" s="21"/>
      <c r="G580" s="21"/>
    </row>
    <row r="581" spans="1:7" ht="15">
      <c r="A581" s="10"/>
      <c r="B581" s="9"/>
      <c r="C581" s="67"/>
      <c r="D581" s="21"/>
      <c r="E581" s="21"/>
      <c r="F581" s="21"/>
      <c r="G581" s="21"/>
    </row>
    <row r="582" spans="1:7" ht="15">
      <c r="A582" s="10"/>
      <c r="B582" s="9"/>
      <c r="C582" s="67"/>
      <c r="D582" s="21"/>
      <c r="E582" s="21"/>
      <c r="F582" s="21"/>
      <c r="G582" s="21"/>
    </row>
    <row r="583" spans="1:7" ht="15">
      <c r="A583" s="10"/>
      <c r="B583" s="9"/>
      <c r="C583" s="67"/>
      <c r="D583" s="21"/>
      <c r="E583" s="21"/>
      <c r="F583" s="21"/>
      <c r="G583" s="21"/>
    </row>
    <row r="584" spans="1:7" ht="15">
      <c r="A584" s="10"/>
      <c r="B584" s="9"/>
      <c r="C584" s="67"/>
      <c r="D584" s="21"/>
      <c r="E584" s="21"/>
      <c r="F584" s="21"/>
      <c r="G584" s="21"/>
    </row>
    <row r="585" spans="1:7" ht="15">
      <c r="A585" s="10"/>
      <c r="B585" s="9"/>
      <c r="C585" s="67"/>
      <c r="D585" s="21"/>
      <c r="E585" s="21"/>
      <c r="F585" s="21"/>
      <c r="G585" s="21"/>
    </row>
    <row r="586" spans="1:7" ht="15">
      <c r="A586" s="10"/>
      <c r="B586" s="9"/>
      <c r="C586" s="67"/>
      <c r="D586" s="21"/>
      <c r="E586" s="21"/>
      <c r="F586" s="21"/>
      <c r="G586" s="21"/>
    </row>
    <row r="587" spans="1:7" ht="15">
      <c r="A587" s="10"/>
      <c r="B587" s="9"/>
      <c r="C587" s="67"/>
      <c r="D587" s="21"/>
      <c r="E587" s="21"/>
      <c r="F587" s="21"/>
      <c r="G587" s="21"/>
    </row>
    <row r="588" spans="1:7" ht="15">
      <c r="A588" s="10"/>
      <c r="B588" s="9"/>
      <c r="C588" s="67"/>
      <c r="D588" s="21"/>
      <c r="E588" s="21"/>
      <c r="F588" s="21"/>
      <c r="G588" s="21"/>
    </row>
    <row r="589" spans="1:7" ht="15">
      <c r="A589" s="10"/>
      <c r="B589" s="9"/>
      <c r="C589" s="67"/>
      <c r="D589" s="21"/>
      <c r="E589" s="21"/>
      <c r="F589" s="21"/>
      <c r="G589" s="21"/>
    </row>
    <row r="590" spans="1:7" ht="15">
      <c r="A590" s="10"/>
      <c r="B590" s="9"/>
      <c r="C590" s="67"/>
      <c r="D590" s="21"/>
      <c r="E590" s="21"/>
      <c r="F590" s="21"/>
      <c r="G590" s="21"/>
    </row>
    <row r="591" spans="2:7" ht="15">
      <c r="B591" s="23"/>
      <c r="C591" s="67"/>
      <c r="D591" s="21"/>
      <c r="E591" s="21"/>
      <c r="F591" s="21"/>
      <c r="G591" s="21"/>
    </row>
    <row r="592" spans="2:7" ht="15">
      <c r="B592" s="23"/>
      <c r="C592" s="67"/>
      <c r="D592" s="21"/>
      <c r="E592" s="21"/>
      <c r="F592" s="21"/>
      <c r="G592" s="21"/>
    </row>
    <row r="593" spans="1:7" ht="15">
      <c r="A593" s="11"/>
      <c r="B593" s="23"/>
      <c r="C593" s="67"/>
      <c r="D593" s="21"/>
      <c r="E593" s="21"/>
      <c r="F593" s="21"/>
      <c r="G593" s="21"/>
    </row>
    <row r="594" spans="1:7" ht="15">
      <c r="A594" s="11"/>
      <c r="B594" s="23"/>
      <c r="C594" s="67"/>
      <c r="D594" s="21"/>
      <c r="E594" s="21"/>
      <c r="F594" s="21"/>
      <c r="G594" s="21"/>
    </row>
    <row r="595" spans="1:7" ht="15">
      <c r="A595" s="11"/>
      <c r="B595" s="23"/>
      <c r="C595" s="67"/>
      <c r="D595" s="21"/>
      <c r="E595" s="21"/>
      <c r="F595" s="21"/>
      <c r="G595" s="21"/>
    </row>
    <row r="596" spans="1:7" ht="15">
      <c r="A596" s="11"/>
      <c r="B596" s="23"/>
      <c r="C596" s="67"/>
      <c r="D596" s="21"/>
      <c r="E596" s="21"/>
      <c r="F596" s="21"/>
      <c r="G596" s="21"/>
    </row>
    <row r="597" spans="1:7" ht="15">
      <c r="A597" s="11"/>
      <c r="B597" s="23"/>
      <c r="C597" s="67"/>
      <c r="D597" s="21"/>
      <c r="E597" s="21"/>
      <c r="F597" s="21"/>
      <c r="G597" s="21"/>
    </row>
    <row r="598" spans="1:7" ht="15">
      <c r="A598" s="11"/>
      <c r="B598" s="23"/>
      <c r="C598" s="67"/>
      <c r="D598" s="21"/>
      <c r="E598" s="21"/>
      <c r="F598" s="21"/>
      <c r="G598" s="21"/>
    </row>
    <row r="599" spans="1:7" ht="15">
      <c r="A599" s="11"/>
      <c r="B599" s="23"/>
      <c r="C599" s="67"/>
      <c r="D599" s="21"/>
      <c r="E599" s="21"/>
      <c r="F599" s="21"/>
      <c r="G599" s="21"/>
    </row>
    <row r="600" spans="1:7" ht="15">
      <c r="A600" s="11"/>
      <c r="B600" s="23"/>
      <c r="C600" s="67"/>
      <c r="D600" s="21"/>
      <c r="E600" s="21"/>
      <c r="F600" s="21"/>
      <c r="G600" s="21"/>
    </row>
    <row r="601" spans="1:7" ht="15">
      <c r="A601" s="11"/>
      <c r="B601" s="23"/>
      <c r="C601" s="67"/>
      <c r="D601" s="21"/>
      <c r="E601" s="21"/>
      <c r="F601" s="21"/>
      <c r="G601" s="21"/>
    </row>
    <row r="602" spans="1:7" ht="15">
      <c r="A602" s="11"/>
      <c r="B602" s="23"/>
      <c r="C602" s="67"/>
      <c r="D602" s="21"/>
      <c r="E602" s="21"/>
      <c r="F602" s="21"/>
      <c r="G602" s="21"/>
    </row>
    <row r="603" spans="1:7" ht="15">
      <c r="A603" s="11"/>
      <c r="B603" s="23"/>
      <c r="C603" s="67"/>
      <c r="D603" s="21"/>
      <c r="E603" s="21"/>
      <c r="F603" s="21"/>
      <c r="G603" s="21"/>
    </row>
    <row r="604" spans="1:7" ht="15">
      <c r="A604" s="11"/>
      <c r="B604" s="23"/>
      <c r="C604" s="67"/>
      <c r="D604" s="21"/>
      <c r="E604" s="21"/>
      <c r="F604" s="21"/>
      <c r="G604" s="21"/>
    </row>
    <row r="605" spans="1:7" ht="15">
      <c r="A605" s="11"/>
      <c r="B605" s="23"/>
      <c r="C605" s="67"/>
      <c r="D605" s="21"/>
      <c r="E605" s="21"/>
      <c r="F605" s="21"/>
      <c r="G605" s="21"/>
    </row>
    <row r="606" spans="1:7" ht="15">
      <c r="A606" s="11"/>
      <c r="B606" s="23"/>
      <c r="C606" s="67"/>
      <c r="D606" s="21"/>
      <c r="E606" s="21"/>
      <c r="F606" s="21"/>
      <c r="G606" s="21"/>
    </row>
    <row r="607" spans="1:7" ht="15">
      <c r="A607" s="11"/>
      <c r="B607" s="23"/>
      <c r="C607" s="67"/>
      <c r="D607" s="21"/>
      <c r="E607" s="21"/>
      <c r="F607" s="21"/>
      <c r="G607" s="21"/>
    </row>
    <row r="608" spans="1:7" ht="15">
      <c r="A608" s="11"/>
      <c r="B608" s="23"/>
      <c r="C608" s="67"/>
      <c r="D608" s="21"/>
      <c r="E608" s="21"/>
      <c r="F608" s="21"/>
      <c r="G608" s="21"/>
    </row>
    <row r="609" spans="1:7" ht="15">
      <c r="A609" s="11"/>
      <c r="B609" s="23"/>
      <c r="C609" s="67"/>
      <c r="D609" s="21"/>
      <c r="E609" s="21"/>
      <c r="F609" s="21"/>
      <c r="G609" s="21"/>
    </row>
    <row r="610" spans="1:7" ht="15">
      <c r="A610" s="11"/>
      <c r="B610" s="23"/>
      <c r="C610" s="67"/>
      <c r="D610" s="21"/>
      <c r="E610" s="21"/>
      <c r="F610" s="21"/>
      <c r="G610" s="21"/>
    </row>
    <row r="611" spans="1:7" ht="15">
      <c r="A611" s="11"/>
      <c r="B611" s="23"/>
      <c r="C611" s="67"/>
      <c r="D611" s="21"/>
      <c r="E611" s="21"/>
      <c r="F611" s="21"/>
      <c r="G611" s="21"/>
    </row>
    <row r="612" spans="1:7" ht="15">
      <c r="A612" s="11"/>
      <c r="B612" s="23"/>
      <c r="C612" s="67"/>
      <c r="D612" s="21"/>
      <c r="E612" s="21"/>
      <c r="F612" s="21"/>
      <c r="G612" s="21"/>
    </row>
    <row r="613" spans="1:7" ht="15">
      <c r="A613" s="11"/>
      <c r="B613" s="23"/>
      <c r="C613" s="67"/>
      <c r="D613" s="21"/>
      <c r="E613" s="21"/>
      <c r="F613" s="21"/>
      <c r="G613" s="21"/>
    </row>
    <row r="614" spans="1:7" ht="15">
      <c r="A614" s="11"/>
      <c r="B614" s="23"/>
      <c r="C614" s="67"/>
      <c r="D614" s="21"/>
      <c r="E614" s="21"/>
      <c r="F614" s="21"/>
      <c r="G614" s="21"/>
    </row>
    <row r="615" spans="1:7" ht="15">
      <c r="A615" s="11"/>
      <c r="B615" s="23"/>
      <c r="C615" s="67"/>
      <c r="D615" s="21"/>
      <c r="E615" s="21"/>
      <c r="F615" s="21"/>
      <c r="G615" s="21"/>
    </row>
    <row r="616" spans="1:7" ht="15">
      <c r="A616" s="11"/>
      <c r="B616" s="23"/>
      <c r="C616" s="67"/>
      <c r="D616" s="21"/>
      <c r="E616" s="21"/>
      <c r="F616" s="21"/>
      <c r="G616" s="21"/>
    </row>
    <row r="617" spans="1:7" ht="15">
      <c r="A617" s="11"/>
      <c r="B617" s="23"/>
      <c r="C617" s="67"/>
      <c r="D617" s="21"/>
      <c r="E617" s="21"/>
      <c r="F617" s="21"/>
      <c r="G617" s="21"/>
    </row>
    <row r="618" spans="1:7" ht="15">
      <c r="A618" s="11"/>
      <c r="B618" s="23"/>
      <c r="C618" s="67"/>
      <c r="D618" s="21"/>
      <c r="E618" s="21"/>
      <c r="F618" s="21"/>
      <c r="G618" s="21"/>
    </row>
    <row r="619" spans="1:7" ht="15">
      <c r="A619" s="11"/>
      <c r="B619" s="23"/>
      <c r="C619" s="67"/>
      <c r="D619" s="21"/>
      <c r="E619" s="21"/>
      <c r="F619" s="21"/>
      <c r="G619" s="21"/>
    </row>
    <row r="620" spans="1:7" ht="15">
      <c r="A620" s="11"/>
      <c r="B620" s="23"/>
      <c r="C620" s="67"/>
      <c r="D620" s="21"/>
      <c r="E620" s="21"/>
      <c r="F620" s="21"/>
      <c r="G620" s="21"/>
    </row>
    <row r="621" spans="1:7" ht="15">
      <c r="A621" s="11"/>
      <c r="B621" s="23"/>
      <c r="C621" s="67"/>
      <c r="D621" s="21"/>
      <c r="E621" s="21"/>
      <c r="F621" s="21"/>
      <c r="G621" s="21"/>
    </row>
    <row r="622" spans="1:7" ht="15">
      <c r="A622" s="11"/>
      <c r="B622" s="23"/>
      <c r="C622" s="67"/>
      <c r="D622" s="21"/>
      <c r="E622" s="21"/>
      <c r="F622" s="21"/>
      <c r="G622" s="21"/>
    </row>
    <row r="623" spans="1:7" ht="15">
      <c r="A623" s="11"/>
      <c r="B623" s="23"/>
      <c r="C623" s="67"/>
      <c r="D623" s="21"/>
      <c r="E623" s="21"/>
      <c r="F623" s="21"/>
      <c r="G623" s="21"/>
    </row>
    <row r="624" spans="1:7" ht="15">
      <c r="A624" s="11"/>
      <c r="B624" s="23"/>
      <c r="C624" s="67"/>
      <c r="D624" s="21"/>
      <c r="E624" s="21"/>
      <c r="F624" s="21"/>
      <c r="G624" s="21"/>
    </row>
    <row r="625" spans="1:7" ht="15">
      <c r="A625" s="11"/>
      <c r="B625" s="23"/>
      <c r="C625" s="67"/>
      <c r="D625" s="21"/>
      <c r="E625" s="21"/>
      <c r="F625" s="21"/>
      <c r="G625" s="21"/>
    </row>
    <row r="626" spans="1:7" ht="15">
      <c r="A626" s="11"/>
      <c r="B626" s="23"/>
      <c r="C626" s="67"/>
      <c r="D626" s="21"/>
      <c r="E626" s="21"/>
      <c r="F626" s="21"/>
      <c r="G626" s="21"/>
    </row>
    <row r="627" spans="1:7" ht="15">
      <c r="A627" s="11"/>
      <c r="B627" s="23"/>
      <c r="C627" s="67"/>
      <c r="D627" s="21"/>
      <c r="E627" s="21"/>
      <c r="F627" s="21"/>
      <c r="G627" s="21"/>
    </row>
    <row r="628" spans="1:7" ht="15">
      <c r="A628" s="11"/>
      <c r="B628" s="23"/>
      <c r="C628" s="67"/>
      <c r="D628" s="21"/>
      <c r="E628" s="21"/>
      <c r="F628" s="21"/>
      <c r="G628" s="21"/>
    </row>
    <row r="629" spans="1:7" ht="15">
      <c r="A629" s="11"/>
      <c r="B629" s="23"/>
      <c r="C629" s="67"/>
      <c r="D629" s="21"/>
      <c r="E629" s="21"/>
      <c r="F629" s="21"/>
      <c r="G629" s="21"/>
    </row>
    <row r="630" spans="1:7" ht="15">
      <c r="A630" s="11"/>
      <c r="B630" s="23"/>
      <c r="C630" s="67"/>
      <c r="D630" s="21"/>
      <c r="E630" s="21"/>
      <c r="F630" s="21"/>
      <c r="G630" s="21"/>
    </row>
    <row r="631" spans="1:7" ht="15">
      <c r="A631" s="11"/>
      <c r="B631" s="23"/>
      <c r="C631" s="67"/>
      <c r="D631" s="21"/>
      <c r="E631" s="21"/>
      <c r="F631" s="21"/>
      <c r="G631" s="21"/>
    </row>
    <row r="632" spans="1:7" ht="15">
      <c r="A632" s="11"/>
      <c r="B632" s="23"/>
      <c r="C632" s="67"/>
      <c r="D632" s="21"/>
      <c r="E632" s="21"/>
      <c r="F632" s="21"/>
      <c r="G632" s="21"/>
    </row>
    <row r="633" spans="1:7" ht="15">
      <c r="A633" s="11"/>
      <c r="B633" s="23"/>
      <c r="C633" s="67"/>
      <c r="D633" s="21"/>
      <c r="E633" s="21"/>
      <c r="F633" s="21"/>
      <c r="G633" s="21"/>
    </row>
    <row r="634" spans="1:7" ht="15">
      <c r="A634" s="11"/>
      <c r="B634" s="23"/>
      <c r="C634" s="67"/>
      <c r="D634" s="21"/>
      <c r="E634" s="21"/>
      <c r="F634" s="21"/>
      <c r="G634" s="21"/>
    </row>
    <row r="635" spans="1:7" ht="15">
      <c r="A635" s="11"/>
      <c r="B635" s="23"/>
      <c r="C635" s="67"/>
      <c r="D635" s="21"/>
      <c r="E635" s="21"/>
      <c r="F635" s="21"/>
      <c r="G635" s="21"/>
    </row>
    <row r="636" spans="1:7" ht="15">
      <c r="A636" s="11"/>
      <c r="B636" s="23"/>
      <c r="C636" s="67"/>
      <c r="D636" s="21"/>
      <c r="E636" s="21"/>
      <c r="F636" s="21"/>
      <c r="G636" s="21"/>
    </row>
    <row r="637" spans="1:7" ht="15">
      <c r="A637" s="11"/>
      <c r="B637" s="23"/>
      <c r="C637" s="67"/>
      <c r="D637" s="21"/>
      <c r="E637" s="21"/>
      <c r="F637" s="21"/>
      <c r="G637" s="21"/>
    </row>
    <row r="638" spans="1:7" ht="15">
      <c r="A638" s="11"/>
      <c r="B638" s="23"/>
      <c r="C638" s="67"/>
      <c r="D638" s="21"/>
      <c r="E638" s="21"/>
      <c r="F638" s="21"/>
      <c r="G638" s="21"/>
    </row>
    <row r="639" spans="1:7" ht="15">
      <c r="A639" s="11"/>
      <c r="B639" s="23"/>
      <c r="C639" s="67"/>
      <c r="D639" s="21"/>
      <c r="E639" s="21"/>
      <c r="F639" s="21"/>
      <c r="G639" s="21"/>
    </row>
    <row r="640" spans="1:7" ht="15">
      <c r="A640" s="11"/>
      <c r="B640" s="23"/>
      <c r="C640" s="67"/>
      <c r="D640" s="21"/>
      <c r="E640" s="21"/>
      <c r="F640" s="21"/>
      <c r="G640" s="21"/>
    </row>
    <row r="641" spans="1:7" ht="15">
      <c r="A641" s="11"/>
      <c r="B641" s="23"/>
      <c r="C641" s="67"/>
      <c r="D641" s="21"/>
      <c r="E641" s="21"/>
      <c r="F641" s="21"/>
      <c r="G641" s="21"/>
    </row>
    <row r="642" spans="1:7" ht="15">
      <c r="A642" s="11"/>
      <c r="B642" s="23"/>
      <c r="C642" s="67"/>
      <c r="D642" s="24"/>
      <c r="E642" s="21"/>
      <c r="F642" s="21"/>
      <c r="G642" s="21"/>
    </row>
    <row r="643" spans="1:7" ht="15">
      <c r="A643" s="11"/>
      <c r="B643" s="23"/>
      <c r="C643" s="67"/>
      <c r="D643" s="24"/>
      <c r="E643" s="21"/>
      <c r="F643" s="21"/>
      <c r="G643" s="21"/>
    </row>
    <row r="644" spans="1:7" ht="15">
      <c r="A644" s="11"/>
      <c r="B644" s="23"/>
      <c r="C644" s="67"/>
      <c r="D644" s="24"/>
      <c r="E644" s="21"/>
      <c r="F644" s="21"/>
      <c r="G644" s="21"/>
    </row>
    <row r="645" spans="1:7" ht="15">
      <c r="A645" s="11"/>
      <c r="B645" s="23"/>
      <c r="C645" s="67"/>
      <c r="D645" s="24"/>
      <c r="E645" s="21"/>
      <c r="F645" s="21"/>
      <c r="G645" s="21"/>
    </row>
    <row r="646" spans="1:7" ht="15">
      <c r="A646" s="11"/>
      <c r="B646" s="23"/>
      <c r="C646" s="67"/>
      <c r="D646" s="24"/>
      <c r="E646" s="21"/>
      <c r="F646" s="21"/>
      <c r="G646" s="21"/>
    </row>
    <row r="647" spans="1:7" ht="15">
      <c r="A647" s="11"/>
      <c r="B647" s="23"/>
      <c r="C647" s="67"/>
      <c r="D647" s="24"/>
      <c r="E647" s="21"/>
      <c r="F647" s="21"/>
      <c r="G647" s="21"/>
    </row>
    <row r="648" spans="1:7" ht="15">
      <c r="A648" s="11"/>
      <c r="B648" s="23"/>
      <c r="C648" s="67"/>
      <c r="D648" s="24"/>
      <c r="E648" s="21"/>
      <c r="F648" s="21"/>
      <c r="G648" s="21"/>
    </row>
    <row r="649" spans="1:7" ht="15">
      <c r="A649" s="11"/>
      <c r="B649" s="23"/>
      <c r="C649" s="67"/>
      <c r="D649" s="24"/>
      <c r="E649" s="21"/>
      <c r="F649" s="21"/>
      <c r="G649" s="21"/>
    </row>
    <row r="650" spans="1:7" ht="15">
      <c r="A650" s="11"/>
      <c r="B650" s="23"/>
      <c r="C650" s="67"/>
      <c r="D650" s="24"/>
      <c r="E650" s="21"/>
      <c r="F650" s="21"/>
      <c r="G650" s="21"/>
    </row>
    <row r="651" spans="1:7" ht="15">
      <c r="A651" s="11"/>
      <c r="B651" s="23"/>
      <c r="C651" s="67"/>
      <c r="D651" s="24"/>
      <c r="E651" s="21"/>
      <c r="F651" s="21"/>
      <c r="G651" s="21"/>
    </row>
    <row r="652" spans="1:7" ht="15">
      <c r="A652" s="11"/>
      <c r="B652" s="23"/>
      <c r="C652" s="67"/>
      <c r="D652" s="24"/>
      <c r="E652" s="21"/>
      <c r="F652" s="21"/>
      <c r="G652" s="21"/>
    </row>
    <row r="653" spans="1:7" ht="15">
      <c r="A653" s="11"/>
      <c r="B653" s="23"/>
      <c r="C653" s="67"/>
      <c r="D653" s="24"/>
      <c r="E653" s="21"/>
      <c r="F653" s="21"/>
      <c r="G653" s="21"/>
    </row>
    <row r="654" spans="1:7" ht="15">
      <c r="A654" s="11"/>
      <c r="B654" s="23"/>
      <c r="C654" s="67"/>
      <c r="D654" s="24"/>
      <c r="E654" s="21"/>
      <c r="F654" s="21"/>
      <c r="G654" s="21"/>
    </row>
    <row r="655" spans="1:7" ht="15">
      <c r="A655" s="11"/>
      <c r="B655" s="23"/>
      <c r="C655" s="67"/>
      <c r="D655" s="24"/>
      <c r="E655" s="21"/>
      <c r="F655" s="21"/>
      <c r="G655" s="21"/>
    </row>
    <row r="656" spans="1:7" ht="15">
      <c r="A656" s="11"/>
      <c r="B656" s="23"/>
      <c r="C656" s="67"/>
      <c r="D656" s="24"/>
      <c r="E656" s="21"/>
      <c r="F656" s="21"/>
      <c r="G656" s="21"/>
    </row>
    <row r="657" spans="1:7" ht="15">
      <c r="A657" s="11"/>
      <c r="B657" s="23"/>
      <c r="C657" s="67"/>
      <c r="D657" s="24"/>
      <c r="E657" s="21"/>
      <c r="F657" s="21"/>
      <c r="G657" s="21"/>
    </row>
    <row r="658" spans="1:7" ht="15">
      <c r="A658" s="11"/>
      <c r="B658" s="23"/>
      <c r="C658" s="67"/>
      <c r="D658" s="24"/>
      <c r="E658" s="21"/>
      <c r="F658" s="21"/>
      <c r="G658" s="21"/>
    </row>
    <row r="659" spans="1:7" ht="15">
      <c r="A659" s="11"/>
      <c r="B659" s="23"/>
      <c r="C659" s="67"/>
      <c r="D659" s="24"/>
      <c r="E659" s="21"/>
      <c r="F659" s="21"/>
      <c r="G659" s="21"/>
    </row>
    <row r="660" spans="1:7" ht="15">
      <c r="A660" s="11"/>
      <c r="B660" s="23"/>
      <c r="C660" s="67"/>
      <c r="D660" s="24"/>
      <c r="E660" s="21"/>
      <c r="F660" s="21"/>
      <c r="G660" s="21"/>
    </row>
    <row r="661" spans="1:7" ht="15">
      <c r="A661" s="11"/>
      <c r="B661" s="23"/>
      <c r="C661" s="67"/>
      <c r="D661" s="24"/>
      <c r="E661" s="21"/>
      <c r="F661" s="21"/>
      <c r="G661" s="21"/>
    </row>
    <row r="662" spans="1:7" ht="15">
      <c r="A662" s="11"/>
      <c r="B662" s="23"/>
      <c r="C662" s="67"/>
      <c r="D662" s="24"/>
      <c r="E662" s="21"/>
      <c r="F662" s="21"/>
      <c r="G662" s="21"/>
    </row>
    <row r="663" spans="1:7" ht="15">
      <c r="A663" s="11"/>
      <c r="B663" s="23"/>
      <c r="C663" s="67"/>
      <c r="D663" s="24"/>
      <c r="E663" s="21"/>
      <c r="F663" s="21"/>
      <c r="G663" s="21"/>
    </row>
    <row r="664" spans="1:7" ht="15">
      <c r="A664" s="11"/>
      <c r="B664" s="23"/>
      <c r="C664" s="67"/>
      <c r="D664" s="24"/>
      <c r="E664" s="21"/>
      <c r="F664" s="21"/>
      <c r="G664" s="21"/>
    </row>
    <row r="665" spans="1:7" ht="15">
      <c r="A665" s="11"/>
      <c r="B665" s="23"/>
      <c r="C665" s="67"/>
      <c r="D665" s="24"/>
      <c r="E665" s="21"/>
      <c r="F665" s="21"/>
      <c r="G665" s="21"/>
    </row>
    <row r="666" spans="1:7" ht="15">
      <c r="A666" s="11"/>
      <c r="B666" s="23"/>
      <c r="C666" s="67"/>
      <c r="D666" s="24"/>
      <c r="E666" s="21"/>
      <c r="F666" s="21"/>
      <c r="G666" s="21"/>
    </row>
    <row r="667" spans="1:7" ht="15">
      <c r="A667" s="11"/>
      <c r="B667" s="23"/>
      <c r="C667" s="67"/>
      <c r="D667" s="24"/>
      <c r="E667" s="21"/>
      <c r="F667" s="21"/>
      <c r="G667" s="21"/>
    </row>
    <row r="668" spans="1:7" ht="15">
      <c r="A668" s="11"/>
      <c r="B668" s="23"/>
      <c r="C668" s="67"/>
      <c r="D668" s="24"/>
      <c r="E668" s="21"/>
      <c r="F668" s="21"/>
      <c r="G668" s="21"/>
    </row>
    <row r="669" spans="1:7" ht="15">
      <c r="A669" s="11"/>
      <c r="B669" s="23"/>
      <c r="C669" s="67"/>
      <c r="D669" s="24"/>
      <c r="E669" s="21"/>
      <c r="F669" s="21"/>
      <c r="G669" s="21"/>
    </row>
    <row r="670" spans="1:7" ht="15">
      <c r="A670" s="11"/>
      <c r="B670" s="23"/>
      <c r="C670" s="67"/>
      <c r="D670" s="24"/>
      <c r="E670" s="21"/>
      <c r="F670" s="21"/>
      <c r="G670" s="21"/>
    </row>
    <row r="671" spans="1:7" ht="15">
      <c r="A671" s="11"/>
      <c r="B671" s="23"/>
      <c r="C671" s="67"/>
      <c r="D671" s="24"/>
      <c r="E671" s="21"/>
      <c r="F671" s="21"/>
      <c r="G671" s="21"/>
    </row>
    <row r="672" spans="1:7" ht="15">
      <c r="A672" s="11"/>
      <c r="B672" s="23"/>
      <c r="C672" s="67"/>
      <c r="D672" s="24"/>
      <c r="E672" s="21"/>
      <c r="F672" s="21"/>
      <c r="G672" s="21"/>
    </row>
    <row r="673" spans="1:7" ht="15">
      <c r="A673" s="11"/>
      <c r="B673" s="23"/>
      <c r="C673" s="67"/>
      <c r="D673" s="24"/>
      <c r="E673" s="21"/>
      <c r="F673" s="21"/>
      <c r="G673" s="21"/>
    </row>
    <row r="674" spans="1:7" ht="15">
      <c r="A674" s="11"/>
      <c r="B674" s="23"/>
      <c r="C674" s="67"/>
      <c r="D674" s="24"/>
      <c r="E674" s="21"/>
      <c r="F674" s="21"/>
      <c r="G674" s="21"/>
    </row>
    <row r="675" spans="1:7" ht="15">
      <c r="A675" s="11"/>
      <c r="B675" s="23"/>
      <c r="C675" s="67"/>
      <c r="D675" s="24"/>
      <c r="E675" s="21"/>
      <c r="F675" s="21"/>
      <c r="G675" s="21"/>
    </row>
    <row r="676" spans="1:7" ht="15">
      <c r="A676" s="11"/>
      <c r="B676" s="23"/>
      <c r="C676" s="67"/>
      <c r="D676" s="24"/>
      <c r="E676" s="21"/>
      <c r="F676" s="21"/>
      <c r="G676" s="21"/>
    </row>
    <row r="677" spans="1:7" ht="15">
      <c r="A677" s="11"/>
      <c r="B677" s="23"/>
      <c r="C677" s="67"/>
      <c r="D677" s="24"/>
      <c r="E677" s="21"/>
      <c r="F677" s="21"/>
      <c r="G677" s="21"/>
    </row>
    <row r="678" spans="1:7" ht="15">
      <c r="A678" s="11"/>
      <c r="B678" s="23"/>
      <c r="C678" s="67"/>
      <c r="D678" s="24"/>
      <c r="E678" s="21"/>
      <c r="F678" s="21"/>
      <c r="G678" s="21"/>
    </row>
    <row r="679" spans="1:7" ht="15">
      <c r="A679" s="11"/>
      <c r="B679" s="23"/>
      <c r="C679" s="67"/>
      <c r="D679" s="24"/>
      <c r="E679" s="21"/>
      <c r="F679" s="21"/>
      <c r="G679" s="21"/>
    </row>
    <row r="680" spans="1:7" ht="15">
      <c r="A680" s="11"/>
      <c r="B680" s="23"/>
      <c r="C680" s="67"/>
      <c r="D680" s="24"/>
      <c r="E680" s="21"/>
      <c r="F680" s="21"/>
      <c r="G680" s="21"/>
    </row>
    <row r="681" spans="1:7" ht="15">
      <c r="A681" s="11"/>
      <c r="B681" s="23"/>
      <c r="C681" s="67"/>
      <c r="D681" s="24"/>
      <c r="E681" s="21"/>
      <c r="F681" s="21"/>
      <c r="G681" s="21"/>
    </row>
    <row r="682" spans="1:7" ht="15">
      <c r="A682" s="11"/>
      <c r="B682" s="23"/>
      <c r="C682" s="67"/>
      <c r="D682" s="24"/>
      <c r="E682" s="21"/>
      <c r="F682" s="21"/>
      <c r="G682" s="21"/>
    </row>
    <row r="683" spans="1:7" ht="15">
      <c r="A683" s="11"/>
      <c r="B683" s="23"/>
      <c r="C683" s="67"/>
      <c r="D683" s="24"/>
      <c r="E683" s="21"/>
      <c r="F683" s="21"/>
      <c r="G683" s="21"/>
    </row>
    <row r="684" spans="1:7" ht="15">
      <c r="A684" s="11"/>
      <c r="B684" s="23"/>
      <c r="C684" s="67"/>
      <c r="D684" s="24"/>
      <c r="E684" s="21"/>
      <c r="F684" s="21"/>
      <c r="G684" s="21"/>
    </row>
    <row r="685" spans="1:7" ht="15">
      <c r="A685" s="11"/>
      <c r="B685" s="23"/>
      <c r="C685" s="67"/>
      <c r="D685" s="24"/>
      <c r="E685" s="21"/>
      <c r="F685" s="21"/>
      <c r="G685" s="21"/>
    </row>
    <row r="686" spans="1:7" ht="15">
      <c r="A686" s="11"/>
      <c r="B686" s="23"/>
      <c r="C686" s="67"/>
      <c r="D686" s="24"/>
      <c r="E686" s="21"/>
      <c r="F686" s="21"/>
      <c r="G686" s="21"/>
    </row>
    <row r="687" spans="1:7" ht="15">
      <c r="A687" s="11"/>
      <c r="B687" s="23"/>
      <c r="C687" s="67"/>
      <c r="D687" s="24"/>
      <c r="E687" s="21"/>
      <c r="F687" s="21"/>
      <c r="G687" s="21"/>
    </row>
    <row r="688" spans="1:7" ht="15">
      <c r="A688" s="11"/>
      <c r="B688" s="23"/>
      <c r="C688" s="67"/>
      <c r="D688" s="24"/>
      <c r="E688" s="21"/>
      <c r="F688" s="21"/>
      <c r="G688" s="21"/>
    </row>
    <row r="689" spans="1:7" ht="15">
      <c r="A689" s="11"/>
      <c r="B689" s="23"/>
      <c r="C689" s="67"/>
      <c r="D689" s="24"/>
      <c r="E689" s="21"/>
      <c r="F689" s="21"/>
      <c r="G689" s="21"/>
    </row>
    <row r="690" spans="1:7" ht="15">
      <c r="A690" s="11"/>
      <c r="B690" s="23"/>
      <c r="C690" s="67"/>
      <c r="D690" s="24"/>
      <c r="E690" s="21"/>
      <c r="F690" s="21"/>
      <c r="G690" s="21"/>
    </row>
    <row r="691" spans="1:7" ht="15">
      <c r="A691" s="11"/>
      <c r="B691" s="23"/>
      <c r="C691" s="67"/>
      <c r="D691" s="24"/>
      <c r="E691" s="21"/>
      <c r="F691" s="21"/>
      <c r="G691" s="21"/>
    </row>
    <row r="692" spans="1:7" ht="15">
      <c r="A692" s="11"/>
      <c r="B692" s="23"/>
      <c r="C692" s="67"/>
      <c r="D692" s="24"/>
      <c r="E692" s="21"/>
      <c r="F692" s="21"/>
      <c r="G692" s="21"/>
    </row>
    <row r="693" spans="1:7" ht="15">
      <c r="A693" s="11"/>
      <c r="B693" s="23"/>
      <c r="C693" s="67"/>
      <c r="D693" s="24"/>
      <c r="E693" s="21"/>
      <c r="F693" s="21"/>
      <c r="G693" s="21"/>
    </row>
    <row r="694" spans="1:7" ht="15">
      <c r="A694" s="11"/>
      <c r="B694" s="23"/>
      <c r="C694" s="67"/>
      <c r="D694" s="24"/>
      <c r="E694" s="21"/>
      <c r="F694" s="21"/>
      <c r="G694" s="21"/>
    </row>
    <row r="695" spans="1:7" ht="15">
      <c r="A695" s="11"/>
      <c r="B695" s="23"/>
      <c r="C695" s="67"/>
      <c r="D695" s="24"/>
      <c r="E695" s="21"/>
      <c r="F695" s="21"/>
      <c r="G695" s="21"/>
    </row>
    <row r="696" spans="1:7" ht="15">
      <c r="A696" s="11"/>
      <c r="B696" s="23"/>
      <c r="C696" s="67"/>
      <c r="D696" s="24"/>
      <c r="E696" s="21"/>
      <c r="F696" s="21"/>
      <c r="G696" s="21"/>
    </row>
    <row r="697" spans="1:7" ht="15">
      <c r="A697" s="11"/>
      <c r="B697" s="23"/>
      <c r="C697" s="67"/>
      <c r="D697" s="24"/>
      <c r="E697" s="21"/>
      <c r="F697" s="21"/>
      <c r="G697" s="21"/>
    </row>
    <row r="698" spans="1:7" ht="15">
      <c r="A698" s="11"/>
      <c r="B698" s="23"/>
      <c r="C698" s="67"/>
      <c r="D698" s="24"/>
      <c r="E698" s="21"/>
      <c r="F698" s="21"/>
      <c r="G698" s="21"/>
    </row>
    <row r="699" spans="1:7" ht="15">
      <c r="A699" s="11"/>
      <c r="B699" s="23"/>
      <c r="C699" s="67"/>
      <c r="D699" s="24"/>
      <c r="E699" s="21"/>
      <c r="F699" s="21"/>
      <c r="G699" s="21"/>
    </row>
    <row r="700" spans="1:7" ht="15">
      <c r="A700" s="11"/>
      <c r="B700" s="23"/>
      <c r="C700" s="67"/>
      <c r="D700" s="24"/>
      <c r="E700" s="21"/>
      <c r="F700" s="21"/>
      <c r="G700" s="21"/>
    </row>
    <row r="701" spans="1:7" ht="15">
      <c r="A701" s="11"/>
      <c r="B701" s="23"/>
      <c r="C701" s="67"/>
      <c r="D701" s="24"/>
      <c r="E701" s="21"/>
      <c r="F701" s="21"/>
      <c r="G701" s="21"/>
    </row>
    <row r="702" spans="1:7" ht="15">
      <c r="A702" s="11"/>
      <c r="B702" s="23"/>
      <c r="C702" s="67"/>
      <c r="D702" s="24"/>
      <c r="E702" s="21"/>
      <c r="F702" s="21"/>
      <c r="G702" s="21"/>
    </row>
    <row r="703" spans="1:7" ht="15">
      <c r="A703" s="11"/>
      <c r="B703" s="23"/>
      <c r="C703" s="67"/>
      <c r="D703" s="24"/>
      <c r="E703" s="21"/>
      <c r="F703" s="21"/>
      <c r="G703" s="21"/>
    </row>
    <row r="704" spans="1:7" ht="15">
      <c r="A704" s="11"/>
      <c r="B704" s="23"/>
      <c r="C704" s="67"/>
      <c r="D704" s="24"/>
      <c r="E704" s="21"/>
      <c r="F704" s="21"/>
      <c r="G704" s="21"/>
    </row>
    <row r="705" spans="1:7" ht="15">
      <c r="A705" s="11"/>
      <c r="B705" s="23"/>
      <c r="C705" s="67"/>
      <c r="D705" s="24"/>
      <c r="E705" s="21"/>
      <c r="F705" s="21"/>
      <c r="G705" s="21"/>
    </row>
    <row r="706" spans="1:7" ht="15">
      <c r="A706" s="11"/>
      <c r="B706" s="23"/>
      <c r="C706" s="67"/>
      <c r="D706" s="24"/>
      <c r="E706" s="21"/>
      <c r="F706" s="21"/>
      <c r="G706" s="21"/>
    </row>
    <row r="707" spans="1:7" ht="15">
      <c r="A707" s="11"/>
      <c r="B707" s="23"/>
      <c r="C707" s="67"/>
      <c r="D707" s="24"/>
      <c r="E707" s="21"/>
      <c r="F707" s="21"/>
      <c r="G707" s="21"/>
    </row>
    <row r="708" spans="1:7" ht="15">
      <c r="A708" s="11"/>
      <c r="B708" s="23"/>
      <c r="C708" s="67"/>
      <c r="D708" s="24"/>
      <c r="E708" s="21"/>
      <c r="F708" s="21"/>
      <c r="G708" s="21"/>
    </row>
    <row r="709" spans="1:7" ht="15">
      <c r="A709" s="11"/>
      <c r="B709" s="23"/>
      <c r="C709" s="67"/>
      <c r="D709" s="24"/>
      <c r="E709" s="21"/>
      <c r="F709" s="21"/>
      <c r="G709" s="21"/>
    </row>
    <row r="710" spans="1:7" ht="15">
      <c r="A710" s="11"/>
      <c r="B710" s="23"/>
      <c r="C710" s="67"/>
      <c r="D710" s="24"/>
      <c r="E710" s="21"/>
      <c r="F710" s="21"/>
      <c r="G710" s="21"/>
    </row>
    <row r="711" spans="1:7" ht="15">
      <c r="A711" s="11"/>
      <c r="B711" s="23"/>
      <c r="C711" s="67"/>
      <c r="D711" s="24"/>
      <c r="E711" s="21"/>
      <c r="F711" s="21"/>
      <c r="G711" s="21"/>
    </row>
    <row r="712" spans="1:7" ht="15">
      <c r="A712" s="11"/>
      <c r="B712" s="23"/>
      <c r="C712" s="67"/>
      <c r="D712" s="24"/>
      <c r="E712" s="21"/>
      <c r="F712" s="21"/>
      <c r="G712" s="21"/>
    </row>
    <row r="713" spans="1:7" ht="15">
      <c r="A713" s="11"/>
      <c r="B713" s="23"/>
      <c r="C713" s="67"/>
      <c r="D713" s="24"/>
      <c r="E713" s="21"/>
      <c r="F713" s="21"/>
      <c r="G713" s="21"/>
    </row>
    <row r="714" spans="1:7" ht="15">
      <c r="A714" s="11"/>
      <c r="B714" s="23"/>
      <c r="C714" s="67"/>
      <c r="D714" s="24"/>
      <c r="E714" s="21"/>
      <c r="F714" s="21"/>
      <c r="G714" s="21"/>
    </row>
    <row r="715" spans="1:7" ht="15">
      <c r="A715" s="11"/>
      <c r="B715" s="23"/>
      <c r="C715" s="67"/>
      <c r="D715" s="24"/>
      <c r="E715" s="21"/>
      <c r="F715" s="21"/>
      <c r="G715" s="21"/>
    </row>
    <row r="716" spans="1:7" ht="15">
      <c r="A716" s="11"/>
      <c r="B716" s="23"/>
      <c r="C716" s="67"/>
      <c r="D716" s="24"/>
      <c r="E716" s="21"/>
      <c r="F716" s="21"/>
      <c r="G716" s="21"/>
    </row>
    <row r="717" spans="1:7" ht="15">
      <c r="A717" s="11"/>
      <c r="B717" s="23"/>
      <c r="C717" s="67"/>
      <c r="D717" s="24"/>
      <c r="E717" s="21"/>
      <c r="F717" s="21"/>
      <c r="G717" s="21"/>
    </row>
    <row r="718" spans="1:7" ht="15">
      <c r="A718" s="11"/>
      <c r="B718" s="23"/>
      <c r="C718" s="67"/>
      <c r="D718" s="24"/>
      <c r="E718" s="21"/>
      <c r="F718" s="21"/>
      <c r="G718" s="21"/>
    </row>
    <row r="719" spans="1:7" ht="15">
      <c r="A719" s="11"/>
      <c r="B719" s="23"/>
      <c r="C719" s="67"/>
      <c r="D719" s="24"/>
      <c r="E719" s="21"/>
      <c r="F719" s="21"/>
      <c r="G719" s="21"/>
    </row>
    <row r="720" spans="1:7" ht="15">
      <c r="A720" s="11"/>
      <c r="B720" s="23"/>
      <c r="C720" s="67"/>
      <c r="D720" s="24"/>
      <c r="E720" s="21"/>
      <c r="F720" s="21"/>
      <c r="G720" s="21"/>
    </row>
    <row r="721" spans="1:7" ht="15">
      <c r="A721" s="11"/>
      <c r="B721" s="23"/>
      <c r="C721" s="67"/>
      <c r="D721" s="24"/>
      <c r="E721" s="21"/>
      <c r="F721" s="21"/>
      <c r="G721" s="21"/>
    </row>
    <row r="722" spans="1:7" ht="15">
      <c r="A722" s="11"/>
      <c r="B722" s="23"/>
      <c r="C722" s="67"/>
      <c r="D722" s="24"/>
      <c r="E722" s="21"/>
      <c r="F722" s="21"/>
      <c r="G722" s="21"/>
    </row>
    <row r="723" spans="1:7" ht="15">
      <c r="A723" s="11"/>
      <c r="B723" s="23"/>
      <c r="C723" s="67"/>
      <c r="D723" s="24"/>
      <c r="E723" s="21"/>
      <c r="F723" s="21"/>
      <c r="G723" s="21"/>
    </row>
    <row r="724" spans="1:7" ht="15">
      <c r="A724" s="11"/>
      <c r="B724" s="23"/>
      <c r="C724" s="67"/>
      <c r="D724" s="24"/>
      <c r="E724" s="21"/>
      <c r="F724" s="21"/>
      <c r="G724" s="21"/>
    </row>
    <row r="725" spans="1:7" ht="15">
      <c r="A725" s="11"/>
      <c r="B725" s="23"/>
      <c r="C725" s="67"/>
      <c r="D725" s="24"/>
      <c r="E725" s="21"/>
      <c r="F725" s="21"/>
      <c r="G725" s="21"/>
    </row>
    <row r="726" spans="1:7" ht="15">
      <c r="A726" s="11"/>
      <c r="B726" s="23"/>
      <c r="C726" s="67"/>
      <c r="D726" s="24"/>
      <c r="E726" s="21"/>
      <c r="F726" s="21"/>
      <c r="G726" s="21"/>
    </row>
    <row r="727" spans="1:7" ht="15">
      <c r="A727" s="11"/>
      <c r="B727" s="23"/>
      <c r="C727" s="67"/>
      <c r="D727" s="24"/>
      <c r="E727" s="21"/>
      <c r="F727" s="21"/>
      <c r="G727" s="21"/>
    </row>
    <row r="728" spans="1:7" ht="15">
      <c r="A728" s="11"/>
      <c r="B728" s="23"/>
      <c r="C728" s="67"/>
      <c r="D728" s="24"/>
      <c r="E728" s="21"/>
      <c r="F728" s="21"/>
      <c r="G728" s="21"/>
    </row>
    <row r="729" spans="1:7" ht="15">
      <c r="A729" s="11"/>
      <c r="B729" s="23"/>
      <c r="C729" s="67"/>
      <c r="D729" s="24"/>
      <c r="E729" s="21"/>
      <c r="F729" s="21"/>
      <c r="G729" s="21"/>
    </row>
    <row r="730" spans="1:7" ht="15">
      <c r="A730" s="11"/>
      <c r="B730" s="23"/>
      <c r="C730" s="67"/>
      <c r="D730" s="24"/>
      <c r="E730" s="21"/>
      <c r="F730" s="21"/>
      <c r="G730" s="21"/>
    </row>
    <row r="731" spans="1:7" ht="15">
      <c r="A731" s="11"/>
      <c r="B731" s="23"/>
      <c r="C731" s="67"/>
      <c r="D731" s="24"/>
      <c r="E731" s="21"/>
      <c r="F731" s="21"/>
      <c r="G731" s="21"/>
    </row>
    <row r="732" spans="1:7" ht="15">
      <c r="A732" s="11"/>
      <c r="B732" s="23"/>
      <c r="C732" s="67"/>
      <c r="D732" s="24"/>
      <c r="E732" s="21"/>
      <c r="F732" s="21"/>
      <c r="G732" s="21"/>
    </row>
    <row r="733" spans="1:7" ht="15">
      <c r="A733" s="11"/>
      <c r="B733" s="23"/>
      <c r="C733" s="67"/>
      <c r="D733" s="24"/>
      <c r="E733" s="21"/>
      <c r="F733" s="21"/>
      <c r="G733" s="21"/>
    </row>
    <row r="734" spans="1:7" ht="15">
      <c r="A734" s="11"/>
      <c r="B734" s="23"/>
      <c r="C734" s="67"/>
      <c r="D734" s="24"/>
      <c r="E734" s="21"/>
      <c r="F734" s="21"/>
      <c r="G734" s="21"/>
    </row>
    <row r="735" spans="1:7" ht="15">
      <c r="A735" s="11"/>
      <c r="B735" s="23"/>
      <c r="C735" s="67"/>
      <c r="D735" s="24"/>
      <c r="E735" s="21"/>
      <c r="F735" s="21"/>
      <c r="G735" s="21"/>
    </row>
    <row r="736" spans="1:7" ht="15">
      <c r="A736" s="11"/>
      <c r="B736" s="23"/>
      <c r="C736" s="67"/>
      <c r="D736" s="24"/>
      <c r="E736" s="21"/>
      <c r="F736" s="21"/>
      <c r="G736" s="21"/>
    </row>
    <row r="737" spans="1:7" ht="15">
      <c r="A737" s="11"/>
      <c r="B737" s="23"/>
      <c r="C737" s="67"/>
      <c r="D737" s="24"/>
      <c r="E737" s="21"/>
      <c r="F737" s="21"/>
      <c r="G737" s="21"/>
    </row>
    <row r="738" spans="1:7" ht="15">
      <c r="A738" s="11"/>
      <c r="B738" s="23"/>
      <c r="C738" s="67"/>
      <c r="D738" s="24"/>
      <c r="E738" s="21"/>
      <c r="F738" s="21"/>
      <c r="G738" s="21"/>
    </row>
    <row r="739" spans="1:7" ht="15">
      <c r="A739" s="11"/>
      <c r="B739" s="23"/>
      <c r="C739" s="67"/>
      <c r="D739" s="24"/>
      <c r="E739" s="21"/>
      <c r="F739" s="21"/>
      <c r="G739" s="21"/>
    </row>
    <row r="740" spans="1:7" ht="15">
      <c r="A740" s="11"/>
      <c r="B740" s="23"/>
      <c r="C740" s="67"/>
      <c r="D740" s="24"/>
      <c r="E740" s="21"/>
      <c r="F740" s="21"/>
      <c r="G740" s="21"/>
    </row>
    <row r="741" spans="1:7" ht="15">
      <c r="A741" s="11"/>
      <c r="B741" s="23"/>
      <c r="C741" s="67"/>
      <c r="D741" s="24"/>
      <c r="E741" s="21"/>
      <c r="F741" s="21"/>
      <c r="G741" s="21"/>
    </row>
    <row r="742" spans="1:7" ht="15">
      <c r="A742" s="11"/>
      <c r="B742" s="23"/>
      <c r="C742" s="67"/>
      <c r="D742" s="24"/>
      <c r="E742" s="21"/>
      <c r="F742" s="21"/>
      <c r="G742" s="21"/>
    </row>
    <row r="743" spans="1:7" ht="15">
      <c r="A743" s="11"/>
      <c r="B743" s="23"/>
      <c r="C743" s="67"/>
      <c r="D743" s="24"/>
      <c r="E743" s="21"/>
      <c r="F743" s="21"/>
      <c r="G743" s="21"/>
    </row>
    <row r="744" spans="1:7" ht="15">
      <c r="A744" s="11"/>
      <c r="B744" s="23"/>
      <c r="C744" s="67"/>
      <c r="D744" s="24"/>
      <c r="E744" s="21"/>
      <c r="F744" s="21"/>
      <c r="G744" s="21"/>
    </row>
    <row r="745" spans="1:7" ht="15">
      <c r="A745" s="11"/>
      <c r="B745" s="23"/>
      <c r="C745" s="67"/>
      <c r="D745" s="24"/>
      <c r="E745" s="21"/>
      <c r="F745" s="21"/>
      <c r="G745" s="21"/>
    </row>
    <row r="746" spans="1:7" ht="15">
      <c r="A746" s="11"/>
      <c r="B746" s="23"/>
      <c r="C746" s="67"/>
      <c r="D746" s="24"/>
      <c r="E746" s="21"/>
      <c r="F746" s="21"/>
      <c r="G746" s="21"/>
    </row>
    <row r="747" spans="1:7" ht="15">
      <c r="A747" s="11"/>
      <c r="B747" s="23"/>
      <c r="C747" s="67"/>
      <c r="D747" s="24"/>
      <c r="E747" s="21"/>
      <c r="F747" s="21"/>
      <c r="G747" s="21"/>
    </row>
    <row r="748" spans="1:7" ht="15">
      <c r="A748" s="11"/>
      <c r="B748" s="23"/>
      <c r="C748" s="67"/>
      <c r="D748" s="24"/>
      <c r="E748" s="21"/>
      <c r="F748" s="21"/>
      <c r="G748" s="21"/>
    </row>
    <row r="749" spans="1:7" ht="15">
      <c r="A749" s="11"/>
      <c r="B749" s="23"/>
      <c r="C749" s="67"/>
      <c r="D749" s="24"/>
      <c r="E749" s="21"/>
      <c r="F749" s="21"/>
      <c r="G749" s="21"/>
    </row>
    <row r="750" spans="1:7" ht="15">
      <c r="A750" s="11"/>
      <c r="B750" s="23"/>
      <c r="C750" s="67"/>
      <c r="D750" s="24"/>
      <c r="E750" s="21"/>
      <c r="F750" s="21"/>
      <c r="G750" s="21"/>
    </row>
    <row r="751" spans="1:7" ht="15">
      <c r="A751" s="11"/>
      <c r="B751" s="23"/>
      <c r="C751" s="67"/>
      <c r="D751" s="24"/>
      <c r="E751" s="21"/>
      <c r="F751" s="21"/>
      <c r="G751" s="21"/>
    </row>
    <row r="752" spans="1:7" ht="15">
      <c r="A752" s="11"/>
      <c r="B752" s="23"/>
      <c r="C752" s="67"/>
      <c r="D752" s="24"/>
      <c r="E752" s="21"/>
      <c r="F752" s="21"/>
      <c r="G752" s="21"/>
    </row>
    <row r="753" spans="1:7" ht="15">
      <c r="A753" s="11"/>
      <c r="B753" s="23"/>
      <c r="C753" s="67"/>
      <c r="D753" s="24"/>
      <c r="E753" s="21"/>
      <c r="F753" s="21"/>
      <c r="G753" s="21"/>
    </row>
    <row r="754" spans="1:7" ht="15">
      <c r="A754" s="11"/>
      <c r="B754" s="23"/>
      <c r="C754" s="67"/>
      <c r="D754" s="24"/>
      <c r="E754" s="21"/>
      <c r="F754" s="21"/>
      <c r="G754" s="21"/>
    </row>
    <row r="755" spans="1:7" ht="15">
      <c r="A755" s="11"/>
      <c r="B755" s="23"/>
      <c r="C755" s="67"/>
      <c r="D755" s="24"/>
      <c r="E755" s="21"/>
      <c r="F755" s="21"/>
      <c r="G755" s="21"/>
    </row>
    <row r="756" spans="1:7" ht="15">
      <c r="A756" s="11"/>
      <c r="B756" s="23"/>
      <c r="C756" s="67"/>
      <c r="D756" s="24"/>
      <c r="E756" s="21"/>
      <c r="F756" s="21"/>
      <c r="G756" s="21"/>
    </row>
    <row r="757" spans="1:7" ht="15">
      <c r="A757" s="11"/>
      <c r="B757" s="23"/>
      <c r="C757" s="67"/>
      <c r="D757" s="24"/>
      <c r="E757" s="21"/>
      <c r="F757" s="21"/>
      <c r="G757" s="21"/>
    </row>
    <row r="758" spans="1:7" ht="15">
      <c r="A758" s="11"/>
      <c r="B758" s="23"/>
      <c r="C758" s="67"/>
      <c r="D758" s="24"/>
      <c r="E758" s="21"/>
      <c r="F758" s="21"/>
      <c r="G758" s="21"/>
    </row>
    <row r="759" spans="1:7" ht="15">
      <c r="A759" s="11"/>
      <c r="B759" s="23"/>
      <c r="C759" s="67"/>
      <c r="D759" s="24"/>
      <c r="E759" s="21"/>
      <c r="F759" s="21"/>
      <c r="G759" s="21"/>
    </row>
    <row r="760" spans="1:7" ht="15">
      <c r="A760" s="11"/>
      <c r="B760" s="23"/>
      <c r="C760" s="67"/>
      <c r="D760" s="24"/>
      <c r="E760" s="21"/>
      <c r="F760" s="21"/>
      <c r="G760" s="21"/>
    </row>
    <row r="761" spans="1:7" ht="15">
      <c r="A761" s="11"/>
      <c r="B761" s="23"/>
      <c r="C761" s="67"/>
      <c r="D761" s="24"/>
      <c r="E761" s="21"/>
      <c r="F761" s="21"/>
      <c r="G761" s="21"/>
    </row>
    <row r="762" spans="1:7" ht="15">
      <c r="A762" s="11"/>
      <c r="B762" s="23"/>
      <c r="C762" s="67"/>
      <c r="D762" s="24"/>
      <c r="E762" s="21"/>
      <c r="F762" s="21"/>
      <c r="G762" s="21"/>
    </row>
    <row r="763" spans="1:7" ht="15">
      <c r="A763" s="11"/>
      <c r="B763" s="23"/>
      <c r="C763" s="67"/>
      <c r="D763" s="24"/>
      <c r="E763" s="21"/>
      <c r="F763" s="21"/>
      <c r="G763" s="21"/>
    </row>
    <row r="764" spans="1:7" ht="15">
      <c r="A764" s="11"/>
      <c r="B764" s="23"/>
      <c r="C764" s="67"/>
      <c r="D764" s="24"/>
      <c r="E764" s="21"/>
      <c r="F764" s="21"/>
      <c r="G764" s="21"/>
    </row>
    <row r="765" spans="1:7" ht="15">
      <c r="A765" s="11"/>
      <c r="B765" s="23"/>
      <c r="C765" s="67"/>
      <c r="D765" s="24"/>
      <c r="E765" s="21"/>
      <c r="F765" s="21"/>
      <c r="G765" s="21"/>
    </row>
    <row r="766" spans="1:7" ht="15">
      <c r="A766" s="11"/>
      <c r="B766" s="23"/>
      <c r="C766" s="67"/>
      <c r="D766" s="24"/>
      <c r="E766" s="21"/>
      <c r="F766" s="21"/>
      <c r="G766" s="21"/>
    </row>
    <row r="767" spans="1:7" ht="15">
      <c r="A767" s="11"/>
      <c r="B767" s="23"/>
      <c r="C767" s="67"/>
      <c r="D767" s="24"/>
      <c r="E767" s="21"/>
      <c r="F767" s="21"/>
      <c r="G767" s="21"/>
    </row>
    <row r="768" spans="1:7" ht="15">
      <c r="A768" s="11"/>
      <c r="B768" s="23"/>
      <c r="C768" s="67"/>
      <c r="D768" s="24"/>
      <c r="E768" s="21"/>
      <c r="F768" s="21"/>
      <c r="G768" s="21"/>
    </row>
    <row r="769" spans="1:7" ht="15">
      <c r="A769" s="11"/>
      <c r="B769" s="23"/>
      <c r="C769" s="67"/>
      <c r="D769" s="24"/>
      <c r="E769" s="21"/>
      <c r="F769" s="21"/>
      <c r="G769" s="21"/>
    </row>
    <row r="770" spans="1:7" ht="15">
      <c r="A770" s="11"/>
      <c r="B770" s="23"/>
      <c r="C770" s="67"/>
      <c r="D770" s="24"/>
      <c r="E770" s="21"/>
      <c r="F770" s="21"/>
      <c r="G770" s="21"/>
    </row>
    <row r="771" spans="1:7" ht="15">
      <c r="A771" s="11"/>
      <c r="B771" s="23"/>
      <c r="C771" s="67"/>
      <c r="D771" s="24"/>
      <c r="E771" s="21"/>
      <c r="F771" s="21"/>
      <c r="G771" s="21"/>
    </row>
  </sheetData>
  <sheetProtection password="CE28" sheet="1" objects="1" scenarios="1"/>
  <mergeCells count="102">
    <mergeCell ref="A1:K1"/>
    <mergeCell ref="A2:N2"/>
    <mergeCell ref="A4:A5"/>
    <mergeCell ref="B4:B5"/>
    <mergeCell ref="C4:C5"/>
    <mergeCell ref="D4:D5"/>
    <mergeCell ref="M4:M5"/>
    <mergeCell ref="N4:N5"/>
    <mergeCell ref="H4:H5"/>
    <mergeCell ref="K4:K5"/>
    <mergeCell ref="L4:L5"/>
    <mergeCell ref="I4:I5"/>
    <mergeCell ref="J4:J5"/>
    <mergeCell ref="A6:A25"/>
    <mergeCell ref="B6:B25"/>
    <mergeCell ref="G4:G5"/>
    <mergeCell ref="A48:A63"/>
    <mergeCell ref="B48:B63"/>
    <mergeCell ref="A26:A47"/>
    <mergeCell ref="B26:B47"/>
    <mergeCell ref="E4:E5"/>
    <mergeCell ref="F4:F5"/>
    <mergeCell ref="A70:A94"/>
    <mergeCell ref="B70:B94"/>
    <mergeCell ref="A95:A113"/>
    <mergeCell ref="B95:B113"/>
    <mergeCell ref="B64:B69"/>
    <mergeCell ref="A64:A69"/>
    <mergeCell ref="A114:A132"/>
    <mergeCell ref="B114:B132"/>
    <mergeCell ref="A133:A149"/>
    <mergeCell ref="B133:B149"/>
    <mergeCell ref="A150:A161"/>
    <mergeCell ref="B150:B161"/>
    <mergeCell ref="A162:A174"/>
    <mergeCell ref="B162:B174"/>
    <mergeCell ref="A175:A186"/>
    <mergeCell ref="B175:B186"/>
    <mergeCell ref="A187:A199"/>
    <mergeCell ref="B187:B199"/>
    <mergeCell ref="A200:A212"/>
    <mergeCell ref="B200:B212"/>
    <mergeCell ref="A213:A224"/>
    <mergeCell ref="B213:B224"/>
    <mergeCell ref="A225:A238"/>
    <mergeCell ref="B225:B238"/>
    <mergeCell ref="A239:A250"/>
    <mergeCell ref="B239:B250"/>
    <mergeCell ref="A251:A272"/>
    <mergeCell ref="B251:B272"/>
    <mergeCell ref="A273:A295"/>
    <mergeCell ref="B273:B295"/>
    <mergeCell ref="A296:A313"/>
    <mergeCell ref="B296:B313"/>
    <mergeCell ref="A314:A332"/>
    <mergeCell ref="B314:B332"/>
    <mergeCell ref="A333:A341"/>
    <mergeCell ref="B333:B341"/>
    <mergeCell ref="A342:A361"/>
    <mergeCell ref="B342:B361"/>
    <mergeCell ref="A362:A381"/>
    <mergeCell ref="B362:B381"/>
    <mergeCell ref="A382:A393"/>
    <mergeCell ref="B382:B393"/>
    <mergeCell ref="B458:B463"/>
    <mergeCell ref="A394:A408"/>
    <mergeCell ref="B394:B408"/>
    <mergeCell ref="A409:A415"/>
    <mergeCell ref="B409:B415"/>
    <mergeCell ref="A418:A422"/>
    <mergeCell ref="B418:B422"/>
    <mergeCell ref="A416:A417"/>
    <mergeCell ref="B416:B417"/>
    <mergeCell ref="C458:C463"/>
    <mergeCell ref="A465:A466"/>
    <mergeCell ref="B465:B466"/>
    <mergeCell ref="E468:E469"/>
    <mergeCell ref="F468:F469"/>
    <mergeCell ref="A423:A438"/>
    <mergeCell ref="B423:B438"/>
    <mergeCell ref="A439:A457"/>
    <mergeCell ref="B439:B457"/>
    <mergeCell ref="A458:A463"/>
    <mergeCell ref="H468:H469"/>
    <mergeCell ref="I468:I469"/>
    <mergeCell ref="A470:I470"/>
    <mergeCell ref="A472:A473"/>
    <mergeCell ref="B472:B473"/>
    <mergeCell ref="C472:C473"/>
    <mergeCell ref="D472:D473"/>
    <mergeCell ref="E472:E473"/>
    <mergeCell ref="F472:F473"/>
    <mergeCell ref="K472:K473"/>
    <mergeCell ref="L472:L473"/>
    <mergeCell ref="M472:M473"/>
    <mergeCell ref="N472:N473"/>
    <mergeCell ref="A474:A556"/>
    <mergeCell ref="B474:B556"/>
    <mergeCell ref="G472:G473"/>
    <mergeCell ref="H472:H473"/>
    <mergeCell ref="I472:I473"/>
    <mergeCell ref="J472:J473"/>
  </mergeCells>
  <printOptions/>
  <pageMargins left="0.3937007874015748" right="0.31496062992125984" top="0.31496062992125984" bottom="0.2755905511811024" header="0.1968503937007874" footer="0.196850393700787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2015-01-19T10:07:45Z</cp:lastPrinted>
  <dcterms:created xsi:type="dcterms:W3CDTF">2011-02-09T07:28:13Z</dcterms:created>
  <dcterms:modified xsi:type="dcterms:W3CDTF">2015-01-19T10:14:52Z</dcterms:modified>
  <cp:category/>
  <cp:version/>
  <cp:contentType/>
  <cp:contentStatus/>
</cp:coreProperties>
</file>