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По ГРБС и источникам" sheetId="1" r:id="rId1"/>
    <sheet name="По руководителям" sheetId="2" r:id="rId2"/>
  </sheets>
  <definedNames>
    <definedName name="_xlnm._FilterDatabase" localSheetId="0" hidden="1">'По ГРБС и источникам'!$A$5:$I$127</definedName>
    <definedName name="_xlnm.Print_Titles" localSheetId="0">'По ГРБС и источникам'!$5:$5</definedName>
    <definedName name="_xlnm.Print_Area" localSheetId="0">'По ГРБС и источникам'!$A$1:$I$132</definedName>
  </definedNames>
  <calcPr fullCalcOnLoad="1"/>
</workbook>
</file>

<file path=xl/sharedStrings.xml><?xml version="1.0" encoding="utf-8"?>
<sst xmlns="http://schemas.openxmlformats.org/spreadsheetml/2006/main" count="286" uniqueCount="165">
  <si>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</si>
  <si>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</si>
  <si>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</si>
  <si>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</si>
  <si>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</si>
  <si>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</si>
  <si>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</si>
  <si>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</si>
  <si>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</si>
  <si>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</si>
  <si>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</si>
  <si>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</si>
  <si>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</si>
  <si>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</si>
  <si>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</si>
  <si>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</si>
  <si>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</si>
  <si>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</si>
  <si>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</si>
  <si>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</si>
  <si>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</si>
  <si>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</si>
  <si>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</si>
  <si>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</si>
  <si>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</si>
  <si>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</si>
  <si>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</si>
  <si>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</si>
  <si>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</si>
  <si>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</si>
  <si>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</si>
  <si>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</si>
  <si>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</si>
  <si>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</si>
  <si>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</si>
  <si>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</si>
  <si>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</si>
  <si>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</si>
  <si>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</si>
  <si>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</si>
  <si>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</si>
  <si>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</si>
  <si>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</si>
  <si>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</si>
  <si>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</si>
  <si>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</si>
  <si>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</si>
  <si>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</si>
  <si>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</si>
  <si>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</si>
  <si>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</si>
  <si>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</si>
  <si>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</si>
  <si>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</si>
  <si>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</si>
  <si>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</si>
  <si>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</si>
  <si>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</si>
  <si>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</si>
  <si>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</si>
  <si>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</si>
  <si>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</si>
  <si>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</si>
  <si>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</si>
  <si>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</si>
  <si>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</si>
  <si>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</si>
  <si>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</si>
  <si>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</si>
  <si>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</si>
  <si>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</si>
  <si>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</si>
  <si>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</si>
  <si>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</si>
  <si>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</si>
  <si>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</si>
  <si>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</si>
  <si>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</si>
  <si>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</si>
  <si>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</si>
  <si>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</si>
  <si>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</si>
  <si>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</si>
  <si>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</si>
  <si>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</si>
  <si>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</si>
  <si>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</si>
  <si>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</si>
  <si>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</si>
  <si>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</si>
  <si>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обслуживание муниципального долга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</si>
  <si>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</si>
  <si>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</si>
  <si>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</si>
  <si>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</si>
  <si>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</si>
  <si>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</si>
  <si>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</si>
  <si>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</si>
  <si>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</si>
  <si>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</si>
  <si>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</si>
  <si>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</si>
  <si>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</si>
  <si>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</si>
  <si>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</si>
  <si>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</si>
  <si>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</si>
  <si>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</si>
  <si>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</si>
  <si>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</si>
  <si>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</si>
  <si>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</si>
  <si>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</si>
  <si>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Оперативный анализ исполнения бюджета города Перми по расходам на 1 февраля 2011 года</t>
  </si>
  <si>
    <t>Ассигнования 2011 года*</t>
  </si>
  <si>
    <t>Кассовый расход на 01.02.2011</t>
  </si>
  <si>
    <t>%  выполнения кассового плана января 2011 года</t>
  </si>
  <si>
    <t>средства на повышение ФОТ муниципальных служащих города Перми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</si>
  <si>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</si>
  <si>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</si>
  <si>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</si>
  <si>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Кассовый план января 2011 *</t>
  </si>
  <si>
    <t>Отклонение от установленного уровня выполнения плана (95%)**</t>
  </si>
  <si>
    <t>к пояснительной записке</t>
  </si>
  <si>
    <t xml:space="preserve">Анализ исполнения бюджета города Перми по курируемым </t>
  </si>
  <si>
    <t>ассигнов.</t>
  </si>
  <si>
    <t>кп</t>
  </si>
  <si>
    <t>касса</t>
  </si>
  <si>
    <t>ФЦБ</t>
  </si>
  <si>
    <t xml:space="preserve">Рейтинг </t>
  </si>
  <si>
    <t>Ф.И.О руководителя , наименование ФЦБ</t>
  </si>
  <si>
    <t>мб</t>
  </si>
  <si>
    <t>кр</t>
  </si>
  <si>
    <t>3.00</t>
  </si>
  <si>
    <t xml:space="preserve"> Кочурова Н.Г.,                                 ФЦБ "Социальная сфера"</t>
  </si>
  <si>
    <t>1.00</t>
  </si>
  <si>
    <t xml:space="preserve"> Анисимова Е.Л.,                                                             ФЦБ "Административно-управленческий"</t>
  </si>
  <si>
    <t>2.00</t>
  </si>
  <si>
    <t xml:space="preserve"> Гончаров И.В.,                                                                                     ФЦБ "Общественная безопасность", в т.ч.:</t>
  </si>
  <si>
    <t>упр.по экологии и природопользов.</t>
  </si>
  <si>
    <t>7.40</t>
  </si>
  <si>
    <r>
      <t xml:space="preserve"> Маховиков А.Ю.                                                                                                     </t>
    </r>
    <r>
      <rPr>
        <sz val="11"/>
        <rFont val="Times New Roman"/>
        <family val="1"/>
      </rPr>
      <t>(прямое управление - информационно-аналитическое управление администрации города)</t>
    </r>
  </si>
  <si>
    <t>6.00</t>
  </si>
  <si>
    <t>Агеев В.Г.,                                                                            ФЦБ "Экономическое развитие", в т.ч.:</t>
  </si>
  <si>
    <t>упр.по разв.потреб.рынка</t>
  </si>
  <si>
    <t>8.00</t>
  </si>
  <si>
    <t xml:space="preserve"> Южаков С.Н.,                                                               ФЦБ "Развитие инфраструктуры", "Городское хозяйство", в т.ч.:</t>
  </si>
  <si>
    <t>депертамент дорог и транспорта</t>
  </si>
  <si>
    <t>4.00</t>
  </si>
  <si>
    <t xml:space="preserve"> Ширяева Л.Н.,                                                               ФЦБ "Пространственное развитие"</t>
  </si>
  <si>
    <t>5.00</t>
  </si>
  <si>
    <t>7.00</t>
  </si>
  <si>
    <t xml:space="preserve">   </t>
  </si>
  <si>
    <t>руководителями администрации города расходам по состоянию на 1 февраля 2011 года</t>
  </si>
  <si>
    <t>Ассигнования 2011 года</t>
  </si>
  <si>
    <t>%  выполнения годовых  ассигнований</t>
  </si>
  <si>
    <t>расходы по выполнению госполномочий***</t>
  </si>
  <si>
    <t>** -   расчётный уровень установлен исходя из 95,0% исполнения кассового плана по расходам за январь 2011 года.</t>
  </si>
  <si>
    <t>*** - по Комитету СЗН в январе 2011 года ошибочно зачислены возвраты субсидий 2010 года (оздоровление детей) как восстановление кассового расхода. Зачисление указанных сумм в доход бюджета произведено 07.02.2011.</t>
  </si>
  <si>
    <r>
      <t xml:space="preserve">ВСЕГО                                                          </t>
    </r>
    <r>
      <rPr>
        <sz val="11"/>
        <rFont val="Times New Roman"/>
        <family val="1"/>
      </rPr>
      <t>(без учета зарезервированных средств)</t>
    </r>
  </si>
  <si>
    <r>
      <t xml:space="preserve"> Чугарина Е.А.,                                      ФЦБ "Планово-бюджетный"                   </t>
    </r>
    <r>
      <rPr>
        <sz val="11"/>
        <rFont val="Times New Roman"/>
        <family val="1"/>
      </rPr>
      <t xml:space="preserve">(планово-экономический департамент)    </t>
    </r>
  </si>
  <si>
    <t xml:space="preserve">Нераспределенные МБТ </t>
  </si>
  <si>
    <t>Прочие расходы (ПГД, КСП, ГИК) и нераспределенные МБТ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</si>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</sst>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8.5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8.5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171" fontId="0" fillId="33" borderId="13" xfId="0" applyNumberFormat="1" applyFill="1" applyBorder="1" applyAlignment="1">
      <alignment horizontal="left" vertical="center" wrapText="1"/>
    </xf>
    <xf numFmtId="171" fontId="0" fillId="33" borderId="14" xfId="0" applyNumberForma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171" fontId="0" fillId="33" borderId="13" xfId="0" applyNumberFormat="1" applyFill="1" applyBorder="1" applyAlignment="1">
      <alignment horizontal="left"/>
    </xf>
    <xf numFmtId="171" fontId="0" fillId="33" borderId="14" xfId="0" applyNumberForma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33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4" fillId="33" borderId="10" xfId="0" applyNumberFormat="1" applyFont="1" applyFill="1" applyBorder="1" applyAlignment="1">
      <alignment horizontal="right" vertical="center" wrapText="1"/>
    </xf>
    <xf numFmtId="171" fontId="7" fillId="33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7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 wrapText="1"/>
    </xf>
    <xf numFmtId="171" fontId="0" fillId="33" borderId="13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/>
    </xf>
    <xf numFmtId="171" fontId="0" fillId="33" borderId="1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/>
    </xf>
    <xf numFmtId="171" fontId="14" fillId="0" borderId="15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20" fillId="0" borderId="10" xfId="6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4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/>
    </xf>
    <xf numFmtId="166" fontId="14" fillId="0" borderId="15" xfId="0" applyNumberFormat="1" applyFont="1" applyFill="1" applyBorder="1" applyAlignment="1">
      <alignment/>
    </xf>
    <xf numFmtId="171" fontId="12" fillId="0" borderId="15" xfId="0" applyNumberFormat="1" applyFont="1" applyFill="1" applyBorder="1" applyAlignment="1">
      <alignment/>
    </xf>
    <xf numFmtId="171" fontId="20" fillId="34" borderId="10" xfId="60" applyNumberFormat="1" applyFont="1" applyFill="1" applyBorder="1" applyAlignment="1">
      <alignment/>
    </xf>
    <xf numFmtId="171" fontId="20" fillId="35" borderId="10" xfId="6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1" fontId="0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 indent="1"/>
    </xf>
    <xf numFmtId="171" fontId="11" fillId="0" borderId="15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171" fontId="20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indent="1"/>
    </xf>
    <xf numFmtId="171" fontId="0" fillId="0" borderId="10" xfId="0" applyNumberFormat="1" applyFont="1" applyFill="1" applyBorder="1" applyAlignment="1">
      <alignment/>
    </xf>
    <xf numFmtId="171" fontId="21" fillId="0" borderId="10" xfId="0" applyNumberFormat="1" applyFont="1" applyFill="1" applyBorder="1" applyAlignment="1">
      <alignment/>
    </xf>
    <xf numFmtId="171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 indent="1"/>
    </xf>
    <xf numFmtId="0" fontId="5" fillId="33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171" fontId="5" fillId="7" borderId="10" xfId="0" applyNumberFormat="1" applyFont="1" applyFill="1" applyBorder="1" applyAlignment="1">
      <alignment/>
    </xf>
    <xf numFmtId="166" fontId="5" fillId="7" borderId="10" xfId="0" applyNumberFormat="1" applyFont="1" applyFill="1" applyBorder="1" applyAlignment="1">
      <alignment/>
    </xf>
    <xf numFmtId="171" fontId="18" fillId="0" borderId="10" xfId="60" applyNumberFormat="1" applyFont="1" applyFill="1" applyBorder="1" applyAlignment="1">
      <alignment/>
    </xf>
    <xf numFmtId="171" fontId="18" fillId="0" borderId="10" xfId="60" applyNumberFormat="1" applyFont="1" applyBorder="1" applyAlignment="1">
      <alignment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71" fontId="58" fillId="0" borderId="0" xfId="0" applyNumberFormat="1" applyFont="1" applyFill="1" applyAlignment="1">
      <alignment/>
    </xf>
    <xf numFmtId="171" fontId="59" fillId="0" borderId="0" xfId="0" applyNumberFormat="1" applyFont="1" applyFill="1" applyAlignment="1">
      <alignment/>
    </xf>
    <xf numFmtId="171" fontId="59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71" fontId="58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zoomScale="86" zoomScaleNormal="8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" sqref="C6"/>
    </sheetView>
  </sheetViews>
  <sheetFormatPr defaultColWidth="9.140625" defaultRowHeight="12.75"/>
  <cols>
    <col min="1" max="1" width="5.8515625" style="21" customWidth="1"/>
    <col min="2" max="2" width="30.00390625" style="0" customWidth="1"/>
    <col min="3" max="3" width="47.57421875" style="0" customWidth="1"/>
    <col min="4" max="4" width="12.7109375" style="14" customWidth="1"/>
    <col min="5" max="5" width="12.7109375" style="7" customWidth="1"/>
    <col min="6" max="6" width="12.28125" style="49" customWidth="1"/>
    <col min="7" max="7" width="12.57421875" style="0" customWidth="1"/>
    <col min="8" max="8" width="12.140625" style="0" customWidth="1"/>
    <col min="9" max="9" width="14.57421875" style="0" customWidth="1"/>
  </cols>
  <sheetData>
    <row r="1" ht="15">
      <c r="I1" s="28" t="s">
        <v>164</v>
      </c>
    </row>
    <row r="2" ht="15">
      <c r="I2" s="28" t="s">
        <v>124</v>
      </c>
    </row>
    <row r="3" spans="1:9" s="7" customFormat="1" ht="21.75" customHeight="1">
      <c r="A3" s="174" t="s">
        <v>114</v>
      </c>
      <c r="B3" s="174"/>
      <c r="C3" s="174"/>
      <c r="D3" s="174"/>
      <c r="E3" s="174"/>
      <c r="F3" s="174"/>
      <c r="G3" s="174"/>
      <c r="H3" s="174"/>
      <c r="I3" s="174"/>
    </row>
    <row r="4" spans="1:9" s="7" customFormat="1" ht="17.25" customHeight="1">
      <c r="A4" s="22"/>
      <c r="B4" s="8"/>
      <c r="C4" s="8"/>
      <c r="D4" s="9"/>
      <c r="E4" s="9"/>
      <c r="F4" s="16"/>
      <c r="G4" s="10"/>
      <c r="H4" s="10"/>
      <c r="I4" s="11" t="s">
        <v>84</v>
      </c>
    </row>
    <row r="5" spans="1:9" s="7" customFormat="1" ht="67.5" customHeight="1">
      <c r="A5" s="2" t="s">
        <v>1</v>
      </c>
      <c r="B5" s="2" t="s">
        <v>88</v>
      </c>
      <c r="C5" s="2" t="s">
        <v>100</v>
      </c>
      <c r="D5" s="18" t="s">
        <v>115</v>
      </c>
      <c r="E5" s="18" t="s">
        <v>122</v>
      </c>
      <c r="F5" s="12" t="s">
        <v>116</v>
      </c>
      <c r="G5" s="12" t="s">
        <v>117</v>
      </c>
      <c r="H5" s="12" t="s">
        <v>156</v>
      </c>
      <c r="I5" s="31" t="s">
        <v>123</v>
      </c>
    </row>
    <row r="6" spans="1:9" s="7" customFormat="1" ht="40.5" customHeight="1">
      <c r="A6" s="2" t="s">
        <v>85</v>
      </c>
      <c r="B6" s="3" t="s">
        <v>2</v>
      </c>
      <c r="C6" s="3" t="s">
        <v>57</v>
      </c>
      <c r="D6" s="20">
        <f>D7+D8</f>
        <v>139570.9</v>
      </c>
      <c r="E6" s="20">
        <f>E7+E8</f>
        <v>2950.1</v>
      </c>
      <c r="F6" s="20">
        <f>F7+F8</f>
        <v>1286.2</v>
      </c>
      <c r="G6" s="19">
        <f aca="true" t="shared" si="0" ref="G6:G38">F6/E6*100</f>
        <v>43.59852208399715</v>
      </c>
      <c r="H6" s="19">
        <f aca="true" t="shared" si="1" ref="H6:H38">F6/D6*100</f>
        <v>0.9215388021428536</v>
      </c>
      <c r="I6" s="5" t="s">
        <v>97</v>
      </c>
    </row>
    <row r="7" spans="1:9" s="7" customFormat="1" ht="15.75" customHeight="1">
      <c r="A7" s="154"/>
      <c r="B7" s="154"/>
      <c r="C7" s="4" t="s">
        <v>54</v>
      </c>
      <c r="D7" s="55">
        <v>139470.9</v>
      </c>
      <c r="E7" s="55">
        <v>2950.1</v>
      </c>
      <c r="F7" s="54">
        <v>1286.2</v>
      </c>
      <c r="G7" s="17">
        <f t="shared" si="0"/>
        <v>43.59852208399715</v>
      </c>
      <c r="H7" s="17">
        <f t="shared" si="1"/>
        <v>0.9221995412663143</v>
      </c>
      <c r="I7" s="13">
        <f>G7-95</f>
        <v>-51.40147791600285</v>
      </c>
    </row>
    <row r="8" spans="1:9" s="7" customFormat="1" ht="15.75" customHeight="1">
      <c r="A8" s="154"/>
      <c r="B8" s="154"/>
      <c r="C8" s="4" t="s">
        <v>55</v>
      </c>
      <c r="D8" s="55">
        <v>100</v>
      </c>
      <c r="E8" s="55">
        <v>0</v>
      </c>
      <c r="F8" s="55">
        <v>0</v>
      </c>
      <c r="G8" s="17">
        <v>0</v>
      </c>
      <c r="H8" s="17">
        <f t="shared" si="1"/>
        <v>0</v>
      </c>
      <c r="I8" s="13">
        <f>G8-95</f>
        <v>-95</v>
      </c>
    </row>
    <row r="9" spans="1:9" s="7" customFormat="1" ht="27" customHeight="1">
      <c r="A9" s="2" t="s">
        <v>86</v>
      </c>
      <c r="B9" s="3" t="s">
        <v>0</v>
      </c>
      <c r="C9" s="3" t="s">
        <v>87</v>
      </c>
      <c r="D9" s="20">
        <f>D11</f>
        <v>327476.8</v>
      </c>
      <c r="E9" s="20">
        <f>E11</f>
        <v>10597.720000000001</v>
      </c>
      <c r="F9" s="20">
        <f>F11</f>
        <v>4543.1</v>
      </c>
      <c r="G9" s="19">
        <f t="shared" si="0"/>
        <v>42.868654767251826</v>
      </c>
      <c r="H9" s="19">
        <f t="shared" si="1"/>
        <v>1.387304383089123</v>
      </c>
      <c r="I9" s="5" t="s">
        <v>97</v>
      </c>
    </row>
    <row r="10" spans="1:9" s="7" customFormat="1" ht="27" customHeight="1">
      <c r="A10" s="154"/>
      <c r="B10" s="154"/>
      <c r="C10" s="4" t="s">
        <v>94</v>
      </c>
      <c r="D10" s="54">
        <v>92530</v>
      </c>
      <c r="E10" s="54">
        <v>5256.3</v>
      </c>
      <c r="F10" s="54">
        <v>4543.1</v>
      </c>
      <c r="G10" s="17">
        <f t="shared" si="0"/>
        <v>86.431520270913</v>
      </c>
      <c r="H10" s="17">
        <f t="shared" si="1"/>
        <v>4.9098670701394145</v>
      </c>
      <c r="I10" s="13">
        <f aca="true" t="shared" si="2" ref="I10:I16">G10-95</f>
        <v>-8.568479729087002</v>
      </c>
    </row>
    <row r="11" spans="1:9" s="7" customFormat="1" ht="27" customHeight="1">
      <c r="A11" s="154"/>
      <c r="B11" s="154"/>
      <c r="C11" s="15" t="s">
        <v>93</v>
      </c>
      <c r="D11" s="57">
        <f>D12+D15+D16+D10+D13+D14</f>
        <v>327476.8</v>
      </c>
      <c r="E11" s="57">
        <f>E12+E15+E16+E10</f>
        <v>10597.720000000001</v>
      </c>
      <c r="F11" s="57">
        <f>F12+F15+F16+F10</f>
        <v>4543.1</v>
      </c>
      <c r="G11" s="29">
        <f t="shared" si="0"/>
        <v>42.868654767251826</v>
      </c>
      <c r="H11" s="29">
        <f t="shared" si="1"/>
        <v>1.387304383089123</v>
      </c>
      <c r="I11" s="30">
        <f t="shared" si="2"/>
        <v>-52.131345232748174</v>
      </c>
    </row>
    <row r="12" spans="1:9" s="7" customFormat="1" ht="16.5" customHeight="1" hidden="1">
      <c r="A12" s="154"/>
      <c r="B12" s="154"/>
      <c r="C12" s="24" t="s">
        <v>90</v>
      </c>
      <c r="D12" s="56">
        <v>0</v>
      </c>
      <c r="E12" s="56">
        <v>0</v>
      </c>
      <c r="F12" s="56">
        <v>0</v>
      </c>
      <c r="G12" s="25">
        <v>0</v>
      </c>
      <c r="H12" s="25">
        <v>0</v>
      </c>
      <c r="I12" s="26">
        <f t="shared" si="2"/>
        <v>-95</v>
      </c>
    </row>
    <row r="13" spans="1:9" s="7" customFormat="1" ht="25.5" customHeight="1" hidden="1">
      <c r="A13" s="154"/>
      <c r="B13" s="154"/>
      <c r="C13" s="24" t="s">
        <v>118</v>
      </c>
      <c r="D13" s="56">
        <v>134657</v>
      </c>
      <c r="E13" s="56">
        <v>0</v>
      </c>
      <c r="F13" s="56">
        <v>0</v>
      </c>
      <c r="G13" s="25">
        <v>0</v>
      </c>
      <c r="H13" s="25">
        <f>F13/D13*100</f>
        <v>0</v>
      </c>
      <c r="I13" s="26">
        <f t="shared" si="2"/>
        <v>-95</v>
      </c>
    </row>
    <row r="14" spans="1:9" s="7" customFormat="1" ht="25.5" customHeight="1" hidden="1">
      <c r="A14" s="154"/>
      <c r="B14" s="154"/>
      <c r="C14" s="24" t="s">
        <v>119</v>
      </c>
      <c r="D14" s="56">
        <v>36193.7</v>
      </c>
      <c r="E14" s="56">
        <v>0</v>
      </c>
      <c r="F14" s="56">
        <v>0</v>
      </c>
      <c r="G14" s="25">
        <v>0</v>
      </c>
      <c r="H14" s="25">
        <f>F14/D14*100</f>
        <v>0</v>
      </c>
      <c r="I14" s="26">
        <f t="shared" si="2"/>
        <v>-95</v>
      </c>
    </row>
    <row r="15" spans="1:9" s="7" customFormat="1" ht="28.5" customHeight="1" hidden="1">
      <c r="A15" s="154"/>
      <c r="B15" s="154"/>
      <c r="C15" s="24" t="s">
        <v>121</v>
      </c>
      <c r="D15" s="56">
        <v>19728.2</v>
      </c>
      <c r="E15" s="56">
        <v>1644.1</v>
      </c>
      <c r="F15" s="56">
        <v>0</v>
      </c>
      <c r="G15" s="25">
        <f t="shared" si="0"/>
        <v>0</v>
      </c>
      <c r="H15" s="25">
        <f t="shared" si="1"/>
        <v>0</v>
      </c>
      <c r="I15" s="26">
        <f t="shared" si="2"/>
        <v>-95</v>
      </c>
    </row>
    <row r="16" spans="1:9" s="7" customFormat="1" ht="16.5" customHeight="1" hidden="1">
      <c r="A16" s="154"/>
      <c r="B16" s="154"/>
      <c r="C16" s="24" t="s">
        <v>120</v>
      </c>
      <c r="D16" s="56">
        <v>44367.9</v>
      </c>
      <c r="E16" s="56">
        <v>3697.32</v>
      </c>
      <c r="F16" s="56">
        <v>0</v>
      </c>
      <c r="G16" s="25">
        <f t="shared" si="0"/>
        <v>0</v>
      </c>
      <c r="H16" s="25">
        <f t="shared" si="1"/>
        <v>0</v>
      </c>
      <c r="I16" s="26">
        <f t="shared" si="2"/>
        <v>-95</v>
      </c>
    </row>
    <row r="17" spans="1:9" s="7" customFormat="1" ht="40.5" customHeight="1">
      <c r="A17" s="2" t="s">
        <v>3</v>
      </c>
      <c r="B17" s="3" t="s">
        <v>4</v>
      </c>
      <c r="C17" s="3" t="s">
        <v>58</v>
      </c>
      <c r="D17" s="20">
        <f>D18+D19</f>
        <v>101030</v>
      </c>
      <c r="E17" s="20">
        <f>E18</f>
        <v>1349.1</v>
      </c>
      <c r="F17" s="20">
        <f>F18</f>
        <v>1005.9</v>
      </c>
      <c r="G17" s="19">
        <f t="shared" si="0"/>
        <v>74.56081832332666</v>
      </c>
      <c r="H17" s="19">
        <f t="shared" si="1"/>
        <v>0.9956448579629813</v>
      </c>
      <c r="I17" s="5" t="s">
        <v>97</v>
      </c>
    </row>
    <row r="18" spans="1:9" s="7" customFormat="1" ht="15.75" customHeight="1">
      <c r="A18" s="159"/>
      <c r="B18" s="160"/>
      <c r="C18" s="4" t="s">
        <v>54</v>
      </c>
      <c r="D18" s="54">
        <v>101010</v>
      </c>
      <c r="E18" s="54">
        <v>1349.1</v>
      </c>
      <c r="F18" s="54">
        <v>1005.9</v>
      </c>
      <c r="G18" s="17">
        <f t="shared" si="0"/>
        <v>74.56081832332666</v>
      </c>
      <c r="H18" s="17">
        <f t="shared" si="1"/>
        <v>0.9958419958419957</v>
      </c>
      <c r="I18" s="13">
        <f>G18-95</f>
        <v>-20.439181676673343</v>
      </c>
    </row>
    <row r="19" spans="1:9" s="7" customFormat="1" ht="15.75" customHeight="1">
      <c r="A19" s="170"/>
      <c r="B19" s="171"/>
      <c r="C19" s="66" t="s">
        <v>55</v>
      </c>
      <c r="D19" s="55">
        <v>20</v>
      </c>
      <c r="E19" s="55">
        <v>0</v>
      </c>
      <c r="F19" s="55">
        <v>0</v>
      </c>
      <c r="G19" s="17">
        <v>0</v>
      </c>
      <c r="H19" s="17">
        <f>F19/D19*100</f>
        <v>0</v>
      </c>
      <c r="I19" s="13">
        <f>G19-95</f>
        <v>-95</v>
      </c>
    </row>
    <row r="20" spans="1:9" s="7" customFormat="1" ht="27" customHeight="1">
      <c r="A20" s="2" t="s">
        <v>107</v>
      </c>
      <c r="B20" s="3" t="s">
        <v>108</v>
      </c>
      <c r="C20" s="3" t="s">
        <v>110</v>
      </c>
      <c r="D20" s="20">
        <f>D21+D22</f>
        <v>157264.7</v>
      </c>
      <c r="E20" s="20">
        <f>E21</f>
        <v>1679.8</v>
      </c>
      <c r="F20" s="20">
        <f>F21</f>
        <v>182.6</v>
      </c>
      <c r="G20" s="19">
        <f t="shared" si="0"/>
        <v>10.870341707346112</v>
      </c>
      <c r="H20" s="19">
        <f t="shared" si="1"/>
        <v>0.11610997254946594</v>
      </c>
      <c r="I20" s="5" t="s">
        <v>97</v>
      </c>
    </row>
    <row r="21" spans="1:9" s="7" customFormat="1" ht="16.5" customHeight="1">
      <c r="A21" s="159"/>
      <c r="B21" s="160"/>
      <c r="C21" s="4" t="s">
        <v>54</v>
      </c>
      <c r="D21" s="54">
        <v>157249.7</v>
      </c>
      <c r="E21" s="54">
        <v>1679.8</v>
      </c>
      <c r="F21" s="54">
        <v>182.6</v>
      </c>
      <c r="G21" s="17">
        <f t="shared" si="0"/>
        <v>10.870341707346112</v>
      </c>
      <c r="H21" s="17">
        <f t="shared" si="1"/>
        <v>0.11612104824365323</v>
      </c>
      <c r="I21" s="13">
        <f>G21-95</f>
        <v>-84.12965829265389</v>
      </c>
    </row>
    <row r="22" spans="1:9" s="7" customFormat="1" ht="16.5" customHeight="1">
      <c r="A22" s="170"/>
      <c r="B22" s="171"/>
      <c r="C22" s="66" t="s">
        <v>55</v>
      </c>
      <c r="D22" s="55">
        <v>15</v>
      </c>
      <c r="E22" s="55">
        <v>0</v>
      </c>
      <c r="F22" s="55">
        <v>0</v>
      </c>
      <c r="G22" s="17">
        <v>0</v>
      </c>
      <c r="H22" s="17">
        <f t="shared" si="1"/>
        <v>0</v>
      </c>
      <c r="I22" s="13">
        <f>G22-95</f>
        <v>-95</v>
      </c>
    </row>
    <row r="23" spans="1:9" s="7" customFormat="1" ht="39.75" customHeight="1">
      <c r="A23" s="2" t="s">
        <v>5</v>
      </c>
      <c r="B23" s="3" t="s">
        <v>6</v>
      </c>
      <c r="C23" s="3" t="s">
        <v>59</v>
      </c>
      <c r="D23" s="20">
        <f>D24+D25</f>
        <v>53769.8</v>
      </c>
      <c r="E23" s="20">
        <f>E24+E25</f>
        <v>2455.8</v>
      </c>
      <c r="F23" s="20">
        <f>F24+F25</f>
        <v>1835.7</v>
      </c>
      <c r="G23" s="19">
        <f t="shared" si="0"/>
        <v>74.7495724407525</v>
      </c>
      <c r="H23" s="19">
        <f t="shared" si="1"/>
        <v>3.413998192293816</v>
      </c>
      <c r="I23" s="5" t="s">
        <v>97</v>
      </c>
    </row>
    <row r="24" spans="1:9" s="7" customFormat="1" ht="15.75" customHeight="1">
      <c r="A24" s="154"/>
      <c r="B24" s="154"/>
      <c r="C24" s="4" t="s">
        <v>54</v>
      </c>
      <c r="D24" s="54">
        <v>53744.8</v>
      </c>
      <c r="E24" s="54">
        <v>2455.8</v>
      </c>
      <c r="F24" s="54">
        <v>1835.7</v>
      </c>
      <c r="G24" s="17">
        <f t="shared" si="0"/>
        <v>74.7495724407525</v>
      </c>
      <c r="H24" s="17">
        <f t="shared" si="1"/>
        <v>3.415586252065316</v>
      </c>
      <c r="I24" s="13">
        <f>G24-95</f>
        <v>-20.2504275592475</v>
      </c>
    </row>
    <row r="25" spans="1:9" s="7" customFormat="1" ht="15.75" customHeight="1">
      <c r="A25" s="154"/>
      <c r="B25" s="154"/>
      <c r="C25" s="66" t="s">
        <v>55</v>
      </c>
      <c r="D25" s="55">
        <v>25</v>
      </c>
      <c r="E25" s="55">
        <v>0</v>
      </c>
      <c r="F25" s="55">
        <v>0</v>
      </c>
      <c r="G25" s="17">
        <v>0</v>
      </c>
      <c r="H25" s="17">
        <f>F25/D25*100</f>
        <v>0</v>
      </c>
      <c r="I25" s="13">
        <f>G25-95</f>
        <v>-95</v>
      </c>
    </row>
    <row r="26" spans="1:9" s="7" customFormat="1" ht="26.25" customHeight="1">
      <c r="A26" s="2" t="s">
        <v>7</v>
      </c>
      <c r="B26" s="3" t="s">
        <v>8</v>
      </c>
      <c r="C26" s="3" t="s">
        <v>60</v>
      </c>
      <c r="D26" s="20">
        <f>D27+D28</f>
        <v>3352109.74</v>
      </c>
      <c r="E26" s="20">
        <f>E27+E28</f>
        <v>328221.4</v>
      </c>
      <c r="F26" s="20">
        <f>F27+F28</f>
        <v>70687.5</v>
      </c>
      <c r="G26" s="19">
        <f t="shared" si="0"/>
        <v>21.536529915477782</v>
      </c>
      <c r="H26" s="19">
        <f t="shared" si="1"/>
        <v>2.108746594913089</v>
      </c>
      <c r="I26" s="5" t="s">
        <v>97</v>
      </c>
    </row>
    <row r="27" spans="1:9" s="7" customFormat="1" ht="18" customHeight="1">
      <c r="A27" s="154"/>
      <c r="B27" s="154"/>
      <c r="C27" s="4" t="s">
        <v>54</v>
      </c>
      <c r="D27" s="54">
        <v>3251480.04</v>
      </c>
      <c r="E27" s="54">
        <v>320113.2</v>
      </c>
      <c r="F27" s="54">
        <v>70642.1</v>
      </c>
      <c r="G27" s="17">
        <f t="shared" si="0"/>
        <v>22.06784974815159</v>
      </c>
      <c r="H27" s="17">
        <f t="shared" si="1"/>
        <v>2.1726136753402923</v>
      </c>
      <c r="I27" s="13">
        <f>G27-95</f>
        <v>-72.93215025184841</v>
      </c>
    </row>
    <row r="28" spans="1:9" s="7" customFormat="1" ht="18" customHeight="1">
      <c r="A28" s="154"/>
      <c r="B28" s="154"/>
      <c r="C28" s="4" t="s">
        <v>55</v>
      </c>
      <c r="D28" s="54">
        <v>100629.7</v>
      </c>
      <c r="E28" s="54">
        <v>8108.2</v>
      </c>
      <c r="F28" s="60">
        <v>45.4</v>
      </c>
      <c r="G28" s="17">
        <f t="shared" si="0"/>
        <v>0.5599269874941417</v>
      </c>
      <c r="H28" s="17">
        <f t="shared" si="1"/>
        <v>0.04511590514530005</v>
      </c>
      <c r="I28" s="13">
        <f>G28-95</f>
        <v>-94.44007301250586</v>
      </c>
    </row>
    <row r="29" spans="1:9" s="7" customFormat="1" ht="27" customHeight="1">
      <c r="A29" s="2" t="s">
        <v>9</v>
      </c>
      <c r="B29" s="3" t="s">
        <v>10</v>
      </c>
      <c r="C29" s="3" t="s">
        <v>61</v>
      </c>
      <c r="D29" s="20">
        <f>D30+D31+D32</f>
        <v>614356.34</v>
      </c>
      <c r="E29" s="20">
        <f>E30+E31+E32</f>
        <v>32692.1</v>
      </c>
      <c r="F29" s="20">
        <f>F30+F31+F32</f>
        <v>11702.8</v>
      </c>
      <c r="G29" s="19">
        <f t="shared" si="0"/>
        <v>35.79702741640946</v>
      </c>
      <c r="H29" s="19">
        <f t="shared" si="1"/>
        <v>1.9048879677875545</v>
      </c>
      <c r="I29" s="5" t="s">
        <v>97</v>
      </c>
    </row>
    <row r="30" spans="1:9" s="7" customFormat="1" ht="17.25" customHeight="1">
      <c r="A30" s="154"/>
      <c r="B30" s="154"/>
      <c r="C30" s="4" t="s">
        <v>54</v>
      </c>
      <c r="D30" s="54">
        <v>611622.44</v>
      </c>
      <c r="E30" s="54">
        <v>32692.1</v>
      </c>
      <c r="F30" s="54">
        <v>11702.8</v>
      </c>
      <c r="G30" s="17">
        <f t="shared" si="0"/>
        <v>35.79702741640946</v>
      </c>
      <c r="H30" s="17">
        <f t="shared" si="1"/>
        <v>1.913402654094902</v>
      </c>
      <c r="I30" s="13">
        <f>G30-95</f>
        <v>-59.20297258359054</v>
      </c>
    </row>
    <row r="31" spans="1:9" s="7" customFormat="1" ht="17.25" customHeight="1">
      <c r="A31" s="154"/>
      <c r="B31" s="154"/>
      <c r="C31" s="66" t="s">
        <v>55</v>
      </c>
      <c r="D31" s="54">
        <v>300</v>
      </c>
      <c r="E31" s="54">
        <v>0</v>
      </c>
      <c r="F31" s="60">
        <v>0</v>
      </c>
      <c r="G31" s="17">
        <v>0</v>
      </c>
      <c r="H31" s="17">
        <f t="shared" si="1"/>
        <v>0</v>
      </c>
      <c r="I31" s="13">
        <f>G31-95</f>
        <v>-95</v>
      </c>
    </row>
    <row r="32" spans="1:9" s="7" customFormat="1" ht="28.5" customHeight="1">
      <c r="A32" s="154"/>
      <c r="B32" s="154"/>
      <c r="C32" s="66" t="s">
        <v>112</v>
      </c>
      <c r="D32" s="54">
        <v>2433.9</v>
      </c>
      <c r="E32" s="54">
        <v>0</v>
      </c>
      <c r="F32" s="54">
        <v>0</v>
      </c>
      <c r="G32" s="17">
        <v>0</v>
      </c>
      <c r="H32" s="17">
        <f>F32/D32*100</f>
        <v>0</v>
      </c>
      <c r="I32" s="13">
        <f>G32-95</f>
        <v>-95</v>
      </c>
    </row>
    <row r="33" spans="1:9" s="7" customFormat="1" ht="40.5" customHeight="1">
      <c r="A33" s="2" t="s">
        <v>96</v>
      </c>
      <c r="B33" s="3" t="s">
        <v>109</v>
      </c>
      <c r="C33" s="3" t="s">
        <v>95</v>
      </c>
      <c r="D33" s="20">
        <f>D34+D35</f>
        <v>20319.1</v>
      </c>
      <c r="E33" s="20">
        <f>E34+E35</f>
        <v>1219.1</v>
      </c>
      <c r="F33" s="20">
        <f>F34+F35</f>
        <v>804.8</v>
      </c>
      <c r="G33" s="19">
        <f t="shared" si="0"/>
        <v>66.01591337872202</v>
      </c>
      <c r="H33" s="19">
        <f t="shared" si="1"/>
        <v>3.9608053506306877</v>
      </c>
      <c r="I33" s="5" t="s">
        <v>97</v>
      </c>
    </row>
    <row r="34" spans="1:9" s="7" customFormat="1" ht="18" customHeight="1">
      <c r="A34" s="159"/>
      <c r="B34" s="160"/>
      <c r="C34" s="4" t="s">
        <v>54</v>
      </c>
      <c r="D34" s="54">
        <v>20304.1</v>
      </c>
      <c r="E34" s="54">
        <v>1219.1</v>
      </c>
      <c r="F34" s="54">
        <v>804.8</v>
      </c>
      <c r="G34" s="17">
        <f t="shared" si="0"/>
        <v>66.01591337872202</v>
      </c>
      <c r="H34" s="17">
        <f t="shared" si="1"/>
        <v>3.963731463103511</v>
      </c>
      <c r="I34" s="13">
        <f>G34-95</f>
        <v>-28.98408662127798</v>
      </c>
    </row>
    <row r="35" spans="1:9" s="7" customFormat="1" ht="16.5" customHeight="1">
      <c r="A35" s="161"/>
      <c r="B35" s="162"/>
      <c r="C35" s="66" t="s">
        <v>55</v>
      </c>
      <c r="D35" s="54">
        <v>15</v>
      </c>
      <c r="E35" s="54">
        <v>0</v>
      </c>
      <c r="F35" s="54">
        <v>0</v>
      </c>
      <c r="G35" s="17">
        <v>0</v>
      </c>
      <c r="H35" s="17">
        <f t="shared" si="1"/>
        <v>0</v>
      </c>
      <c r="I35" s="13">
        <f>G35-95</f>
        <v>-95</v>
      </c>
    </row>
    <row r="36" spans="1:9" s="7" customFormat="1" ht="27" customHeight="1">
      <c r="A36" s="2" t="s">
        <v>11</v>
      </c>
      <c r="B36" s="3" t="s">
        <v>12</v>
      </c>
      <c r="C36" s="3" t="s">
        <v>62</v>
      </c>
      <c r="D36" s="20">
        <f>D37+D38+D39+D40</f>
        <v>6565041.5</v>
      </c>
      <c r="E36" s="20">
        <f>E37+E38+E39+E40</f>
        <v>836201.5</v>
      </c>
      <c r="F36" s="20">
        <f>F37+F38+F39+F40</f>
        <v>358869.9</v>
      </c>
      <c r="G36" s="19">
        <f t="shared" si="0"/>
        <v>42.91667737979423</v>
      </c>
      <c r="H36" s="19">
        <f t="shared" si="1"/>
        <v>5.46637671673515</v>
      </c>
      <c r="I36" s="5" t="s">
        <v>97</v>
      </c>
    </row>
    <row r="37" spans="1:9" s="7" customFormat="1" ht="18" customHeight="1">
      <c r="A37" s="154"/>
      <c r="B37" s="154"/>
      <c r="C37" s="4" t="s">
        <v>54</v>
      </c>
      <c r="D37" s="54">
        <v>4272781.8</v>
      </c>
      <c r="E37" s="54">
        <v>359064</v>
      </c>
      <c r="F37" s="54">
        <v>247294.9</v>
      </c>
      <c r="G37" s="17">
        <f t="shared" si="0"/>
        <v>68.87209522536372</v>
      </c>
      <c r="H37" s="17">
        <f t="shared" si="1"/>
        <v>5.787679118086489</v>
      </c>
      <c r="I37" s="13">
        <f>G37-95</f>
        <v>-26.127904774636278</v>
      </c>
    </row>
    <row r="38" spans="1:9" s="7" customFormat="1" ht="18" customHeight="1">
      <c r="A38" s="154"/>
      <c r="B38" s="154"/>
      <c r="C38" s="4" t="s">
        <v>55</v>
      </c>
      <c r="D38" s="54">
        <v>2292259.7</v>
      </c>
      <c r="E38" s="54">
        <v>477137.5</v>
      </c>
      <c r="F38" s="60">
        <v>111575</v>
      </c>
      <c r="G38" s="17">
        <f t="shared" si="0"/>
        <v>23.384244583584398</v>
      </c>
      <c r="H38" s="17">
        <f t="shared" si="1"/>
        <v>4.867467678291425</v>
      </c>
      <c r="I38" s="13">
        <f>G38-95</f>
        <v>-71.6157554164156</v>
      </c>
    </row>
    <row r="39" spans="1:9" s="7" customFormat="1" ht="26.25" customHeight="1" hidden="1">
      <c r="A39" s="154"/>
      <c r="B39" s="154"/>
      <c r="C39" s="4" t="s">
        <v>112</v>
      </c>
      <c r="D39" s="54"/>
      <c r="E39" s="54"/>
      <c r="F39" s="54"/>
      <c r="G39" s="17">
        <v>0</v>
      </c>
      <c r="H39" s="17" t="e">
        <f aca="true" t="shared" si="3" ref="H39:H69">F39/D39*100</f>
        <v>#DIV/0!</v>
      </c>
      <c r="I39" s="13">
        <f>G39-95</f>
        <v>-95</v>
      </c>
    </row>
    <row r="40" spans="1:9" s="7" customFormat="1" ht="27" customHeight="1" hidden="1">
      <c r="A40" s="154"/>
      <c r="B40" s="154"/>
      <c r="C40" s="4" t="s">
        <v>56</v>
      </c>
      <c r="D40" s="54">
        <v>0</v>
      </c>
      <c r="E40" s="54">
        <v>0</v>
      </c>
      <c r="F40" s="54">
        <v>0</v>
      </c>
      <c r="G40" s="17" t="e">
        <f aca="true" t="shared" si="4" ref="G40:G69">F40/E40*100</f>
        <v>#DIV/0!</v>
      </c>
      <c r="H40" s="17" t="e">
        <f t="shared" si="3"/>
        <v>#DIV/0!</v>
      </c>
      <c r="I40" s="13" t="e">
        <f>G40-95</f>
        <v>#DIV/0!</v>
      </c>
    </row>
    <row r="41" spans="1:9" s="7" customFormat="1" ht="25.5">
      <c r="A41" s="2" t="s">
        <v>13</v>
      </c>
      <c r="B41" s="3" t="s">
        <v>14</v>
      </c>
      <c r="C41" s="3" t="s">
        <v>63</v>
      </c>
      <c r="D41" s="20">
        <f>D42+D43</f>
        <v>260817.9</v>
      </c>
      <c r="E41" s="20">
        <f>E42+E43</f>
        <v>29740</v>
      </c>
      <c r="F41" s="20">
        <f>F42+F43</f>
        <v>2158.8</v>
      </c>
      <c r="G41" s="19">
        <f t="shared" si="4"/>
        <v>7.258910558170814</v>
      </c>
      <c r="H41" s="19">
        <f t="shared" si="3"/>
        <v>0.8277039267626956</v>
      </c>
      <c r="I41" s="5" t="s">
        <v>97</v>
      </c>
    </row>
    <row r="42" spans="1:9" s="7" customFormat="1" ht="18" customHeight="1">
      <c r="A42" s="159"/>
      <c r="B42" s="160"/>
      <c r="C42" s="4" t="s">
        <v>54</v>
      </c>
      <c r="D42" s="54">
        <v>257677</v>
      </c>
      <c r="E42" s="54">
        <v>29107.7</v>
      </c>
      <c r="F42" s="54">
        <v>2126.3</v>
      </c>
      <c r="G42" s="17">
        <f t="shared" si="4"/>
        <v>7.304939929984163</v>
      </c>
      <c r="H42" s="17">
        <f t="shared" si="3"/>
        <v>0.8251803614602778</v>
      </c>
      <c r="I42" s="13">
        <f>G42-95</f>
        <v>-87.69506007001584</v>
      </c>
    </row>
    <row r="43" spans="1:9" s="7" customFormat="1" ht="18" customHeight="1">
      <c r="A43" s="172"/>
      <c r="B43" s="173"/>
      <c r="C43" s="4" t="s">
        <v>55</v>
      </c>
      <c r="D43" s="54">
        <v>3140.9</v>
      </c>
      <c r="E43" s="54">
        <v>632.3</v>
      </c>
      <c r="F43" s="54">
        <v>32.5</v>
      </c>
      <c r="G43" s="17">
        <f t="shared" si="4"/>
        <v>5.139965206389372</v>
      </c>
      <c r="H43" s="17">
        <f t="shared" si="3"/>
        <v>1.034735266961699</v>
      </c>
      <c r="I43" s="13">
        <f>G43-95</f>
        <v>-89.86003479361062</v>
      </c>
    </row>
    <row r="44" spans="1:9" s="7" customFormat="1" ht="25.5">
      <c r="A44" s="2" t="s">
        <v>15</v>
      </c>
      <c r="B44" s="3" t="s">
        <v>16</v>
      </c>
      <c r="C44" s="3" t="s">
        <v>64</v>
      </c>
      <c r="D44" s="20">
        <f>D45+D46</f>
        <v>377930.14999999997</v>
      </c>
      <c r="E44" s="20">
        <f>E45+E46</f>
        <v>10016</v>
      </c>
      <c r="F44" s="20">
        <f>F45+F46</f>
        <v>2604.4</v>
      </c>
      <c r="G44" s="19">
        <f t="shared" si="4"/>
        <v>26.002396166134183</v>
      </c>
      <c r="H44" s="19">
        <f t="shared" si="3"/>
        <v>0.6891220507281571</v>
      </c>
      <c r="I44" s="5" t="s">
        <v>97</v>
      </c>
    </row>
    <row r="45" spans="1:9" s="7" customFormat="1" ht="18" customHeight="1">
      <c r="A45" s="159"/>
      <c r="B45" s="160"/>
      <c r="C45" s="4" t="s">
        <v>54</v>
      </c>
      <c r="D45" s="54">
        <v>372800.35</v>
      </c>
      <c r="E45" s="54">
        <v>10016</v>
      </c>
      <c r="F45" s="54">
        <v>2604.4</v>
      </c>
      <c r="G45" s="17">
        <f t="shared" si="4"/>
        <v>26.002396166134183</v>
      </c>
      <c r="H45" s="17">
        <f t="shared" si="3"/>
        <v>0.6986044943359093</v>
      </c>
      <c r="I45" s="13">
        <f>G45-95</f>
        <v>-68.99760383386581</v>
      </c>
    </row>
    <row r="46" spans="1:9" s="7" customFormat="1" ht="18" customHeight="1">
      <c r="A46" s="172"/>
      <c r="B46" s="173"/>
      <c r="C46" s="4" t="s">
        <v>55</v>
      </c>
      <c r="D46" s="54">
        <v>5129.8</v>
      </c>
      <c r="E46" s="54">
        <v>0</v>
      </c>
      <c r="F46" s="60">
        <v>0</v>
      </c>
      <c r="G46" s="17">
        <v>0</v>
      </c>
      <c r="H46" s="17">
        <f t="shared" si="3"/>
        <v>0</v>
      </c>
      <c r="I46" s="13">
        <f>G46-95</f>
        <v>-95</v>
      </c>
    </row>
    <row r="47" spans="1:9" s="7" customFormat="1" ht="27" customHeight="1">
      <c r="A47" s="2" t="s">
        <v>17</v>
      </c>
      <c r="B47" s="3" t="s">
        <v>18</v>
      </c>
      <c r="C47" s="3" t="s">
        <v>65</v>
      </c>
      <c r="D47" s="20">
        <f>D48+D49</f>
        <v>285693.6</v>
      </c>
      <c r="E47" s="20">
        <f>E48+E49</f>
        <v>3106.2000000000003</v>
      </c>
      <c r="F47" s="20">
        <f>F48+F49</f>
        <v>2275.6</v>
      </c>
      <c r="G47" s="19">
        <f t="shared" si="4"/>
        <v>73.2599317494044</v>
      </c>
      <c r="H47" s="19">
        <f t="shared" si="3"/>
        <v>0.7965176678791545</v>
      </c>
      <c r="I47" s="5" t="s">
        <v>97</v>
      </c>
    </row>
    <row r="48" spans="1:9" s="7" customFormat="1" ht="18" customHeight="1">
      <c r="A48" s="159"/>
      <c r="B48" s="160"/>
      <c r="C48" s="4" t="s">
        <v>54</v>
      </c>
      <c r="D48" s="54">
        <v>280541.6</v>
      </c>
      <c r="E48" s="54">
        <v>3015.3</v>
      </c>
      <c r="F48" s="54">
        <v>2275.6</v>
      </c>
      <c r="G48" s="17">
        <f t="shared" si="4"/>
        <v>75.46844426756873</v>
      </c>
      <c r="H48" s="17">
        <f t="shared" si="3"/>
        <v>0.8111452989503162</v>
      </c>
      <c r="I48" s="13">
        <f>G48-95</f>
        <v>-19.531555732431272</v>
      </c>
    </row>
    <row r="49" spans="1:9" s="7" customFormat="1" ht="18" customHeight="1">
      <c r="A49" s="172"/>
      <c r="B49" s="173"/>
      <c r="C49" s="4" t="s">
        <v>55</v>
      </c>
      <c r="D49" s="54">
        <v>5152</v>
      </c>
      <c r="E49" s="54">
        <v>90.9</v>
      </c>
      <c r="F49" s="60">
        <v>0</v>
      </c>
      <c r="G49" s="17">
        <f t="shared" si="4"/>
        <v>0</v>
      </c>
      <c r="H49" s="17">
        <f t="shared" si="3"/>
        <v>0</v>
      </c>
      <c r="I49" s="13">
        <f>G49-95</f>
        <v>-95</v>
      </c>
    </row>
    <row r="50" spans="1:9" s="7" customFormat="1" ht="27" customHeight="1">
      <c r="A50" s="2" t="s">
        <v>19</v>
      </c>
      <c r="B50" s="3" t="s">
        <v>20</v>
      </c>
      <c r="C50" s="3" t="s">
        <v>69</v>
      </c>
      <c r="D50" s="20">
        <f>D51+D52+D53</f>
        <v>256390.08</v>
      </c>
      <c r="E50" s="20">
        <f>E51+E52+E53</f>
        <v>2231.7000000000003</v>
      </c>
      <c r="F50" s="20">
        <f>F51+F52+F53</f>
        <v>1070.7</v>
      </c>
      <c r="G50" s="19">
        <f t="shared" si="4"/>
        <v>47.97687861271676</v>
      </c>
      <c r="H50" s="19">
        <f t="shared" si="3"/>
        <v>0.4176058605699566</v>
      </c>
      <c r="I50" s="5" t="s">
        <v>97</v>
      </c>
    </row>
    <row r="51" spans="1:9" s="7" customFormat="1" ht="18" customHeight="1">
      <c r="A51" s="159"/>
      <c r="B51" s="160"/>
      <c r="C51" s="4" t="s">
        <v>54</v>
      </c>
      <c r="D51" s="54">
        <v>252034.08</v>
      </c>
      <c r="E51" s="54">
        <v>2163.4</v>
      </c>
      <c r="F51" s="54">
        <v>1049.3</v>
      </c>
      <c r="G51" s="17">
        <f t="shared" si="4"/>
        <v>48.50235740038828</v>
      </c>
      <c r="H51" s="17">
        <f t="shared" si="3"/>
        <v>0.4163325848631265</v>
      </c>
      <c r="I51" s="13">
        <f>G51-95</f>
        <v>-46.49764259961172</v>
      </c>
    </row>
    <row r="52" spans="1:9" s="7" customFormat="1" ht="18" customHeight="1">
      <c r="A52" s="172"/>
      <c r="B52" s="173"/>
      <c r="C52" s="4" t="s">
        <v>55</v>
      </c>
      <c r="D52" s="54">
        <v>4356</v>
      </c>
      <c r="E52" s="54">
        <v>68.3</v>
      </c>
      <c r="F52" s="60">
        <v>21.4</v>
      </c>
      <c r="G52" s="17">
        <f t="shared" si="4"/>
        <v>31.332357247437777</v>
      </c>
      <c r="H52" s="17">
        <f t="shared" si="3"/>
        <v>0.4912764003673094</v>
      </c>
      <c r="I52" s="13">
        <f>G52-95</f>
        <v>-63.66764275256222</v>
      </c>
    </row>
    <row r="53" spans="1:9" s="7" customFormat="1" ht="25.5" customHeight="1" hidden="1">
      <c r="A53" s="161"/>
      <c r="B53" s="162"/>
      <c r="C53" s="4" t="s">
        <v>56</v>
      </c>
      <c r="D53" s="54">
        <v>0</v>
      </c>
      <c r="E53" s="54">
        <v>0</v>
      </c>
      <c r="F53" s="60">
        <v>0</v>
      </c>
      <c r="G53" s="17" t="e">
        <f t="shared" si="4"/>
        <v>#DIV/0!</v>
      </c>
      <c r="H53" s="17" t="e">
        <f t="shared" si="3"/>
        <v>#DIV/0!</v>
      </c>
      <c r="I53" s="13" t="e">
        <f>G53-95</f>
        <v>#DIV/0!</v>
      </c>
    </row>
    <row r="54" spans="1:9" s="7" customFormat="1" ht="27" customHeight="1">
      <c r="A54" s="2" t="s">
        <v>21</v>
      </c>
      <c r="B54" s="3" t="s">
        <v>22</v>
      </c>
      <c r="C54" s="3" t="s">
        <v>68</v>
      </c>
      <c r="D54" s="20">
        <f>D55+D56</f>
        <v>289065.1</v>
      </c>
      <c r="E54" s="20">
        <f>E55+E56</f>
        <v>2978.9</v>
      </c>
      <c r="F54" s="20">
        <f>F55+F56</f>
        <v>2283.7</v>
      </c>
      <c r="G54" s="19">
        <f t="shared" si="4"/>
        <v>76.66252643593272</v>
      </c>
      <c r="H54" s="19">
        <f t="shared" si="3"/>
        <v>0.7900296507603304</v>
      </c>
      <c r="I54" s="5" t="s">
        <v>97</v>
      </c>
    </row>
    <row r="55" spans="1:9" s="7" customFormat="1" ht="18" customHeight="1">
      <c r="A55" s="159"/>
      <c r="B55" s="160"/>
      <c r="C55" s="4" t="s">
        <v>54</v>
      </c>
      <c r="D55" s="54">
        <v>284935.1</v>
      </c>
      <c r="E55" s="54">
        <v>2978.9</v>
      </c>
      <c r="F55" s="54">
        <v>2283.7</v>
      </c>
      <c r="G55" s="17">
        <f t="shared" si="4"/>
        <v>76.66252643593272</v>
      </c>
      <c r="H55" s="17">
        <f t="shared" si="3"/>
        <v>0.8014807582498611</v>
      </c>
      <c r="I55" s="13">
        <f>G55-95</f>
        <v>-18.33747356406728</v>
      </c>
    </row>
    <row r="56" spans="1:9" s="7" customFormat="1" ht="18" customHeight="1">
      <c r="A56" s="172"/>
      <c r="B56" s="173"/>
      <c r="C56" s="4" t="s">
        <v>55</v>
      </c>
      <c r="D56" s="54">
        <v>4130</v>
      </c>
      <c r="E56" s="54">
        <v>0</v>
      </c>
      <c r="F56" s="54">
        <v>0</v>
      </c>
      <c r="G56" s="17">
        <v>0</v>
      </c>
      <c r="H56" s="17">
        <f t="shared" si="3"/>
        <v>0</v>
      </c>
      <c r="I56" s="13">
        <f>G56-95</f>
        <v>-95</v>
      </c>
    </row>
    <row r="57" spans="1:9" s="7" customFormat="1" ht="27" customHeight="1">
      <c r="A57" s="2" t="s">
        <v>23</v>
      </c>
      <c r="B57" s="3" t="s">
        <v>24</v>
      </c>
      <c r="C57" s="3" t="s">
        <v>67</v>
      </c>
      <c r="D57" s="20">
        <f>D58+D59+D60</f>
        <v>250966.7</v>
      </c>
      <c r="E57" s="20">
        <f>E58+E59+E60</f>
        <v>16183.7</v>
      </c>
      <c r="F57" s="20">
        <f>F58+F59+F60</f>
        <v>14882.8</v>
      </c>
      <c r="G57" s="19">
        <f t="shared" si="4"/>
        <v>91.9616651322009</v>
      </c>
      <c r="H57" s="19">
        <f t="shared" si="3"/>
        <v>5.9301891446156</v>
      </c>
      <c r="I57" s="5" t="s">
        <v>97</v>
      </c>
    </row>
    <row r="58" spans="1:9" s="7" customFormat="1" ht="18" customHeight="1">
      <c r="A58" s="159"/>
      <c r="B58" s="160"/>
      <c r="C58" s="4" t="s">
        <v>54</v>
      </c>
      <c r="D58" s="54">
        <v>247071.7</v>
      </c>
      <c r="E58" s="54">
        <v>15435.5</v>
      </c>
      <c r="F58" s="54">
        <v>14822.4</v>
      </c>
      <c r="G58" s="17">
        <f t="shared" si="4"/>
        <v>96.02798743157008</v>
      </c>
      <c r="H58" s="17">
        <f t="shared" si="3"/>
        <v>5.9992301829792725</v>
      </c>
      <c r="I58" s="13">
        <f>G58-95</f>
        <v>1.0279874315700823</v>
      </c>
    </row>
    <row r="59" spans="1:9" s="7" customFormat="1" ht="18" customHeight="1">
      <c r="A59" s="172"/>
      <c r="B59" s="173"/>
      <c r="C59" s="4" t="s">
        <v>55</v>
      </c>
      <c r="D59" s="54">
        <v>3895</v>
      </c>
      <c r="E59" s="54">
        <v>748.2</v>
      </c>
      <c r="F59" s="60">
        <v>60.4</v>
      </c>
      <c r="G59" s="17">
        <f t="shared" si="4"/>
        <v>8.072707832130446</v>
      </c>
      <c r="H59" s="17">
        <f t="shared" si="3"/>
        <v>1.5507060333761231</v>
      </c>
      <c r="I59" s="13">
        <f>G59-95</f>
        <v>-86.92729216786955</v>
      </c>
    </row>
    <row r="60" spans="1:9" s="7" customFormat="1" ht="25.5" customHeight="1" hidden="1">
      <c r="A60" s="161"/>
      <c r="B60" s="162"/>
      <c r="C60" s="4" t="s">
        <v>56</v>
      </c>
      <c r="D60" s="54">
        <v>0</v>
      </c>
      <c r="E60" s="54">
        <v>0</v>
      </c>
      <c r="F60" s="60">
        <v>0</v>
      </c>
      <c r="G60" s="17" t="e">
        <f t="shared" si="4"/>
        <v>#DIV/0!</v>
      </c>
      <c r="H60" s="17" t="e">
        <f t="shared" si="3"/>
        <v>#DIV/0!</v>
      </c>
      <c r="I60" s="13" t="e">
        <f>G60-95</f>
        <v>#DIV/0!</v>
      </c>
    </row>
    <row r="61" spans="1:9" s="7" customFormat="1" ht="27" customHeight="1">
      <c r="A61" s="2" t="s">
        <v>25</v>
      </c>
      <c r="B61" s="3" t="s">
        <v>26</v>
      </c>
      <c r="C61" s="3" t="s">
        <v>99</v>
      </c>
      <c r="D61" s="20">
        <f>D62+D63+D64</f>
        <v>271615.4</v>
      </c>
      <c r="E61" s="20">
        <f>E62+E63+E64</f>
        <v>13443.9</v>
      </c>
      <c r="F61" s="20">
        <f>F62+F63+F64</f>
        <v>11782.5</v>
      </c>
      <c r="G61" s="19">
        <f t="shared" si="4"/>
        <v>87.64197889005423</v>
      </c>
      <c r="H61" s="19">
        <f t="shared" si="3"/>
        <v>4.337935183351164</v>
      </c>
      <c r="I61" s="5" t="s">
        <v>97</v>
      </c>
    </row>
    <row r="62" spans="1:9" s="7" customFormat="1" ht="18" customHeight="1">
      <c r="A62" s="159"/>
      <c r="B62" s="160"/>
      <c r="C62" s="4" t="s">
        <v>54</v>
      </c>
      <c r="D62" s="54">
        <v>267615.4</v>
      </c>
      <c r="E62" s="54">
        <v>13443.9</v>
      </c>
      <c r="F62" s="54">
        <v>11782.5</v>
      </c>
      <c r="G62" s="17">
        <f t="shared" si="4"/>
        <v>87.64197889005423</v>
      </c>
      <c r="H62" s="17">
        <f t="shared" si="3"/>
        <v>4.402773532464873</v>
      </c>
      <c r="I62" s="13">
        <f>G62-95</f>
        <v>-7.358021109945767</v>
      </c>
    </row>
    <row r="63" spans="1:9" s="7" customFormat="1" ht="18" customHeight="1">
      <c r="A63" s="172"/>
      <c r="B63" s="173"/>
      <c r="C63" s="4" t="s">
        <v>55</v>
      </c>
      <c r="D63" s="54">
        <v>4000</v>
      </c>
      <c r="E63" s="54">
        <v>0</v>
      </c>
      <c r="F63" s="60">
        <v>0</v>
      </c>
      <c r="G63" s="17">
        <v>0</v>
      </c>
      <c r="H63" s="17">
        <f t="shared" si="3"/>
        <v>0</v>
      </c>
      <c r="I63" s="13">
        <f>G63-95</f>
        <v>-95</v>
      </c>
    </row>
    <row r="64" spans="1:9" s="7" customFormat="1" ht="26.25" customHeight="1" hidden="1">
      <c r="A64" s="161"/>
      <c r="B64" s="162"/>
      <c r="C64" s="4" t="s">
        <v>56</v>
      </c>
      <c r="D64" s="54">
        <v>0</v>
      </c>
      <c r="E64" s="54">
        <v>0</v>
      </c>
      <c r="F64" s="60">
        <v>0</v>
      </c>
      <c r="G64" s="17" t="e">
        <f t="shared" si="4"/>
        <v>#DIV/0!</v>
      </c>
      <c r="H64" s="17" t="e">
        <f t="shared" si="3"/>
        <v>#DIV/0!</v>
      </c>
      <c r="I64" s="13" t="e">
        <f>G64-95</f>
        <v>#DIV/0!</v>
      </c>
    </row>
    <row r="65" spans="1:9" s="7" customFormat="1" ht="27" customHeight="1">
      <c r="A65" s="2" t="s">
        <v>27</v>
      </c>
      <c r="B65" s="3" t="s">
        <v>28</v>
      </c>
      <c r="C65" s="3" t="s">
        <v>66</v>
      </c>
      <c r="D65" s="20">
        <f>D66+D67+D68</f>
        <v>55523.7</v>
      </c>
      <c r="E65" s="20">
        <f>E66+E67+E68</f>
        <v>2413.1</v>
      </c>
      <c r="F65" s="20">
        <f>F66+F67+F68</f>
        <v>2046.2</v>
      </c>
      <c r="G65" s="19">
        <f t="shared" si="4"/>
        <v>84.79549127678091</v>
      </c>
      <c r="H65" s="19">
        <f t="shared" si="3"/>
        <v>3.685273135615962</v>
      </c>
      <c r="I65" s="5" t="s">
        <v>97</v>
      </c>
    </row>
    <row r="66" spans="1:9" s="7" customFormat="1" ht="18" customHeight="1">
      <c r="A66" s="159"/>
      <c r="B66" s="160"/>
      <c r="C66" s="4" t="s">
        <v>54</v>
      </c>
      <c r="D66" s="54">
        <v>54623.7</v>
      </c>
      <c r="E66" s="54">
        <v>2324.1</v>
      </c>
      <c r="F66" s="54">
        <v>2046.2</v>
      </c>
      <c r="G66" s="17">
        <f t="shared" si="4"/>
        <v>88.04268318919152</v>
      </c>
      <c r="H66" s="17">
        <f t="shared" si="3"/>
        <v>3.7459930396512875</v>
      </c>
      <c r="I66" s="13">
        <f>G66-95</f>
        <v>-6.957316810808479</v>
      </c>
    </row>
    <row r="67" spans="1:9" s="7" customFormat="1" ht="18" customHeight="1">
      <c r="A67" s="172"/>
      <c r="B67" s="173"/>
      <c r="C67" s="4" t="s">
        <v>55</v>
      </c>
      <c r="D67" s="54">
        <v>900</v>
      </c>
      <c r="E67" s="54">
        <v>89</v>
      </c>
      <c r="F67" s="60">
        <v>0</v>
      </c>
      <c r="G67" s="17">
        <f t="shared" si="4"/>
        <v>0</v>
      </c>
      <c r="H67" s="17">
        <f t="shared" si="3"/>
        <v>0</v>
      </c>
      <c r="I67" s="13">
        <f>G67-95</f>
        <v>-95</v>
      </c>
    </row>
    <row r="68" spans="1:9" s="7" customFormat="1" ht="25.5" customHeight="1" hidden="1">
      <c r="A68" s="161"/>
      <c r="B68" s="162"/>
      <c r="C68" s="4" t="s">
        <v>56</v>
      </c>
      <c r="D68" s="54">
        <v>0</v>
      </c>
      <c r="E68" s="54">
        <v>0</v>
      </c>
      <c r="F68" s="60">
        <v>0</v>
      </c>
      <c r="G68" s="17" t="e">
        <f t="shared" si="4"/>
        <v>#DIV/0!</v>
      </c>
      <c r="H68" s="17" t="e">
        <f t="shared" si="3"/>
        <v>#DIV/0!</v>
      </c>
      <c r="I68" s="13" t="e">
        <f>G68-95</f>
        <v>#DIV/0!</v>
      </c>
    </row>
    <row r="69" spans="1:9" s="7" customFormat="1" ht="40.5" customHeight="1">
      <c r="A69" s="2" t="s">
        <v>29</v>
      </c>
      <c r="B69" s="3" t="s">
        <v>30</v>
      </c>
      <c r="C69" s="3" t="s">
        <v>70</v>
      </c>
      <c r="D69" s="20">
        <f>D70+D71</f>
        <v>324671.8</v>
      </c>
      <c r="E69" s="20">
        <f>E70+E71</f>
        <v>1777</v>
      </c>
      <c r="F69" s="20">
        <f>F70+F71</f>
        <v>624.5</v>
      </c>
      <c r="G69" s="19">
        <f t="shared" si="4"/>
        <v>35.1435002813731</v>
      </c>
      <c r="H69" s="19">
        <f t="shared" si="3"/>
        <v>0.19234808813084475</v>
      </c>
      <c r="I69" s="5" t="s">
        <v>97</v>
      </c>
    </row>
    <row r="70" spans="1:9" s="7" customFormat="1" ht="18" customHeight="1">
      <c r="A70" s="154"/>
      <c r="B70" s="154"/>
      <c r="C70" s="4" t="s">
        <v>54</v>
      </c>
      <c r="D70" s="54">
        <v>324551.8</v>
      </c>
      <c r="E70" s="54">
        <v>1777</v>
      </c>
      <c r="F70" s="54">
        <v>624.5</v>
      </c>
      <c r="G70" s="17">
        <f aca="true" t="shared" si="5" ref="G70:G100">F70/E70*100</f>
        <v>35.1435002813731</v>
      </c>
      <c r="H70" s="17">
        <f aca="true" t="shared" si="6" ref="H70:H100">F70/D70*100</f>
        <v>0.19241920704183432</v>
      </c>
      <c r="I70" s="13">
        <f>G70-95</f>
        <v>-59.8564997186269</v>
      </c>
    </row>
    <row r="71" spans="1:9" s="7" customFormat="1" ht="12.75">
      <c r="A71" s="154"/>
      <c r="B71" s="154"/>
      <c r="C71" s="66" t="s">
        <v>55</v>
      </c>
      <c r="D71" s="54">
        <v>120</v>
      </c>
      <c r="E71" s="54">
        <v>0</v>
      </c>
      <c r="F71" s="54">
        <v>0</v>
      </c>
      <c r="G71" s="17">
        <v>0</v>
      </c>
      <c r="H71" s="17">
        <f t="shared" si="6"/>
        <v>0</v>
      </c>
      <c r="I71" s="13">
        <f>G71-95</f>
        <v>-95</v>
      </c>
    </row>
    <row r="72" spans="1:9" s="7" customFormat="1" ht="39" customHeight="1">
      <c r="A72" s="2" t="s">
        <v>103</v>
      </c>
      <c r="B72" s="3" t="s">
        <v>104</v>
      </c>
      <c r="C72" s="3" t="s">
        <v>105</v>
      </c>
      <c r="D72" s="20">
        <f>D73+D75+D74</f>
        <v>619239</v>
      </c>
      <c r="E72" s="20">
        <f>E73+E75+E74</f>
        <v>20965.9</v>
      </c>
      <c r="F72" s="20">
        <f>F73+F75+F74</f>
        <v>14111.4</v>
      </c>
      <c r="G72" s="19">
        <f t="shared" si="5"/>
        <v>67.30643568842738</v>
      </c>
      <c r="H72" s="19">
        <f t="shared" si="6"/>
        <v>2.278829337299492</v>
      </c>
      <c r="I72" s="5" t="s">
        <v>97</v>
      </c>
    </row>
    <row r="73" spans="1:9" s="7" customFormat="1" ht="18" customHeight="1">
      <c r="A73" s="159"/>
      <c r="B73" s="160"/>
      <c r="C73" s="4" t="s">
        <v>54</v>
      </c>
      <c r="D73" s="54">
        <v>318052</v>
      </c>
      <c r="E73" s="54">
        <v>20965.9</v>
      </c>
      <c r="F73" s="54">
        <v>14111.4</v>
      </c>
      <c r="G73" s="17">
        <f t="shared" si="5"/>
        <v>67.30643568842738</v>
      </c>
      <c r="H73" s="17">
        <f t="shared" si="6"/>
        <v>4.436821651805365</v>
      </c>
      <c r="I73" s="13">
        <f>G73-95</f>
        <v>-27.693564311572615</v>
      </c>
    </row>
    <row r="74" spans="1:9" s="7" customFormat="1" ht="18" customHeight="1">
      <c r="A74" s="172"/>
      <c r="B74" s="173"/>
      <c r="C74" s="4" t="s">
        <v>55</v>
      </c>
      <c r="D74" s="54">
        <v>95</v>
      </c>
      <c r="E74" s="54">
        <v>0</v>
      </c>
      <c r="F74" s="54">
        <v>0</v>
      </c>
      <c r="G74" s="17">
        <v>0</v>
      </c>
      <c r="H74" s="17">
        <f t="shared" si="6"/>
        <v>0</v>
      </c>
      <c r="I74" s="13">
        <f>G74-95</f>
        <v>-95</v>
      </c>
    </row>
    <row r="75" spans="1:9" s="7" customFormat="1" ht="26.25" customHeight="1">
      <c r="A75" s="172"/>
      <c r="B75" s="173"/>
      <c r="C75" s="4" t="s">
        <v>112</v>
      </c>
      <c r="D75" s="54">
        <v>301092</v>
      </c>
      <c r="E75" s="54">
        <v>0</v>
      </c>
      <c r="F75" s="54">
        <v>0</v>
      </c>
      <c r="G75" s="17">
        <v>0</v>
      </c>
      <c r="H75" s="17">
        <f t="shared" si="6"/>
        <v>0</v>
      </c>
      <c r="I75" s="13">
        <f>G75-95</f>
        <v>-95</v>
      </c>
    </row>
    <row r="76" spans="1:9" s="7" customFormat="1" ht="39.75" customHeight="1">
      <c r="A76" s="2" t="s">
        <v>31</v>
      </c>
      <c r="B76" s="3" t="s">
        <v>32</v>
      </c>
      <c r="C76" s="3" t="s">
        <v>71</v>
      </c>
      <c r="D76" s="20">
        <f>D77+D79+D78</f>
        <v>2038737.1</v>
      </c>
      <c r="E76" s="20">
        <f>E77+E79</f>
        <v>6058.3</v>
      </c>
      <c r="F76" s="20">
        <f>F77+F79</f>
        <v>4732.8</v>
      </c>
      <c r="G76" s="19">
        <f t="shared" si="5"/>
        <v>78.12092501196706</v>
      </c>
      <c r="H76" s="19">
        <f t="shared" si="6"/>
        <v>0.23214371288971</v>
      </c>
      <c r="I76" s="5" t="s">
        <v>97</v>
      </c>
    </row>
    <row r="77" spans="1:9" s="7" customFormat="1" ht="18" customHeight="1">
      <c r="A77" s="154"/>
      <c r="B77" s="154"/>
      <c r="C77" s="4" t="s">
        <v>54</v>
      </c>
      <c r="D77" s="54">
        <v>1273896.1</v>
      </c>
      <c r="E77" s="54">
        <v>6058.3</v>
      </c>
      <c r="F77" s="54">
        <v>4732.8</v>
      </c>
      <c r="G77" s="17">
        <f t="shared" si="5"/>
        <v>78.12092501196706</v>
      </c>
      <c r="H77" s="17">
        <f t="shared" si="6"/>
        <v>0.3715216649144306</v>
      </c>
      <c r="I77" s="13">
        <f>G77-95</f>
        <v>-16.87907498803294</v>
      </c>
    </row>
    <row r="78" spans="1:9" s="7" customFormat="1" ht="18" customHeight="1">
      <c r="A78" s="154"/>
      <c r="B78" s="154"/>
      <c r="C78" s="4" t="s">
        <v>55</v>
      </c>
      <c r="D78" s="54">
        <v>25</v>
      </c>
      <c r="E78" s="54">
        <v>0</v>
      </c>
      <c r="F78" s="54">
        <v>0</v>
      </c>
      <c r="G78" s="17">
        <v>0</v>
      </c>
      <c r="H78" s="17">
        <f>F78/D78*100</f>
        <v>0</v>
      </c>
      <c r="I78" s="13">
        <f>G78-95</f>
        <v>-95</v>
      </c>
    </row>
    <row r="79" spans="1:9" s="7" customFormat="1" ht="26.25" customHeight="1">
      <c r="A79" s="154"/>
      <c r="B79" s="154"/>
      <c r="C79" s="4" t="s">
        <v>112</v>
      </c>
      <c r="D79" s="54">
        <v>764816</v>
      </c>
      <c r="E79" s="54">
        <v>0</v>
      </c>
      <c r="F79" s="54">
        <v>0</v>
      </c>
      <c r="G79" s="17">
        <v>0</v>
      </c>
      <c r="H79" s="17">
        <f t="shared" si="6"/>
        <v>0</v>
      </c>
      <c r="I79" s="13">
        <f>G79-95</f>
        <v>-95</v>
      </c>
    </row>
    <row r="80" spans="1:9" s="7" customFormat="1" ht="27" customHeight="1">
      <c r="A80" s="2" t="s">
        <v>33</v>
      </c>
      <c r="B80" s="3" t="s">
        <v>106</v>
      </c>
      <c r="C80" s="3" t="s">
        <v>72</v>
      </c>
      <c r="D80" s="20">
        <f>D81+D82</f>
        <v>1077860.3</v>
      </c>
      <c r="E80" s="20">
        <f>E81+E82</f>
        <v>79894.6</v>
      </c>
      <c r="F80" s="20">
        <f>F81+F82</f>
        <v>360.5</v>
      </c>
      <c r="G80" s="19">
        <f t="shared" si="5"/>
        <v>0.4512194816670963</v>
      </c>
      <c r="H80" s="19">
        <f t="shared" si="6"/>
        <v>0.03344589275623195</v>
      </c>
      <c r="I80" s="5" t="s">
        <v>97</v>
      </c>
    </row>
    <row r="81" spans="1:9" s="7" customFormat="1" ht="18" customHeight="1">
      <c r="A81" s="154"/>
      <c r="B81" s="154"/>
      <c r="C81" s="4" t="s">
        <v>54</v>
      </c>
      <c r="D81" s="54">
        <v>1077834.6</v>
      </c>
      <c r="E81" s="54">
        <v>79894.6</v>
      </c>
      <c r="F81" s="54">
        <v>360.5</v>
      </c>
      <c r="G81" s="17">
        <f t="shared" si="5"/>
        <v>0.4512194816670963</v>
      </c>
      <c r="H81" s="32">
        <f t="shared" si="6"/>
        <v>0.03344669024356798</v>
      </c>
      <c r="I81" s="13">
        <f>G81-95</f>
        <v>-94.5487805183329</v>
      </c>
    </row>
    <row r="82" spans="1:9" s="7" customFormat="1" ht="18" customHeight="1">
      <c r="A82" s="154"/>
      <c r="B82" s="154"/>
      <c r="C82" s="4" t="s">
        <v>55</v>
      </c>
      <c r="D82" s="54">
        <v>25.7</v>
      </c>
      <c r="E82" s="54">
        <v>0</v>
      </c>
      <c r="F82" s="54">
        <v>0</v>
      </c>
      <c r="G82" s="17">
        <v>0</v>
      </c>
      <c r="H82" s="17">
        <f t="shared" si="6"/>
        <v>0</v>
      </c>
      <c r="I82" s="13">
        <f>G82-95</f>
        <v>-95</v>
      </c>
    </row>
    <row r="83" spans="1:9" s="7" customFormat="1" ht="52.5" customHeight="1">
      <c r="A83" s="2" t="s">
        <v>34</v>
      </c>
      <c r="B83" s="3" t="s">
        <v>98</v>
      </c>
      <c r="C83" s="3" t="s">
        <v>73</v>
      </c>
      <c r="D83" s="20">
        <f>D84+D85</f>
        <v>22251.3</v>
      </c>
      <c r="E83" s="20">
        <f>E84+E85</f>
        <v>513</v>
      </c>
      <c r="F83" s="20">
        <f>F84+F85</f>
        <v>438.8</v>
      </c>
      <c r="G83" s="19">
        <f t="shared" si="5"/>
        <v>85.53606237816764</v>
      </c>
      <c r="H83" s="19">
        <f t="shared" si="6"/>
        <v>1.9720196123372569</v>
      </c>
      <c r="I83" s="5" t="s">
        <v>97</v>
      </c>
    </row>
    <row r="84" spans="1:9" s="7" customFormat="1" ht="18" customHeight="1">
      <c r="A84" s="159"/>
      <c r="B84" s="160"/>
      <c r="C84" s="4" t="s">
        <v>54</v>
      </c>
      <c r="D84" s="54">
        <v>22251.3</v>
      </c>
      <c r="E84" s="54">
        <v>513</v>
      </c>
      <c r="F84" s="54">
        <v>438.8</v>
      </c>
      <c r="G84" s="17">
        <f t="shared" si="5"/>
        <v>85.53606237816764</v>
      </c>
      <c r="H84" s="17">
        <f t="shared" si="6"/>
        <v>1.9720196123372569</v>
      </c>
      <c r="I84" s="13">
        <f>G84-95</f>
        <v>-9.463937621832358</v>
      </c>
    </row>
    <row r="85" spans="1:9" s="7" customFormat="1" ht="25.5" customHeight="1" hidden="1">
      <c r="A85" s="161"/>
      <c r="B85" s="162"/>
      <c r="C85" s="4" t="s">
        <v>112</v>
      </c>
      <c r="D85" s="54">
        <v>0</v>
      </c>
      <c r="E85" s="54">
        <v>0</v>
      </c>
      <c r="F85" s="54">
        <v>0</v>
      </c>
      <c r="G85" s="17" t="e">
        <f t="shared" si="5"/>
        <v>#DIV/0!</v>
      </c>
      <c r="H85" s="17" t="e">
        <f t="shared" si="6"/>
        <v>#DIV/0!</v>
      </c>
      <c r="I85" s="13" t="e">
        <f>G85-95</f>
        <v>#DIV/0!</v>
      </c>
    </row>
    <row r="86" spans="1:9" s="7" customFormat="1" ht="40.5" customHeight="1">
      <c r="A86" s="2" t="s">
        <v>35</v>
      </c>
      <c r="B86" s="3" t="s">
        <v>36</v>
      </c>
      <c r="C86" s="3" t="s">
        <v>74</v>
      </c>
      <c r="D86" s="20">
        <f>D87+D88</f>
        <v>1003980.4</v>
      </c>
      <c r="E86" s="20">
        <f>E87+E88</f>
        <v>67479.5</v>
      </c>
      <c r="F86" s="20">
        <f>F87+F88</f>
        <v>64960.4</v>
      </c>
      <c r="G86" s="19">
        <f t="shared" si="5"/>
        <v>96.26686623344868</v>
      </c>
      <c r="H86" s="19">
        <f t="shared" si="6"/>
        <v>6.47028567489963</v>
      </c>
      <c r="I86" s="5" t="s">
        <v>97</v>
      </c>
    </row>
    <row r="87" spans="1:9" s="7" customFormat="1" ht="18" customHeight="1">
      <c r="A87" s="159"/>
      <c r="B87" s="160"/>
      <c r="C87" s="4" t="s">
        <v>54</v>
      </c>
      <c r="D87" s="54">
        <v>947872.8</v>
      </c>
      <c r="E87" s="54">
        <v>67479.5</v>
      </c>
      <c r="F87" s="54">
        <v>64977</v>
      </c>
      <c r="G87" s="17">
        <f t="shared" si="5"/>
        <v>96.29146629717174</v>
      </c>
      <c r="H87" s="17">
        <f t="shared" si="6"/>
        <v>6.855033713384327</v>
      </c>
      <c r="I87" s="13">
        <f>G87-95</f>
        <v>1.2914662971717377</v>
      </c>
    </row>
    <row r="88" spans="1:9" s="48" customFormat="1" ht="18" customHeight="1">
      <c r="A88" s="161"/>
      <c r="B88" s="162"/>
      <c r="C88" s="4" t="s">
        <v>157</v>
      </c>
      <c r="D88" s="54">
        <v>56107.6</v>
      </c>
      <c r="E88" s="54">
        <v>0</v>
      </c>
      <c r="F88" s="54">
        <v>-16.6</v>
      </c>
      <c r="G88" s="17">
        <v>0</v>
      </c>
      <c r="H88" s="17">
        <f t="shared" si="6"/>
        <v>-0.02958600973843116</v>
      </c>
      <c r="I88" s="13">
        <f>G88-95</f>
        <v>-95</v>
      </c>
    </row>
    <row r="89" spans="1:9" s="7" customFormat="1" ht="39.75" customHeight="1">
      <c r="A89" s="2" t="s">
        <v>37</v>
      </c>
      <c r="B89" s="3" t="s">
        <v>38</v>
      </c>
      <c r="C89" s="3" t="s">
        <v>75</v>
      </c>
      <c r="D89" s="20">
        <f>D90+D92+D91</f>
        <v>1323420.5</v>
      </c>
      <c r="E89" s="20">
        <f>E90+E92+E91</f>
        <v>193118.7</v>
      </c>
      <c r="F89" s="20">
        <f>F90+F92+F91</f>
        <v>118469.1</v>
      </c>
      <c r="G89" s="19">
        <f t="shared" si="5"/>
        <v>61.3452244655748</v>
      </c>
      <c r="H89" s="19">
        <f t="shared" si="6"/>
        <v>8.951735295017722</v>
      </c>
      <c r="I89" s="5" t="s">
        <v>97</v>
      </c>
    </row>
    <row r="90" spans="1:9" s="7" customFormat="1" ht="18" customHeight="1">
      <c r="A90" s="154"/>
      <c r="B90" s="154"/>
      <c r="C90" s="4" t="s">
        <v>54</v>
      </c>
      <c r="D90" s="54">
        <v>1136457.1</v>
      </c>
      <c r="E90" s="54">
        <v>146750</v>
      </c>
      <c r="F90" s="54">
        <v>118469.1</v>
      </c>
      <c r="G90" s="17">
        <f t="shared" si="5"/>
        <v>80.72851788756388</v>
      </c>
      <c r="H90" s="17">
        <f t="shared" si="6"/>
        <v>10.424423412023208</v>
      </c>
      <c r="I90" s="13">
        <f>G90-95</f>
        <v>-14.271482112436118</v>
      </c>
    </row>
    <row r="91" spans="1:9" s="7" customFormat="1" ht="18" customHeight="1">
      <c r="A91" s="154"/>
      <c r="B91" s="154"/>
      <c r="C91" s="4" t="s">
        <v>55</v>
      </c>
      <c r="D91" s="54">
        <v>186963.4</v>
      </c>
      <c r="E91" s="54">
        <v>46368.7</v>
      </c>
      <c r="F91" s="54">
        <v>0</v>
      </c>
      <c r="G91" s="17">
        <f t="shared" si="5"/>
        <v>0</v>
      </c>
      <c r="H91" s="17">
        <f t="shared" si="6"/>
        <v>0</v>
      </c>
      <c r="I91" s="13">
        <f>G91-95</f>
        <v>-95</v>
      </c>
    </row>
    <row r="92" spans="1:9" s="7" customFormat="1" ht="28.5" customHeight="1" hidden="1">
      <c r="A92" s="154"/>
      <c r="B92" s="154"/>
      <c r="C92" s="4" t="s">
        <v>56</v>
      </c>
      <c r="D92" s="54">
        <v>0</v>
      </c>
      <c r="E92" s="54">
        <v>0</v>
      </c>
      <c r="F92" s="54">
        <v>0</v>
      </c>
      <c r="G92" s="17" t="e">
        <f t="shared" si="5"/>
        <v>#DIV/0!</v>
      </c>
      <c r="H92" s="17" t="e">
        <f t="shared" si="6"/>
        <v>#DIV/0!</v>
      </c>
      <c r="I92" s="13" t="e">
        <f>G92-95</f>
        <v>#DIV/0!</v>
      </c>
    </row>
    <row r="93" spans="1:9" s="7" customFormat="1" ht="41.25" customHeight="1">
      <c r="A93" s="2" t="s">
        <v>39</v>
      </c>
      <c r="B93" s="3" t="s">
        <v>40</v>
      </c>
      <c r="C93" s="3" t="s">
        <v>76</v>
      </c>
      <c r="D93" s="20">
        <f>D94+D95</f>
        <v>14097.9</v>
      </c>
      <c r="E93" s="20">
        <f>E94+E95</f>
        <v>836.3</v>
      </c>
      <c r="F93" s="20">
        <f>F94+F95</f>
        <v>646</v>
      </c>
      <c r="G93" s="19">
        <f t="shared" si="5"/>
        <v>77.24500777233051</v>
      </c>
      <c r="H93" s="19">
        <f>F93/D93*100</f>
        <v>4.582242745373424</v>
      </c>
      <c r="I93" s="5" t="s">
        <v>97</v>
      </c>
    </row>
    <row r="94" spans="1:9" s="7" customFormat="1" ht="18" customHeight="1">
      <c r="A94" s="154"/>
      <c r="B94" s="154"/>
      <c r="C94" s="4" t="s">
        <v>54</v>
      </c>
      <c r="D94" s="54">
        <v>14067.9</v>
      </c>
      <c r="E94" s="54">
        <v>836.3</v>
      </c>
      <c r="F94" s="54">
        <v>646</v>
      </c>
      <c r="G94" s="17">
        <f t="shared" si="5"/>
        <v>77.24500777233051</v>
      </c>
      <c r="H94" s="17">
        <f t="shared" si="6"/>
        <v>4.592014444231193</v>
      </c>
      <c r="I94" s="13">
        <f>G94-95</f>
        <v>-17.75499222766949</v>
      </c>
    </row>
    <row r="95" spans="1:9" s="7" customFormat="1" ht="18" customHeight="1">
      <c r="A95" s="154"/>
      <c r="B95" s="154"/>
      <c r="C95" s="4" t="s">
        <v>55</v>
      </c>
      <c r="D95" s="54">
        <v>30</v>
      </c>
      <c r="E95" s="54">
        <v>0</v>
      </c>
      <c r="F95" s="54">
        <v>0</v>
      </c>
      <c r="G95" s="17">
        <v>0</v>
      </c>
      <c r="H95" s="17">
        <f t="shared" si="6"/>
        <v>0</v>
      </c>
      <c r="I95" s="13">
        <f>G95-95</f>
        <v>-95</v>
      </c>
    </row>
    <row r="96" spans="1:9" s="7" customFormat="1" ht="19.5" customHeight="1">
      <c r="A96" s="2" t="s">
        <v>41</v>
      </c>
      <c r="B96" s="3" t="s">
        <v>42</v>
      </c>
      <c r="C96" s="3" t="s">
        <v>77</v>
      </c>
      <c r="D96" s="20">
        <f>SUM(D97:D99)</f>
        <v>419822</v>
      </c>
      <c r="E96" s="20">
        <f>SUM(E97:E99)</f>
        <v>13677.099999999999</v>
      </c>
      <c r="F96" s="20">
        <f>F97+F98+F99</f>
        <v>8812</v>
      </c>
      <c r="G96" s="19">
        <f t="shared" si="5"/>
        <v>64.42886284373151</v>
      </c>
      <c r="H96" s="19">
        <f t="shared" si="6"/>
        <v>2.098984807847135</v>
      </c>
      <c r="I96" s="5" t="s">
        <v>97</v>
      </c>
    </row>
    <row r="97" spans="1:9" s="7" customFormat="1" ht="18" customHeight="1">
      <c r="A97" s="154"/>
      <c r="B97" s="154"/>
      <c r="C97" s="4" t="s">
        <v>54</v>
      </c>
      <c r="D97" s="54">
        <v>399057.2</v>
      </c>
      <c r="E97" s="54">
        <v>13606.3</v>
      </c>
      <c r="F97" s="54">
        <v>8812</v>
      </c>
      <c r="G97" s="17">
        <f t="shared" si="5"/>
        <v>64.76411662244695</v>
      </c>
      <c r="H97" s="17">
        <f t="shared" si="6"/>
        <v>2.2082047385688064</v>
      </c>
      <c r="I97" s="13">
        <f>G97-95</f>
        <v>-30.23588337755305</v>
      </c>
    </row>
    <row r="98" spans="1:9" s="7" customFormat="1" ht="18" customHeight="1">
      <c r="A98" s="154"/>
      <c r="B98" s="154"/>
      <c r="C98" s="4" t="s">
        <v>55</v>
      </c>
      <c r="D98" s="54">
        <v>20764.8</v>
      </c>
      <c r="E98" s="54">
        <v>70.8</v>
      </c>
      <c r="F98" s="54">
        <v>0</v>
      </c>
      <c r="G98" s="17">
        <f t="shared" si="5"/>
        <v>0</v>
      </c>
      <c r="H98" s="17">
        <f t="shared" si="6"/>
        <v>0</v>
      </c>
      <c r="I98" s="13">
        <f>G98-95</f>
        <v>-95</v>
      </c>
    </row>
    <row r="99" spans="1:9" s="7" customFormat="1" ht="26.25" customHeight="1" hidden="1">
      <c r="A99" s="154"/>
      <c r="B99" s="154"/>
      <c r="C99" s="4" t="s">
        <v>56</v>
      </c>
      <c r="D99" s="54">
        <v>0</v>
      </c>
      <c r="E99" s="54">
        <v>0</v>
      </c>
      <c r="F99" s="54">
        <v>0</v>
      </c>
      <c r="G99" s="17" t="e">
        <f t="shared" si="5"/>
        <v>#DIV/0!</v>
      </c>
      <c r="H99" s="17" t="e">
        <f t="shared" si="6"/>
        <v>#DIV/0!</v>
      </c>
      <c r="I99" s="13" t="e">
        <f>G99-95</f>
        <v>#DIV/0!</v>
      </c>
    </row>
    <row r="100" spans="1:9" s="7" customFormat="1" ht="38.25">
      <c r="A100" s="2" t="s">
        <v>43</v>
      </c>
      <c r="B100" s="3" t="s">
        <v>44</v>
      </c>
      <c r="C100" s="3" t="s">
        <v>78</v>
      </c>
      <c r="D100" s="20">
        <f>D101+D102</f>
        <v>472112.3</v>
      </c>
      <c r="E100" s="20">
        <f>E101+E102</f>
        <v>36704</v>
      </c>
      <c r="F100" s="20">
        <f>F101+F102</f>
        <v>19719.5</v>
      </c>
      <c r="G100" s="19">
        <f t="shared" si="5"/>
        <v>53.725751961639055</v>
      </c>
      <c r="H100" s="19">
        <f t="shared" si="6"/>
        <v>4.176866393864341</v>
      </c>
      <c r="I100" s="5" t="s">
        <v>97</v>
      </c>
    </row>
    <row r="101" spans="1:9" s="7" customFormat="1" ht="16.5" customHeight="1">
      <c r="A101" s="154"/>
      <c r="B101" s="154"/>
      <c r="C101" s="4" t="s">
        <v>54</v>
      </c>
      <c r="D101" s="54">
        <v>469112.3</v>
      </c>
      <c r="E101" s="54">
        <v>36704</v>
      </c>
      <c r="F101" s="54">
        <v>19719.5</v>
      </c>
      <c r="G101" s="17">
        <f aca="true" t="shared" si="7" ref="G101:G115">F101/E101*100</f>
        <v>53.725751961639055</v>
      </c>
      <c r="H101" s="17">
        <f aca="true" t="shared" si="8" ref="H101:H115">F101/D101*100</f>
        <v>4.203577693443553</v>
      </c>
      <c r="I101" s="13">
        <f>G101-95</f>
        <v>-41.274248038360945</v>
      </c>
    </row>
    <row r="102" spans="1:9" s="7" customFormat="1" ht="16.5" customHeight="1">
      <c r="A102" s="154"/>
      <c r="B102" s="154"/>
      <c r="C102" s="66" t="s">
        <v>55</v>
      </c>
      <c r="D102" s="54">
        <v>3000</v>
      </c>
      <c r="E102" s="54">
        <v>0</v>
      </c>
      <c r="F102" s="54">
        <v>0</v>
      </c>
      <c r="G102" s="17">
        <v>0</v>
      </c>
      <c r="H102" s="17">
        <f t="shared" si="8"/>
        <v>0</v>
      </c>
      <c r="I102" s="13">
        <f>G102-95</f>
        <v>-95</v>
      </c>
    </row>
    <row r="103" spans="1:9" s="7" customFormat="1" ht="26.25" customHeight="1">
      <c r="A103" s="2" t="s">
        <v>45</v>
      </c>
      <c r="B103" s="3" t="s">
        <v>46</v>
      </c>
      <c r="C103" s="3" t="s">
        <v>79</v>
      </c>
      <c r="D103" s="20">
        <f>D104</f>
        <v>22965</v>
      </c>
      <c r="E103" s="20">
        <f>E104</f>
        <v>1896.8</v>
      </c>
      <c r="F103" s="20">
        <f>F104</f>
        <v>859.1</v>
      </c>
      <c r="G103" s="19">
        <f t="shared" si="7"/>
        <v>45.29207085617883</v>
      </c>
      <c r="H103" s="19">
        <f t="shared" si="8"/>
        <v>3.74091008055737</v>
      </c>
      <c r="I103" s="5" t="s">
        <v>97</v>
      </c>
    </row>
    <row r="104" spans="1:9" s="7" customFormat="1" ht="18" customHeight="1">
      <c r="A104" s="154"/>
      <c r="B104" s="154"/>
      <c r="C104" s="4" t="s">
        <v>54</v>
      </c>
      <c r="D104" s="54">
        <v>22965</v>
      </c>
      <c r="E104" s="54">
        <v>1896.8</v>
      </c>
      <c r="F104" s="54">
        <v>859.1</v>
      </c>
      <c r="G104" s="17">
        <f t="shared" si="7"/>
        <v>45.29207085617883</v>
      </c>
      <c r="H104" s="17">
        <f t="shared" si="8"/>
        <v>3.74091008055737</v>
      </c>
      <c r="I104" s="13">
        <f>G104-95</f>
        <v>-49.70792914382117</v>
      </c>
    </row>
    <row r="105" spans="1:9" s="7" customFormat="1" ht="28.5" customHeight="1">
      <c r="A105" s="2" t="s">
        <v>47</v>
      </c>
      <c r="B105" s="3" t="s">
        <v>48</v>
      </c>
      <c r="C105" s="3" t="s">
        <v>80</v>
      </c>
      <c r="D105" s="20">
        <f>D106</f>
        <v>36060.3</v>
      </c>
      <c r="E105" s="20">
        <f>E106</f>
        <v>31582.8</v>
      </c>
      <c r="F105" s="20">
        <f>F106</f>
        <v>31463.2</v>
      </c>
      <c r="G105" s="19">
        <f t="shared" si="7"/>
        <v>99.62131286649696</v>
      </c>
      <c r="H105" s="19">
        <f t="shared" si="8"/>
        <v>87.25163129535804</v>
      </c>
      <c r="I105" s="5" t="s">
        <v>97</v>
      </c>
    </row>
    <row r="106" spans="1:9" s="7" customFormat="1" ht="18" customHeight="1">
      <c r="A106" s="154"/>
      <c r="B106" s="154"/>
      <c r="C106" s="4" t="s">
        <v>54</v>
      </c>
      <c r="D106" s="54">
        <v>36060.3</v>
      </c>
      <c r="E106" s="54">
        <v>31582.8</v>
      </c>
      <c r="F106" s="54">
        <v>31463.2</v>
      </c>
      <c r="G106" s="17">
        <f t="shared" si="7"/>
        <v>99.62131286649696</v>
      </c>
      <c r="H106" s="17">
        <f t="shared" si="8"/>
        <v>87.25163129535804</v>
      </c>
      <c r="I106" s="13">
        <f>G106-95</f>
        <v>4.6213128664969645</v>
      </c>
    </row>
    <row r="107" spans="1:9" s="7" customFormat="1" ht="18" customHeight="1">
      <c r="A107" s="2" t="s">
        <v>49</v>
      </c>
      <c r="B107" s="3" t="s">
        <v>50</v>
      </c>
      <c r="C107" s="3" t="s">
        <v>81</v>
      </c>
      <c r="D107" s="20">
        <f>D108+D109</f>
        <v>145808</v>
      </c>
      <c r="E107" s="20">
        <f>E108</f>
        <v>10842.7</v>
      </c>
      <c r="F107" s="20">
        <f>F108</f>
        <v>3038.6</v>
      </c>
      <c r="G107" s="19">
        <f t="shared" si="7"/>
        <v>28.024385070139353</v>
      </c>
      <c r="H107" s="19">
        <f t="shared" si="8"/>
        <v>2.0839734445297924</v>
      </c>
      <c r="I107" s="5" t="s">
        <v>97</v>
      </c>
    </row>
    <row r="108" spans="1:9" s="7" customFormat="1" ht="18" customHeight="1">
      <c r="A108" s="159"/>
      <c r="B108" s="160"/>
      <c r="C108" s="4" t="s">
        <v>54</v>
      </c>
      <c r="D108" s="54">
        <v>145658</v>
      </c>
      <c r="E108" s="54">
        <v>10842.7</v>
      </c>
      <c r="F108" s="54">
        <v>3038.6</v>
      </c>
      <c r="G108" s="17">
        <f t="shared" si="7"/>
        <v>28.024385070139353</v>
      </c>
      <c r="H108" s="17">
        <f t="shared" si="8"/>
        <v>2.086119540293015</v>
      </c>
      <c r="I108" s="13">
        <f>G108-95</f>
        <v>-66.97561492986065</v>
      </c>
    </row>
    <row r="109" spans="1:9" s="7" customFormat="1" ht="18" customHeight="1">
      <c r="A109" s="170"/>
      <c r="B109" s="171"/>
      <c r="C109" s="4" t="s">
        <v>55</v>
      </c>
      <c r="D109" s="54">
        <v>150</v>
      </c>
      <c r="E109" s="54">
        <v>0</v>
      </c>
      <c r="F109" s="54">
        <v>0</v>
      </c>
      <c r="G109" s="17">
        <v>0</v>
      </c>
      <c r="H109" s="17">
        <f>F109/D109*100</f>
        <v>0</v>
      </c>
      <c r="I109" s="13">
        <f>G109-95</f>
        <v>-95</v>
      </c>
    </row>
    <row r="110" spans="1:9" ht="38.25">
      <c r="A110" s="2" t="s">
        <v>51</v>
      </c>
      <c r="B110" s="3" t="s">
        <v>52</v>
      </c>
      <c r="C110" s="3" t="s">
        <v>83</v>
      </c>
      <c r="D110" s="20">
        <f>D111+D112+D113</f>
        <v>376185.5</v>
      </c>
      <c r="E110" s="20">
        <f>E111+E112+E113</f>
        <v>62006.2</v>
      </c>
      <c r="F110" s="20">
        <f>F111+F112+F113</f>
        <v>2942.8</v>
      </c>
      <c r="G110" s="19">
        <f t="shared" si="7"/>
        <v>4.7459770152017065</v>
      </c>
      <c r="H110" s="19">
        <f t="shared" si="8"/>
        <v>0.7822736389361101</v>
      </c>
      <c r="I110" s="5" t="s">
        <v>97</v>
      </c>
    </row>
    <row r="111" spans="1:9" s="7" customFormat="1" ht="18" customHeight="1">
      <c r="A111" s="154"/>
      <c r="B111" s="154"/>
      <c r="C111" s="4" t="s">
        <v>54</v>
      </c>
      <c r="D111" s="54">
        <v>225352.3</v>
      </c>
      <c r="E111" s="54">
        <v>31332.2</v>
      </c>
      <c r="F111" s="54">
        <v>2942.8</v>
      </c>
      <c r="G111" s="17">
        <f t="shared" si="7"/>
        <v>9.392254613464743</v>
      </c>
      <c r="H111" s="17">
        <f t="shared" si="8"/>
        <v>1.305866414498543</v>
      </c>
      <c r="I111" s="13">
        <f>G111-95</f>
        <v>-85.60774538653526</v>
      </c>
    </row>
    <row r="112" spans="1:9" s="7" customFormat="1" ht="18" customHeight="1">
      <c r="A112" s="154"/>
      <c r="B112" s="154"/>
      <c r="C112" s="4" t="s">
        <v>55</v>
      </c>
      <c r="D112" s="54">
        <f>96074.7+54758.5</f>
        <v>150833.2</v>
      </c>
      <c r="E112" s="54">
        <v>30674</v>
      </c>
      <c r="F112" s="54">
        <v>0</v>
      </c>
      <c r="G112" s="17">
        <f t="shared" si="7"/>
        <v>0</v>
      </c>
      <c r="H112" s="17">
        <f t="shared" si="8"/>
        <v>0</v>
      </c>
      <c r="I112" s="13">
        <f>G112-95</f>
        <v>-95</v>
      </c>
    </row>
    <row r="113" spans="1:9" s="7" customFormat="1" ht="25.5" hidden="1">
      <c r="A113" s="154"/>
      <c r="B113" s="154"/>
      <c r="C113" s="4" t="s">
        <v>112</v>
      </c>
      <c r="D113" s="54">
        <v>0</v>
      </c>
      <c r="E113" s="54">
        <v>0</v>
      </c>
      <c r="F113" s="54">
        <v>0</v>
      </c>
      <c r="G113" s="17" t="e">
        <f t="shared" si="7"/>
        <v>#DIV/0!</v>
      </c>
      <c r="H113" s="17" t="e">
        <f t="shared" si="8"/>
        <v>#DIV/0!</v>
      </c>
      <c r="I113" s="13" t="e">
        <f>G113-95</f>
        <v>#DIV/0!</v>
      </c>
    </row>
    <row r="114" spans="1:9" s="7" customFormat="1" ht="40.5" customHeight="1">
      <c r="A114" s="2" t="s">
        <v>53</v>
      </c>
      <c r="B114" s="3" t="s">
        <v>101</v>
      </c>
      <c r="C114" s="3" t="s">
        <v>82</v>
      </c>
      <c r="D114" s="20">
        <f>D115+D116</f>
        <v>54076.8</v>
      </c>
      <c r="E114" s="20">
        <f>E115</f>
        <v>3008.8</v>
      </c>
      <c r="F114" s="20">
        <f>F115</f>
        <v>2723.3</v>
      </c>
      <c r="G114" s="19">
        <f t="shared" si="7"/>
        <v>90.51116724275458</v>
      </c>
      <c r="H114" s="19">
        <f t="shared" si="8"/>
        <v>5.035985857151311</v>
      </c>
      <c r="I114" s="5" t="s">
        <v>97</v>
      </c>
    </row>
    <row r="115" spans="1:9" s="7" customFormat="1" ht="18" customHeight="1">
      <c r="A115" s="159"/>
      <c r="B115" s="160"/>
      <c r="C115" s="4" t="s">
        <v>54</v>
      </c>
      <c r="D115" s="54">
        <v>54041.8</v>
      </c>
      <c r="E115" s="54">
        <v>3008.8</v>
      </c>
      <c r="F115" s="54">
        <v>2723.3</v>
      </c>
      <c r="G115" s="17">
        <f t="shared" si="7"/>
        <v>90.51116724275458</v>
      </c>
      <c r="H115" s="17">
        <f t="shared" si="8"/>
        <v>5.039247397384988</v>
      </c>
      <c r="I115" s="13">
        <f>G115-95</f>
        <v>-4.488832757245419</v>
      </c>
    </row>
    <row r="116" spans="1:9" s="7" customFormat="1" ht="18" customHeight="1">
      <c r="A116" s="170"/>
      <c r="B116" s="171"/>
      <c r="C116" s="4" t="s">
        <v>55</v>
      </c>
      <c r="D116" s="54">
        <v>35</v>
      </c>
      <c r="E116" s="54">
        <v>0</v>
      </c>
      <c r="F116" s="54">
        <v>0</v>
      </c>
      <c r="G116" s="17">
        <v>0</v>
      </c>
      <c r="H116" s="17">
        <f>F116/D116*100</f>
        <v>0</v>
      </c>
      <c r="I116" s="13">
        <f>G116-95</f>
        <v>-95</v>
      </c>
    </row>
    <row r="117" spans="1:9" s="14" customFormat="1" ht="18" customHeight="1">
      <c r="A117" s="164" t="s">
        <v>162</v>
      </c>
      <c r="B117" s="165"/>
      <c r="C117" s="166"/>
      <c r="D117" s="20">
        <v>8101.5</v>
      </c>
      <c r="E117" s="18" t="s">
        <v>97</v>
      </c>
      <c r="F117" s="18" t="s">
        <v>97</v>
      </c>
      <c r="G117" s="18" t="s">
        <v>97</v>
      </c>
      <c r="H117" s="18" t="s">
        <v>97</v>
      </c>
      <c r="I117" s="18" t="s">
        <v>97</v>
      </c>
    </row>
    <row r="118" spans="1:9" ht="29.25" customHeight="1">
      <c r="A118" s="167" t="s">
        <v>92</v>
      </c>
      <c r="B118" s="168"/>
      <c r="C118" s="169"/>
      <c r="D118" s="58">
        <f>D120+D121+D122</f>
        <v>21103384.409999996</v>
      </c>
      <c r="E118" s="58">
        <f>E120+E121+E122</f>
        <v>1822500.4000000004</v>
      </c>
      <c r="F118" s="58">
        <f>F120+F121+F122</f>
        <v>763925.2</v>
      </c>
      <c r="G118" s="33">
        <f>F118/E118*100</f>
        <v>41.91632550533321</v>
      </c>
      <c r="H118" s="33">
        <f>F118/D118*100</f>
        <v>3.619917948506915</v>
      </c>
      <c r="I118" s="34" t="s">
        <v>97</v>
      </c>
    </row>
    <row r="119" spans="1:9" ht="15.75" customHeight="1">
      <c r="A119" s="155"/>
      <c r="B119" s="155"/>
      <c r="C119" s="35" t="s">
        <v>89</v>
      </c>
      <c r="D119" s="62"/>
      <c r="E119" s="63"/>
      <c r="F119" s="63"/>
      <c r="G119" s="36"/>
      <c r="H119" s="36"/>
      <c r="I119" s="37"/>
    </row>
    <row r="120" spans="1:9" ht="20.25" customHeight="1">
      <c r="A120" s="155"/>
      <c r="B120" s="155"/>
      <c r="C120" s="38" t="s">
        <v>54</v>
      </c>
      <c r="D120" s="58">
        <f>D7+D10+D18+D24+D27+D30+D34+D37+D42+D45+D48+D51+D55+D58+D62+D66+D70+D73+D77+D81+D84+D87+D90+D94+D97+D101+D104+D106+D108+D111+D115+D21</f>
        <v>17184723.209999997</v>
      </c>
      <c r="E120" s="58">
        <f>E7+E10+E18+E24+E27+E30+E34+E37+E42+E45+E48+E51+E55+E58+E62+E66+E70+E73+E77+E81+E84+E87+E90+E94+E97+E101+E104+E106+E108+E111+E115+E21</f>
        <v>1258512.5000000002</v>
      </c>
      <c r="F120" s="58">
        <f>F7+F10+F18+F24+F27+F30+F34+F37+F42+F45+F48+F51+F55+F58+F62+F66+F70+F73+F77+F81+F84+F87+F90+F94+F97+F101+F104+F106+F108+F111+F115+F21</f>
        <v>652207.1</v>
      </c>
      <c r="G120" s="33">
        <f>F120/E120*100</f>
        <v>51.82364895064608</v>
      </c>
      <c r="H120" s="33">
        <f>F120/D120*100</f>
        <v>3.7952726501900993</v>
      </c>
      <c r="I120" s="1">
        <f>G120-95</f>
        <v>-43.17635104935392</v>
      </c>
    </row>
    <row r="121" spans="1:9" ht="18.75" customHeight="1">
      <c r="A121" s="155"/>
      <c r="B121" s="155"/>
      <c r="C121" s="38" t="s">
        <v>55</v>
      </c>
      <c r="D121" s="58">
        <f>(D28+D38+D43+D46+D49+D52+D56+D59+D63+D67+D82+D91+D95+D98+D112+D74+D116+D109+D88+D78+D71+D35+D31+D25+D22+D19+D8+D102)+D117</f>
        <v>2850319.3000000003</v>
      </c>
      <c r="E121" s="58">
        <f>(E28+E38+E43+E46+E49+E52+E56+E59+E63+E67+E82+E91+E95+E98+E112+E74+E116+E109+E88+E78+E71+E35+E31+E25+E22+E19+E8+E102)</f>
        <v>563987.9</v>
      </c>
      <c r="F121" s="58">
        <f>(F28+F38+F43+F46+F49+F52+F56+F59+F63+F67+F82+F91+F95+F98+F112+F74+F116+F109+F88+F78+F71+F35+F31+F25+F22+F19+F8+F102)</f>
        <v>111718.09999999998</v>
      </c>
      <c r="G121" s="33">
        <f>F121/E121*100</f>
        <v>19.808598730575596</v>
      </c>
      <c r="H121" s="33">
        <f>F121/D121*100</f>
        <v>3.9194942124554246</v>
      </c>
      <c r="I121" s="1">
        <f>G121-95</f>
        <v>-75.1914012694244</v>
      </c>
    </row>
    <row r="122" spans="1:9" ht="30" customHeight="1">
      <c r="A122" s="155"/>
      <c r="B122" s="155"/>
      <c r="C122" s="39" t="s">
        <v>112</v>
      </c>
      <c r="D122" s="58">
        <f>(D79+D75+D32)</f>
        <v>1068341.9</v>
      </c>
      <c r="E122" s="58">
        <f>(E31+E39+E71+E79+E85+E102+E113+E75)</f>
        <v>0</v>
      </c>
      <c r="F122" s="58">
        <f>(F31+F39+F71+F79+F85+F102+F113+F75)</f>
        <v>0</v>
      </c>
      <c r="G122" s="33">
        <v>0</v>
      </c>
      <c r="H122" s="33">
        <f>F122/D122*100</f>
        <v>0</v>
      </c>
      <c r="I122" s="1">
        <f>G122-95</f>
        <v>-95</v>
      </c>
    </row>
    <row r="123" spans="1:9" ht="26.25" customHeight="1">
      <c r="A123" s="156" t="s">
        <v>91</v>
      </c>
      <c r="B123" s="157"/>
      <c r="C123" s="158"/>
      <c r="D123" s="61">
        <f>D125+D126+D127</f>
        <v>21338331.209999993</v>
      </c>
      <c r="E123" s="61">
        <f>E125+E126+E127</f>
        <v>1827841.8200000003</v>
      </c>
      <c r="F123" s="61">
        <f>F125+F126+F127</f>
        <v>763925.2</v>
      </c>
      <c r="G123" s="40">
        <f>F123/E123*100</f>
        <v>41.79383531119776</v>
      </c>
      <c r="H123" s="40">
        <f>F123/D123*100</f>
        <v>3.580060654611988</v>
      </c>
      <c r="I123" s="41" t="s">
        <v>97</v>
      </c>
    </row>
    <row r="124" spans="1:9" ht="14.25" customHeight="1">
      <c r="A124" s="163"/>
      <c r="B124" s="163"/>
      <c r="C124" s="42" t="s">
        <v>89</v>
      </c>
      <c r="D124" s="64"/>
      <c r="E124" s="65"/>
      <c r="F124" s="65"/>
      <c r="G124" s="43"/>
      <c r="H124" s="43"/>
      <c r="I124" s="44"/>
    </row>
    <row r="125" spans="1:9" ht="27" customHeight="1">
      <c r="A125" s="163"/>
      <c r="B125" s="163"/>
      <c r="C125" s="45" t="s">
        <v>102</v>
      </c>
      <c r="D125" s="59">
        <f>D120+D12+D15+D16+D13+D14</f>
        <v>17419670.009999994</v>
      </c>
      <c r="E125" s="59">
        <f>E120+E12+E15+E16</f>
        <v>1263853.9200000004</v>
      </c>
      <c r="F125" s="59">
        <f>F120+F12+F15+F16</f>
        <v>652207.1</v>
      </c>
      <c r="G125" s="40">
        <f>F125/E125*100</f>
        <v>51.60462690181787</v>
      </c>
      <c r="H125" s="40">
        <f>F125/D125*100</f>
        <v>3.744084128032229</v>
      </c>
      <c r="I125" s="46">
        <f>G125-95</f>
        <v>-43.39537309818213</v>
      </c>
    </row>
    <row r="126" spans="1:9" ht="18.75" customHeight="1">
      <c r="A126" s="163"/>
      <c r="B126" s="163"/>
      <c r="C126" s="45" t="s">
        <v>55</v>
      </c>
      <c r="D126" s="59">
        <f aca="true" t="shared" si="9" ref="D126:F127">D121</f>
        <v>2850319.3000000003</v>
      </c>
      <c r="E126" s="59">
        <f t="shared" si="9"/>
        <v>563987.9</v>
      </c>
      <c r="F126" s="59">
        <f t="shared" si="9"/>
        <v>111718.09999999998</v>
      </c>
      <c r="G126" s="40">
        <f>F126/E126*100</f>
        <v>19.808598730575596</v>
      </c>
      <c r="H126" s="40">
        <f>F126/D126*100</f>
        <v>3.9194942124554246</v>
      </c>
      <c r="I126" s="27">
        <f>G126-95</f>
        <v>-75.1914012694244</v>
      </c>
    </row>
    <row r="127" spans="1:9" ht="27" customHeight="1">
      <c r="A127" s="163"/>
      <c r="B127" s="163"/>
      <c r="C127" s="47" t="s">
        <v>112</v>
      </c>
      <c r="D127" s="59">
        <f t="shared" si="9"/>
        <v>1068341.9</v>
      </c>
      <c r="E127" s="59">
        <f t="shared" si="9"/>
        <v>0</v>
      </c>
      <c r="F127" s="59">
        <f t="shared" si="9"/>
        <v>0</v>
      </c>
      <c r="G127" s="40">
        <v>0</v>
      </c>
      <c r="H127" s="40">
        <f>F127/D127*100</f>
        <v>0</v>
      </c>
      <c r="I127" s="27">
        <f>G127-95</f>
        <v>-95</v>
      </c>
    </row>
    <row r="128" spans="1:9" ht="10.5" customHeight="1">
      <c r="A128" s="23"/>
      <c r="B128" s="6"/>
      <c r="C128" s="6"/>
      <c r="D128" s="50"/>
      <c r="E128" s="51"/>
      <c r="F128" s="52"/>
      <c r="G128" s="6"/>
      <c r="H128" s="6"/>
      <c r="I128" s="6"/>
    </row>
    <row r="129" spans="1:9" s="53" customFormat="1" ht="28.5" customHeight="1">
      <c r="A129" s="152" t="s">
        <v>113</v>
      </c>
      <c r="B129" s="153"/>
      <c r="C129" s="153"/>
      <c r="D129" s="153"/>
      <c r="E129" s="153"/>
      <c r="F129" s="153"/>
      <c r="G129" s="153"/>
      <c r="H129" s="153"/>
      <c r="I129" s="153"/>
    </row>
    <row r="130" spans="1:18" ht="18.75" customHeight="1">
      <c r="A130" s="152" t="s">
        <v>158</v>
      </c>
      <c r="B130" s="151"/>
      <c r="C130" s="151"/>
      <c r="D130" s="151"/>
      <c r="E130" s="151"/>
      <c r="F130" s="151"/>
      <c r="G130" s="151"/>
      <c r="H130" s="151"/>
      <c r="I130" s="151"/>
      <c r="J130" s="147"/>
      <c r="K130" s="147"/>
      <c r="L130" s="147"/>
      <c r="M130" s="147"/>
      <c r="N130" s="147"/>
      <c r="O130" s="147"/>
      <c r="P130" s="147"/>
      <c r="Q130" s="147"/>
      <c r="R130" s="147"/>
    </row>
    <row r="131" spans="1:9" ht="30" customHeight="1">
      <c r="A131" s="150" t="s">
        <v>159</v>
      </c>
      <c r="B131" s="151"/>
      <c r="C131" s="151"/>
      <c r="D131" s="151"/>
      <c r="E131" s="151"/>
      <c r="F131" s="151"/>
      <c r="G131" s="151"/>
      <c r="H131" s="151"/>
      <c r="I131" s="151"/>
    </row>
  </sheetData>
  <sheetProtection password="CE2E" sheet="1" objects="1" scenarios="1"/>
  <autoFilter ref="A5:I127"/>
  <mergeCells count="41">
    <mergeCell ref="A55:B56"/>
    <mergeCell ref="A84:B85"/>
    <mergeCell ref="A34:B35"/>
    <mergeCell ref="A37:B40"/>
    <mergeCell ref="A42:B43"/>
    <mergeCell ref="A73:B75"/>
    <mergeCell ref="A66:B68"/>
    <mergeCell ref="A51:B53"/>
    <mergeCell ref="A3:I3"/>
    <mergeCell ref="A94:B95"/>
    <mergeCell ref="A77:B79"/>
    <mergeCell ref="A81:B82"/>
    <mergeCell ref="A62:B64"/>
    <mergeCell ref="A70:B71"/>
    <mergeCell ref="A24:B25"/>
    <mergeCell ref="A27:B28"/>
    <mergeCell ref="A58:B60"/>
    <mergeCell ref="A18:B19"/>
    <mergeCell ref="A7:B8"/>
    <mergeCell ref="A10:B16"/>
    <mergeCell ref="A30:B32"/>
    <mergeCell ref="A45:B46"/>
    <mergeCell ref="A48:B49"/>
    <mergeCell ref="A21:B22"/>
    <mergeCell ref="A87:B88"/>
    <mergeCell ref="A101:B102"/>
    <mergeCell ref="A104:B104"/>
    <mergeCell ref="A124:B127"/>
    <mergeCell ref="A106:B106"/>
    <mergeCell ref="A117:C117"/>
    <mergeCell ref="A118:C118"/>
    <mergeCell ref="A115:B116"/>
    <mergeCell ref="A108:B109"/>
    <mergeCell ref="A111:B113"/>
    <mergeCell ref="A131:I131"/>
    <mergeCell ref="A130:I130"/>
    <mergeCell ref="A129:I129"/>
    <mergeCell ref="A97:B99"/>
    <mergeCell ref="A90:B92"/>
    <mergeCell ref="A119:B122"/>
    <mergeCell ref="A123:C123"/>
  </mergeCells>
  <printOptions/>
  <pageMargins left="0.61" right="0.18" top="0.29" bottom="0.28" header="0.5118110236220472" footer="0.2755905511811024"/>
  <pageSetup fitToHeight="2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B1">
      <pane ySplit="8" topLeftCell="A9" activePane="bottomLeft" state="frozen"/>
      <selection pane="topLeft" activeCell="B1" sqref="B1"/>
      <selection pane="bottomLeft" activeCell="D24" sqref="D24"/>
    </sheetView>
  </sheetViews>
  <sheetFormatPr defaultColWidth="9.140625" defaultRowHeight="12.75"/>
  <cols>
    <col min="1" max="1" width="6.57421875" style="79" hidden="1" customWidth="1"/>
    <col min="2" max="2" width="9.421875" style="85" customWidth="1"/>
    <col min="3" max="3" width="36.8515625" style="0" customWidth="1"/>
    <col min="4" max="6" width="14.28125" style="70" customWidth="1"/>
    <col min="7" max="7" width="15.00390625" style="0" customWidth="1"/>
    <col min="8" max="8" width="14.140625" style="0" customWidth="1"/>
    <col min="9" max="9" width="14.00390625" style="0" hidden="1" customWidth="1"/>
    <col min="10" max="10" width="12.00390625" style="0" hidden="1" customWidth="1"/>
    <col min="11" max="11" width="13.421875" style="73" hidden="1" customWidth="1"/>
    <col min="12" max="12" width="12.7109375" style="74" hidden="1" customWidth="1"/>
    <col min="13" max="13" width="17.57421875" style="75" hidden="1" customWidth="1"/>
    <col min="14" max="14" width="24.140625" style="75" hidden="1" customWidth="1"/>
    <col min="15" max="15" width="15.421875" style="0" customWidth="1"/>
  </cols>
  <sheetData>
    <row r="1" spans="1:10" ht="15.75">
      <c r="A1" s="67"/>
      <c r="B1" s="68"/>
      <c r="C1" s="69"/>
      <c r="D1" s="69"/>
      <c r="F1" s="71"/>
      <c r="G1" s="72"/>
      <c r="H1" s="71" t="s">
        <v>111</v>
      </c>
      <c r="I1" s="72"/>
      <c r="J1" s="72"/>
    </row>
    <row r="2" spans="1:10" ht="15.75">
      <c r="A2" s="67"/>
      <c r="B2" s="68"/>
      <c r="C2" s="69"/>
      <c r="D2" s="69"/>
      <c r="F2" s="71"/>
      <c r="H2" s="71" t="s">
        <v>124</v>
      </c>
      <c r="I2" s="72"/>
      <c r="J2" s="72"/>
    </row>
    <row r="3" spans="1:10" ht="15.75">
      <c r="A3" s="67"/>
      <c r="B3" s="68"/>
      <c r="C3" s="69"/>
      <c r="D3" s="69"/>
      <c r="F3" s="71"/>
      <c r="G3" s="71"/>
      <c r="H3" s="71"/>
      <c r="I3" s="71"/>
      <c r="J3" s="71"/>
    </row>
    <row r="4" spans="1:10" ht="18.75">
      <c r="A4" s="76"/>
      <c r="B4" s="175" t="s">
        <v>125</v>
      </c>
      <c r="C4" s="176"/>
      <c r="D4" s="176"/>
      <c r="E4" s="176"/>
      <c r="F4" s="176"/>
      <c r="G4" s="176"/>
      <c r="H4" s="177"/>
      <c r="I4" s="79"/>
      <c r="J4" s="79"/>
    </row>
    <row r="5" spans="1:15" ht="18.75">
      <c r="A5" s="76"/>
      <c r="B5" s="178" t="s">
        <v>154</v>
      </c>
      <c r="C5" s="179"/>
      <c r="D5" s="179"/>
      <c r="E5" s="179"/>
      <c r="F5" s="179"/>
      <c r="G5" s="179"/>
      <c r="H5" s="179"/>
      <c r="I5" s="77"/>
      <c r="J5" s="77"/>
      <c r="K5" s="81"/>
      <c r="L5" s="82"/>
      <c r="M5" s="83"/>
      <c r="N5" s="83"/>
      <c r="O5" s="80"/>
    </row>
    <row r="6" spans="1:15" ht="15" customHeight="1">
      <c r="A6" s="76"/>
      <c r="B6" s="80"/>
      <c r="C6" s="80"/>
      <c r="D6" s="84"/>
      <c r="E6" s="84"/>
      <c r="F6" s="84"/>
      <c r="G6" s="80"/>
      <c r="H6" s="80"/>
      <c r="I6" s="78"/>
      <c r="J6" s="78"/>
      <c r="K6" s="81"/>
      <c r="L6" s="82"/>
      <c r="M6" s="83"/>
      <c r="N6" s="83"/>
      <c r="O6" s="80"/>
    </row>
    <row r="7" spans="5:14" ht="15">
      <c r="E7" s="86"/>
      <c r="F7" s="87"/>
      <c r="G7" s="88" t="s">
        <v>84</v>
      </c>
      <c r="H7" s="87"/>
      <c r="I7" s="180" t="s">
        <v>126</v>
      </c>
      <c r="J7" s="180"/>
      <c r="K7" s="180" t="s">
        <v>127</v>
      </c>
      <c r="L7" s="180"/>
      <c r="M7" s="180" t="s">
        <v>128</v>
      </c>
      <c r="N7" s="180"/>
    </row>
    <row r="8" spans="1:14" ht="51">
      <c r="A8" s="89" t="s">
        <v>129</v>
      </c>
      <c r="B8" s="90" t="s">
        <v>130</v>
      </c>
      <c r="C8" s="91" t="s">
        <v>131</v>
      </c>
      <c r="D8" s="90" t="s">
        <v>155</v>
      </c>
      <c r="E8" s="18" t="s">
        <v>122</v>
      </c>
      <c r="F8" s="12" t="s">
        <v>116</v>
      </c>
      <c r="G8" s="12" t="s">
        <v>117</v>
      </c>
      <c r="H8" s="12" t="s">
        <v>156</v>
      </c>
      <c r="I8" s="92" t="s">
        <v>132</v>
      </c>
      <c r="J8" s="93" t="s">
        <v>133</v>
      </c>
      <c r="K8" s="92" t="s">
        <v>132</v>
      </c>
      <c r="L8" s="93" t="s">
        <v>133</v>
      </c>
      <c r="M8" s="92" t="s">
        <v>132</v>
      </c>
      <c r="N8" s="93" t="s">
        <v>133</v>
      </c>
    </row>
    <row r="9" spans="1:15" ht="51" customHeight="1">
      <c r="A9" s="105" t="s">
        <v>136</v>
      </c>
      <c r="B9" s="106">
        <v>1</v>
      </c>
      <c r="C9" s="107" t="s">
        <v>137</v>
      </c>
      <c r="D9" s="97">
        <v>1078262.3</v>
      </c>
      <c r="E9" s="97">
        <v>55406.9</v>
      </c>
      <c r="F9" s="97">
        <v>38684.9</v>
      </c>
      <c r="G9" s="108">
        <f>F9/E9*100</f>
        <v>69.81964340181457</v>
      </c>
      <c r="H9" s="109">
        <f>F9/D9*100</f>
        <v>3.587707740500618</v>
      </c>
      <c r="I9" s="110"/>
      <c r="J9" s="110"/>
      <c r="K9" s="111">
        <v>786203.2</v>
      </c>
      <c r="L9" s="112">
        <v>35809.6</v>
      </c>
      <c r="M9" s="103"/>
      <c r="N9" s="103"/>
      <c r="O9" s="104"/>
    </row>
    <row r="10" spans="1:15" ht="50.25" customHeight="1">
      <c r="A10" s="94" t="s">
        <v>138</v>
      </c>
      <c r="B10" s="106">
        <v>2</v>
      </c>
      <c r="C10" s="96" t="s">
        <v>139</v>
      </c>
      <c r="D10" s="97">
        <v>1391571.4</v>
      </c>
      <c r="E10" s="98">
        <v>195328.3</v>
      </c>
      <c r="F10" s="98">
        <v>119969.9</v>
      </c>
      <c r="G10" s="99">
        <f>F10/E10*100</f>
        <v>61.41962019840443</v>
      </c>
      <c r="H10" s="100">
        <f>F10/D10*100</f>
        <v>8.621181780539612</v>
      </c>
      <c r="I10" s="101"/>
      <c r="J10" s="101"/>
      <c r="K10" s="102">
        <f>978122.2+74310.6</f>
        <v>1052432.8</v>
      </c>
      <c r="L10" s="102">
        <v>183567.6</v>
      </c>
      <c r="M10" s="103"/>
      <c r="N10" s="103"/>
      <c r="O10" s="114"/>
    </row>
    <row r="11" spans="1:15" ht="18.75" customHeight="1">
      <c r="A11" s="115"/>
      <c r="B11" s="148"/>
      <c r="C11" s="116" t="s">
        <v>140</v>
      </c>
      <c r="D11" s="117">
        <v>51262.7</v>
      </c>
      <c r="E11" s="118">
        <v>1965.2</v>
      </c>
      <c r="F11" s="118">
        <v>1458.6</v>
      </c>
      <c r="G11" s="119">
        <f aca="true" t="shared" si="0" ref="G11:G21">F11/E11*100</f>
        <v>74.22145328719722</v>
      </c>
      <c r="H11" s="119">
        <f aca="true" t="shared" si="1" ref="H11:H21">F11/D11*100</f>
        <v>2.845343690441588</v>
      </c>
      <c r="I11" s="101"/>
      <c r="J11" s="101"/>
      <c r="K11" s="102">
        <v>74310.6</v>
      </c>
      <c r="L11" s="102">
        <v>0</v>
      </c>
      <c r="M11" s="103"/>
      <c r="N11" s="103"/>
      <c r="O11" s="120"/>
    </row>
    <row r="12" spans="1:15" ht="31.5" customHeight="1">
      <c r="A12" s="94" t="s">
        <v>134</v>
      </c>
      <c r="B12" s="95">
        <v>3</v>
      </c>
      <c r="C12" s="96" t="s">
        <v>135</v>
      </c>
      <c r="D12" s="97">
        <v>11922928.1</v>
      </c>
      <c r="E12" s="98">
        <v>1299065.2</v>
      </c>
      <c r="F12" s="98">
        <v>525485.3</v>
      </c>
      <c r="G12" s="99">
        <f>F12/E12*100</f>
        <v>40.451033558592755</v>
      </c>
      <c r="H12" s="100">
        <f>F12/D12*100</f>
        <v>4.407351076787925</v>
      </c>
      <c r="I12" s="101"/>
      <c r="J12" s="101"/>
      <c r="K12" s="102">
        <v>8031484.6</v>
      </c>
      <c r="L12" s="102">
        <v>2460585.8</v>
      </c>
      <c r="M12" s="103"/>
      <c r="N12" s="103"/>
      <c r="O12" s="104"/>
    </row>
    <row r="13" spans="1:15" ht="50.25" customHeight="1">
      <c r="A13" s="94" t="s">
        <v>143</v>
      </c>
      <c r="B13" s="106">
        <v>4</v>
      </c>
      <c r="C13" s="96" t="s">
        <v>144</v>
      </c>
      <c r="D13" s="97">
        <v>118932.3</v>
      </c>
      <c r="E13" s="98">
        <v>1274.6</v>
      </c>
      <c r="F13" s="98">
        <v>360.7</v>
      </c>
      <c r="G13" s="99">
        <f>F13/E13*100</f>
        <v>28.29907421936294</v>
      </c>
      <c r="H13" s="100">
        <f>F13/D13*100</f>
        <v>0.3032817829975541</v>
      </c>
      <c r="I13" s="101"/>
      <c r="J13" s="101"/>
      <c r="K13" s="102">
        <f>1249289.8-1133471.3+16032.4</f>
        <v>131850.9</v>
      </c>
      <c r="L13" s="102">
        <f>293773.9-46203.3</f>
        <v>247570.60000000003</v>
      </c>
      <c r="M13" s="103"/>
      <c r="N13" s="103"/>
      <c r="O13" s="104"/>
    </row>
    <row r="14" spans="1:15" ht="18.75" customHeight="1">
      <c r="A14" s="115"/>
      <c r="B14" s="149"/>
      <c r="C14" s="122" t="s">
        <v>145</v>
      </c>
      <c r="D14" s="117">
        <v>9506.6</v>
      </c>
      <c r="E14" s="118">
        <v>25.5</v>
      </c>
      <c r="F14" s="118">
        <v>0</v>
      </c>
      <c r="G14" s="119">
        <f>F14/E14*100</f>
        <v>0</v>
      </c>
      <c r="H14" s="119">
        <f>F14/D14*100</f>
        <v>0</v>
      </c>
      <c r="I14" s="101"/>
      <c r="J14" s="101"/>
      <c r="K14" s="102">
        <v>16032.4</v>
      </c>
      <c r="L14" s="102">
        <v>0</v>
      </c>
      <c r="M14" s="123"/>
      <c r="N14" s="103"/>
      <c r="O14" s="120"/>
    </row>
    <row r="15" spans="1:15" ht="60.75">
      <c r="A15" s="121" t="s">
        <v>141</v>
      </c>
      <c r="B15" s="113">
        <v>5</v>
      </c>
      <c r="C15" s="96" t="s">
        <v>142</v>
      </c>
      <c r="D15" s="97">
        <v>143562.7</v>
      </c>
      <c r="E15" s="98">
        <v>5006</v>
      </c>
      <c r="F15" s="98">
        <v>1201.1</v>
      </c>
      <c r="G15" s="99">
        <f t="shared" si="0"/>
        <v>23.993208150219736</v>
      </c>
      <c r="H15" s="100">
        <f t="shared" si="1"/>
        <v>0.8366379289327937</v>
      </c>
      <c r="I15" s="101"/>
      <c r="J15" s="101"/>
      <c r="K15" s="102">
        <v>143055.4</v>
      </c>
      <c r="L15" s="102">
        <v>548.7</v>
      </c>
      <c r="M15" s="103"/>
      <c r="N15" s="103"/>
      <c r="O15" s="104"/>
    </row>
    <row r="16" spans="1:15" ht="52.5" customHeight="1">
      <c r="A16" s="94" t="s">
        <v>146</v>
      </c>
      <c r="B16" s="106">
        <v>6</v>
      </c>
      <c r="C16" s="96" t="s">
        <v>147</v>
      </c>
      <c r="D16" s="97">
        <f>5790139.4+54758.5</f>
        <v>5844897.9</v>
      </c>
      <c r="E16" s="98">
        <v>220410.6</v>
      </c>
      <c r="F16" s="98">
        <v>42764.9</v>
      </c>
      <c r="G16" s="99">
        <f>F16/E16*100</f>
        <v>19.402379014439415</v>
      </c>
      <c r="H16" s="100">
        <f>F16/D16*100</f>
        <v>0.7316620534979746</v>
      </c>
      <c r="I16" s="101"/>
      <c r="J16" s="101"/>
      <c r="K16" s="102">
        <f>4417753.5-74310.6-16032.4+1133471.3</f>
        <v>5460881.8</v>
      </c>
      <c r="L16" s="102">
        <f>1958553.8+46203.3</f>
        <v>2004757.1</v>
      </c>
      <c r="M16" s="103"/>
      <c r="N16" s="103"/>
      <c r="O16" s="104"/>
    </row>
    <row r="17" spans="1:15" s="126" customFormat="1" ht="18.75" customHeight="1">
      <c r="A17" s="115"/>
      <c r="B17" s="149"/>
      <c r="C17" s="116" t="s">
        <v>148</v>
      </c>
      <c r="D17" s="117">
        <v>1080408.3</v>
      </c>
      <c r="E17" s="118">
        <v>79638.9</v>
      </c>
      <c r="F17" s="118">
        <v>474.7</v>
      </c>
      <c r="G17" s="119">
        <f>F17/E17*100</f>
        <v>0.5960654906082329</v>
      </c>
      <c r="H17" s="119">
        <f>F17/D17*100</f>
        <v>0.043937093041584364</v>
      </c>
      <c r="I17" s="124"/>
      <c r="J17" s="124"/>
      <c r="K17" s="102">
        <v>1133471.3</v>
      </c>
      <c r="L17" s="102">
        <v>46203.3</v>
      </c>
      <c r="M17" s="125"/>
      <c r="N17" s="125"/>
      <c r="O17" s="120"/>
    </row>
    <row r="18" spans="1:15" ht="31.5" customHeight="1">
      <c r="A18" s="94" t="s">
        <v>149</v>
      </c>
      <c r="B18" s="113">
        <v>7</v>
      </c>
      <c r="C18" s="96" t="s">
        <v>150</v>
      </c>
      <c r="D18" s="97">
        <v>357844.8</v>
      </c>
      <c r="E18" s="98">
        <v>1686.5</v>
      </c>
      <c r="F18" s="98">
        <v>97.5</v>
      </c>
      <c r="G18" s="99">
        <f t="shared" si="0"/>
        <v>5.781203676252594</v>
      </c>
      <c r="H18" s="100">
        <f t="shared" si="1"/>
        <v>0.02724644873978887</v>
      </c>
      <c r="I18" s="101"/>
      <c r="J18" s="101"/>
      <c r="K18" s="102">
        <v>193348.8</v>
      </c>
      <c r="L18" s="102">
        <v>0</v>
      </c>
      <c r="M18" s="103"/>
      <c r="N18" s="103"/>
      <c r="O18" s="104"/>
    </row>
    <row r="19" spans="1:15" ht="51.75" customHeight="1">
      <c r="A19" s="94" t="s">
        <v>151</v>
      </c>
      <c r="B19" s="113"/>
      <c r="C19" s="96" t="s">
        <v>161</v>
      </c>
      <c r="D19" s="97">
        <v>32600</v>
      </c>
      <c r="E19" s="98">
        <v>0</v>
      </c>
      <c r="F19" s="98">
        <v>0</v>
      </c>
      <c r="G19" s="99">
        <v>0</v>
      </c>
      <c r="H19" s="100">
        <f t="shared" si="1"/>
        <v>0</v>
      </c>
      <c r="I19" s="101"/>
      <c r="J19" s="101"/>
      <c r="K19" s="102">
        <v>20743.2</v>
      </c>
      <c r="L19" s="102">
        <v>0</v>
      </c>
      <c r="M19" s="103"/>
      <c r="N19" s="103"/>
      <c r="O19" s="104"/>
    </row>
    <row r="20" spans="1:15" ht="35.25" customHeight="1">
      <c r="A20" s="94" t="s">
        <v>152</v>
      </c>
      <c r="B20" s="127"/>
      <c r="C20" s="128" t="s">
        <v>163</v>
      </c>
      <c r="D20" s="97">
        <f>204683.4+8101.5</f>
        <v>212784.9</v>
      </c>
      <c r="E20" s="98">
        <v>44322.3</v>
      </c>
      <c r="F20" s="98">
        <v>35360.9</v>
      </c>
      <c r="G20" s="100">
        <f t="shared" si="0"/>
        <v>79.78128391351532</v>
      </c>
      <c r="H20" s="100">
        <f t="shared" si="1"/>
        <v>16.618143486685383</v>
      </c>
      <c r="I20" s="101"/>
      <c r="J20" s="101"/>
      <c r="K20" s="102">
        <f>274426.2-143055.4</f>
        <v>131370.80000000002</v>
      </c>
      <c r="L20" s="102">
        <v>0</v>
      </c>
      <c r="M20" s="103"/>
      <c r="N20" s="103"/>
      <c r="O20" s="104"/>
    </row>
    <row r="21" spans="1:15" ht="45.75">
      <c r="A21" s="129"/>
      <c r="B21" s="130"/>
      <c r="C21" s="131" t="s">
        <v>160</v>
      </c>
      <c r="D21" s="132">
        <f>D20+D18+D15+D13+D16+D10+D12+D9+D19</f>
        <v>21103384.400000002</v>
      </c>
      <c r="E21" s="132">
        <f>E20+E18+E15+E13+E16+E10+E12+E9+E19</f>
        <v>1822500.4</v>
      </c>
      <c r="F21" s="132">
        <f>F20+F18+F15+F13+F16+F10+F12+F9+F19</f>
        <v>763925.2000000001</v>
      </c>
      <c r="G21" s="133">
        <f t="shared" si="0"/>
        <v>41.916325505333226</v>
      </c>
      <c r="H21" s="133">
        <f t="shared" si="1"/>
        <v>3.61991795022224</v>
      </c>
      <c r="I21" s="134"/>
      <c r="J21" s="135"/>
      <c r="K21" s="132">
        <f>K20+K18+K15+K13+K16+K10+K12+K9+K19</f>
        <v>15951371.499999998</v>
      </c>
      <c r="L21" s="132">
        <f>L20+L18+L15+L13+L16+L10+L12+L9+L19</f>
        <v>4932839.4</v>
      </c>
      <c r="M21" s="135" t="e">
        <f>SUM(M9:M20)-M11-M14-#REF!-#REF!</f>
        <v>#REF!</v>
      </c>
      <c r="N21" s="135" t="e">
        <f>SUM(N9:N20)-N11-N14-#REF!-#REF!</f>
        <v>#REF!</v>
      </c>
      <c r="O21" s="104"/>
    </row>
    <row r="22" spans="1:15" ht="15">
      <c r="A22" s="136" t="s">
        <v>153</v>
      </c>
      <c r="D22" s="137"/>
      <c r="K22" s="138"/>
      <c r="L22" s="139"/>
      <c r="M22" s="114"/>
      <c r="N22" s="114"/>
      <c r="O22" s="104"/>
    </row>
    <row r="23" spans="1:15" ht="14.25">
      <c r="A23"/>
      <c r="B23"/>
      <c r="K23" s="140"/>
      <c r="L23" s="140"/>
      <c r="M23" s="114"/>
      <c r="N23" s="114"/>
      <c r="O23" s="104"/>
    </row>
    <row r="24" spans="1:15" ht="14.25">
      <c r="A24"/>
      <c r="B24"/>
      <c r="K24" s="140"/>
      <c r="L24" s="140"/>
      <c r="M24" s="114"/>
      <c r="N24" s="114"/>
      <c r="O24" s="104"/>
    </row>
    <row r="25" spans="1:15" ht="14.25">
      <c r="A25"/>
      <c r="B25"/>
      <c r="K25" s="140"/>
      <c r="L25" s="140"/>
      <c r="M25" s="114"/>
      <c r="N25" s="114"/>
      <c r="O25" s="104"/>
    </row>
    <row r="26" spans="1:15" ht="14.25">
      <c r="A26"/>
      <c r="B26"/>
      <c r="K26" s="140"/>
      <c r="L26" s="140"/>
      <c r="M26" s="114"/>
      <c r="N26" s="114"/>
      <c r="O26" s="104"/>
    </row>
    <row r="27" spans="1:15" ht="14.25">
      <c r="A27"/>
      <c r="B27"/>
      <c r="K27" s="140"/>
      <c r="L27" s="140"/>
      <c r="M27" s="114"/>
      <c r="N27" s="114"/>
      <c r="O27" s="104"/>
    </row>
    <row r="28" spans="1:15" ht="14.25">
      <c r="A28"/>
      <c r="B28"/>
      <c r="K28" s="140"/>
      <c r="L28" s="140"/>
      <c r="M28" s="114"/>
      <c r="N28" s="114"/>
      <c r="O28" s="104"/>
    </row>
    <row r="29" spans="1:15" ht="15.75">
      <c r="A29" s="141"/>
      <c r="B29" s="142"/>
      <c r="C29" s="143"/>
      <c r="D29" s="144"/>
      <c r="E29" s="144"/>
      <c r="K29" s="145"/>
      <c r="L29" s="140"/>
      <c r="M29" s="114"/>
      <c r="N29" s="114"/>
      <c r="O29" s="104"/>
    </row>
    <row r="30" spans="1:15" ht="15.75">
      <c r="A30" s="141"/>
      <c r="B30" s="142"/>
      <c r="C30" s="143"/>
      <c r="D30" s="144"/>
      <c r="E30" s="144"/>
      <c r="K30" s="145"/>
      <c r="L30" s="140"/>
      <c r="M30" s="114"/>
      <c r="N30" s="114"/>
      <c r="O30" s="104"/>
    </row>
    <row r="31" spans="1:5" ht="15.75">
      <c r="A31" s="141"/>
      <c r="B31" s="142"/>
      <c r="C31" s="146"/>
      <c r="D31" s="144"/>
      <c r="E31" s="144"/>
    </row>
  </sheetData>
  <sheetProtection password="CE2E" sheet="1" objects="1" scenarios="1"/>
  <mergeCells count="5">
    <mergeCell ref="B4:H4"/>
    <mergeCell ref="B5:H5"/>
    <mergeCell ref="I7:J7"/>
    <mergeCell ref="K7:L7"/>
    <mergeCell ref="M7:N7"/>
  </mergeCells>
  <printOptions/>
  <pageMargins left="0.59" right="0.39" top="0.39" bottom="0.2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2011-02-10T06:54:21Z</cp:lastPrinted>
  <dcterms:created xsi:type="dcterms:W3CDTF">2002-03-11T10:22:12Z</dcterms:created>
  <dcterms:modified xsi:type="dcterms:W3CDTF">2011-02-10T06:55:07Z</dcterms:modified>
  <cp:category/>
  <cp:version/>
  <cp:contentType/>
  <cp:contentStatus/>
</cp:coreProperties>
</file>