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230" activeTab="1"/>
  </bookViews>
  <sheets>
    <sheet name="По ГАДам" sheetId="1" r:id="rId1"/>
    <sheet name="По видам доходов" sheetId="2" r:id="rId2"/>
  </sheets>
  <definedNames>
    <definedName name="_xlnm.Print_Titles" localSheetId="0">'По ГАДам'!$4:$5</definedName>
    <definedName name="_xlnm.Print_Area" localSheetId="0">'По ГАДам'!$A$1:$K$398</definedName>
  </definedNames>
  <calcPr fullCalcOnLoad="1"/>
</workbook>
</file>

<file path=xl/sharedStrings.xml><?xml version="1.0" encoding="utf-8"?>
<sst xmlns="http://schemas.openxmlformats.org/spreadsheetml/2006/main" count="1807" uniqueCount="232">
  <si>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</si>
  <si>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</si>
  <si>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</si>
  <si>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</si>
  <si>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</si>
  <si>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</si>
  <si>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</si>
  <si>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</si>
  <si>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</si>
  <si>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</si>
  <si>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</si>
  <si>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</si>
  <si>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</si>
  <si>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</si>
  <si>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</si>
  <si>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</si>
  <si>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</si>
  <si>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</si>
  <si>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</si>
  <si>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</si>
  <si>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</si>
  <si>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</si>
  <si>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1 16 00000 00 0000 000</t>
  </si>
  <si>
    <t>Штрафы, санкции, возмещение ущерба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</si>
  <si>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</si>
  <si>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</si>
  <si>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</si>
  <si>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</si>
  <si>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</si>
  <si>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</si>
  <si>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</si>
  <si>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3 00 00000 00 0000 000</t>
  </si>
  <si>
    <t>Доходы от предпринимательской деятельности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</si>
  <si>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</si>
  <si>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</si>
  <si>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</si>
  <si>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</si>
  <si>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(КУРАТОРУ):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</si>
  <si>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</si>
  <si>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</si>
  <si>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</si>
  <si>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</si>
  <si>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</si>
  <si>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</si>
  <si>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</si>
  <si>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</si>
  <si>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1 18 04010 04 0000 180</t>
  </si>
  <si>
    <t>Доходы бюджетов городских округов от возврата остатков субсидий и субвенций прошлых лет</t>
  </si>
  <si>
    <t>1 19  04000 04 0000 151</t>
  </si>
  <si>
    <t>Возврат остатков субсидий,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</si>
  <si>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</si>
  <si>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</si>
  <si>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>2 02 02000 00 0000 000</t>
  </si>
  <si>
    <t>2 02 03000 00 0000 000</t>
  </si>
  <si>
    <t xml:space="preserve">Субвенции от других бюджетов бюджетной системы РФ    </t>
  </si>
  <si>
    <t>2 02 04000 00 0000 000</t>
  </si>
  <si>
    <t>Иные межбюджетные трансферты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</si>
  <si>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</si>
  <si>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</si>
  <si>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</si>
  <si>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</si>
  <si>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904</t>
  </si>
  <si>
    <t>Департамент планирования и развития территорий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</si>
  <si>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</si>
  <si>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</si>
  <si>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</si>
  <si>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</si>
  <si>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</si>
  <si>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</si>
  <si>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</si>
  <si>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</si>
  <si>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</si>
  <si>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</si>
  <si>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</si>
  <si>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</si>
  <si>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</si>
  <si>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</si>
  <si>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</si>
  <si>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</si>
  <si>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</si>
  <si>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</si>
  <si>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</si>
  <si>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</si>
  <si>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</si>
  <si>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</si>
  <si>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</si>
  <si>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</si>
  <si>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</si>
  <si>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</si>
  <si>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</si>
  <si>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</si>
  <si>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Прочие безвозмездные поступления (Лукойл)                         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</si>
  <si>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</si>
  <si>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</si>
  <si>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</si>
  <si>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</si>
  <si>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</si>
  <si>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Прочие безвозмездные поступления (Лукойл)</t>
  </si>
  <si>
    <t>931</t>
  </si>
  <si>
    <t>Администрация Ленинского района</t>
  </si>
  <si>
    <t>1 15 02040 04 0000 140</t>
  </si>
  <si>
    <t>Платежи, взымаемые организациями городских округов за выполнение определенных функций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</si>
  <si>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</si>
  <si>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</si>
  <si>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</si>
  <si>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</si>
  <si>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</si>
  <si>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</si>
  <si>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</si>
  <si>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</si>
  <si>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</si>
  <si>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</si>
  <si>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</si>
  <si>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</si>
  <si>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</si>
  <si>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</si>
  <si>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</si>
  <si>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</si>
  <si>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</si>
  <si>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</si>
  <si>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</si>
  <si>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</si>
  <si>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</si>
  <si>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</si>
  <si>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1 08 07140 01 0000 110</t>
  </si>
  <si>
    <t>Госпошлина за регистрац трансп. средств</t>
  </si>
  <si>
    <t>945</t>
  </si>
  <si>
    <t>Департамент дорог и транспорта</t>
  </si>
  <si>
    <t>1 06 04000 00 0000 110</t>
  </si>
  <si>
    <t xml:space="preserve">Транспортный налог 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</si>
  <si>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</si>
  <si>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</si>
  <si>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</si>
  <si>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</si>
  <si>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</si>
  <si>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</si>
  <si>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</si>
  <si>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</si>
  <si>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</si>
  <si>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</si>
  <si>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</si>
  <si>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</si>
  <si>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</si>
  <si>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</si>
  <si>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</si>
  <si>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</si>
  <si>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</si>
  <si>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</si>
  <si>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</si>
  <si>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</si>
  <si>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</si>
  <si>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</si>
  <si>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</si>
  <si>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</si>
  <si>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</si>
  <si>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</si>
  <si>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</si>
  <si>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1 05 03000 01 0000 110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</si>
  <si>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</si>
  <si>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</si>
  <si>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</si>
  <si>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</si>
  <si>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</si>
  <si>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</si>
  <si>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</si>
  <si>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</si>
  <si>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</si>
  <si>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</si>
  <si>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</si>
  <si>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1 09 00000 00 0000 000</t>
  </si>
  <si>
    <t>Задолженность по отмененным налогам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</si>
  <si>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</si>
  <si>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</si>
  <si>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</si>
  <si>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</si>
  <si>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</si>
  <si>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</si>
  <si>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</si>
  <si>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</si>
  <si>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</si>
  <si>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</si>
  <si>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неналоговые поступления</t>
  </si>
  <si>
    <t>ИТОГО ПО АДМИНИСТРАТОРУ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</si>
  <si>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</si>
  <si>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</si>
  <si>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</si>
  <si>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</si>
  <si>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</si>
  <si>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</si>
  <si>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</si>
  <si>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</si>
  <si>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</si>
  <si>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</si>
  <si>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</si>
  <si>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</si>
  <si>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</si>
  <si>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</si>
  <si>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</si>
  <si>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Комитет социальной защиты населения</t>
  </si>
  <si>
    <t>Контрольно-счетная палата города Перми</t>
  </si>
  <si>
    <t>1 16 23040 04 0000 140</t>
  </si>
  <si>
    <t>Пермская городская Дума</t>
  </si>
  <si>
    <t>Избирательная комиссия города Перми</t>
  </si>
  <si>
    <t xml:space="preserve">Субсидии от других бюджетов бюджетной системы РФ       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</si>
  <si>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</si>
  <si>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</si>
  <si>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</si>
  <si>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</si>
  <si>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 xml:space="preserve">Уточнен-ный годовой план на 2010 год </t>
  </si>
  <si>
    <t xml:space="preserve">Ожидаемое исполнение  за 2010 год </t>
  </si>
  <si>
    <t>НЕНАЛОГОВЫЕ ДОХОДЫ (без учета возврата остатков межбюджетных трансфертов)</t>
  </si>
  <si>
    <t>ИТОГО НАЛОГОВЫХ И НЕНАЛОГОВЫХ ДОХОДОВ (без учета возврата остатков межбюджетных трансфертов)</t>
  </si>
  <si>
    <t>ИТОГО НАЛОГОВЫХ И НЕНАЛОГОВЫХ ДОХОДОВ (с учетом возврата остатков межбюджетных трансфертов)</t>
  </si>
  <si>
    <t>ВСЕГО ДОХОДОВ (без учета возврата остатков межбюджетных трансфертов)</t>
  </si>
  <si>
    <t>ВСЕГО ДОХОДОВ (с учетом возврата остатков межбюджетных трансфертов)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</si>
  <si>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</si>
  <si>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с учетом возврата остатков межбюджетных трансфертов :</t>
  </si>
  <si>
    <t xml:space="preserve">Факт  на 01.03.2009 г. </t>
  </si>
  <si>
    <t>План января-февраля 2010 г.</t>
  </si>
  <si>
    <t xml:space="preserve">Факт с начала года на 01.03.2010г. </t>
  </si>
  <si>
    <t>Отклонение факта 2-х мес. от плана 2-х мес.</t>
  </si>
  <si>
    <t>% исполн. плана 2-х мес.</t>
  </si>
  <si>
    <t xml:space="preserve">                                                                 Оперативный анализ  поступления доходов за январь-февраль 2010 года</t>
  </si>
  <si>
    <t>Нераспределенные средства</t>
  </si>
  <si>
    <t xml:space="preserve">Уточненный годовой план на 2010 год </t>
  </si>
  <si>
    <t xml:space="preserve">Оперативный анализ исполнения бюджета города Перми по доходам на 1 марта 2010 года                                                                </t>
  </si>
  <si>
    <t>Приложение 2</t>
  </si>
  <si>
    <t>План января-февраля 2010 года</t>
  </si>
  <si>
    <t xml:space="preserve">Факт с начала года на 01.03.2010 </t>
  </si>
  <si>
    <t xml:space="preserve">Факт  на 01.03.2009  </t>
  </si>
  <si>
    <t xml:space="preserve">Факт  на 01.03.2009 </t>
  </si>
  <si>
    <t>Субсидии на реализацию рег. проектов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</si>
</sst>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_р_.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</numFmts>
  <fonts count="7">
    <font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0"/>
    </font>
    <font>
      <b/>
      <sz val="16"/>
      <name val="Times New Roman"/>
      <family val="1"/>
    </font>
    <font>
      <sz val="12"/>
      <color indexed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wrapText="1"/>
    </xf>
    <xf numFmtId="4" fontId="0" fillId="0" borderId="2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5" fontId="0" fillId="0" borderId="2" xfId="0" applyNumberFormat="1" applyFont="1" applyFill="1" applyBorder="1" applyAlignment="1">
      <alignment horizontal="right" wrapText="1"/>
    </xf>
    <xf numFmtId="165" fontId="0" fillId="0" borderId="3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left" wrapText="1"/>
    </xf>
    <xf numFmtId="165" fontId="0" fillId="0" borderId="1" xfId="15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wrapText="1"/>
    </xf>
    <xf numFmtId="165" fontId="2" fillId="0" borderId="1" xfId="15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4" fontId="2" fillId="0" borderId="0" xfId="15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4" fontId="2" fillId="0" borderId="1" xfId="15" applyNumberFormat="1" applyFont="1" applyFill="1" applyBorder="1" applyAlignment="1">
      <alignment horizontal="right" wrapText="1"/>
    </xf>
    <xf numFmtId="49" fontId="0" fillId="0" borderId="5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right" wrapText="1"/>
    </xf>
    <xf numFmtId="4" fontId="0" fillId="0" borderId="1" xfId="15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4" fontId="2" fillId="2" borderId="1" xfId="15" applyNumberFormat="1" applyFont="1" applyFill="1" applyBorder="1" applyAlignment="1">
      <alignment horizontal="right" wrapText="1"/>
    </xf>
    <xf numFmtId="165" fontId="2" fillId="2" borderId="1" xfId="15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4" fontId="2" fillId="3" borderId="1" xfId="15" applyNumberFormat="1" applyFont="1" applyFill="1" applyBorder="1" applyAlignment="1">
      <alignment horizontal="right" wrapText="1"/>
    </xf>
    <xf numFmtId="165" fontId="2" fillId="3" borderId="1" xfId="15" applyNumberFormat="1" applyFont="1" applyFill="1" applyBorder="1" applyAlignment="1">
      <alignment horizontal="right" wrapText="1"/>
    </xf>
    <xf numFmtId="165" fontId="2" fillId="3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wrapText="1"/>
    </xf>
    <xf numFmtId="49" fontId="0" fillId="0" borderId="6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wrapText="1"/>
    </xf>
    <xf numFmtId="165" fontId="6" fillId="0" borderId="1" xfId="15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wrapText="1"/>
    </xf>
    <xf numFmtId="165" fontId="2" fillId="4" borderId="1" xfId="15" applyNumberFormat="1" applyFont="1" applyFill="1" applyBorder="1" applyAlignment="1">
      <alignment horizontal="right" wrapText="1"/>
    </xf>
    <xf numFmtId="165" fontId="2" fillId="4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7" xfId="15" applyFont="1" applyFill="1" applyBorder="1" applyAlignment="1">
      <alignment horizontal="center" vertical="center" wrapText="1"/>
    </xf>
    <xf numFmtId="44" fontId="2" fillId="0" borderId="2" xfId="1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44" fontId="2" fillId="0" borderId="0" xfId="15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4"/>
  <sheetViews>
    <sheetView view="pageBreakPreview" zoomScale="70" zoomScaleNormal="75" zoomScaleSheetLayoutView="70" workbookViewId="0" topLeftCell="A1">
      <pane xSplit="4" ySplit="5" topLeftCell="E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490" sqref="D490"/>
    </sheetView>
  </sheetViews>
  <sheetFormatPr defaultColWidth="9.00390625" defaultRowHeight="15.75"/>
  <cols>
    <col min="1" max="1" width="6.125" style="1" customWidth="1"/>
    <col min="2" max="2" width="21.00390625" style="4" customWidth="1"/>
    <col min="3" max="3" width="22.50390625" style="5" hidden="1" customWidth="1"/>
    <col min="4" max="4" width="57.375" style="6" customWidth="1"/>
    <col min="5" max="5" width="13.875" style="6" customWidth="1"/>
    <col min="6" max="6" width="13.625" style="6" customWidth="1"/>
    <col min="7" max="7" width="13.00390625" style="6" customWidth="1"/>
    <col min="8" max="8" width="12.625" style="6" customWidth="1"/>
    <col min="9" max="9" width="12.75390625" style="3" customWidth="1"/>
    <col min="10" max="10" width="11.00390625" style="3" customWidth="1"/>
    <col min="11" max="11" width="9.875" style="3" customWidth="1"/>
    <col min="12" max="12" width="13.75390625" style="3" hidden="1" customWidth="1"/>
    <col min="13" max="16384" width="15.25390625" style="3" customWidth="1"/>
  </cols>
  <sheetData>
    <row r="1" ht="15.75">
      <c r="K1" s="7" t="s">
        <v>226</v>
      </c>
    </row>
    <row r="2" spans="1:11" ht="21" customHeight="1">
      <c r="A2" s="94" t="s">
        <v>225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4:11" ht="20.25" customHeight="1">
      <c r="D3" s="42"/>
      <c r="H3" s="7"/>
      <c r="K3" s="7" t="s">
        <v>0</v>
      </c>
    </row>
    <row r="4" spans="1:11" ht="37.5" customHeight="1">
      <c r="A4" s="120" t="s">
        <v>1</v>
      </c>
      <c r="B4" s="100" t="s">
        <v>2</v>
      </c>
      <c r="C4" s="120" t="s">
        <v>3</v>
      </c>
      <c r="D4" s="100" t="s">
        <v>4</v>
      </c>
      <c r="E4" s="101" t="s">
        <v>230</v>
      </c>
      <c r="F4" s="116" t="s">
        <v>224</v>
      </c>
      <c r="G4" s="116" t="s">
        <v>227</v>
      </c>
      <c r="H4" s="116" t="s">
        <v>228</v>
      </c>
      <c r="I4" s="115" t="s">
        <v>220</v>
      </c>
      <c r="J4" s="100" t="s">
        <v>221</v>
      </c>
      <c r="K4" s="116" t="s">
        <v>5</v>
      </c>
    </row>
    <row r="5" spans="1:11" ht="39.75" customHeight="1">
      <c r="A5" s="120"/>
      <c r="B5" s="100"/>
      <c r="C5" s="120"/>
      <c r="D5" s="100"/>
      <c r="E5" s="102"/>
      <c r="F5" s="117"/>
      <c r="G5" s="117"/>
      <c r="H5" s="117"/>
      <c r="I5" s="104"/>
      <c r="J5" s="104"/>
      <c r="K5" s="117"/>
    </row>
    <row r="6" spans="1:11" ht="15.75" customHeight="1" hidden="1">
      <c r="A6" s="106" t="s">
        <v>6</v>
      </c>
      <c r="B6" s="97" t="s">
        <v>7</v>
      </c>
      <c r="C6" s="9" t="s">
        <v>8</v>
      </c>
      <c r="D6" s="10" t="s">
        <v>9</v>
      </c>
      <c r="E6" s="11"/>
      <c r="F6" s="12"/>
      <c r="G6" s="13"/>
      <c r="H6" s="11"/>
      <c r="I6" s="15">
        <f>H6-G6</f>
        <v>0</v>
      </c>
      <c r="J6" s="15" t="e">
        <f>H6/G6*100</f>
        <v>#DIV/0!</v>
      </c>
      <c r="K6" s="15" t="e">
        <f>H6/F6*100</f>
        <v>#DIV/0!</v>
      </c>
    </row>
    <row r="7" spans="1:11" ht="16.5" customHeight="1">
      <c r="A7" s="107"/>
      <c r="B7" s="98"/>
      <c r="C7" s="16" t="s">
        <v>10</v>
      </c>
      <c r="D7" s="17" t="s">
        <v>11</v>
      </c>
      <c r="E7" s="60">
        <v>88094.8</v>
      </c>
      <c r="F7" s="11">
        <v>352527.3</v>
      </c>
      <c r="G7" s="11">
        <v>61000</v>
      </c>
      <c r="H7" s="11">
        <v>68237</v>
      </c>
      <c r="I7" s="15">
        <f>H7-G7</f>
        <v>7237</v>
      </c>
      <c r="J7" s="15">
        <f>H7/G7*100</f>
        <v>111.8639344262295</v>
      </c>
      <c r="K7" s="15">
        <f>H7/F7*100</f>
        <v>19.356515084080016</v>
      </c>
    </row>
    <row r="8" spans="1:11" ht="31.5">
      <c r="A8" s="107"/>
      <c r="B8" s="98"/>
      <c r="C8" s="16" t="s">
        <v>12</v>
      </c>
      <c r="D8" s="18" t="s">
        <v>13</v>
      </c>
      <c r="E8" s="60"/>
      <c r="F8" s="11">
        <v>3225.3</v>
      </c>
      <c r="G8" s="11"/>
      <c r="H8" s="11"/>
      <c r="I8" s="15">
        <f aca="true" t="shared" si="0" ref="I8:I71">H8-G8</f>
        <v>0</v>
      </c>
      <c r="J8" s="15"/>
      <c r="K8" s="15">
        <f aca="true" t="shared" si="1" ref="K8:K71">H8/F8*100</f>
        <v>0</v>
      </c>
    </row>
    <row r="9" spans="1:11" ht="31.5">
      <c r="A9" s="107"/>
      <c r="B9" s="98"/>
      <c r="C9" s="19" t="s">
        <v>14</v>
      </c>
      <c r="D9" s="20" t="s">
        <v>15</v>
      </c>
      <c r="E9" s="60">
        <v>306.3</v>
      </c>
      <c r="F9" s="11"/>
      <c r="G9" s="11"/>
      <c r="H9" s="11">
        <v>88.2</v>
      </c>
      <c r="I9" s="15">
        <f t="shared" si="0"/>
        <v>88.2</v>
      </c>
      <c r="J9" s="15"/>
      <c r="K9" s="15"/>
    </row>
    <row r="10" spans="1:11" ht="31.5">
      <c r="A10" s="107"/>
      <c r="B10" s="98"/>
      <c r="C10" s="16" t="s">
        <v>16</v>
      </c>
      <c r="D10" s="21" t="s">
        <v>17</v>
      </c>
      <c r="E10" s="60">
        <v>7.8</v>
      </c>
      <c r="F10" s="11"/>
      <c r="G10" s="11"/>
      <c r="H10" s="11">
        <v>0.6</v>
      </c>
      <c r="I10" s="15">
        <f t="shared" si="0"/>
        <v>0.6</v>
      </c>
      <c r="J10" s="15"/>
      <c r="K10" s="15"/>
    </row>
    <row r="11" spans="1:11" ht="63" customHeight="1">
      <c r="A11" s="107"/>
      <c r="B11" s="98"/>
      <c r="C11" s="19" t="s">
        <v>18</v>
      </c>
      <c r="D11" s="22" t="s">
        <v>19</v>
      </c>
      <c r="E11" s="60">
        <v>5.5</v>
      </c>
      <c r="F11" s="11"/>
      <c r="G11" s="11"/>
      <c r="H11" s="11"/>
      <c r="I11" s="15">
        <f t="shared" si="0"/>
        <v>0</v>
      </c>
      <c r="J11" s="15"/>
      <c r="K11" s="15"/>
    </row>
    <row r="12" spans="1:11" ht="47.25">
      <c r="A12" s="107"/>
      <c r="B12" s="98"/>
      <c r="C12" s="19" t="s">
        <v>20</v>
      </c>
      <c r="D12" s="20" t="s">
        <v>21</v>
      </c>
      <c r="E12" s="60">
        <v>54073.3</v>
      </c>
      <c r="F12" s="11">
        <v>860562.8</v>
      </c>
      <c r="G12" s="11">
        <v>28523</v>
      </c>
      <c r="H12" s="11">
        <v>29465.1</v>
      </c>
      <c r="I12" s="15">
        <f t="shared" si="0"/>
        <v>942.0999999999985</v>
      </c>
      <c r="J12" s="15">
        <f aca="true" t="shared" si="2" ref="J12:J71">H12/G12*100</f>
        <v>103.30294849770361</v>
      </c>
      <c r="K12" s="15">
        <f t="shared" si="1"/>
        <v>3.4239337326688997</v>
      </c>
    </row>
    <row r="13" spans="1:11" ht="47.25">
      <c r="A13" s="107"/>
      <c r="B13" s="98"/>
      <c r="C13" s="19" t="s">
        <v>65</v>
      </c>
      <c r="D13" s="20" t="s">
        <v>66</v>
      </c>
      <c r="E13" s="60"/>
      <c r="F13" s="11">
        <v>1709.2</v>
      </c>
      <c r="G13" s="11"/>
      <c r="H13" s="11">
        <v>253</v>
      </c>
      <c r="I13" s="15">
        <f t="shared" si="0"/>
        <v>253</v>
      </c>
      <c r="J13" s="15"/>
      <c r="K13" s="15">
        <f t="shared" si="1"/>
        <v>14.802246665106484</v>
      </c>
    </row>
    <row r="14" spans="1:11" ht="15.75">
      <c r="A14" s="107"/>
      <c r="B14" s="98"/>
      <c r="C14" s="16" t="s">
        <v>22</v>
      </c>
      <c r="D14" s="18" t="s">
        <v>23</v>
      </c>
      <c r="E14" s="60">
        <f>SUM(E15:E16)</f>
        <v>1.6</v>
      </c>
      <c r="F14" s="11">
        <f>SUM(F15:F16)</f>
        <v>0</v>
      </c>
      <c r="G14" s="11">
        <f>SUM(G15:G16)</f>
        <v>0</v>
      </c>
      <c r="H14" s="11">
        <f>SUM(H15:H16)</f>
        <v>0</v>
      </c>
      <c r="I14" s="15">
        <f t="shared" si="0"/>
        <v>0</v>
      </c>
      <c r="J14" s="15"/>
      <c r="K14" s="15"/>
    </row>
    <row r="15" spans="1:11" ht="63" hidden="1">
      <c r="A15" s="107"/>
      <c r="B15" s="98"/>
      <c r="C15" s="19" t="s">
        <v>200</v>
      </c>
      <c r="D15" s="58" t="s">
        <v>24</v>
      </c>
      <c r="E15" s="60"/>
      <c r="F15" s="11"/>
      <c r="G15" s="11"/>
      <c r="H15" s="11"/>
      <c r="I15" s="15">
        <f t="shared" si="0"/>
        <v>0</v>
      </c>
      <c r="J15" s="15"/>
      <c r="K15" s="15"/>
    </row>
    <row r="16" spans="1:11" ht="47.25" hidden="1">
      <c r="A16" s="107"/>
      <c r="B16" s="98"/>
      <c r="C16" s="19" t="s">
        <v>25</v>
      </c>
      <c r="D16" s="20" t="s">
        <v>26</v>
      </c>
      <c r="E16" s="60">
        <v>1.6</v>
      </c>
      <c r="F16" s="11"/>
      <c r="G16" s="11"/>
      <c r="H16" s="11"/>
      <c r="I16" s="15">
        <f t="shared" si="0"/>
        <v>0</v>
      </c>
      <c r="J16" s="15"/>
      <c r="K16" s="15"/>
    </row>
    <row r="17" spans="1:11" ht="15.75">
      <c r="A17" s="107"/>
      <c r="B17" s="98"/>
      <c r="C17" s="16" t="s">
        <v>27</v>
      </c>
      <c r="D17" s="18" t="s">
        <v>28</v>
      </c>
      <c r="E17" s="60">
        <v>2907.4</v>
      </c>
      <c r="F17" s="11"/>
      <c r="G17" s="11"/>
      <c r="H17" s="11"/>
      <c r="I17" s="15">
        <f t="shared" si="0"/>
        <v>0</v>
      </c>
      <c r="J17" s="15"/>
      <c r="K17" s="15"/>
    </row>
    <row r="18" spans="1:11" ht="15.75">
      <c r="A18" s="107"/>
      <c r="B18" s="98"/>
      <c r="C18" s="16" t="s">
        <v>29</v>
      </c>
      <c r="D18" s="18" t="s">
        <v>30</v>
      </c>
      <c r="E18" s="60">
        <v>279.2</v>
      </c>
      <c r="F18" s="11"/>
      <c r="G18" s="11"/>
      <c r="H18" s="11"/>
      <c r="I18" s="15">
        <f t="shared" si="0"/>
        <v>0</v>
      </c>
      <c r="J18" s="15"/>
      <c r="K18" s="15"/>
    </row>
    <row r="19" spans="1:11" ht="15.75">
      <c r="A19" s="107"/>
      <c r="B19" s="98"/>
      <c r="C19" s="16" t="s">
        <v>48</v>
      </c>
      <c r="D19" s="18" t="s">
        <v>49</v>
      </c>
      <c r="E19" s="60"/>
      <c r="F19" s="11"/>
      <c r="G19" s="11"/>
      <c r="H19" s="11">
        <v>-34532.5</v>
      </c>
      <c r="I19" s="15">
        <f t="shared" si="0"/>
        <v>-34532.5</v>
      </c>
      <c r="J19" s="15"/>
      <c r="K19" s="15"/>
    </row>
    <row r="20" spans="1:11" ht="15.75" hidden="1">
      <c r="A20" s="107"/>
      <c r="B20" s="98"/>
      <c r="C20" s="16" t="s">
        <v>52</v>
      </c>
      <c r="D20" s="18" t="s">
        <v>89</v>
      </c>
      <c r="E20" s="60"/>
      <c r="F20" s="11"/>
      <c r="G20" s="11"/>
      <c r="H20" s="11"/>
      <c r="I20" s="15">
        <f t="shared" si="0"/>
        <v>0</v>
      </c>
      <c r="J20" s="15" t="e">
        <f t="shared" si="2"/>
        <v>#DIV/0!</v>
      </c>
      <c r="K20" s="15" t="e">
        <f t="shared" si="1"/>
        <v>#DIV/0!</v>
      </c>
    </row>
    <row r="21" spans="1:11" s="26" customFormat="1" ht="15.75">
      <c r="A21" s="107"/>
      <c r="B21" s="98"/>
      <c r="C21" s="23"/>
      <c r="D21" s="24" t="s">
        <v>33</v>
      </c>
      <c r="E21" s="62">
        <f>SUM(E6:E14,E17:E20)</f>
        <v>145675.90000000002</v>
      </c>
      <c r="F21" s="25">
        <f>SUM(F6:F14,F17:F20)</f>
        <v>1218024.5999999999</v>
      </c>
      <c r="G21" s="25">
        <f>SUM(G6:G14,G17:G20)</f>
        <v>89523</v>
      </c>
      <c r="H21" s="25">
        <f>SUM(H6:H14,H17:H20)</f>
        <v>63511.399999999994</v>
      </c>
      <c r="I21" s="61">
        <f t="shared" si="0"/>
        <v>-26011.600000000006</v>
      </c>
      <c r="J21" s="61">
        <f t="shared" si="2"/>
        <v>70.94422662332585</v>
      </c>
      <c r="K21" s="61">
        <f t="shared" si="1"/>
        <v>5.214295343460223</v>
      </c>
    </row>
    <row r="22" spans="1:11" ht="15.75">
      <c r="A22" s="107"/>
      <c r="B22" s="98"/>
      <c r="C22" s="16" t="s">
        <v>34</v>
      </c>
      <c r="D22" s="27" t="s">
        <v>35</v>
      </c>
      <c r="E22" s="60">
        <v>52762.9</v>
      </c>
      <c r="F22" s="11">
        <v>2577354.9</v>
      </c>
      <c r="G22" s="11">
        <v>46392.4</v>
      </c>
      <c r="H22" s="11">
        <v>51568.5</v>
      </c>
      <c r="I22" s="15">
        <f t="shared" si="0"/>
        <v>5176.0999999999985</v>
      </c>
      <c r="J22" s="15">
        <f t="shared" si="2"/>
        <v>111.15721540597166</v>
      </c>
      <c r="K22" s="15">
        <f t="shared" si="1"/>
        <v>2.0008303862227126</v>
      </c>
    </row>
    <row r="23" spans="1:11" s="26" customFormat="1" ht="15.75">
      <c r="A23" s="107"/>
      <c r="B23" s="98"/>
      <c r="C23" s="23"/>
      <c r="D23" s="24" t="s">
        <v>36</v>
      </c>
      <c r="E23" s="62">
        <f>SUM(E22)</f>
        <v>52762.9</v>
      </c>
      <c r="F23" s="25">
        <f>SUM(F22)</f>
        <v>2577354.9</v>
      </c>
      <c r="G23" s="25">
        <f>SUM(G22)</f>
        <v>46392.4</v>
      </c>
      <c r="H23" s="25">
        <f>SUM(H22)</f>
        <v>51568.5</v>
      </c>
      <c r="I23" s="61">
        <f t="shared" si="0"/>
        <v>5176.0999999999985</v>
      </c>
      <c r="J23" s="61">
        <f t="shared" si="2"/>
        <v>111.15721540597166</v>
      </c>
      <c r="K23" s="61">
        <f t="shared" si="1"/>
        <v>2.0008303862227126</v>
      </c>
    </row>
    <row r="24" spans="1:11" s="26" customFormat="1" ht="34.5" customHeight="1">
      <c r="A24" s="107"/>
      <c r="B24" s="98"/>
      <c r="C24" s="23"/>
      <c r="D24" s="24" t="s">
        <v>215</v>
      </c>
      <c r="E24" s="62">
        <f>E25-E19</f>
        <v>198438.80000000002</v>
      </c>
      <c r="F24" s="25">
        <f>F25-F19</f>
        <v>3795379.5</v>
      </c>
      <c r="G24" s="25">
        <f>G25-G19</f>
        <v>135915.4</v>
      </c>
      <c r="H24" s="25">
        <f>H25-H19</f>
        <v>149612.4</v>
      </c>
      <c r="I24" s="61">
        <f t="shared" si="0"/>
        <v>13697</v>
      </c>
      <c r="J24" s="61">
        <f t="shared" si="2"/>
        <v>110.07759238467459</v>
      </c>
      <c r="K24" s="61">
        <f t="shared" si="1"/>
        <v>3.941961535071789</v>
      </c>
    </row>
    <row r="25" spans="1:11" s="26" customFormat="1" ht="31.5">
      <c r="A25" s="111"/>
      <c r="B25" s="99"/>
      <c r="C25" s="23"/>
      <c r="D25" s="24" t="s">
        <v>216</v>
      </c>
      <c r="E25" s="62">
        <f>E21+E23</f>
        <v>198438.80000000002</v>
      </c>
      <c r="F25" s="25">
        <f>F21+F23</f>
        <v>3795379.5</v>
      </c>
      <c r="G25" s="25">
        <f>G21+G23</f>
        <v>135915.4</v>
      </c>
      <c r="H25" s="25">
        <f>H21+H23</f>
        <v>115079.9</v>
      </c>
      <c r="I25" s="61">
        <f t="shared" si="0"/>
        <v>-20835.5</v>
      </c>
      <c r="J25" s="61">
        <f t="shared" si="2"/>
        <v>84.67024340140999</v>
      </c>
      <c r="K25" s="61">
        <f t="shared" si="1"/>
        <v>3.0321052216254</v>
      </c>
    </row>
    <row r="26" spans="1:11" ht="31.5">
      <c r="A26" s="106" t="s">
        <v>38</v>
      </c>
      <c r="B26" s="97" t="s">
        <v>39</v>
      </c>
      <c r="C26" s="16" t="s">
        <v>16</v>
      </c>
      <c r="D26" s="21" t="s">
        <v>17</v>
      </c>
      <c r="E26" s="60">
        <v>0.1</v>
      </c>
      <c r="F26" s="11"/>
      <c r="G26" s="11"/>
      <c r="H26" s="11"/>
      <c r="I26" s="15">
        <f t="shared" si="0"/>
        <v>0</v>
      </c>
      <c r="J26" s="15"/>
      <c r="K26" s="15"/>
    </row>
    <row r="27" spans="1:11" ht="15.75">
      <c r="A27" s="107"/>
      <c r="B27" s="98"/>
      <c r="C27" s="16" t="s">
        <v>22</v>
      </c>
      <c r="D27" s="18" t="s">
        <v>23</v>
      </c>
      <c r="E27" s="60">
        <f>SUM(E28:E29)</f>
        <v>0</v>
      </c>
      <c r="F27" s="11">
        <f>SUM(F28:F29)</f>
        <v>1800</v>
      </c>
      <c r="G27" s="11">
        <f>SUM(G28:G29)</f>
        <v>100</v>
      </c>
      <c r="H27" s="11">
        <f>SUM(H28:H29)</f>
        <v>170.3</v>
      </c>
      <c r="I27" s="15">
        <f t="shared" si="0"/>
        <v>70.30000000000001</v>
      </c>
      <c r="J27" s="15">
        <f t="shared" si="2"/>
        <v>170.3</v>
      </c>
      <c r="K27" s="15">
        <f t="shared" si="1"/>
        <v>9.461111111111112</v>
      </c>
    </row>
    <row r="28" spans="1:11" ht="31.5" customHeight="1" hidden="1">
      <c r="A28" s="107"/>
      <c r="B28" s="98"/>
      <c r="C28" s="19" t="s">
        <v>42</v>
      </c>
      <c r="D28" s="20" t="s">
        <v>43</v>
      </c>
      <c r="E28" s="60"/>
      <c r="F28" s="11"/>
      <c r="G28" s="11"/>
      <c r="H28" s="11">
        <v>170.3</v>
      </c>
      <c r="I28" s="15">
        <f t="shared" si="0"/>
        <v>170.3</v>
      </c>
      <c r="J28" s="15" t="e">
        <f t="shared" si="2"/>
        <v>#DIV/0!</v>
      </c>
      <c r="K28" s="15" t="e">
        <f t="shared" si="1"/>
        <v>#DIV/0!</v>
      </c>
    </row>
    <row r="29" spans="1:11" ht="47.25" customHeight="1" hidden="1">
      <c r="A29" s="107"/>
      <c r="B29" s="98"/>
      <c r="C29" s="19" t="s">
        <v>44</v>
      </c>
      <c r="D29" s="58" t="s">
        <v>45</v>
      </c>
      <c r="E29" s="60"/>
      <c r="F29" s="11">
        <v>1800</v>
      </c>
      <c r="G29" s="11">
        <v>100</v>
      </c>
      <c r="H29" s="11"/>
      <c r="I29" s="15">
        <f t="shared" si="0"/>
        <v>-100</v>
      </c>
      <c r="J29" s="15">
        <f t="shared" si="2"/>
        <v>0</v>
      </c>
      <c r="K29" s="15">
        <f t="shared" si="1"/>
        <v>0</v>
      </c>
    </row>
    <row r="30" spans="1:11" ht="15.75">
      <c r="A30" s="107"/>
      <c r="B30" s="98"/>
      <c r="C30" s="16" t="s">
        <v>27</v>
      </c>
      <c r="D30" s="18" t="s">
        <v>28</v>
      </c>
      <c r="E30" s="60">
        <v>3270.5</v>
      </c>
      <c r="F30" s="11"/>
      <c r="G30" s="11"/>
      <c r="H30" s="11">
        <v>978.4</v>
      </c>
      <c r="I30" s="15">
        <f t="shared" si="0"/>
        <v>978.4</v>
      </c>
      <c r="J30" s="15"/>
      <c r="K30" s="15"/>
    </row>
    <row r="31" spans="1:11" ht="15.75" customHeight="1" hidden="1">
      <c r="A31" s="107"/>
      <c r="B31" s="98"/>
      <c r="C31" s="16" t="s">
        <v>29</v>
      </c>
      <c r="D31" s="18" t="s">
        <v>30</v>
      </c>
      <c r="E31" s="60"/>
      <c r="F31" s="11"/>
      <c r="G31" s="11"/>
      <c r="H31" s="11"/>
      <c r="I31" s="15">
        <f t="shared" si="0"/>
        <v>0</v>
      </c>
      <c r="J31" s="15" t="e">
        <f t="shared" si="2"/>
        <v>#DIV/0!</v>
      </c>
      <c r="K31" s="15" t="e">
        <f t="shared" si="1"/>
        <v>#DIV/0!</v>
      </c>
    </row>
    <row r="32" spans="1:11" ht="31.5" customHeight="1" hidden="1">
      <c r="A32" s="107"/>
      <c r="B32" s="98"/>
      <c r="C32" s="16" t="s">
        <v>46</v>
      </c>
      <c r="D32" s="18" t="s">
        <v>47</v>
      </c>
      <c r="E32" s="60"/>
      <c r="F32" s="11"/>
      <c r="G32" s="11"/>
      <c r="H32" s="11"/>
      <c r="I32" s="15">
        <f t="shared" si="0"/>
        <v>0</v>
      </c>
      <c r="J32" s="15" t="e">
        <f t="shared" si="2"/>
        <v>#DIV/0!</v>
      </c>
      <c r="K32" s="15" t="e">
        <f t="shared" si="1"/>
        <v>#DIV/0!</v>
      </c>
    </row>
    <row r="33" spans="1:11" ht="15.75" customHeight="1" hidden="1">
      <c r="A33" s="107"/>
      <c r="B33" s="98"/>
      <c r="C33" s="16" t="s">
        <v>48</v>
      </c>
      <c r="D33" s="18" t="s">
        <v>49</v>
      </c>
      <c r="E33" s="60"/>
      <c r="F33" s="11"/>
      <c r="G33" s="11"/>
      <c r="H33" s="11"/>
      <c r="I33" s="15">
        <f t="shared" si="0"/>
        <v>0</v>
      </c>
      <c r="J33" s="15" t="e">
        <f t="shared" si="2"/>
        <v>#DIV/0!</v>
      </c>
      <c r="K33" s="15" t="e">
        <f t="shared" si="1"/>
        <v>#DIV/0!</v>
      </c>
    </row>
    <row r="34" spans="1:11" ht="31.5" hidden="1">
      <c r="A34" s="107"/>
      <c r="B34" s="98"/>
      <c r="C34" s="16" t="s">
        <v>50</v>
      </c>
      <c r="D34" s="18" t="s">
        <v>51</v>
      </c>
      <c r="E34" s="60"/>
      <c r="F34" s="11"/>
      <c r="G34" s="11"/>
      <c r="H34" s="11"/>
      <c r="I34" s="15">
        <f t="shared" si="0"/>
        <v>0</v>
      </c>
      <c r="J34" s="15" t="e">
        <f t="shared" si="2"/>
        <v>#DIV/0!</v>
      </c>
      <c r="K34" s="15" t="e">
        <f t="shared" si="1"/>
        <v>#DIV/0!</v>
      </c>
    </row>
    <row r="35" spans="1:11" ht="15.75" customHeight="1" hidden="1">
      <c r="A35" s="107"/>
      <c r="B35" s="98"/>
      <c r="C35" s="16" t="s">
        <v>52</v>
      </c>
      <c r="D35" s="18" t="s">
        <v>203</v>
      </c>
      <c r="E35" s="60"/>
      <c r="F35" s="11"/>
      <c r="G35" s="11"/>
      <c r="H35" s="11"/>
      <c r="I35" s="15">
        <f t="shared" si="0"/>
        <v>0</v>
      </c>
      <c r="J35" s="15" t="e">
        <f t="shared" si="2"/>
        <v>#DIV/0!</v>
      </c>
      <c r="K35" s="15" t="e">
        <f t="shared" si="1"/>
        <v>#DIV/0!</v>
      </c>
    </row>
    <row r="36" spans="1:11" ht="15.75" customHeight="1" hidden="1">
      <c r="A36" s="107"/>
      <c r="B36" s="98"/>
      <c r="C36" s="16" t="s">
        <v>53</v>
      </c>
      <c r="D36" s="18" t="s">
        <v>54</v>
      </c>
      <c r="E36" s="60"/>
      <c r="F36" s="11"/>
      <c r="G36" s="11"/>
      <c r="H36" s="11"/>
      <c r="I36" s="15">
        <f t="shared" si="0"/>
        <v>0</v>
      </c>
      <c r="J36" s="15" t="e">
        <f t="shared" si="2"/>
        <v>#DIV/0!</v>
      </c>
      <c r="K36" s="15" t="e">
        <f t="shared" si="1"/>
        <v>#DIV/0!</v>
      </c>
    </row>
    <row r="37" spans="1:11" ht="15.75" customHeight="1" hidden="1">
      <c r="A37" s="107"/>
      <c r="B37" s="98"/>
      <c r="C37" s="16" t="s">
        <v>55</v>
      </c>
      <c r="D37" s="20" t="s">
        <v>56</v>
      </c>
      <c r="E37" s="60"/>
      <c r="F37" s="11"/>
      <c r="G37" s="11"/>
      <c r="H37" s="11"/>
      <c r="I37" s="15">
        <f t="shared" si="0"/>
        <v>0</v>
      </c>
      <c r="J37" s="15" t="e">
        <f t="shared" si="2"/>
        <v>#DIV/0!</v>
      </c>
      <c r="K37" s="15" t="e">
        <f t="shared" si="1"/>
        <v>#DIV/0!</v>
      </c>
    </row>
    <row r="38" spans="1:11" ht="15.75" customHeight="1">
      <c r="A38" s="107"/>
      <c r="B38" s="98"/>
      <c r="C38" s="16"/>
      <c r="D38" s="24" t="s">
        <v>33</v>
      </c>
      <c r="E38" s="62">
        <f>SUM(E26:E27,E30:E37)</f>
        <v>3270.6</v>
      </c>
      <c r="F38" s="25">
        <f>SUM(F26:F27,F30:F37)</f>
        <v>1800</v>
      </c>
      <c r="G38" s="25">
        <f>SUM(G26:G27,G30:G37)</f>
        <v>100</v>
      </c>
      <c r="H38" s="25">
        <f>SUM(H26:H27,H30:H37)</f>
        <v>1148.7</v>
      </c>
      <c r="I38" s="61">
        <f t="shared" si="0"/>
        <v>1048.7</v>
      </c>
      <c r="J38" s="61">
        <f t="shared" si="2"/>
        <v>1148.7</v>
      </c>
      <c r="K38" s="61">
        <f t="shared" si="1"/>
        <v>63.81666666666666</v>
      </c>
    </row>
    <row r="39" spans="1:11" ht="120" customHeight="1">
      <c r="A39" s="107"/>
      <c r="B39" s="98"/>
      <c r="C39" s="29" t="s">
        <v>206</v>
      </c>
      <c r="D39" s="30" t="s">
        <v>207</v>
      </c>
      <c r="E39" s="60">
        <v>44.2</v>
      </c>
      <c r="F39" s="11">
        <f>220+265</f>
        <v>485</v>
      </c>
      <c r="G39" s="11">
        <v>57.2</v>
      </c>
      <c r="H39" s="11">
        <v>136.9</v>
      </c>
      <c r="I39" s="15">
        <f t="shared" si="0"/>
        <v>79.7</v>
      </c>
      <c r="J39" s="15">
        <f t="shared" si="2"/>
        <v>239.33566433566432</v>
      </c>
      <c r="K39" s="15">
        <f t="shared" si="1"/>
        <v>28.22680412371134</v>
      </c>
    </row>
    <row r="40" spans="1:11" ht="15.75" customHeight="1">
      <c r="A40" s="107"/>
      <c r="B40" s="98"/>
      <c r="C40" s="16" t="s">
        <v>169</v>
      </c>
      <c r="D40" s="27" t="s">
        <v>170</v>
      </c>
      <c r="E40" s="63">
        <v>49.1</v>
      </c>
      <c r="F40" s="37"/>
      <c r="G40" s="37"/>
      <c r="H40" s="34">
        <v>6.5</v>
      </c>
      <c r="I40" s="15">
        <f t="shared" si="0"/>
        <v>6.5</v>
      </c>
      <c r="J40" s="15"/>
      <c r="K40" s="15"/>
    </row>
    <row r="41" spans="1:11" ht="15.75" customHeight="1" hidden="1">
      <c r="A41" s="107"/>
      <c r="B41" s="98"/>
      <c r="C41" s="16" t="s">
        <v>22</v>
      </c>
      <c r="D41" s="18" t="s">
        <v>23</v>
      </c>
      <c r="E41" s="60">
        <f>SUM(E42:E42)</f>
        <v>0</v>
      </c>
      <c r="F41" s="11">
        <f>SUM(F42:F42)</f>
        <v>0</v>
      </c>
      <c r="G41" s="11">
        <f>SUM(G42:G42)</f>
        <v>0</v>
      </c>
      <c r="H41" s="11">
        <f>SUM(H42:H42)</f>
        <v>0</v>
      </c>
      <c r="I41" s="15">
        <f t="shared" si="0"/>
        <v>0</v>
      </c>
      <c r="J41" s="15" t="e">
        <f t="shared" si="2"/>
        <v>#DIV/0!</v>
      </c>
      <c r="K41" s="15" t="e">
        <f t="shared" si="1"/>
        <v>#DIV/0!</v>
      </c>
    </row>
    <row r="42" spans="1:11" ht="15.75" customHeight="1" hidden="1">
      <c r="A42" s="107"/>
      <c r="B42" s="98"/>
      <c r="C42" s="16" t="s">
        <v>179</v>
      </c>
      <c r="D42" s="58" t="s">
        <v>180</v>
      </c>
      <c r="E42" s="60"/>
      <c r="F42" s="11"/>
      <c r="G42" s="11"/>
      <c r="H42" s="11"/>
      <c r="I42" s="15">
        <f t="shared" si="0"/>
        <v>0</v>
      </c>
      <c r="J42" s="15" t="e">
        <f t="shared" si="2"/>
        <v>#DIV/0!</v>
      </c>
      <c r="K42" s="15" t="e">
        <f t="shared" si="1"/>
        <v>#DIV/0!</v>
      </c>
    </row>
    <row r="43" spans="1:11" ht="15.75" customHeight="1" hidden="1">
      <c r="A43" s="107"/>
      <c r="B43" s="98"/>
      <c r="C43" s="16" t="s">
        <v>52</v>
      </c>
      <c r="D43" s="18" t="s">
        <v>89</v>
      </c>
      <c r="E43" s="60"/>
      <c r="F43" s="11"/>
      <c r="G43" s="11"/>
      <c r="H43" s="11"/>
      <c r="I43" s="15">
        <f t="shared" si="0"/>
        <v>0</v>
      </c>
      <c r="J43" s="15" t="e">
        <f t="shared" si="2"/>
        <v>#DIV/0!</v>
      </c>
      <c r="K43" s="15" t="e">
        <f t="shared" si="1"/>
        <v>#DIV/0!</v>
      </c>
    </row>
    <row r="44" spans="1:11" s="26" customFormat="1" ht="15.75">
      <c r="A44" s="107"/>
      <c r="B44" s="98"/>
      <c r="C44" s="28"/>
      <c r="D44" s="24" t="s">
        <v>36</v>
      </c>
      <c r="E44" s="57">
        <f>SUM(E39:E41,E43)</f>
        <v>93.30000000000001</v>
      </c>
      <c r="F44" s="37">
        <f>SUM(F39:F41,F43)</f>
        <v>485</v>
      </c>
      <c r="G44" s="37">
        <f>SUM(G39:G41,G43)</f>
        <v>57.2</v>
      </c>
      <c r="H44" s="37">
        <f>SUM(H39:H41,H43)</f>
        <v>143.4</v>
      </c>
      <c r="I44" s="61">
        <f t="shared" si="0"/>
        <v>86.2</v>
      </c>
      <c r="J44" s="61">
        <f t="shared" si="2"/>
        <v>250.69930069930072</v>
      </c>
      <c r="K44" s="61">
        <f t="shared" si="1"/>
        <v>29.567010309278352</v>
      </c>
    </row>
    <row r="45" spans="1:11" s="26" customFormat="1" ht="15.75">
      <c r="A45" s="111"/>
      <c r="B45" s="99"/>
      <c r="C45" s="28"/>
      <c r="D45" s="24" t="s">
        <v>37</v>
      </c>
      <c r="E45" s="62">
        <f>E38+E44</f>
        <v>3363.9</v>
      </c>
      <c r="F45" s="25">
        <f>F38+F44</f>
        <v>2285</v>
      </c>
      <c r="G45" s="25">
        <f>G38+G44</f>
        <v>157.2</v>
      </c>
      <c r="H45" s="25">
        <f>H38+H44</f>
        <v>1292.1000000000001</v>
      </c>
      <c r="I45" s="61">
        <f t="shared" si="0"/>
        <v>1134.9</v>
      </c>
      <c r="J45" s="61">
        <f t="shared" si="2"/>
        <v>821.9465648854964</v>
      </c>
      <c r="K45" s="61">
        <f t="shared" si="1"/>
        <v>56.547045951859964</v>
      </c>
    </row>
    <row r="46" spans="1:11" ht="63" hidden="1">
      <c r="A46" s="106" t="s">
        <v>61</v>
      </c>
      <c r="B46" s="97" t="s">
        <v>62</v>
      </c>
      <c r="C46" s="19" t="s">
        <v>63</v>
      </c>
      <c r="D46" s="33" t="s">
        <v>64</v>
      </c>
      <c r="E46" s="63"/>
      <c r="F46" s="11"/>
      <c r="G46" s="34"/>
      <c r="H46" s="34"/>
      <c r="I46" s="15">
        <f t="shared" si="0"/>
        <v>0</v>
      </c>
      <c r="J46" s="15" t="e">
        <f t="shared" si="2"/>
        <v>#DIV/0!</v>
      </c>
      <c r="K46" s="15" t="e">
        <f t="shared" si="1"/>
        <v>#DIV/0!</v>
      </c>
    </row>
    <row r="47" spans="1:11" ht="31.5" customHeight="1">
      <c r="A47" s="107"/>
      <c r="B47" s="98"/>
      <c r="C47" s="16" t="s">
        <v>16</v>
      </c>
      <c r="D47" s="21" t="s">
        <v>17</v>
      </c>
      <c r="E47" s="63"/>
      <c r="F47" s="34">
        <v>180</v>
      </c>
      <c r="G47" s="34"/>
      <c r="H47" s="34"/>
      <c r="I47" s="15">
        <f t="shared" si="0"/>
        <v>0</v>
      </c>
      <c r="J47" s="15"/>
      <c r="K47" s="15">
        <f t="shared" si="1"/>
        <v>0</v>
      </c>
    </row>
    <row r="48" spans="1:11" ht="47.25" hidden="1">
      <c r="A48" s="107"/>
      <c r="B48" s="98"/>
      <c r="C48" s="19" t="s">
        <v>65</v>
      </c>
      <c r="D48" s="20" t="s">
        <v>66</v>
      </c>
      <c r="E48" s="63"/>
      <c r="F48" s="34"/>
      <c r="G48" s="34"/>
      <c r="H48" s="34"/>
      <c r="I48" s="15">
        <f t="shared" si="0"/>
        <v>0</v>
      </c>
      <c r="J48" s="15"/>
      <c r="K48" s="15" t="e">
        <f t="shared" si="1"/>
        <v>#DIV/0!</v>
      </c>
    </row>
    <row r="49" spans="1:11" ht="31.5" customHeight="1" hidden="1">
      <c r="A49" s="107"/>
      <c r="B49" s="98"/>
      <c r="C49" s="16" t="s">
        <v>22</v>
      </c>
      <c r="D49" s="18" t="s">
        <v>23</v>
      </c>
      <c r="E49" s="60">
        <f>E50</f>
        <v>0</v>
      </c>
      <c r="F49" s="11">
        <f>F50</f>
        <v>0</v>
      </c>
      <c r="G49" s="11">
        <f>G50</f>
        <v>0</v>
      </c>
      <c r="H49" s="11">
        <f>H50</f>
        <v>0</v>
      </c>
      <c r="I49" s="15">
        <f t="shared" si="0"/>
        <v>0</v>
      </c>
      <c r="J49" s="15"/>
      <c r="K49" s="15" t="e">
        <f t="shared" si="1"/>
        <v>#DIV/0!</v>
      </c>
    </row>
    <row r="50" spans="1:11" ht="31.5" customHeight="1" hidden="1">
      <c r="A50" s="107"/>
      <c r="B50" s="98"/>
      <c r="C50" s="19" t="s">
        <v>25</v>
      </c>
      <c r="D50" s="20" t="s">
        <v>26</v>
      </c>
      <c r="E50" s="60"/>
      <c r="F50" s="11"/>
      <c r="G50" s="11"/>
      <c r="H50" s="11"/>
      <c r="I50" s="15">
        <f t="shared" si="0"/>
        <v>0</v>
      </c>
      <c r="J50" s="15"/>
      <c r="K50" s="15" t="e">
        <f t="shared" si="1"/>
        <v>#DIV/0!</v>
      </c>
    </row>
    <row r="51" spans="1:11" ht="15.75" customHeight="1" hidden="1">
      <c r="A51" s="107"/>
      <c r="B51" s="98"/>
      <c r="C51" s="16" t="s">
        <v>27</v>
      </c>
      <c r="D51" s="18" t="s">
        <v>28</v>
      </c>
      <c r="E51" s="63"/>
      <c r="F51" s="34"/>
      <c r="G51" s="34"/>
      <c r="H51" s="34"/>
      <c r="I51" s="15">
        <f t="shared" si="0"/>
        <v>0</v>
      </c>
      <c r="J51" s="15"/>
      <c r="K51" s="15" t="e">
        <f t="shared" si="1"/>
        <v>#DIV/0!</v>
      </c>
    </row>
    <row r="52" spans="1:11" ht="15.75" customHeight="1" hidden="1">
      <c r="A52" s="107"/>
      <c r="B52" s="98"/>
      <c r="C52" s="16" t="s">
        <v>67</v>
      </c>
      <c r="D52" s="18" t="s">
        <v>68</v>
      </c>
      <c r="E52" s="60"/>
      <c r="F52" s="34"/>
      <c r="G52" s="11"/>
      <c r="H52" s="11"/>
      <c r="I52" s="15">
        <f t="shared" si="0"/>
        <v>0</v>
      </c>
      <c r="J52" s="15"/>
      <c r="K52" s="15" t="e">
        <f t="shared" si="1"/>
        <v>#DIV/0!</v>
      </c>
    </row>
    <row r="53" spans="1:11" s="26" customFormat="1" ht="15.75">
      <c r="A53" s="98"/>
      <c r="B53" s="98"/>
      <c r="C53" s="23"/>
      <c r="D53" s="24" t="s">
        <v>33</v>
      </c>
      <c r="E53" s="62">
        <f>SUM(E46:E49,E51:E52)</f>
        <v>0</v>
      </c>
      <c r="F53" s="25">
        <f>SUM(F46:F49,F51:F52)</f>
        <v>180</v>
      </c>
      <c r="G53" s="25">
        <f>SUM(G46:G49,G51:G52)</f>
        <v>0</v>
      </c>
      <c r="H53" s="25">
        <f>SUM(H46:H49,H51:H52)</f>
        <v>0</v>
      </c>
      <c r="I53" s="61">
        <f t="shared" si="0"/>
        <v>0</v>
      </c>
      <c r="J53" s="61"/>
      <c r="K53" s="61">
        <f t="shared" si="1"/>
        <v>0</v>
      </c>
    </row>
    <row r="54" spans="1:11" ht="31.5" customHeight="1">
      <c r="A54" s="108"/>
      <c r="B54" s="108"/>
      <c r="C54" s="16" t="s">
        <v>22</v>
      </c>
      <c r="D54" s="18" t="s">
        <v>23</v>
      </c>
      <c r="E54" s="60">
        <f>E55</f>
        <v>0</v>
      </c>
      <c r="F54" s="11">
        <f>F55</f>
        <v>1500</v>
      </c>
      <c r="G54" s="11">
        <f>G55</f>
        <v>210</v>
      </c>
      <c r="H54" s="11">
        <f>H55</f>
        <v>368.3</v>
      </c>
      <c r="I54" s="15">
        <f t="shared" si="0"/>
        <v>158.3</v>
      </c>
      <c r="J54" s="15">
        <f t="shared" si="2"/>
        <v>175.38095238095238</v>
      </c>
      <c r="K54" s="15">
        <f t="shared" si="1"/>
        <v>24.553333333333335</v>
      </c>
    </row>
    <row r="55" spans="1:11" ht="31.5" customHeight="1" hidden="1">
      <c r="A55" s="108"/>
      <c r="B55" s="108"/>
      <c r="C55" s="19" t="s">
        <v>25</v>
      </c>
      <c r="D55" s="20" t="s">
        <v>26</v>
      </c>
      <c r="E55" s="60"/>
      <c r="F55" s="11">
        <v>1500</v>
      </c>
      <c r="G55" s="11">
        <v>210</v>
      </c>
      <c r="H55" s="11">
        <v>368.3</v>
      </c>
      <c r="I55" s="15">
        <f t="shared" si="0"/>
        <v>158.3</v>
      </c>
      <c r="J55" s="15">
        <f t="shared" si="2"/>
        <v>175.38095238095238</v>
      </c>
      <c r="K55" s="15">
        <f t="shared" si="1"/>
        <v>24.553333333333335</v>
      </c>
    </row>
    <row r="56" spans="1:11" s="26" customFormat="1" ht="15.75">
      <c r="A56" s="108"/>
      <c r="B56" s="108"/>
      <c r="C56" s="23"/>
      <c r="D56" s="24" t="s">
        <v>36</v>
      </c>
      <c r="E56" s="62">
        <f>SUM(E54)</f>
        <v>0</v>
      </c>
      <c r="F56" s="25">
        <f>SUM(F54)</f>
        <v>1500</v>
      </c>
      <c r="G56" s="25">
        <f>SUM(G54)</f>
        <v>210</v>
      </c>
      <c r="H56" s="25">
        <f>SUM(H54)</f>
        <v>368.3</v>
      </c>
      <c r="I56" s="61">
        <f t="shared" si="0"/>
        <v>158.3</v>
      </c>
      <c r="J56" s="61">
        <f t="shared" si="2"/>
        <v>175.38095238095238</v>
      </c>
      <c r="K56" s="61">
        <f t="shared" si="1"/>
        <v>24.553333333333335</v>
      </c>
    </row>
    <row r="57" spans="1:11" s="26" customFormat="1" ht="15.75">
      <c r="A57" s="105"/>
      <c r="B57" s="105"/>
      <c r="C57" s="23"/>
      <c r="D57" s="24" t="s">
        <v>37</v>
      </c>
      <c r="E57" s="62">
        <f>E53+E56</f>
        <v>0</v>
      </c>
      <c r="F57" s="25">
        <f>F53+F56</f>
        <v>1680</v>
      </c>
      <c r="G57" s="25">
        <f>G53+G56</f>
        <v>210</v>
      </c>
      <c r="H57" s="25">
        <f>H53+H56</f>
        <v>368.3</v>
      </c>
      <c r="I57" s="61">
        <f t="shared" si="0"/>
        <v>158.3</v>
      </c>
      <c r="J57" s="61">
        <f t="shared" si="2"/>
        <v>175.38095238095238</v>
      </c>
      <c r="K57" s="61">
        <f t="shared" si="1"/>
        <v>21.922619047619047</v>
      </c>
    </row>
    <row r="58" spans="1:11" ht="31.5" customHeight="1" hidden="1">
      <c r="A58" s="106" t="s">
        <v>69</v>
      </c>
      <c r="B58" s="97" t="s">
        <v>70</v>
      </c>
      <c r="C58" s="16" t="s">
        <v>16</v>
      </c>
      <c r="D58" s="21" t="s">
        <v>17</v>
      </c>
      <c r="E58" s="60"/>
      <c r="F58" s="11"/>
      <c r="G58" s="11"/>
      <c r="H58" s="11"/>
      <c r="I58" s="15">
        <f t="shared" si="0"/>
        <v>0</v>
      </c>
      <c r="J58" s="15" t="e">
        <f t="shared" si="2"/>
        <v>#DIV/0!</v>
      </c>
      <c r="K58" s="15" t="e">
        <f t="shared" si="1"/>
        <v>#DIV/0!</v>
      </c>
    </row>
    <row r="59" spans="1:11" ht="15.75" hidden="1">
      <c r="A59" s="107"/>
      <c r="B59" s="98"/>
      <c r="C59" s="16" t="s">
        <v>22</v>
      </c>
      <c r="D59" s="18" t="s">
        <v>23</v>
      </c>
      <c r="E59" s="60">
        <f>E60</f>
        <v>0</v>
      </c>
      <c r="F59" s="11">
        <f>F60</f>
        <v>0</v>
      </c>
      <c r="G59" s="11">
        <f>G60</f>
        <v>0</v>
      </c>
      <c r="H59" s="11">
        <f>H60</f>
        <v>0</v>
      </c>
      <c r="I59" s="15">
        <f t="shared" si="0"/>
        <v>0</v>
      </c>
      <c r="J59" s="15" t="e">
        <f t="shared" si="2"/>
        <v>#DIV/0!</v>
      </c>
      <c r="K59" s="15" t="e">
        <f t="shared" si="1"/>
        <v>#DIV/0!</v>
      </c>
    </row>
    <row r="60" spans="1:11" ht="47.25" hidden="1">
      <c r="A60" s="107"/>
      <c r="B60" s="98"/>
      <c r="C60" s="19" t="s">
        <v>25</v>
      </c>
      <c r="D60" s="20" t="s">
        <v>26</v>
      </c>
      <c r="E60" s="60"/>
      <c r="F60" s="11"/>
      <c r="G60" s="11"/>
      <c r="H60" s="11"/>
      <c r="I60" s="15">
        <f t="shared" si="0"/>
        <v>0</v>
      </c>
      <c r="J60" s="15" t="e">
        <f t="shared" si="2"/>
        <v>#DIV/0!</v>
      </c>
      <c r="K60" s="15" t="e">
        <f t="shared" si="1"/>
        <v>#DIV/0!</v>
      </c>
    </row>
    <row r="61" spans="1:11" ht="15.75" customHeight="1" hidden="1">
      <c r="A61" s="107"/>
      <c r="B61" s="98"/>
      <c r="C61" s="16" t="s">
        <v>27</v>
      </c>
      <c r="D61" s="18" t="s">
        <v>28</v>
      </c>
      <c r="E61" s="60"/>
      <c r="F61" s="11"/>
      <c r="G61" s="11"/>
      <c r="H61" s="11"/>
      <c r="I61" s="15">
        <f t="shared" si="0"/>
        <v>0</v>
      </c>
      <c r="J61" s="15" t="e">
        <f t="shared" si="2"/>
        <v>#DIV/0!</v>
      </c>
      <c r="K61" s="15" t="e">
        <f t="shared" si="1"/>
        <v>#DIV/0!</v>
      </c>
    </row>
    <row r="62" spans="1:11" s="26" customFormat="1" ht="15.75">
      <c r="A62" s="107"/>
      <c r="B62" s="98"/>
      <c r="C62" s="8"/>
      <c r="D62" s="24" t="s">
        <v>33</v>
      </c>
      <c r="E62" s="62">
        <f>SUM(E58:E59,E61:E61)</f>
        <v>0</v>
      </c>
      <c r="F62" s="25">
        <f>SUM(F58:F59,F61:F61)</f>
        <v>0</v>
      </c>
      <c r="G62" s="25">
        <f>SUM(G58:G59,G61:G61)</f>
        <v>0</v>
      </c>
      <c r="H62" s="25">
        <f>SUM(H58:H59,H61:H61)</f>
        <v>0</v>
      </c>
      <c r="I62" s="61">
        <f t="shared" si="0"/>
        <v>0</v>
      </c>
      <c r="J62" s="15"/>
      <c r="K62" s="15"/>
    </row>
    <row r="63" spans="1:11" ht="15.75">
      <c r="A63" s="107"/>
      <c r="B63" s="98"/>
      <c r="C63" s="16" t="s">
        <v>71</v>
      </c>
      <c r="D63" s="18" t="s">
        <v>72</v>
      </c>
      <c r="E63" s="60">
        <v>2816.4</v>
      </c>
      <c r="F63" s="11">
        <v>13174.1</v>
      </c>
      <c r="G63" s="11">
        <v>2495.4</v>
      </c>
      <c r="H63" s="11">
        <v>1949.2</v>
      </c>
      <c r="I63" s="15">
        <f t="shared" si="0"/>
        <v>-546.2</v>
      </c>
      <c r="J63" s="15">
        <f t="shared" si="2"/>
        <v>78.11172557505812</v>
      </c>
      <c r="K63" s="15">
        <f t="shared" si="1"/>
        <v>14.79569761881267</v>
      </c>
    </row>
    <row r="64" spans="1:11" ht="15.75">
      <c r="A64" s="107"/>
      <c r="B64" s="98"/>
      <c r="C64" s="16" t="s">
        <v>22</v>
      </c>
      <c r="D64" s="18" t="s">
        <v>23</v>
      </c>
      <c r="E64" s="60">
        <f>SUM(E65:E72)</f>
        <v>255.60000000000002</v>
      </c>
      <c r="F64" s="11">
        <f>SUM(F65:F72)</f>
        <v>6091.4</v>
      </c>
      <c r="G64" s="11">
        <f>SUM(G65:G72)</f>
        <v>953.6</v>
      </c>
      <c r="H64" s="11">
        <f>SUM(H65:H72)</f>
        <v>1868.8000000000002</v>
      </c>
      <c r="I64" s="15">
        <f t="shared" si="0"/>
        <v>915.2000000000002</v>
      </c>
      <c r="J64" s="15">
        <f t="shared" si="2"/>
        <v>195.97315436241612</v>
      </c>
      <c r="K64" s="15">
        <f t="shared" si="1"/>
        <v>30.679318383294486</v>
      </c>
    </row>
    <row r="65" spans="1:11" s="26" customFormat="1" ht="31.5" hidden="1">
      <c r="A65" s="107"/>
      <c r="B65" s="98"/>
      <c r="C65" s="19" t="s">
        <v>73</v>
      </c>
      <c r="D65" s="20" t="s">
        <v>74</v>
      </c>
      <c r="E65" s="60">
        <v>73.8</v>
      </c>
      <c r="F65" s="11">
        <v>1100</v>
      </c>
      <c r="G65" s="11">
        <v>262.6</v>
      </c>
      <c r="H65" s="11">
        <v>117.5</v>
      </c>
      <c r="I65" s="15">
        <f t="shared" si="0"/>
        <v>-145.10000000000002</v>
      </c>
      <c r="J65" s="15">
        <f t="shared" si="2"/>
        <v>44.74485910129474</v>
      </c>
      <c r="K65" s="15">
        <f t="shared" si="1"/>
        <v>10.681818181818182</v>
      </c>
    </row>
    <row r="66" spans="1:11" s="26" customFormat="1" ht="31.5" hidden="1">
      <c r="A66" s="107"/>
      <c r="B66" s="98"/>
      <c r="C66" s="19" t="s">
        <v>75</v>
      </c>
      <c r="D66" s="20" t="s">
        <v>76</v>
      </c>
      <c r="E66" s="60"/>
      <c r="F66" s="11"/>
      <c r="G66" s="11"/>
      <c r="H66" s="11"/>
      <c r="I66" s="15">
        <f t="shared" si="0"/>
        <v>0</v>
      </c>
      <c r="J66" s="15" t="e">
        <f t="shared" si="2"/>
        <v>#DIV/0!</v>
      </c>
      <c r="K66" s="15" t="e">
        <f t="shared" si="1"/>
        <v>#DIV/0!</v>
      </c>
    </row>
    <row r="67" spans="1:11" s="26" customFormat="1" ht="31.5" hidden="1">
      <c r="A67" s="107"/>
      <c r="B67" s="98"/>
      <c r="C67" s="19" t="s">
        <v>77</v>
      </c>
      <c r="D67" s="20" t="s">
        <v>78</v>
      </c>
      <c r="E67" s="60">
        <v>0.5</v>
      </c>
      <c r="F67" s="11"/>
      <c r="G67" s="11"/>
      <c r="H67" s="11">
        <v>1099.4</v>
      </c>
      <c r="I67" s="15">
        <f t="shared" si="0"/>
        <v>1099.4</v>
      </c>
      <c r="J67" s="15" t="e">
        <f t="shared" si="2"/>
        <v>#DIV/0!</v>
      </c>
      <c r="K67" s="15" t="e">
        <f t="shared" si="1"/>
        <v>#DIV/0!</v>
      </c>
    </row>
    <row r="68" spans="1:11" s="26" customFormat="1" ht="31.5" hidden="1">
      <c r="A68" s="107"/>
      <c r="B68" s="98"/>
      <c r="C68" s="19" t="s">
        <v>79</v>
      </c>
      <c r="D68" s="20" t="s">
        <v>80</v>
      </c>
      <c r="E68" s="60"/>
      <c r="F68" s="11"/>
      <c r="G68" s="11"/>
      <c r="H68" s="11"/>
      <c r="I68" s="15">
        <f t="shared" si="0"/>
        <v>0</v>
      </c>
      <c r="J68" s="15" t="e">
        <f t="shared" si="2"/>
        <v>#DIV/0!</v>
      </c>
      <c r="K68" s="15" t="e">
        <f t="shared" si="1"/>
        <v>#DIV/0!</v>
      </c>
    </row>
    <row r="69" spans="1:11" s="26" customFormat="1" ht="31.5" hidden="1">
      <c r="A69" s="107"/>
      <c r="B69" s="98"/>
      <c r="C69" s="19" t="s">
        <v>81</v>
      </c>
      <c r="D69" s="20" t="s">
        <v>82</v>
      </c>
      <c r="E69" s="60"/>
      <c r="F69" s="11">
        <v>1200</v>
      </c>
      <c r="G69" s="11">
        <v>59</v>
      </c>
      <c r="H69" s="11">
        <v>147.8</v>
      </c>
      <c r="I69" s="15">
        <f t="shared" si="0"/>
        <v>88.80000000000001</v>
      </c>
      <c r="J69" s="15">
        <f t="shared" si="2"/>
        <v>250.50847457627123</v>
      </c>
      <c r="K69" s="15">
        <f t="shared" si="1"/>
        <v>12.316666666666668</v>
      </c>
    </row>
    <row r="70" spans="1:11" s="26" customFormat="1" ht="31.5" hidden="1">
      <c r="A70" s="107"/>
      <c r="B70" s="98"/>
      <c r="C70" s="19" t="s">
        <v>83</v>
      </c>
      <c r="D70" s="20" t="s">
        <v>84</v>
      </c>
      <c r="E70" s="60"/>
      <c r="F70" s="11"/>
      <c r="G70" s="11"/>
      <c r="H70" s="11"/>
      <c r="I70" s="15">
        <f t="shared" si="0"/>
        <v>0</v>
      </c>
      <c r="J70" s="15" t="e">
        <f t="shared" si="2"/>
        <v>#DIV/0!</v>
      </c>
      <c r="K70" s="15" t="e">
        <f t="shared" si="1"/>
        <v>#DIV/0!</v>
      </c>
    </row>
    <row r="71" spans="1:11" s="26" customFormat="1" ht="31.5" hidden="1">
      <c r="A71" s="107"/>
      <c r="B71" s="98"/>
      <c r="C71" s="19" t="s">
        <v>85</v>
      </c>
      <c r="D71" s="20" t="s">
        <v>86</v>
      </c>
      <c r="E71" s="60"/>
      <c r="F71" s="11"/>
      <c r="G71" s="11"/>
      <c r="H71" s="11"/>
      <c r="I71" s="15">
        <f t="shared" si="0"/>
        <v>0</v>
      </c>
      <c r="J71" s="15" t="e">
        <f t="shared" si="2"/>
        <v>#DIV/0!</v>
      </c>
      <c r="K71" s="15" t="e">
        <f t="shared" si="1"/>
        <v>#DIV/0!</v>
      </c>
    </row>
    <row r="72" spans="1:11" ht="47.25" hidden="1">
      <c r="A72" s="107"/>
      <c r="B72" s="98"/>
      <c r="C72" s="19" t="s">
        <v>25</v>
      </c>
      <c r="D72" s="20" t="s">
        <v>26</v>
      </c>
      <c r="E72" s="60">
        <v>181.3</v>
      </c>
      <c r="F72" s="11">
        <v>3791.4</v>
      </c>
      <c r="G72" s="11">
        <v>632</v>
      </c>
      <c r="H72" s="11">
        <v>504.1</v>
      </c>
      <c r="I72" s="15">
        <f aca="true" t="shared" si="3" ref="I72:I135">H72-G72</f>
        <v>-127.89999999999998</v>
      </c>
      <c r="J72" s="15">
        <f aca="true" t="shared" si="4" ref="J72:J135">H72/G72*100</f>
        <v>79.7626582278481</v>
      </c>
      <c r="K72" s="15">
        <f aca="true" t="shared" si="5" ref="K72:K135">H72/F72*100</f>
        <v>13.295880149812733</v>
      </c>
    </row>
    <row r="73" spans="1:11" s="26" customFormat="1" ht="15.75">
      <c r="A73" s="107"/>
      <c r="B73" s="98"/>
      <c r="C73" s="28"/>
      <c r="D73" s="24" t="s">
        <v>36</v>
      </c>
      <c r="E73" s="62">
        <f>SUM(E63:E64)</f>
        <v>3072</v>
      </c>
      <c r="F73" s="25">
        <f>SUM(F63:F64)</f>
        <v>19265.5</v>
      </c>
      <c r="G73" s="25">
        <f>SUM(G63:G64)</f>
        <v>3449</v>
      </c>
      <c r="H73" s="25">
        <f>SUM(H63:H64)</f>
        <v>3818</v>
      </c>
      <c r="I73" s="61">
        <f t="shared" si="3"/>
        <v>369</v>
      </c>
      <c r="J73" s="61">
        <f t="shared" si="4"/>
        <v>110.69875326181501</v>
      </c>
      <c r="K73" s="61">
        <f t="shared" si="5"/>
        <v>19.817809036879396</v>
      </c>
    </row>
    <row r="74" spans="1:11" s="26" customFormat="1" ht="15.75">
      <c r="A74" s="111"/>
      <c r="B74" s="99"/>
      <c r="C74" s="28"/>
      <c r="D74" s="24" t="s">
        <v>37</v>
      </c>
      <c r="E74" s="62">
        <f>E62+E73</f>
        <v>3072</v>
      </c>
      <c r="F74" s="25">
        <f>F62+F73</f>
        <v>19265.5</v>
      </c>
      <c r="G74" s="25">
        <f>G62+G73</f>
        <v>3449</v>
      </c>
      <c r="H74" s="25">
        <f>H62+H73</f>
        <v>3818</v>
      </c>
      <c r="I74" s="61">
        <f t="shared" si="3"/>
        <v>369</v>
      </c>
      <c r="J74" s="61">
        <f t="shared" si="4"/>
        <v>110.69875326181501</v>
      </c>
      <c r="K74" s="61">
        <f t="shared" si="5"/>
        <v>19.817809036879396</v>
      </c>
    </row>
    <row r="75" spans="1:11" ht="31.5">
      <c r="A75" s="106" t="s">
        <v>87</v>
      </c>
      <c r="B75" s="97" t="s">
        <v>88</v>
      </c>
      <c r="C75" s="16" t="s">
        <v>16</v>
      </c>
      <c r="D75" s="21" t="s">
        <v>17</v>
      </c>
      <c r="E75" s="63"/>
      <c r="F75" s="34"/>
      <c r="G75" s="34"/>
      <c r="H75" s="34">
        <v>41.1</v>
      </c>
      <c r="I75" s="15">
        <f t="shared" si="3"/>
        <v>41.1</v>
      </c>
      <c r="J75" s="15"/>
      <c r="K75" s="15"/>
    </row>
    <row r="76" spans="1:11" ht="78.75">
      <c r="A76" s="107"/>
      <c r="B76" s="98"/>
      <c r="C76" s="19" t="s">
        <v>18</v>
      </c>
      <c r="D76" s="22" t="s">
        <v>19</v>
      </c>
      <c r="E76" s="63">
        <v>9.5</v>
      </c>
      <c r="F76" s="34"/>
      <c r="G76" s="34"/>
      <c r="H76" s="34">
        <v>5</v>
      </c>
      <c r="I76" s="15">
        <f t="shared" si="3"/>
        <v>5</v>
      </c>
      <c r="J76" s="15"/>
      <c r="K76" s="15"/>
    </row>
    <row r="77" spans="1:11" ht="15.75" hidden="1">
      <c r="A77" s="107"/>
      <c r="B77" s="98"/>
      <c r="C77" s="16" t="s">
        <v>22</v>
      </c>
      <c r="D77" s="18" t="s">
        <v>23</v>
      </c>
      <c r="E77" s="60">
        <f>E78</f>
        <v>0</v>
      </c>
      <c r="F77" s="11">
        <f>F78</f>
        <v>0</v>
      </c>
      <c r="G77" s="11">
        <f>G78</f>
        <v>0</v>
      </c>
      <c r="H77" s="11">
        <f>H78</f>
        <v>0</v>
      </c>
      <c r="I77" s="15">
        <f t="shared" si="3"/>
        <v>0</v>
      </c>
      <c r="J77" s="15" t="e">
        <f t="shared" si="4"/>
        <v>#DIV/0!</v>
      </c>
      <c r="K77" s="15" t="e">
        <f t="shared" si="5"/>
        <v>#DIV/0!</v>
      </c>
    </row>
    <row r="78" spans="1:11" ht="47.25" hidden="1">
      <c r="A78" s="107"/>
      <c r="B78" s="98"/>
      <c r="C78" s="19" t="s">
        <v>25</v>
      </c>
      <c r="D78" s="20" t="s">
        <v>26</v>
      </c>
      <c r="E78" s="60"/>
      <c r="F78" s="11"/>
      <c r="G78" s="11"/>
      <c r="H78" s="11"/>
      <c r="I78" s="15">
        <f t="shared" si="3"/>
        <v>0</v>
      </c>
      <c r="J78" s="15" t="e">
        <f t="shared" si="4"/>
        <v>#DIV/0!</v>
      </c>
      <c r="K78" s="15" t="e">
        <f t="shared" si="5"/>
        <v>#DIV/0!</v>
      </c>
    </row>
    <row r="79" spans="1:11" ht="15.75">
      <c r="A79" s="107"/>
      <c r="B79" s="98"/>
      <c r="C79" s="16" t="s">
        <v>27</v>
      </c>
      <c r="D79" s="18" t="s">
        <v>28</v>
      </c>
      <c r="E79" s="63">
        <v>1586.3</v>
      </c>
      <c r="F79" s="34"/>
      <c r="G79" s="34"/>
      <c r="H79" s="34"/>
      <c r="I79" s="15">
        <f t="shared" si="3"/>
        <v>0</v>
      </c>
      <c r="J79" s="15"/>
      <c r="K79" s="15"/>
    </row>
    <row r="80" spans="1:11" ht="15.75" customHeight="1">
      <c r="A80" s="107"/>
      <c r="B80" s="98"/>
      <c r="C80" s="16" t="s">
        <v>29</v>
      </c>
      <c r="D80" s="18" t="s">
        <v>30</v>
      </c>
      <c r="E80" s="63">
        <v>586.3</v>
      </c>
      <c r="F80" s="34"/>
      <c r="G80" s="34"/>
      <c r="H80" s="34">
        <v>972.8</v>
      </c>
      <c r="I80" s="15">
        <f t="shared" si="3"/>
        <v>972.8</v>
      </c>
      <c r="J80" s="15"/>
      <c r="K80" s="15"/>
    </row>
    <row r="81" spans="1:11" ht="15.75" customHeight="1">
      <c r="A81" s="107"/>
      <c r="B81" s="98"/>
      <c r="C81" s="16" t="s">
        <v>48</v>
      </c>
      <c r="D81" s="18" t="s">
        <v>49</v>
      </c>
      <c r="E81" s="63"/>
      <c r="F81" s="34"/>
      <c r="G81" s="34"/>
      <c r="H81" s="34">
        <v>-2817.5</v>
      </c>
      <c r="I81" s="15">
        <f t="shared" si="3"/>
        <v>-2817.5</v>
      </c>
      <c r="J81" s="15"/>
      <c r="K81" s="15"/>
    </row>
    <row r="82" spans="1:11" ht="15.75">
      <c r="A82" s="107"/>
      <c r="B82" s="98"/>
      <c r="C82" s="16" t="s">
        <v>52</v>
      </c>
      <c r="D82" s="18" t="s">
        <v>89</v>
      </c>
      <c r="E82" s="63"/>
      <c r="F82" s="34">
        <v>3111.8</v>
      </c>
      <c r="G82" s="34"/>
      <c r="H82" s="34"/>
      <c r="I82" s="15">
        <f t="shared" si="3"/>
        <v>0</v>
      </c>
      <c r="J82" s="15"/>
      <c r="K82" s="15">
        <f t="shared" si="5"/>
        <v>0</v>
      </c>
    </row>
    <row r="83" spans="1:11" ht="15.75">
      <c r="A83" s="107"/>
      <c r="B83" s="98"/>
      <c r="C83" s="16" t="s">
        <v>53</v>
      </c>
      <c r="D83" s="18" t="s">
        <v>90</v>
      </c>
      <c r="E83" s="63">
        <v>19981.4</v>
      </c>
      <c r="F83" s="34">
        <v>96901.5</v>
      </c>
      <c r="G83" s="34">
        <f>22968.5/3*2</f>
        <v>15312.333333333334</v>
      </c>
      <c r="H83" s="34">
        <v>14486.2</v>
      </c>
      <c r="I83" s="15">
        <f t="shared" si="3"/>
        <v>-826.1333333333332</v>
      </c>
      <c r="J83" s="15">
        <f t="shared" si="4"/>
        <v>94.60478481398437</v>
      </c>
      <c r="K83" s="15">
        <f t="shared" si="5"/>
        <v>14.949407387914531</v>
      </c>
    </row>
    <row r="84" spans="1:11" ht="15.75" customHeight="1" hidden="1">
      <c r="A84" s="107"/>
      <c r="B84" s="98"/>
      <c r="C84" s="16" t="s">
        <v>67</v>
      </c>
      <c r="D84" s="18" t="s">
        <v>91</v>
      </c>
      <c r="E84" s="63"/>
      <c r="F84" s="34"/>
      <c r="G84" s="34"/>
      <c r="H84" s="34"/>
      <c r="I84" s="15">
        <f t="shared" si="3"/>
        <v>0</v>
      </c>
      <c r="J84" s="15" t="e">
        <f t="shared" si="4"/>
        <v>#DIV/0!</v>
      </c>
      <c r="K84" s="15" t="e">
        <f t="shared" si="5"/>
        <v>#DIV/0!</v>
      </c>
    </row>
    <row r="85" spans="1:11" s="26" customFormat="1" ht="15.75">
      <c r="A85" s="107"/>
      <c r="B85" s="98"/>
      <c r="C85" s="23"/>
      <c r="D85" s="24" t="s">
        <v>33</v>
      </c>
      <c r="E85" s="62">
        <f>SUM(E75:E77,E79:E84)</f>
        <v>22163.5</v>
      </c>
      <c r="F85" s="25">
        <f>SUM(F75:F77,F79:F84)</f>
        <v>100013.3</v>
      </c>
      <c r="G85" s="25">
        <f>SUM(G75:G77,G79:G84)</f>
        <v>15312.333333333334</v>
      </c>
      <c r="H85" s="25">
        <f>SUM(H75:H77,H79:H84)</f>
        <v>12687.6</v>
      </c>
      <c r="I85" s="61">
        <f t="shared" si="3"/>
        <v>-2624.7333333333336</v>
      </c>
      <c r="J85" s="61">
        <f t="shared" si="4"/>
        <v>82.85869778174457</v>
      </c>
      <c r="K85" s="61">
        <f t="shared" si="5"/>
        <v>12.68591277360111</v>
      </c>
    </row>
    <row r="86" spans="1:11" ht="15.75">
      <c r="A86" s="108"/>
      <c r="B86" s="108"/>
      <c r="C86" s="16" t="s">
        <v>22</v>
      </c>
      <c r="D86" s="18" t="s">
        <v>23</v>
      </c>
      <c r="E86" s="60">
        <f>E87</f>
        <v>111.3</v>
      </c>
      <c r="F86" s="11">
        <f>F87</f>
        <v>500</v>
      </c>
      <c r="G86" s="11">
        <f>G87</f>
        <v>80</v>
      </c>
      <c r="H86" s="11">
        <f>H87</f>
        <v>0</v>
      </c>
      <c r="I86" s="15">
        <f t="shared" si="3"/>
        <v>-80</v>
      </c>
      <c r="J86" s="15">
        <f t="shared" si="4"/>
        <v>0</v>
      </c>
      <c r="K86" s="15">
        <f t="shared" si="5"/>
        <v>0</v>
      </c>
    </row>
    <row r="87" spans="1:11" ht="47.25">
      <c r="A87" s="108"/>
      <c r="B87" s="108"/>
      <c r="C87" s="19" t="s">
        <v>25</v>
      </c>
      <c r="D87" s="20" t="s">
        <v>26</v>
      </c>
      <c r="E87" s="60">
        <v>111.3</v>
      </c>
      <c r="F87" s="11">
        <v>500</v>
      </c>
      <c r="G87" s="11">
        <v>80</v>
      </c>
      <c r="H87" s="11"/>
      <c r="I87" s="15">
        <f t="shared" si="3"/>
        <v>-80</v>
      </c>
      <c r="J87" s="15">
        <f t="shared" si="4"/>
        <v>0</v>
      </c>
      <c r="K87" s="15">
        <f t="shared" si="5"/>
        <v>0</v>
      </c>
    </row>
    <row r="88" spans="1:11" s="26" customFormat="1" ht="15.75">
      <c r="A88" s="108"/>
      <c r="B88" s="108"/>
      <c r="C88" s="23"/>
      <c r="D88" s="24" t="s">
        <v>36</v>
      </c>
      <c r="E88" s="62">
        <f>SUM(E86)</f>
        <v>111.3</v>
      </c>
      <c r="F88" s="25">
        <f>SUM(F86)</f>
        <v>500</v>
      </c>
      <c r="G88" s="25">
        <f>SUM(G86)</f>
        <v>80</v>
      </c>
      <c r="H88" s="25">
        <f>SUM(H86)</f>
        <v>0</v>
      </c>
      <c r="I88" s="61">
        <f t="shared" si="3"/>
        <v>-80</v>
      </c>
      <c r="J88" s="61">
        <f t="shared" si="4"/>
        <v>0</v>
      </c>
      <c r="K88" s="61">
        <f t="shared" si="5"/>
        <v>0</v>
      </c>
    </row>
    <row r="89" spans="1:11" s="26" customFormat="1" ht="31.5">
      <c r="A89" s="108"/>
      <c r="B89" s="108"/>
      <c r="C89" s="23"/>
      <c r="D89" s="24" t="s">
        <v>215</v>
      </c>
      <c r="E89" s="62">
        <f>E90-E81</f>
        <v>22274.8</v>
      </c>
      <c r="F89" s="25">
        <f>F90-F81</f>
        <v>100513.3</v>
      </c>
      <c r="G89" s="25">
        <f>G90-G81</f>
        <v>15392.333333333334</v>
      </c>
      <c r="H89" s="25">
        <f>H90-H81</f>
        <v>15505.1</v>
      </c>
      <c r="I89" s="61">
        <f t="shared" si="3"/>
        <v>112.76666666666642</v>
      </c>
      <c r="J89" s="61">
        <f t="shared" si="4"/>
        <v>100.73261580440477</v>
      </c>
      <c r="K89" s="61">
        <f t="shared" si="5"/>
        <v>15.42591875901</v>
      </c>
    </row>
    <row r="90" spans="1:11" s="26" customFormat="1" ht="31.5">
      <c r="A90" s="105"/>
      <c r="B90" s="105"/>
      <c r="C90" s="23"/>
      <c r="D90" s="24" t="s">
        <v>216</v>
      </c>
      <c r="E90" s="62">
        <f>E85+E88</f>
        <v>22274.8</v>
      </c>
      <c r="F90" s="25">
        <f>F85+F88</f>
        <v>100513.3</v>
      </c>
      <c r="G90" s="25">
        <f>G85+G88</f>
        <v>15392.333333333334</v>
      </c>
      <c r="H90" s="25">
        <f>H85+H88</f>
        <v>12687.6</v>
      </c>
      <c r="I90" s="61">
        <f t="shared" si="3"/>
        <v>-2704.7333333333336</v>
      </c>
      <c r="J90" s="61">
        <f t="shared" si="4"/>
        <v>82.42804859562119</v>
      </c>
      <c r="K90" s="61">
        <f t="shared" si="5"/>
        <v>12.622807130996595</v>
      </c>
    </row>
    <row r="91" spans="1:11" s="26" customFormat="1" ht="31.5" customHeight="1">
      <c r="A91" s="106" t="s">
        <v>92</v>
      </c>
      <c r="B91" s="97" t="s">
        <v>93</v>
      </c>
      <c r="C91" s="16" t="s">
        <v>16</v>
      </c>
      <c r="D91" s="21" t="s">
        <v>17</v>
      </c>
      <c r="E91" s="60"/>
      <c r="F91" s="25"/>
      <c r="G91" s="25"/>
      <c r="H91" s="11">
        <v>20.5</v>
      </c>
      <c r="I91" s="15">
        <f t="shared" si="3"/>
        <v>20.5</v>
      </c>
      <c r="J91" s="15"/>
      <c r="K91" s="15"/>
    </row>
    <row r="92" spans="1:11" s="26" customFormat="1" ht="78.75" customHeight="1" hidden="1">
      <c r="A92" s="107"/>
      <c r="B92" s="98"/>
      <c r="C92" s="19" t="s">
        <v>18</v>
      </c>
      <c r="D92" s="22" t="s">
        <v>19</v>
      </c>
      <c r="E92" s="60"/>
      <c r="F92" s="25"/>
      <c r="G92" s="25"/>
      <c r="H92" s="11"/>
      <c r="I92" s="15">
        <f t="shared" si="3"/>
        <v>0</v>
      </c>
      <c r="J92" s="15" t="e">
        <f t="shared" si="4"/>
        <v>#DIV/0!</v>
      </c>
      <c r="K92" s="15" t="e">
        <f t="shared" si="5"/>
        <v>#DIV/0!</v>
      </c>
    </row>
    <row r="93" spans="1:11" ht="15.75" customHeight="1" hidden="1">
      <c r="A93" s="108"/>
      <c r="B93" s="108"/>
      <c r="C93" s="16" t="s">
        <v>22</v>
      </c>
      <c r="D93" s="18" t="s">
        <v>23</v>
      </c>
      <c r="E93" s="60">
        <f>SUM(E94:E95)</f>
        <v>0</v>
      </c>
      <c r="F93" s="11">
        <f>SUM(F94:F95)</f>
        <v>0</v>
      </c>
      <c r="G93" s="11">
        <f>SUM(G94:G95)</f>
        <v>0</v>
      </c>
      <c r="H93" s="11">
        <f>SUM(H94:H95)</f>
        <v>0</v>
      </c>
      <c r="I93" s="15">
        <f t="shared" si="3"/>
        <v>0</v>
      </c>
      <c r="J93" s="15" t="e">
        <f t="shared" si="4"/>
        <v>#DIV/0!</v>
      </c>
      <c r="K93" s="15" t="e">
        <f t="shared" si="5"/>
        <v>#DIV/0!</v>
      </c>
    </row>
    <row r="94" spans="1:11" ht="15.75" customHeight="1" hidden="1">
      <c r="A94" s="108"/>
      <c r="B94" s="108"/>
      <c r="C94" s="19" t="s">
        <v>42</v>
      </c>
      <c r="D94" s="20" t="s">
        <v>43</v>
      </c>
      <c r="E94" s="60"/>
      <c r="F94" s="11"/>
      <c r="G94" s="11"/>
      <c r="H94" s="11"/>
      <c r="I94" s="15">
        <f t="shared" si="3"/>
        <v>0</v>
      </c>
      <c r="J94" s="15" t="e">
        <f t="shared" si="4"/>
        <v>#DIV/0!</v>
      </c>
      <c r="K94" s="15" t="e">
        <f t="shared" si="5"/>
        <v>#DIV/0!</v>
      </c>
    </row>
    <row r="95" spans="1:11" ht="47.25" hidden="1">
      <c r="A95" s="108"/>
      <c r="B95" s="108"/>
      <c r="C95" s="19" t="s">
        <v>25</v>
      </c>
      <c r="D95" s="20" t="s">
        <v>26</v>
      </c>
      <c r="E95" s="60"/>
      <c r="F95" s="11"/>
      <c r="G95" s="11"/>
      <c r="H95" s="11"/>
      <c r="I95" s="15">
        <f t="shared" si="3"/>
        <v>0</v>
      </c>
      <c r="J95" s="15" t="e">
        <f t="shared" si="4"/>
        <v>#DIV/0!</v>
      </c>
      <c r="K95" s="15" t="e">
        <f t="shared" si="5"/>
        <v>#DIV/0!</v>
      </c>
    </row>
    <row r="96" spans="1:11" ht="15.75">
      <c r="A96" s="108"/>
      <c r="B96" s="108"/>
      <c r="C96" s="16" t="s">
        <v>27</v>
      </c>
      <c r="D96" s="18" t="s">
        <v>28</v>
      </c>
      <c r="E96" s="60">
        <v>79.7</v>
      </c>
      <c r="F96" s="11"/>
      <c r="G96" s="11"/>
      <c r="H96" s="11">
        <v>-16.7</v>
      </c>
      <c r="I96" s="15">
        <f t="shared" si="3"/>
        <v>-16.7</v>
      </c>
      <c r="J96" s="15"/>
      <c r="K96" s="15"/>
    </row>
    <row r="97" spans="1:11" ht="15.75" customHeight="1" hidden="1">
      <c r="A97" s="108"/>
      <c r="B97" s="108"/>
      <c r="C97" s="16" t="s">
        <v>29</v>
      </c>
      <c r="D97" s="18" t="s">
        <v>30</v>
      </c>
      <c r="E97" s="60"/>
      <c r="F97" s="11"/>
      <c r="G97" s="11"/>
      <c r="H97" s="11"/>
      <c r="I97" s="15">
        <f t="shared" si="3"/>
        <v>0</v>
      </c>
      <c r="J97" s="15"/>
      <c r="K97" s="15"/>
    </row>
    <row r="98" spans="1:11" ht="15.75" customHeight="1">
      <c r="A98" s="108"/>
      <c r="B98" s="108"/>
      <c r="C98" s="16" t="s">
        <v>48</v>
      </c>
      <c r="D98" s="18" t="s">
        <v>49</v>
      </c>
      <c r="E98" s="60"/>
      <c r="F98" s="11"/>
      <c r="G98" s="11"/>
      <c r="H98" s="11">
        <v>-2</v>
      </c>
      <c r="I98" s="15">
        <f t="shared" si="3"/>
        <v>-2</v>
      </c>
      <c r="J98" s="15"/>
      <c r="K98" s="15"/>
    </row>
    <row r="99" spans="1:11" ht="15.75">
      <c r="A99" s="108"/>
      <c r="B99" s="108"/>
      <c r="C99" s="16" t="s">
        <v>52</v>
      </c>
      <c r="D99" s="18" t="s">
        <v>89</v>
      </c>
      <c r="E99" s="60">
        <v>58406.1</v>
      </c>
      <c r="F99" s="11">
        <f>1712.7-1264.4</f>
        <v>448.29999999999995</v>
      </c>
      <c r="G99" s="11"/>
      <c r="H99" s="11"/>
      <c r="I99" s="15">
        <f t="shared" si="3"/>
        <v>0</v>
      </c>
      <c r="J99" s="15"/>
      <c r="K99" s="15">
        <f t="shared" si="5"/>
        <v>0</v>
      </c>
    </row>
    <row r="100" spans="1:11" ht="15.75" hidden="1">
      <c r="A100" s="108"/>
      <c r="B100" s="108"/>
      <c r="C100" s="16" t="s">
        <v>53</v>
      </c>
      <c r="D100" s="18" t="s">
        <v>90</v>
      </c>
      <c r="E100" s="60"/>
      <c r="F100" s="11"/>
      <c r="G100" s="11"/>
      <c r="H100" s="11"/>
      <c r="I100" s="15">
        <f t="shared" si="3"/>
        <v>0</v>
      </c>
      <c r="J100" s="15"/>
      <c r="K100" s="15" t="e">
        <f t="shared" si="5"/>
        <v>#DIV/0!</v>
      </c>
    </row>
    <row r="101" spans="1:11" ht="15.75" customHeight="1">
      <c r="A101" s="108"/>
      <c r="B101" s="108"/>
      <c r="C101" s="16" t="s">
        <v>55</v>
      </c>
      <c r="D101" s="20" t="s">
        <v>56</v>
      </c>
      <c r="E101" s="60"/>
      <c r="F101" s="11">
        <v>1264.4</v>
      </c>
      <c r="G101" s="11"/>
      <c r="H101" s="11"/>
      <c r="I101" s="15">
        <f t="shared" si="3"/>
        <v>0</v>
      </c>
      <c r="J101" s="15"/>
      <c r="K101" s="15">
        <f t="shared" si="5"/>
        <v>0</v>
      </c>
    </row>
    <row r="102" spans="1:11" ht="31.5">
      <c r="A102" s="108"/>
      <c r="B102" s="108"/>
      <c r="C102" s="16"/>
      <c r="D102" s="24" t="s">
        <v>215</v>
      </c>
      <c r="E102" s="62">
        <f>E103-E98</f>
        <v>58485.799999999996</v>
      </c>
      <c r="F102" s="25">
        <f>F103-F98</f>
        <v>1712.7</v>
      </c>
      <c r="G102" s="25">
        <f>G103-G98</f>
        <v>0</v>
      </c>
      <c r="H102" s="25">
        <f>H103-H98</f>
        <v>3.8000000000000007</v>
      </c>
      <c r="I102" s="61">
        <f t="shared" si="3"/>
        <v>3.8000000000000007</v>
      </c>
      <c r="J102" s="61"/>
      <c r="K102" s="61">
        <f t="shared" si="5"/>
        <v>0.22187189817247624</v>
      </c>
    </row>
    <row r="103" spans="1:11" s="26" customFormat="1" ht="31.5">
      <c r="A103" s="105"/>
      <c r="B103" s="105"/>
      <c r="C103" s="8"/>
      <c r="D103" s="24" t="s">
        <v>216</v>
      </c>
      <c r="E103" s="62">
        <f>SUM(E91:E93,E96:E101)</f>
        <v>58485.799999999996</v>
      </c>
      <c r="F103" s="25">
        <f>SUM(F91:F93,F96:F101)</f>
        <v>1712.7</v>
      </c>
      <c r="G103" s="25">
        <f>SUM(G91:G93,G96:G101)</f>
        <v>0</v>
      </c>
      <c r="H103" s="25">
        <f>SUM(H91:H93,H96:H101)</f>
        <v>1.8000000000000007</v>
      </c>
      <c r="I103" s="61">
        <f t="shared" si="3"/>
        <v>1.8000000000000007</v>
      </c>
      <c r="J103" s="61"/>
      <c r="K103" s="61">
        <f t="shared" si="5"/>
        <v>0.10509721492380455</v>
      </c>
    </row>
    <row r="104" spans="1:11" s="26" customFormat="1" ht="31.5">
      <c r="A104" s="97">
        <v>926</v>
      </c>
      <c r="B104" s="97" t="s">
        <v>94</v>
      </c>
      <c r="C104" s="16" t="s">
        <v>16</v>
      </c>
      <c r="D104" s="21" t="s">
        <v>17</v>
      </c>
      <c r="E104" s="60"/>
      <c r="F104" s="11"/>
      <c r="G104" s="11"/>
      <c r="H104" s="11">
        <v>21.2</v>
      </c>
      <c r="I104" s="15">
        <f t="shared" si="3"/>
        <v>21.2</v>
      </c>
      <c r="J104" s="15"/>
      <c r="K104" s="15"/>
    </row>
    <row r="105" spans="1:11" s="26" customFormat="1" ht="15.75">
      <c r="A105" s="98"/>
      <c r="B105" s="98"/>
      <c r="C105" s="16" t="s">
        <v>27</v>
      </c>
      <c r="D105" s="18" t="s">
        <v>28</v>
      </c>
      <c r="E105" s="60"/>
      <c r="F105" s="11"/>
      <c r="G105" s="11"/>
      <c r="H105" s="11">
        <v>-0.8</v>
      </c>
      <c r="I105" s="15">
        <f t="shared" si="3"/>
        <v>-0.8</v>
      </c>
      <c r="J105" s="15"/>
      <c r="K105" s="15"/>
    </row>
    <row r="106" spans="1:11" s="26" customFormat="1" ht="15.75" hidden="1">
      <c r="A106" s="98"/>
      <c r="B106" s="98"/>
      <c r="C106" s="16" t="s">
        <v>52</v>
      </c>
      <c r="D106" s="18" t="s">
        <v>89</v>
      </c>
      <c r="E106" s="60"/>
      <c r="F106" s="11"/>
      <c r="G106" s="11"/>
      <c r="H106" s="11"/>
      <c r="I106" s="15">
        <f t="shared" si="3"/>
        <v>0</v>
      </c>
      <c r="J106" s="15"/>
      <c r="K106" s="15"/>
    </row>
    <row r="107" spans="1:11" s="26" customFormat="1" ht="15.75">
      <c r="A107" s="99"/>
      <c r="B107" s="99"/>
      <c r="C107" s="8"/>
      <c r="D107" s="24" t="s">
        <v>37</v>
      </c>
      <c r="E107" s="62">
        <f>SUM(E104:E106)</f>
        <v>0</v>
      </c>
      <c r="F107" s="25">
        <f>SUM(F104:F106)</f>
        <v>0</v>
      </c>
      <c r="G107" s="25">
        <f>SUM(G104:G106)</f>
        <v>0</v>
      </c>
      <c r="H107" s="25">
        <f>SUM(H104:H106)</f>
        <v>20.4</v>
      </c>
      <c r="I107" s="61">
        <f t="shared" si="3"/>
        <v>20.4</v>
      </c>
      <c r="J107" s="61"/>
      <c r="K107" s="61"/>
    </row>
    <row r="108" spans="1:11" ht="31.5">
      <c r="A108" s="122" t="s">
        <v>95</v>
      </c>
      <c r="B108" s="118" t="s">
        <v>96</v>
      </c>
      <c r="C108" s="16" t="s">
        <v>16</v>
      </c>
      <c r="D108" s="21" t="s">
        <v>17</v>
      </c>
      <c r="E108" s="63">
        <v>77.6</v>
      </c>
      <c r="F108" s="34"/>
      <c r="G108" s="34"/>
      <c r="H108" s="34">
        <v>1344.2</v>
      </c>
      <c r="I108" s="15">
        <f t="shared" si="3"/>
        <v>1344.2</v>
      </c>
      <c r="J108" s="15"/>
      <c r="K108" s="15"/>
    </row>
    <row r="109" spans="1:11" ht="15.75" customHeight="1" hidden="1">
      <c r="A109" s="122"/>
      <c r="B109" s="118"/>
      <c r="C109" s="16" t="s">
        <v>22</v>
      </c>
      <c r="D109" s="18" t="s">
        <v>23</v>
      </c>
      <c r="E109" s="63">
        <f>E110</f>
        <v>0</v>
      </c>
      <c r="F109" s="34">
        <f>F110</f>
        <v>0</v>
      </c>
      <c r="G109" s="34">
        <f>G110</f>
        <v>0</v>
      </c>
      <c r="H109" s="34">
        <f>H110</f>
        <v>0</v>
      </c>
      <c r="I109" s="15">
        <f t="shared" si="3"/>
        <v>0</v>
      </c>
      <c r="J109" s="15"/>
      <c r="K109" s="15"/>
    </row>
    <row r="110" spans="1:11" ht="15.75" customHeight="1" hidden="1">
      <c r="A110" s="122"/>
      <c r="B110" s="118"/>
      <c r="C110" s="19" t="s">
        <v>25</v>
      </c>
      <c r="D110" s="20" t="s">
        <v>26</v>
      </c>
      <c r="E110" s="63"/>
      <c r="F110" s="34"/>
      <c r="G110" s="34"/>
      <c r="H110" s="34"/>
      <c r="I110" s="15">
        <f t="shared" si="3"/>
        <v>0</v>
      </c>
      <c r="J110" s="15"/>
      <c r="K110" s="15"/>
    </row>
    <row r="111" spans="1:11" ht="15.75">
      <c r="A111" s="122"/>
      <c r="B111" s="118"/>
      <c r="C111" s="16" t="s">
        <v>27</v>
      </c>
      <c r="D111" s="18" t="s">
        <v>28</v>
      </c>
      <c r="E111" s="63">
        <v>2767.5</v>
      </c>
      <c r="F111" s="34"/>
      <c r="G111" s="34"/>
      <c r="H111" s="34"/>
      <c r="I111" s="15">
        <f t="shared" si="3"/>
        <v>0</v>
      </c>
      <c r="J111" s="15"/>
      <c r="K111" s="15"/>
    </row>
    <row r="112" spans="1:11" ht="15.75" customHeight="1" hidden="1">
      <c r="A112" s="122"/>
      <c r="B112" s="118"/>
      <c r="C112" s="16" t="s">
        <v>29</v>
      </c>
      <c r="D112" s="18" t="s">
        <v>30</v>
      </c>
      <c r="E112" s="63"/>
      <c r="F112" s="34"/>
      <c r="G112" s="34"/>
      <c r="H112" s="34"/>
      <c r="I112" s="15">
        <f t="shared" si="3"/>
        <v>0</v>
      </c>
      <c r="J112" s="15"/>
      <c r="K112" s="15"/>
    </row>
    <row r="113" spans="1:11" ht="15.75">
      <c r="A113" s="122"/>
      <c r="B113" s="118"/>
      <c r="C113" s="16" t="s">
        <v>48</v>
      </c>
      <c r="D113" s="18" t="s">
        <v>49</v>
      </c>
      <c r="E113" s="63"/>
      <c r="F113" s="34"/>
      <c r="G113" s="34"/>
      <c r="H113" s="34">
        <v>-75663.7</v>
      </c>
      <c r="I113" s="15">
        <f t="shared" si="3"/>
        <v>-75663.7</v>
      </c>
      <c r="J113" s="15"/>
      <c r="K113" s="15"/>
    </row>
    <row r="114" spans="1:11" ht="15.75">
      <c r="A114" s="122"/>
      <c r="B114" s="118"/>
      <c r="C114" s="16" t="s">
        <v>52</v>
      </c>
      <c r="D114" s="18" t="s">
        <v>89</v>
      </c>
      <c r="E114" s="63"/>
      <c r="F114" s="34">
        <v>4210.1</v>
      </c>
      <c r="G114" s="34"/>
      <c r="H114" s="34"/>
      <c r="I114" s="15">
        <f t="shared" si="3"/>
        <v>0</v>
      </c>
      <c r="J114" s="15"/>
      <c r="K114" s="15">
        <f t="shared" si="5"/>
        <v>0</v>
      </c>
    </row>
    <row r="115" spans="1:11" ht="15.75">
      <c r="A115" s="122"/>
      <c r="B115" s="118"/>
      <c r="C115" s="16" t="s">
        <v>53</v>
      </c>
      <c r="D115" s="18" t="s">
        <v>90</v>
      </c>
      <c r="E115" s="63">
        <v>389695.7</v>
      </c>
      <c r="F115" s="34">
        <v>1883517.4</v>
      </c>
      <c r="G115" s="34">
        <f>405666.2</f>
        <v>405666.2</v>
      </c>
      <c r="H115" s="34">
        <v>398839.5</v>
      </c>
      <c r="I115" s="15">
        <f t="shared" si="3"/>
        <v>-6826.700000000012</v>
      </c>
      <c r="J115" s="15">
        <f t="shared" si="4"/>
        <v>98.31716322434552</v>
      </c>
      <c r="K115" s="15">
        <f t="shared" si="5"/>
        <v>21.175249031413248</v>
      </c>
    </row>
    <row r="116" spans="1:11" ht="15.75" hidden="1">
      <c r="A116" s="122"/>
      <c r="B116" s="118"/>
      <c r="C116" s="16" t="s">
        <v>55</v>
      </c>
      <c r="D116" s="20" t="s">
        <v>56</v>
      </c>
      <c r="E116" s="63"/>
      <c r="F116" s="34"/>
      <c r="G116" s="34"/>
      <c r="H116" s="34"/>
      <c r="I116" s="15">
        <f t="shared" si="3"/>
        <v>0</v>
      </c>
      <c r="J116" s="15" t="e">
        <f t="shared" si="4"/>
        <v>#DIV/0!</v>
      </c>
      <c r="K116" s="15" t="e">
        <f t="shared" si="5"/>
        <v>#DIV/0!</v>
      </c>
    </row>
    <row r="117" spans="1:11" ht="15.75" customHeight="1" hidden="1">
      <c r="A117" s="122"/>
      <c r="B117" s="118"/>
      <c r="C117" s="16" t="s">
        <v>67</v>
      </c>
      <c r="D117" s="18" t="s">
        <v>97</v>
      </c>
      <c r="E117" s="63"/>
      <c r="F117" s="34"/>
      <c r="G117" s="34"/>
      <c r="H117" s="34"/>
      <c r="I117" s="15">
        <f t="shared" si="3"/>
        <v>0</v>
      </c>
      <c r="J117" s="15" t="e">
        <f t="shared" si="4"/>
        <v>#DIV/0!</v>
      </c>
      <c r="K117" s="15" t="e">
        <f t="shared" si="5"/>
        <v>#DIV/0!</v>
      </c>
    </row>
    <row r="118" spans="1:11" ht="31.5">
      <c r="A118" s="122"/>
      <c r="B118" s="118"/>
      <c r="C118" s="16"/>
      <c r="D118" s="24" t="s">
        <v>215</v>
      </c>
      <c r="E118" s="57">
        <f>E119-E113</f>
        <v>392540.8</v>
      </c>
      <c r="F118" s="37">
        <f>F119-F113</f>
        <v>1887727.5</v>
      </c>
      <c r="G118" s="37">
        <f>G119-G113</f>
        <v>405666.2</v>
      </c>
      <c r="H118" s="37">
        <f>H119-H113</f>
        <v>400183.7</v>
      </c>
      <c r="I118" s="61">
        <f t="shared" si="3"/>
        <v>-5482.5</v>
      </c>
      <c r="J118" s="61">
        <f t="shared" si="4"/>
        <v>98.6485193984611</v>
      </c>
      <c r="K118" s="61">
        <f t="shared" si="5"/>
        <v>21.199230291448316</v>
      </c>
    </row>
    <row r="119" spans="1:11" s="26" customFormat="1" ht="31.5">
      <c r="A119" s="122"/>
      <c r="B119" s="118"/>
      <c r="C119" s="8"/>
      <c r="D119" s="24" t="s">
        <v>216</v>
      </c>
      <c r="E119" s="62">
        <f>SUM(E108:E109,E111:E117)</f>
        <v>392540.8</v>
      </c>
      <c r="F119" s="25">
        <f>SUM(F108:F109,F111:F117)</f>
        <v>1887727.5</v>
      </c>
      <c r="G119" s="25">
        <f>SUM(G108:G109,G111:G117)</f>
        <v>405666.2</v>
      </c>
      <c r="H119" s="25">
        <f>SUM(H108:H109,H111:H117)</f>
        <v>324520</v>
      </c>
      <c r="I119" s="61">
        <f t="shared" si="3"/>
        <v>-81146.20000000001</v>
      </c>
      <c r="J119" s="61">
        <f t="shared" si="4"/>
        <v>79.99680525515805</v>
      </c>
      <c r="K119" s="61">
        <f t="shared" si="5"/>
        <v>17.191040550079396</v>
      </c>
    </row>
    <row r="120" spans="1:11" s="26" customFormat="1" ht="31.5" hidden="1">
      <c r="A120" s="106" t="s">
        <v>98</v>
      </c>
      <c r="B120" s="97" t="s">
        <v>99</v>
      </c>
      <c r="C120" s="16" t="s">
        <v>16</v>
      </c>
      <c r="D120" s="21" t="s">
        <v>17</v>
      </c>
      <c r="E120" s="60"/>
      <c r="F120" s="25"/>
      <c r="G120" s="25"/>
      <c r="H120" s="11"/>
      <c r="I120" s="15">
        <f t="shared" si="3"/>
        <v>0</v>
      </c>
      <c r="J120" s="15" t="e">
        <f t="shared" si="4"/>
        <v>#DIV/0!</v>
      </c>
      <c r="K120" s="15" t="e">
        <f t="shared" si="5"/>
        <v>#DIV/0!</v>
      </c>
    </row>
    <row r="121" spans="1:11" s="26" customFormat="1" ht="31.5" hidden="1">
      <c r="A121" s="107"/>
      <c r="B121" s="98"/>
      <c r="C121" s="16" t="s">
        <v>100</v>
      </c>
      <c r="D121" s="18" t="s">
        <v>101</v>
      </c>
      <c r="E121" s="60"/>
      <c r="F121" s="25"/>
      <c r="G121" s="25"/>
      <c r="H121" s="11"/>
      <c r="I121" s="15">
        <f t="shared" si="3"/>
        <v>0</v>
      </c>
      <c r="J121" s="15" t="e">
        <f t="shared" si="4"/>
        <v>#DIV/0!</v>
      </c>
      <c r="K121" s="15" t="e">
        <f t="shared" si="5"/>
        <v>#DIV/0!</v>
      </c>
    </row>
    <row r="122" spans="1:11" ht="15.75" customHeight="1">
      <c r="A122" s="108"/>
      <c r="B122" s="125"/>
      <c r="C122" s="16" t="s">
        <v>22</v>
      </c>
      <c r="D122" s="18" t="s">
        <v>23</v>
      </c>
      <c r="E122" s="60">
        <f>E124+E123</f>
        <v>2</v>
      </c>
      <c r="F122" s="11">
        <f>F124+F123</f>
        <v>0</v>
      </c>
      <c r="G122" s="11">
        <f>G124+G123</f>
        <v>0</v>
      </c>
      <c r="H122" s="11">
        <f>H124+H123</f>
        <v>1.4</v>
      </c>
      <c r="I122" s="15">
        <f t="shared" si="3"/>
        <v>1.4</v>
      </c>
      <c r="J122" s="15"/>
      <c r="K122" s="15"/>
    </row>
    <row r="123" spans="1:11" ht="15.75" customHeight="1" hidden="1">
      <c r="A123" s="108"/>
      <c r="B123" s="125"/>
      <c r="C123" s="19" t="s">
        <v>200</v>
      </c>
      <c r="D123" s="58" t="s">
        <v>24</v>
      </c>
      <c r="E123" s="60"/>
      <c r="F123" s="11"/>
      <c r="G123" s="11"/>
      <c r="H123" s="11"/>
      <c r="I123" s="15">
        <f t="shared" si="3"/>
        <v>0</v>
      </c>
      <c r="J123" s="15"/>
      <c r="K123" s="15"/>
    </row>
    <row r="124" spans="1:11" ht="47.25" hidden="1">
      <c r="A124" s="108"/>
      <c r="B124" s="125"/>
      <c r="C124" s="19" t="s">
        <v>25</v>
      </c>
      <c r="D124" s="20" t="s">
        <v>26</v>
      </c>
      <c r="E124" s="60">
        <v>2</v>
      </c>
      <c r="F124" s="11"/>
      <c r="G124" s="11"/>
      <c r="H124" s="11">
        <v>1.4</v>
      </c>
      <c r="I124" s="15">
        <f t="shared" si="3"/>
        <v>1.4</v>
      </c>
      <c r="J124" s="15"/>
      <c r="K124" s="15"/>
    </row>
    <row r="125" spans="1:11" ht="15.75">
      <c r="A125" s="108"/>
      <c r="B125" s="125"/>
      <c r="C125" s="16" t="s">
        <v>27</v>
      </c>
      <c r="D125" s="18" t="s">
        <v>28</v>
      </c>
      <c r="E125" s="60">
        <v>15.4</v>
      </c>
      <c r="F125" s="11"/>
      <c r="G125" s="11"/>
      <c r="H125" s="11"/>
      <c r="I125" s="15">
        <f t="shared" si="3"/>
        <v>0</v>
      </c>
      <c r="J125" s="15"/>
      <c r="K125" s="15"/>
    </row>
    <row r="126" spans="1:11" ht="15.75">
      <c r="A126" s="108"/>
      <c r="B126" s="125"/>
      <c r="C126" s="16" t="s">
        <v>29</v>
      </c>
      <c r="D126" s="18" t="s">
        <v>30</v>
      </c>
      <c r="E126" s="60"/>
      <c r="F126" s="35">
        <v>1487.2</v>
      </c>
      <c r="G126" s="35"/>
      <c r="H126" s="11"/>
      <c r="I126" s="15">
        <f t="shared" si="3"/>
        <v>0</v>
      </c>
      <c r="J126" s="15"/>
      <c r="K126" s="15">
        <f t="shared" si="5"/>
        <v>0</v>
      </c>
    </row>
    <row r="127" spans="1:11" ht="15.75">
      <c r="A127" s="108"/>
      <c r="B127" s="125"/>
      <c r="C127" s="16" t="s">
        <v>48</v>
      </c>
      <c r="D127" s="18" t="s">
        <v>49</v>
      </c>
      <c r="E127" s="60"/>
      <c r="F127" s="35"/>
      <c r="G127" s="35"/>
      <c r="H127" s="11">
        <v>-659.7</v>
      </c>
      <c r="I127" s="15">
        <f t="shared" si="3"/>
        <v>-659.7</v>
      </c>
      <c r="J127" s="15"/>
      <c r="K127" s="15"/>
    </row>
    <row r="128" spans="1:11" ht="15.75" customHeight="1" hidden="1">
      <c r="A128" s="108"/>
      <c r="B128" s="125"/>
      <c r="C128" s="16" t="s">
        <v>52</v>
      </c>
      <c r="D128" s="18" t="s">
        <v>89</v>
      </c>
      <c r="E128" s="60"/>
      <c r="F128" s="11"/>
      <c r="G128" s="11"/>
      <c r="H128" s="11"/>
      <c r="I128" s="15">
        <f t="shared" si="3"/>
        <v>0</v>
      </c>
      <c r="J128" s="15" t="e">
        <f t="shared" si="4"/>
        <v>#DIV/0!</v>
      </c>
      <c r="K128" s="15" t="e">
        <f t="shared" si="5"/>
        <v>#DIV/0!</v>
      </c>
    </row>
    <row r="129" spans="1:11" ht="15.75">
      <c r="A129" s="108"/>
      <c r="B129" s="125"/>
      <c r="C129" s="16" t="s">
        <v>53</v>
      </c>
      <c r="D129" s="18" t="s">
        <v>90</v>
      </c>
      <c r="E129" s="60">
        <v>1709</v>
      </c>
      <c r="F129" s="11">
        <v>3042.2</v>
      </c>
      <c r="G129" s="11">
        <f>581.5</f>
        <v>581.5</v>
      </c>
      <c r="H129" s="11">
        <v>581.5</v>
      </c>
      <c r="I129" s="15">
        <f t="shared" si="3"/>
        <v>0</v>
      </c>
      <c r="J129" s="15">
        <f t="shared" si="4"/>
        <v>100</v>
      </c>
      <c r="K129" s="15">
        <f t="shared" si="5"/>
        <v>19.114456643218723</v>
      </c>
    </row>
    <row r="130" spans="1:11" ht="15.75" hidden="1">
      <c r="A130" s="108"/>
      <c r="B130" s="125"/>
      <c r="C130" s="16" t="s">
        <v>55</v>
      </c>
      <c r="D130" s="20" t="s">
        <v>56</v>
      </c>
      <c r="E130" s="60"/>
      <c r="F130" s="11"/>
      <c r="G130" s="11"/>
      <c r="H130" s="11"/>
      <c r="I130" s="15">
        <f t="shared" si="3"/>
        <v>0</v>
      </c>
      <c r="J130" s="15" t="e">
        <f t="shared" si="4"/>
        <v>#DIV/0!</v>
      </c>
      <c r="K130" s="15" t="e">
        <f t="shared" si="5"/>
        <v>#DIV/0!</v>
      </c>
    </row>
    <row r="131" spans="1:11" ht="15.75" customHeight="1" hidden="1">
      <c r="A131" s="108"/>
      <c r="B131" s="125"/>
      <c r="C131" s="16" t="s">
        <v>31</v>
      </c>
      <c r="D131" s="18" t="s">
        <v>32</v>
      </c>
      <c r="E131" s="60"/>
      <c r="F131" s="11"/>
      <c r="G131" s="11"/>
      <c r="H131" s="11"/>
      <c r="I131" s="15">
        <f t="shared" si="3"/>
        <v>0</v>
      </c>
      <c r="J131" s="15" t="e">
        <f t="shared" si="4"/>
        <v>#DIV/0!</v>
      </c>
      <c r="K131" s="15" t="e">
        <f t="shared" si="5"/>
        <v>#DIV/0!</v>
      </c>
    </row>
    <row r="132" spans="1:11" ht="31.5">
      <c r="A132" s="108"/>
      <c r="B132" s="125"/>
      <c r="C132" s="16"/>
      <c r="D132" s="24" t="s">
        <v>215</v>
      </c>
      <c r="E132" s="62">
        <f>E133-E127</f>
        <v>1726.4</v>
      </c>
      <c r="F132" s="25">
        <f>F133-F127</f>
        <v>4529.4</v>
      </c>
      <c r="G132" s="25">
        <f>G133-G127</f>
        <v>581.5</v>
      </c>
      <c r="H132" s="25">
        <f>H133-H127</f>
        <v>582.9</v>
      </c>
      <c r="I132" s="61">
        <f t="shared" si="3"/>
        <v>1.3999999999999773</v>
      </c>
      <c r="J132" s="61">
        <f t="shared" si="4"/>
        <v>100.2407566638005</v>
      </c>
      <c r="K132" s="61">
        <f t="shared" si="5"/>
        <v>12.86925420585508</v>
      </c>
    </row>
    <row r="133" spans="1:11" s="26" customFormat="1" ht="31.5">
      <c r="A133" s="105"/>
      <c r="B133" s="126"/>
      <c r="C133" s="36"/>
      <c r="D133" s="24" t="s">
        <v>216</v>
      </c>
      <c r="E133" s="57">
        <f>SUM(E120:E122,E125:E131)</f>
        <v>1726.4</v>
      </c>
      <c r="F133" s="37">
        <f>SUM(F120:F122,F125:F131)</f>
        <v>4529.4</v>
      </c>
      <c r="G133" s="37">
        <f>SUM(G120:G122,G125:G131)</f>
        <v>581.5</v>
      </c>
      <c r="H133" s="37">
        <f>SUM(H120:H122,H125:H131)</f>
        <v>-76.80000000000007</v>
      </c>
      <c r="I133" s="61">
        <f t="shared" si="3"/>
        <v>-658.3000000000001</v>
      </c>
      <c r="J133" s="61">
        <f t="shared" si="4"/>
        <v>-13.207222699914029</v>
      </c>
      <c r="K133" s="61">
        <f t="shared" si="5"/>
        <v>-1.6955888197112219</v>
      </c>
    </row>
    <row r="134" spans="1:11" ht="31.5" customHeight="1" hidden="1">
      <c r="A134" s="122" t="s">
        <v>102</v>
      </c>
      <c r="B134" s="118" t="s">
        <v>103</v>
      </c>
      <c r="C134" s="16" t="s">
        <v>16</v>
      </c>
      <c r="D134" s="21" t="s">
        <v>17</v>
      </c>
      <c r="E134" s="60"/>
      <c r="F134" s="11"/>
      <c r="G134" s="11"/>
      <c r="H134" s="11"/>
      <c r="I134" s="15">
        <f t="shared" si="3"/>
        <v>0</v>
      </c>
      <c r="J134" s="15" t="e">
        <f t="shared" si="4"/>
        <v>#DIV/0!</v>
      </c>
      <c r="K134" s="15" t="e">
        <f t="shared" si="5"/>
        <v>#DIV/0!</v>
      </c>
    </row>
    <row r="135" spans="1:11" ht="15.75" hidden="1">
      <c r="A135" s="122"/>
      <c r="B135" s="118"/>
      <c r="C135" s="16" t="s">
        <v>104</v>
      </c>
      <c r="D135" s="18" t="s">
        <v>105</v>
      </c>
      <c r="E135" s="60"/>
      <c r="F135" s="11"/>
      <c r="G135" s="11"/>
      <c r="H135" s="11"/>
      <c r="I135" s="15">
        <f t="shared" si="3"/>
        <v>0</v>
      </c>
      <c r="J135" s="15" t="e">
        <f t="shared" si="4"/>
        <v>#DIV/0!</v>
      </c>
      <c r="K135" s="15" t="e">
        <f t="shared" si="5"/>
        <v>#DIV/0!</v>
      </c>
    </row>
    <row r="136" spans="1:11" ht="31.5" hidden="1">
      <c r="A136" s="119"/>
      <c r="B136" s="123"/>
      <c r="C136" s="16" t="s">
        <v>100</v>
      </c>
      <c r="D136" s="18" t="s">
        <v>101</v>
      </c>
      <c r="E136" s="60"/>
      <c r="F136" s="11"/>
      <c r="G136" s="11"/>
      <c r="H136" s="11"/>
      <c r="I136" s="15">
        <f aca="true" t="shared" si="6" ref="I136:I199">H136-G136</f>
        <v>0</v>
      </c>
      <c r="J136" s="15" t="e">
        <f aca="true" t="shared" si="7" ref="J136:J196">H136/G136*100</f>
        <v>#DIV/0!</v>
      </c>
      <c r="K136" s="15" t="e">
        <f aca="true" t="shared" si="8" ref="K136:K196">H136/F136*100</f>
        <v>#DIV/0!</v>
      </c>
    </row>
    <row r="137" spans="1:11" ht="15.75" hidden="1">
      <c r="A137" s="119"/>
      <c r="B137" s="123"/>
      <c r="C137" s="16" t="s">
        <v>22</v>
      </c>
      <c r="D137" s="18" t="s">
        <v>23</v>
      </c>
      <c r="E137" s="60">
        <f>E138</f>
        <v>0</v>
      </c>
      <c r="F137" s="11">
        <f>F138</f>
        <v>0</v>
      </c>
      <c r="G137" s="11">
        <f>G138</f>
        <v>0</v>
      </c>
      <c r="H137" s="11">
        <f>H138</f>
        <v>0</v>
      </c>
      <c r="I137" s="15">
        <f t="shared" si="6"/>
        <v>0</v>
      </c>
      <c r="J137" s="15" t="e">
        <f t="shared" si="7"/>
        <v>#DIV/0!</v>
      </c>
      <c r="K137" s="15" t="e">
        <f t="shared" si="8"/>
        <v>#DIV/0!</v>
      </c>
    </row>
    <row r="138" spans="1:11" ht="47.25" hidden="1">
      <c r="A138" s="119"/>
      <c r="B138" s="123"/>
      <c r="C138" s="19" t="s">
        <v>25</v>
      </c>
      <c r="D138" s="20" t="s">
        <v>26</v>
      </c>
      <c r="E138" s="60"/>
      <c r="F138" s="11"/>
      <c r="G138" s="11"/>
      <c r="H138" s="11"/>
      <c r="I138" s="15">
        <f t="shared" si="6"/>
        <v>0</v>
      </c>
      <c r="J138" s="15" t="e">
        <f t="shared" si="7"/>
        <v>#DIV/0!</v>
      </c>
      <c r="K138" s="15" t="e">
        <f t="shared" si="8"/>
        <v>#DIV/0!</v>
      </c>
    </row>
    <row r="139" spans="1:11" ht="15.75">
      <c r="A139" s="119"/>
      <c r="B139" s="123"/>
      <c r="C139" s="16" t="s">
        <v>27</v>
      </c>
      <c r="D139" s="18" t="s">
        <v>28</v>
      </c>
      <c r="E139" s="60">
        <v>4.3</v>
      </c>
      <c r="F139" s="11"/>
      <c r="G139" s="11"/>
      <c r="H139" s="11"/>
      <c r="I139" s="15">
        <f t="shared" si="6"/>
        <v>0</v>
      </c>
      <c r="J139" s="15"/>
      <c r="K139" s="15"/>
    </row>
    <row r="140" spans="1:11" ht="15.75">
      <c r="A140" s="119"/>
      <c r="B140" s="123"/>
      <c r="C140" s="16" t="s">
        <v>29</v>
      </c>
      <c r="D140" s="18" t="s">
        <v>30</v>
      </c>
      <c r="E140" s="60"/>
      <c r="F140" s="11">
        <v>734.1</v>
      </c>
      <c r="G140" s="11"/>
      <c r="H140" s="11"/>
      <c r="I140" s="15">
        <f t="shared" si="6"/>
        <v>0</v>
      </c>
      <c r="J140" s="15"/>
      <c r="K140" s="15">
        <f t="shared" si="8"/>
        <v>0</v>
      </c>
    </row>
    <row r="141" spans="1:11" ht="15.75">
      <c r="A141" s="119"/>
      <c r="B141" s="123"/>
      <c r="C141" s="16" t="s">
        <v>48</v>
      </c>
      <c r="D141" s="18" t="s">
        <v>49</v>
      </c>
      <c r="E141" s="60"/>
      <c r="F141" s="11"/>
      <c r="G141" s="11"/>
      <c r="H141" s="11">
        <v>-679.5</v>
      </c>
      <c r="I141" s="15">
        <f t="shared" si="6"/>
        <v>-679.5</v>
      </c>
      <c r="J141" s="15"/>
      <c r="K141" s="15"/>
    </row>
    <row r="142" spans="1:11" ht="15.75" hidden="1">
      <c r="A142" s="119"/>
      <c r="B142" s="123"/>
      <c r="C142" s="16" t="s">
        <v>52</v>
      </c>
      <c r="D142" s="18" t="s">
        <v>89</v>
      </c>
      <c r="E142" s="60"/>
      <c r="F142" s="11"/>
      <c r="G142" s="11"/>
      <c r="H142" s="11"/>
      <c r="I142" s="15">
        <f t="shared" si="6"/>
        <v>0</v>
      </c>
      <c r="J142" s="15" t="e">
        <f t="shared" si="7"/>
        <v>#DIV/0!</v>
      </c>
      <c r="K142" s="15" t="e">
        <f t="shared" si="8"/>
        <v>#DIV/0!</v>
      </c>
    </row>
    <row r="143" spans="1:11" ht="15.75">
      <c r="A143" s="119"/>
      <c r="B143" s="123"/>
      <c r="C143" s="16" t="s">
        <v>53</v>
      </c>
      <c r="D143" s="18" t="s">
        <v>90</v>
      </c>
      <c r="E143" s="60">
        <v>6175.5</v>
      </c>
      <c r="F143" s="11">
        <v>5283.7</v>
      </c>
      <c r="G143" s="11">
        <f>997.2</f>
        <v>997.2</v>
      </c>
      <c r="H143" s="11">
        <v>997.2</v>
      </c>
      <c r="I143" s="15">
        <f t="shared" si="6"/>
        <v>0</v>
      </c>
      <c r="J143" s="15">
        <f t="shared" si="7"/>
        <v>100</v>
      </c>
      <c r="K143" s="15">
        <f t="shared" si="8"/>
        <v>18.87313814183243</v>
      </c>
    </row>
    <row r="144" spans="1:11" ht="15.75" hidden="1">
      <c r="A144" s="119"/>
      <c r="B144" s="123"/>
      <c r="C144" s="16" t="s">
        <v>55</v>
      </c>
      <c r="D144" s="20" t="s">
        <v>56</v>
      </c>
      <c r="E144" s="60"/>
      <c r="F144" s="11"/>
      <c r="G144" s="11"/>
      <c r="H144" s="11"/>
      <c r="I144" s="15">
        <f t="shared" si="6"/>
        <v>0</v>
      </c>
      <c r="J144" s="15" t="e">
        <f t="shared" si="7"/>
        <v>#DIV/0!</v>
      </c>
      <c r="K144" s="15" t="e">
        <f t="shared" si="8"/>
        <v>#DIV/0!</v>
      </c>
    </row>
    <row r="145" spans="1:11" ht="31.5">
      <c r="A145" s="119"/>
      <c r="B145" s="123"/>
      <c r="C145" s="16"/>
      <c r="D145" s="24" t="s">
        <v>215</v>
      </c>
      <c r="E145" s="62">
        <f>E146-E141</f>
        <v>6179.8</v>
      </c>
      <c r="F145" s="25">
        <f>F146-F141</f>
        <v>6017.8</v>
      </c>
      <c r="G145" s="25">
        <f>G146-G141</f>
        <v>997.2</v>
      </c>
      <c r="H145" s="25">
        <f>H146-H141</f>
        <v>997.2</v>
      </c>
      <c r="I145" s="61">
        <f t="shared" si="6"/>
        <v>0</v>
      </c>
      <c r="J145" s="61">
        <f t="shared" si="7"/>
        <v>100</v>
      </c>
      <c r="K145" s="61">
        <f t="shared" si="8"/>
        <v>16.570839841802652</v>
      </c>
    </row>
    <row r="146" spans="1:11" s="26" customFormat="1" ht="31.5">
      <c r="A146" s="119"/>
      <c r="B146" s="123"/>
      <c r="C146" s="36"/>
      <c r="D146" s="24" t="s">
        <v>216</v>
      </c>
      <c r="E146" s="57">
        <f>SUM(E134:E137,E139:E144)</f>
        <v>6179.8</v>
      </c>
      <c r="F146" s="37">
        <f>SUM(F134:F137,F139:F144)</f>
        <v>6017.8</v>
      </c>
      <c r="G146" s="37">
        <f>SUM(G134:G137,G139:G144)</f>
        <v>997.2</v>
      </c>
      <c r="H146" s="37">
        <f>SUM(H134:H137,H139:H144)</f>
        <v>317.70000000000005</v>
      </c>
      <c r="I146" s="61">
        <f t="shared" si="6"/>
        <v>-679.5</v>
      </c>
      <c r="J146" s="61">
        <f t="shared" si="7"/>
        <v>31.859205776173287</v>
      </c>
      <c r="K146" s="61">
        <f t="shared" si="8"/>
        <v>5.279337964040015</v>
      </c>
    </row>
    <row r="147" spans="1:11" ht="31.5" customHeight="1">
      <c r="A147" s="122" t="s">
        <v>106</v>
      </c>
      <c r="B147" s="118" t="s">
        <v>107</v>
      </c>
      <c r="C147" s="16" t="s">
        <v>16</v>
      </c>
      <c r="D147" s="21" t="s">
        <v>17</v>
      </c>
      <c r="E147" s="60"/>
      <c r="F147" s="11"/>
      <c r="G147" s="11"/>
      <c r="H147" s="11">
        <v>115.2</v>
      </c>
      <c r="I147" s="15">
        <f t="shared" si="6"/>
        <v>115.2</v>
      </c>
      <c r="J147" s="15"/>
      <c r="K147" s="15"/>
    </row>
    <row r="148" spans="1:11" ht="15.75" hidden="1">
      <c r="A148" s="122"/>
      <c r="B148" s="118"/>
      <c r="C148" s="16" t="s">
        <v>104</v>
      </c>
      <c r="D148" s="18" t="s">
        <v>105</v>
      </c>
      <c r="E148" s="60"/>
      <c r="F148" s="11"/>
      <c r="G148" s="11"/>
      <c r="H148" s="11"/>
      <c r="I148" s="15">
        <f t="shared" si="6"/>
        <v>0</v>
      </c>
      <c r="J148" s="15"/>
      <c r="K148" s="15"/>
    </row>
    <row r="149" spans="1:11" ht="31.5" hidden="1">
      <c r="A149" s="119"/>
      <c r="B149" s="123"/>
      <c r="C149" s="16" t="s">
        <v>100</v>
      </c>
      <c r="D149" s="18" t="s">
        <v>101</v>
      </c>
      <c r="E149" s="60"/>
      <c r="F149" s="11"/>
      <c r="G149" s="11"/>
      <c r="H149" s="11"/>
      <c r="I149" s="15">
        <f t="shared" si="6"/>
        <v>0</v>
      </c>
      <c r="J149" s="15"/>
      <c r="K149" s="15"/>
    </row>
    <row r="150" spans="1:11" ht="15.75">
      <c r="A150" s="119"/>
      <c r="B150" s="123"/>
      <c r="C150" s="16" t="s">
        <v>22</v>
      </c>
      <c r="D150" s="18" t="s">
        <v>23</v>
      </c>
      <c r="E150" s="60">
        <f>E151</f>
        <v>2.3</v>
      </c>
      <c r="F150" s="11">
        <f>F151</f>
        <v>0</v>
      </c>
      <c r="G150" s="11">
        <f>G151</f>
        <v>0</v>
      </c>
      <c r="H150" s="11">
        <f>H151</f>
        <v>1.5</v>
      </c>
      <c r="I150" s="15">
        <f t="shared" si="6"/>
        <v>1.5</v>
      </c>
      <c r="J150" s="15"/>
      <c r="K150" s="15"/>
    </row>
    <row r="151" spans="1:11" ht="47.25" hidden="1">
      <c r="A151" s="119"/>
      <c r="B151" s="123"/>
      <c r="C151" s="19" t="s">
        <v>25</v>
      </c>
      <c r="D151" s="20" t="s">
        <v>26</v>
      </c>
      <c r="E151" s="60">
        <v>2.3</v>
      </c>
      <c r="F151" s="11"/>
      <c r="G151" s="11"/>
      <c r="H151" s="11">
        <v>1.5</v>
      </c>
      <c r="I151" s="15">
        <f t="shared" si="6"/>
        <v>1.5</v>
      </c>
      <c r="J151" s="15"/>
      <c r="K151" s="15"/>
    </row>
    <row r="152" spans="1:11" ht="15.75">
      <c r="A152" s="119"/>
      <c r="B152" s="123"/>
      <c r="C152" s="16" t="s">
        <v>27</v>
      </c>
      <c r="D152" s="18" t="s">
        <v>28</v>
      </c>
      <c r="E152" s="60">
        <v>2.4</v>
      </c>
      <c r="F152" s="11"/>
      <c r="G152" s="11"/>
      <c r="H152" s="11"/>
      <c r="I152" s="15">
        <f t="shared" si="6"/>
        <v>0</v>
      </c>
      <c r="J152" s="15"/>
      <c r="K152" s="15"/>
    </row>
    <row r="153" spans="1:11" ht="15.75">
      <c r="A153" s="119"/>
      <c r="B153" s="123"/>
      <c r="C153" s="16" t="s">
        <v>29</v>
      </c>
      <c r="D153" s="18" t="s">
        <v>30</v>
      </c>
      <c r="E153" s="60"/>
      <c r="F153" s="11">
        <v>237.9</v>
      </c>
      <c r="G153" s="11"/>
      <c r="H153" s="11">
        <v>6.2</v>
      </c>
      <c r="I153" s="15">
        <f t="shared" si="6"/>
        <v>6.2</v>
      </c>
      <c r="J153" s="15"/>
      <c r="K153" s="15">
        <f t="shared" si="8"/>
        <v>2.606137032366541</v>
      </c>
    </row>
    <row r="154" spans="1:11" ht="15.75">
      <c r="A154" s="119"/>
      <c r="B154" s="123"/>
      <c r="C154" s="16" t="s">
        <v>48</v>
      </c>
      <c r="D154" s="18" t="s">
        <v>49</v>
      </c>
      <c r="E154" s="60"/>
      <c r="F154" s="11"/>
      <c r="G154" s="11"/>
      <c r="H154" s="11">
        <v>-1007.6</v>
      </c>
      <c r="I154" s="15">
        <f t="shared" si="6"/>
        <v>-1007.6</v>
      </c>
      <c r="J154" s="15"/>
      <c r="K154" s="15"/>
    </row>
    <row r="155" spans="1:11" ht="15.75" hidden="1">
      <c r="A155" s="119"/>
      <c r="B155" s="123"/>
      <c r="C155" s="16" t="s">
        <v>52</v>
      </c>
      <c r="D155" s="18" t="s">
        <v>89</v>
      </c>
      <c r="E155" s="60"/>
      <c r="F155" s="11"/>
      <c r="G155" s="11"/>
      <c r="H155" s="11"/>
      <c r="I155" s="15">
        <f t="shared" si="6"/>
        <v>0</v>
      </c>
      <c r="J155" s="15" t="e">
        <f t="shared" si="7"/>
        <v>#DIV/0!</v>
      </c>
      <c r="K155" s="15" t="e">
        <f t="shared" si="8"/>
        <v>#DIV/0!</v>
      </c>
    </row>
    <row r="156" spans="1:11" ht="15.75">
      <c r="A156" s="119"/>
      <c r="B156" s="123"/>
      <c r="C156" s="16" t="s">
        <v>53</v>
      </c>
      <c r="D156" s="18" t="s">
        <v>90</v>
      </c>
      <c r="E156" s="60">
        <v>6483</v>
      </c>
      <c r="F156" s="11">
        <v>5168</v>
      </c>
      <c r="G156" s="11">
        <f>1094.3</f>
        <v>1094.3</v>
      </c>
      <c r="H156" s="11">
        <v>1094.3</v>
      </c>
      <c r="I156" s="15">
        <f t="shared" si="6"/>
        <v>0</v>
      </c>
      <c r="J156" s="15">
        <f t="shared" si="7"/>
        <v>100</v>
      </c>
      <c r="K156" s="15">
        <f t="shared" si="8"/>
        <v>21.17453560371517</v>
      </c>
    </row>
    <row r="157" spans="1:11" ht="15.75" hidden="1">
      <c r="A157" s="119"/>
      <c r="B157" s="123"/>
      <c r="C157" s="16" t="s">
        <v>55</v>
      </c>
      <c r="D157" s="20" t="s">
        <v>56</v>
      </c>
      <c r="E157" s="60"/>
      <c r="F157" s="11"/>
      <c r="G157" s="11"/>
      <c r="H157" s="11"/>
      <c r="I157" s="15">
        <f t="shared" si="6"/>
        <v>0</v>
      </c>
      <c r="J157" s="15" t="e">
        <f t="shared" si="7"/>
        <v>#DIV/0!</v>
      </c>
      <c r="K157" s="15" t="e">
        <f t="shared" si="8"/>
        <v>#DIV/0!</v>
      </c>
    </row>
    <row r="158" spans="1:11" ht="31.5">
      <c r="A158" s="119"/>
      <c r="B158" s="123"/>
      <c r="C158" s="16"/>
      <c r="D158" s="24" t="s">
        <v>215</v>
      </c>
      <c r="E158" s="62">
        <f>E159-E154</f>
        <v>6487.7</v>
      </c>
      <c r="F158" s="25">
        <f>F159-F154</f>
        <v>5405.9</v>
      </c>
      <c r="G158" s="25">
        <f>G159-G154</f>
        <v>1094.3</v>
      </c>
      <c r="H158" s="25">
        <f>H159-H154</f>
        <v>1217.1999999999998</v>
      </c>
      <c r="I158" s="61">
        <f t="shared" si="6"/>
        <v>122.89999999999986</v>
      </c>
      <c r="J158" s="61">
        <f t="shared" si="7"/>
        <v>111.23092387827833</v>
      </c>
      <c r="K158" s="61">
        <f t="shared" si="8"/>
        <v>22.51613977321075</v>
      </c>
    </row>
    <row r="159" spans="1:11" s="26" customFormat="1" ht="31.5">
      <c r="A159" s="119"/>
      <c r="B159" s="123"/>
      <c r="C159" s="36"/>
      <c r="D159" s="24" t="s">
        <v>216</v>
      </c>
      <c r="E159" s="57">
        <f>SUM(E147:E150,E152:E157)</f>
        <v>6487.7</v>
      </c>
      <c r="F159" s="37">
        <f>SUM(F147:F150,F152:F157)</f>
        <v>5405.9</v>
      </c>
      <c r="G159" s="37">
        <f>SUM(G147:G150,G152:G157)</f>
        <v>1094.3</v>
      </c>
      <c r="H159" s="37">
        <f>SUM(H147:H150,H152:H157)</f>
        <v>209.5999999999999</v>
      </c>
      <c r="I159" s="61">
        <f t="shared" si="6"/>
        <v>-884.7</v>
      </c>
      <c r="J159" s="61">
        <f t="shared" si="7"/>
        <v>19.153796947820517</v>
      </c>
      <c r="K159" s="61">
        <f t="shared" si="8"/>
        <v>3.8772452320612647</v>
      </c>
    </row>
    <row r="160" spans="1:11" ht="31.5" customHeight="1">
      <c r="A160" s="122" t="s">
        <v>108</v>
      </c>
      <c r="B160" s="118" t="s">
        <v>109</v>
      </c>
      <c r="C160" s="16" t="s">
        <v>16</v>
      </c>
      <c r="D160" s="21" t="s">
        <v>17</v>
      </c>
      <c r="E160" s="60">
        <v>16.5</v>
      </c>
      <c r="F160" s="11"/>
      <c r="G160" s="11"/>
      <c r="H160" s="11">
        <v>32.7</v>
      </c>
      <c r="I160" s="15">
        <f t="shared" si="6"/>
        <v>32.7</v>
      </c>
      <c r="J160" s="15"/>
      <c r="K160" s="15"/>
    </row>
    <row r="161" spans="1:11" ht="15.75" hidden="1">
      <c r="A161" s="122"/>
      <c r="B161" s="118"/>
      <c r="C161" s="16" t="s">
        <v>104</v>
      </c>
      <c r="D161" s="18" t="s">
        <v>105</v>
      </c>
      <c r="E161" s="60"/>
      <c r="F161" s="11"/>
      <c r="G161" s="11"/>
      <c r="H161" s="11"/>
      <c r="I161" s="15">
        <f t="shared" si="6"/>
        <v>0</v>
      </c>
      <c r="J161" s="15"/>
      <c r="K161" s="15"/>
    </row>
    <row r="162" spans="1:11" ht="31.5" hidden="1">
      <c r="A162" s="119"/>
      <c r="B162" s="123"/>
      <c r="C162" s="16" t="s">
        <v>100</v>
      </c>
      <c r="D162" s="18" t="s">
        <v>101</v>
      </c>
      <c r="E162" s="60"/>
      <c r="F162" s="11"/>
      <c r="G162" s="11"/>
      <c r="H162" s="11"/>
      <c r="I162" s="15">
        <f t="shared" si="6"/>
        <v>0</v>
      </c>
      <c r="J162" s="15"/>
      <c r="K162" s="15"/>
    </row>
    <row r="163" spans="1:11" ht="15.75">
      <c r="A163" s="119"/>
      <c r="B163" s="123"/>
      <c r="C163" s="16" t="s">
        <v>22</v>
      </c>
      <c r="D163" s="18" t="s">
        <v>23</v>
      </c>
      <c r="E163" s="60">
        <f>SUM(E164:E165)</f>
        <v>0</v>
      </c>
      <c r="F163" s="11">
        <f>SUM(F164:F165)</f>
        <v>0</v>
      </c>
      <c r="G163" s="11">
        <f>SUM(G164:G165)</f>
        <v>0</v>
      </c>
      <c r="H163" s="11">
        <f>SUM(H164:H165)</f>
        <v>31.1</v>
      </c>
      <c r="I163" s="15">
        <f t="shared" si="6"/>
        <v>31.1</v>
      </c>
      <c r="J163" s="15"/>
      <c r="K163" s="15"/>
    </row>
    <row r="164" spans="1:11" ht="63" hidden="1">
      <c r="A164" s="119"/>
      <c r="B164" s="123"/>
      <c r="C164" s="19" t="s">
        <v>200</v>
      </c>
      <c r="D164" s="58" t="s">
        <v>24</v>
      </c>
      <c r="E164" s="60"/>
      <c r="F164" s="11"/>
      <c r="G164" s="11"/>
      <c r="H164" s="11"/>
      <c r="I164" s="15">
        <f t="shared" si="6"/>
        <v>0</v>
      </c>
      <c r="J164" s="15" t="e">
        <f t="shared" si="7"/>
        <v>#DIV/0!</v>
      </c>
      <c r="K164" s="15" t="e">
        <f t="shared" si="8"/>
        <v>#DIV/0!</v>
      </c>
    </row>
    <row r="165" spans="1:11" ht="47.25" hidden="1">
      <c r="A165" s="119"/>
      <c r="B165" s="123"/>
      <c r="C165" s="19" t="s">
        <v>25</v>
      </c>
      <c r="D165" s="20" t="s">
        <v>26</v>
      </c>
      <c r="E165" s="60"/>
      <c r="F165" s="11"/>
      <c r="G165" s="11"/>
      <c r="H165" s="11">
        <v>31.1</v>
      </c>
      <c r="I165" s="15">
        <f t="shared" si="6"/>
        <v>31.1</v>
      </c>
      <c r="J165" s="15" t="e">
        <f t="shared" si="7"/>
        <v>#DIV/0!</v>
      </c>
      <c r="K165" s="15" t="e">
        <f t="shared" si="8"/>
        <v>#DIV/0!</v>
      </c>
    </row>
    <row r="166" spans="1:11" ht="15.75" hidden="1">
      <c r="A166" s="119"/>
      <c r="B166" s="123"/>
      <c r="C166" s="16" t="s">
        <v>27</v>
      </c>
      <c r="D166" s="18" t="s">
        <v>28</v>
      </c>
      <c r="E166" s="60"/>
      <c r="F166" s="11"/>
      <c r="G166" s="11"/>
      <c r="H166" s="11"/>
      <c r="I166" s="15">
        <f t="shared" si="6"/>
        <v>0</v>
      </c>
      <c r="J166" s="15" t="e">
        <f t="shared" si="7"/>
        <v>#DIV/0!</v>
      </c>
      <c r="K166" s="15" t="e">
        <f t="shared" si="8"/>
        <v>#DIV/0!</v>
      </c>
    </row>
    <row r="167" spans="1:11" ht="15.75">
      <c r="A167" s="119"/>
      <c r="B167" s="123"/>
      <c r="C167" s="16" t="s">
        <v>29</v>
      </c>
      <c r="D167" s="18" t="s">
        <v>30</v>
      </c>
      <c r="E167" s="60"/>
      <c r="F167" s="11">
        <v>114.1</v>
      </c>
      <c r="G167" s="11"/>
      <c r="H167" s="11"/>
      <c r="I167" s="15">
        <f t="shared" si="6"/>
        <v>0</v>
      </c>
      <c r="J167" s="15"/>
      <c r="K167" s="15">
        <f t="shared" si="8"/>
        <v>0</v>
      </c>
    </row>
    <row r="168" spans="1:11" ht="15.75">
      <c r="A168" s="119"/>
      <c r="B168" s="123"/>
      <c r="C168" s="16" t="s">
        <v>48</v>
      </c>
      <c r="D168" s="18" t="s">
        <v>49</v>
      </c>
      <c r="E168" s="60"/>
      <c r="G168" s="11"/>
      <c r="H168" s="11">
        <v>-454.8</v>
      </c>
      <c r="I168" s="15">
        <f t="shared" si="6"/>
        <v>-454.8</v>
      </c>
      <c r="J168" s="15"/>
      <c r="K168" s="15"/>
    </row>
    <row r="169" spans="1:11" ht="15.75" hidden="1">
      <c r="A169" s="119"/>
      <c r="B169" s="123"/>
      <c r="C169" s="16" t="s">
        <v>52</v>
      </c>
      <c r="D169" s="18" t="s">
        <v>89</v>
      </c>
      <c r="E169" s="60"/>
      <c r="F169" s="11"/>
      <c r="G169" s="11"/>
      <c r="H169" s="11"/>
      <c r="I169" s="15">
        <f t="shared" si="6"/>
        <v>0</v>
      </c>
      <c r="J169" s="15" t="e">
        <f t="shared" si="7"/>
        <v>#DIV/0!</v>
      </c>
      <c r="K169" s="15" t="e">
        <f t="shared" si="8"/>
        <v>#DIV/0!</v>
      </c>
    </row>
    <row r="170" spans="1:11" ht="15.75">
      <c r="A170" s="119"/>
      <c r="B170" s="123"/>
      <c r="C170" s="16" t="s">
        <v>53</v>
      </c>
      <c r="D170" s="18" t="s">
        <v>90</v>
      </c>
      <c r="E170" s="60">
        <v>5134.8</v>
      </c>
      <c r="F170" s="11">
        <v>4232.1</v>
      </c>
      <c r="G170" s="11">
        <f>803.4</f>
        <v>803.4</v>
      </c>
      <c r="H170" s="11">
        <v>803.4</v>
      </c>
      <c r="I170" s="15">
        <f t="shared" si="6"/>
        <v>0</v>
      </c>
      <c r="J170" s="15">
        <f t="shared" si="7"/>
        <v>100</v>
      </c>
      <c r="K170" s="15">
        <f t="shared" si="8"/>
        <v>18.983483377046852</v>
      </c>
    </row>
    <row r="171" spans="1:11" ht="15.75" hidden="1">
      <c r="A171" s="119"/>
      <c r="B171" s="123"/>
      <c r="C171" s="16" t="s">
        <v>55</v>
      </c>
      <c r="D171" s="20" t="s">
        <v>56</v>
      </c>
      <c r="E171" s="60"/>
      <c r="F171" s="11"/>
      <c r="G171" s="11"/>
      <c r="H171" s="11"/>
      <c r="I171" s="15">
        <f t="shared" si="6"/>
        <v>0</v>
      </c>
      <c r="J171" s="15" t="e">
        <f t="shared" si="7"/>
        <v>#DIV/0!</v>
      </c>
      <c r="K171" s="15" t="e">
        <f t="shared" si="8"/>
        <v>#DIV/0!</v>
      </c>
    </row>
    <row r="172" spans="1:11" ht="31.5">
      <c r="A172" s="119"/>
      <c r="B172" s="123"/>
      <c r="C172" s="16"/>
      <c r="D172" s="24" t="s">
        <v>215</v>
      </c>
      <c r="E172" s="62">
        <f>E173-E168</f>
        <v>5151.3</v>
      </c>
      <c r="F172" s="25">
        <f>F173-F168</f>
        <v>4346.200000000001</v>
      </c>
      <c r="G172" s="25">
        <f>G173-G168</f>
        <v>803.4</v>
      </c>
      <c r="H172" s="25">
        <f>H173-H168</f>
        <v>867.2</v>
      </c>
      <c r="I172" s="61">
        <f t="shared" si="6"/>
        <v>63.80000000000007</v>
      </c>
      <c r="J172" s="61">
        <f t="shared" si="7"/>
        <v>107.94124968882251</v>
      </c>
      <c r="K172" s="61">
        <f t="shared" si="8"/>
        <v>19.95306244535456</v>
      </c>
    </row>
    <row r="173" spans="1:11" s="26" customFormat="1" ht="31.5">
      <c r="A173" s="119"/>
      <c r="B173" s="123"/>
      <c r="C173" s="36"/>
      <c r="D173" s="24" t="s">
        <v>216</v>
      </c>
      <c r="E173" s="57">
        <f>SUM(E160:E163,E166:E171)</f>
        <v>5151.3</v>
      </c>
      <c r="F173" s="37">
        <f>SUM(F160:F163,F166:F171)</f>
        <v>4346.200000000001</v>
      </c>
      <c r="G173" s="37">
        <f>SUM(G160:G163,G166:G171)</f>
        <v>803.4</v>
      </c>
      <c r="H173" s="37">
        <f>SUM(H160:H163,H166:H171)</f>
        <v>412.4</v>
      </c>
      <c r="I173" s="61">
        <f t="shared" si="6"/>
        <v>-391</v>
      </c>
      <c r="J173" s="61">
        <f t="shared" si="7"/>
        <v>51.33183968135424</v>
      </c>
      <c r="K173" s="61">
        <f t="shared" si="8"/>
        <v>9.488748792048224</v>
      </c>
    </row>
    <row r="174" spans="1:11" ht="31.5" customHeight="1" hidden="1">
      <c r="A174" s="122" t="s">
        <v>110</v>
      </c>
      <c r="B174" s="118" t="s">
        <v>111</v>
      </c>
      <c r="C174" s="16" t="s">
        <v>16</v>
      </c>
      <c r="D174" s="21" t="s">
        <v>17</v>
      </c>
      <c r="E174" s="60"/>
      <c r="F174" s="11"/>
      <c r="G174" s="11"/>
      <c r="H174" s="11"/>
      <c r="I174" s="15">
        <f t="shared" si="6"/>
        <v>0</v>
      </c>
      <c r="J174" s="15" t="e">
        <f t="shared" si="7"/>
        <v>#DIV/0!</v>
      </c>
      <c r="K174" s="15" t="e">
        <f t="shared" si="8"/>
        <v>#DIV/0!</v>
      </c>
    </row>
    <row r="175" spans="1:11" ht="15.75" hidden="1">
      <c r="A175" s="122"/>
      <c r="B175" s="118"/>
      <c r="C175" s="16" t="s">
        <v>104</v>
      </c>
      <c r="D175" s="18" t="s">
        <v>105</v>
      </c>
      <c r="E175" s="60"/>
      <c r="F175" s="11"/>
      <c r="G175" s="11"/>
      <c r="H175" s="11"/>
      <c r="I175" s="15">
        <f t="shared" si="6"/>
        <v>0</v>
      </c>
      <c r="J175" s="15" t="e">
        <f t="shared" si="7"/>
        <v>#DIV/0!</v>
      </c>
      <c r="K175" s="15" t="e">
        <f t="shared" si="8"/>
        <v>#DIV/0!</v>
      </c>
    </row>
    <row r="176" spans="1:11" ht="31.5" hidden="1">
      <c r="A176" s="119"/>
      <c r="B176" s="123"/>
      <c r="C176" s="16" t="s">
        <v>100</v>
      </c>
      <c r="D176" s="18" t="s">
        <v>101</v>
      </c>
      <c r="E176" s="60"/>
      <c r="F176" s="11"/>
      <c r="G176" s="11"/>
      <c r="H176" s="11"/>
      <c r="I176" s="15">
        <f t="shared" si="6"/>
        <v>0</v>
      </c>
      <c r="J176" s="15" t="e">
        <f t="shared" si="7"/>
        <v>#DIV/0!</v>
      </c>
      <c r="K176" s="15" t="e">
        <f t="shared" si="8"/>
        <v>#DIV/0!</v>
      </c>
    </row>
    <row r="177" spans="1:11" ht="15.75" hidden="1">
      <c r="A177" s="119"/>
      <c r="B177" s="123"/>
      <c r="C177" s="16" t="s">
        <v>22</v>
      </c>
      <c r="D177" s="18" t="s">
        <v>23</v>
      </c>
      <c r="E177" s="60">
        <f>E178</f>
        <v>0</v>
      </c>
      <c r="F177" s="11">
        <f>F178</f>
        <v>0</v>
      </c>
      <c r="G177" s="11">
        <f>G178</f>
        <v>0</v>
      </c>
      <c r="H177" s="11">
        <f>H178</f>
        <v>0</v>
      </c>
      <c r="I177" s="15">
        <f t="shared" si="6"/>
        <v>0</v>
      </c>
      <c r="J177" s="15" t="e">
        <f t="shared" si="7"/>
        <v>#DIV/0!</v>
      </c>
      <c r="K177" s="15" t="e">
        <f t="shared" si="8"/>
        <v>#DIV/0!</v>
      </c>
    </row>
    <row r="178" spans="1:11" ht="47.25" hidden="1">
      <c r="A178" s="119"/>
      <c r="B178" s="123"/>
      <c r="C178" s="19" t="s">
        <v>25</v>
      </c>
      <c r="D178" s="20" t="s">
        <v>26</v>
      </c>
      <c r="E178" s="60"/>
      <c r="F178" s="11"/>
      <c r="G178" s="11"/>
      <c r="H178" s="11"/>
      <c r="I178" s="15">
        <f t="shared" si="6"/>
        <v>0</v>
      </c>
      <c r="J178" s="15" t="e">
        <f t="shared" si="7"/>
        <v>#DIV/0!</v>
      </c>
      <c r="K178" s="15" t="e">
        <f t="shared" si="8"/>
        <v>#DIV/0!</v>
      </c>
    </row>
    <row r="179" spans="1:11" ht="15.75">
      <c r="A179" s="119"/>
      <c r="B179" s="123"/>
      <c r="C179" s="16" t="s">
        <v>27</v>
      </c>
      <c r="D179" s="18" t="s">
        <v>28</v>
      </c>
      <c r="E179" s="60"/>
      <c r="F179" s="11"/>
      <c r="G179" s="11"/>
      <c r="H179" s="11">
        <v>0.2</v>
      </c>
      <c r="I179" s="15">
        <f t="shared" si="6"/>
        <v>0.2</v>
      </c>
      <c r="J179" s="15"/>
      <c r="K179" s="15"/>
    </row>
    <row r="180" spans="1:11" ht="15.75">
      <c r="A180" s="119"/>
      <c r="B180" s="123"/>
      <c r="C180" s="16" t="s">
        <v>29</v>
      </c>
      <c r="D180" s="18" t="s">
        <v>30</v>
      </c>
      <c r="E180" s="60">
        <v>8</v>
      </c>
      <c r="F180" s="11">
        <v>322.5</v>
      </c>
      <c r="G180" s="11"/>
      <c r="H180" s="11"/>
      <c r="I180" s="15">
        <f t="shared" si="6"/>
        <v>0</v>
      </c>
      <c r="J180" s="15"/>
      <c r="K180" s="15">
        <f t="shared" si="8"/>
        <v>0</v>
      </c>
    </row>
    <row r="181" spans="1:11" ht="15.75">
      <c r="A181" s="119"/>
      <c r="B181" s="123"/>
      <c r="C181" s="16" t="s">
        <v>48</v>
      </c>
      <c r="D181" s="18" t="s">
        <v>49</v>
      </c>
      <c r="E181" s="60"/>
      <c r="F181" s="11"/>
      <c r="G181" s="11"/>
      <c r="H181" s="11">
        <v>-731.7</v>
      </c>
      <c r="I181" s="15">
        <f t="shared" si="6"/>
        <v>-731.7</v>
      </c>
      <c r="J181" s="15"/>
      <c r="K181" s="15"/>
    </row>
    <row r="182" spans="1:11" ht="15.75" hidden="1">
      <c r="A182" s="119"/>
      <c r="B182" s="123"/>
      <c r="C182" s="16" t="s">
        <v>52</v>
      </c>
      <c r="D182" s="18" t="s">
        <v>89</v>
      </c>
      <c r="E182" s="60"/>
      <c r="F182" s="11"/>
      <c r="G182" s="11"/>
      <c r="H182" s="11"/>
      <c r="I182" s="15">
        <f t="shared" si="6"/>
        <v>0</v>
      </c>
      <c r="J182" s="15" t="e">
        <f t="shared" si="7"/>
        <v>#DIV/0!</v>
      </c>
      <c r="K182" s="15" t="e">
        <f t="shared" si="8"/>
        <v>#DIV/0!</v>
      </c>
    </row>
    <row r="183" spans="1:11" ht="15.75">
      <c r="A183" s="119"/>
      <c r="B183" s="123"/>
      <c r="C183" s="16" t="s">
        <v>53</v>
      </c>
      <c r="D183" s="18" t="s">
        <v>90</v>
      </c>
      <c r="E183" s="60">
        <v>4797.8</v>
      </c>
      <c r="F183" s="11">
        <v>4291.6</v>
      </c>
      <c r="G183" s="11">
        <f>658.5</f>
        <v>658.5</v>
      </c>
      <c r="H183" s="11">
        <v>658.5</v>
      </c>
      <c r="I183" s="15">
        <f t="shared" si="6"/>
        <v>0</v>
      </c>
      <c r="J183" s="15">
        <f t="shared" si="7"/>
        <v>100</v>
      </c>
      <c r="K183" s="15">
        <f t="shared" si="8"/>
        <v>15.343927672662874</v>
      </c>
    </row>
    <row r="184" spans="1:11" ht="15.75" hidden="1">
      <c r="A184" s="119"/>
      <c r="B184" s="123"/>
      <c r="C184" s="16" t="s">
        <v>55</v>
      </c>
      <c r="D184" s="20" t="s">
        <v>56</v>
      </c>
      <c r="E184" s="60"/>
      <c r="F184" s="11"/>
      <c r="G184" s="11"/>
      <c r="H184" s="11"/>
      <c r="I184" s="15">
        <f t="shared" si="6"/>
        <v>0</v>
      </c>
      <c r="J184" s="15" t="e">
        <f t="shared" si="7"/>
        <v>#DIV/0!</v>
      </c>
      <c r="K184" s="15" t="e">
        <f t="shared" si="8"/>
        <v>#DIV/0!</v>
      </c>
    </row>
    <row r="185" spans="1:11" ht="31.5">
      <c r="A185" s="119"/>
      <c r="B185" s="123"/>
      <c r="C185" s="16"/>
      <c r="D185" s="24" t="s">
        <v>215</v>
      </c>
      <c r="E185" s="62">
        <f>E186-E181</f>
        <v>4805.8</v>
      </c>
      <c r="F185" s="25">
        <f>F186-F181</f>
        <v>4614.1</v>
      </c>
      <c r="G185" s="25">
        <f>G186-G181</f>
        <v>658.5</v>
      </c>
      <c r="H185" s="25">
        <f>H186-H181</f>
        <v>658.7</v>
      </c>
      <c r="I185" s="61">
        <f t="shared" si="6"/>
        <v>0.20000000000004547</v>
      </c>
      <c r="J185" s="61">
        <f t="shared" si="7"/>
        <v>100.03037205770691</v>
      </c>
      <c r="K185" s="61">
        <f t="shared" si="8"/>
        <v>14.275806766216597</v>
      </c>
    </row>
    <row r="186" spans="1:11" s="26" customFormat="1" ht="31.5">
      <c r="A186" s="119"/>
      <c r="B186" s="123"/>
      <c r="C186" s="36"/>
      <c r="D186" s="24" t="s">
        <v>216</v>
      </c>
      <c r="E186" s="57">
        <f>SUM(E174:E177,E179:E184)</f>
        <v>4805.8</v>
      </c>
      <c r="F186" s="37">
        <f>SUM(F174:F177,F179:F184)</f>
        <v>4614.1</v>
      </c>
      <c r="G186" s="37">
        <f>SUM(G174:G177,G179:G184)</f>
        <v>658.5</v>
      </c>
      <c r="H186" s="37">
        <f>SUM(H174:H177,H179:H184)</f>
        <v>-73</v>
      </c>
      <c r="I186" s="61">
        <f t="shared" si="6"/>
        <v>-731.5</v>
      </c>
      <c r="J186" s="61">
        <f t="shared" si="7"/>
        <v>-11.08580106302202</v>
      </c>
      <c r="K186" s="61">
        <f t="shared" si="8"/>
        <v>-1.5821070197871738</v>
      </c>
    </row>
    <row r="187" spans="1:11" s="26" customFormat="1" ht="15.75" hidden="1">
      <c r="A187" s="97">
        <v>936</v>
      </c>
      <c r="B187" s="97" t="s">
        <v>112</v>
      </c>
      <c r="C187" s="16" t="s">
        <v>22</v>
      </c>
      <c r="D187" s="18" t="s">
        <v>23</v>
      </c>
      <c r="E187" s="60">
        <f>E188</f>
        <v>0</v>
      </c>
      <c r="F187" s="11">
        <f>F188</f>
        <v>0</v>
      </c>
      <c r="G187" s="11">
        <f>G188</f>
        <v>0</v>
      </c>
      <c r="H187" s="11">
        <f>H188</f>
        <v>0</v>
      </c>
      <c r="I187" s="15">
        <f t="shared" si="6"/>
        <v>0</v>
      </c>
      <c r="J187" s="15" t="e">
        <f t="shared" si="7"/>
        <v>#DIV/0!</v>
      </c>
      <c r="K187" s="15" t="e">
        <f t="shared" si="8"/>
        <v>#DIV/0!</v>
      </c>
    </row>
    <row r="188" spans="1:11" s="26" customFormat="1" ht="47.25" hidden="1">
      <c r="A188" s="108"/>
      <c r="B188" s="125"/>
      <c r="C188" s="19" t="s">
        <v>25</v>
      </c>
      <c r="D188" s="20" t="s">
        <v>26</v>
      </c>
      <c r="E188" s="60"/>
      <c r="F188" s="11"/>
      <c r="G188" s="11"/>
      <c r="H188" s="11"/>
      <c r="I188" s="15">
        <f t="shared" si="6"/>
        <v>0</v>
      </c>
      <c r="J188" s="15" t="e">
        <f t="shared" si="7"/>
        <v>#DIV/0!</v>
      </c>
      <c r="K188" s="15" t="e">
        <f t="shared" si="8"/>
        <v>#DIV/0!</v>
      </c>
    </row>
    <row r="189" spans="1:11" ht="15.75" customHeight="1">
      <c r="A189" s="108"/>
      <c r="B189" s="125"/>
      <c r="C189" s="16" t="s">
        <v>27</v>
      </c>
      <c r="D189" s="18" t="s">
        <v>28</v>
      </c>
      <c r="E189" s="60">
        <v>0.3</v>
      </c>
      <c r="F189" s="11"/>
      <c r="G189" s="11"/>
      <c r="H189" s="11">
        <v>0.1</v>
      </c>
      <c r="I189" s="15">
        <f t="shared" si="6"/>
        <v>0.1</v>
      </c>
      <c r="J189" s="15"/>
      <c r="K189" s="15"/>
    </row>
    <row r="190" spans="1:11" ht="15.75">
      <c r="A190" s="108"/>
      <c r="B190" s="125"/>
      <c r="C190" s="16" t="s">
        <v>29</v>
      </c>
      <c r="D190" s="18" t="s">
        <v>30</v>
      </c>
      <c r="E190" s="60"/>
      <c r="F190" s="11">
        <v>50</v>
      </c>
      <c r="G190" s="11"/>
      <c r="H190" s="11"/>
      <c r="I190" s="15">
        <f t="shared" si="6"/>
        <v>0</v>
      </c>
      <c r="J190" s="15"/>
      <c r="K190" s="15">
        <f t="shared" si="8"/>
        <v>0</v>
      </c>
    </row>
    <row r="191" spans="1:11" ht="15.75">
      <c r="A191" s="108"/>
      <c r="B191" s="125"/>
      <c r="C191" s="16" t="s">
        <v>48</v>
      </c>
      <c r="D191" s="18" t="s">
        <v>49</v>
      </c>
      <c r="E191" s="60"/>
      <c r="F191" s="11"/>
      <c r="G191" s="11"/>
      <c r="H191" s="11">
        <v>-658.3</v>
      </c>
      <c r="I191" s="15">
        <f t="shared" si="6"/>
        <v>-658.3</v>
      </c>
      <c r="J191" s="15"/>
      <c r="K191" s="15"/>
    </row>
    <row r="192" spans="1:11" ht="15.75" hidden="1">
      <c r="A192" s="108"/>
      <c r="B192" s="125"/>
      <c r="C192" s="16" t="s">
        <v>52</v>
      </c>
      <c r="D192" s="18" t="s">
        <v>89</v>
      </c>
      <c r="E192" s="60"/>
      <c r="F192" s="11"/>
      <c r="G192" s="11"/>
      <c r="H192" s="11"/>
      <c r="I192" s="15">
        <f t="shared" si="6"/>
        <v>0</v>
      </c>
      <c r="J192" s="15" t="e">
        <f t="shared" si="7"/>
        <v>#DIV/0!</v>
      </c>
      <c r="K192" s="15" t="e">
        <f t="shared" si="8"/>
        <v>#DIV/0!</v>
      </c>
    </row>
    <row r="193" spans="1:11" ht="15.75">
      <c r="A193" s="108"/>
      <c r="B193" s="125"/>
      <c r="C193" s="16" t="s">
        <v>53</v>
      </c>
      <c r="D193" s="18" t="s">
        <v>90</v>
      </c>
      <c r="E193" s="60">
        <v>5023.3</v>
      </c>
      <c r="F193" s="11">
        <v>3753.1</v>
      </c>
      <c r="G193" s="11">
        <f>657.6</f>
        <v>657.6</v>
      </c>
      <c r="H193" s="11">
        <v>657.6</v>
      </c>
      <c r="I193" s="15">
        <f t="shared" si="6"/>
        <v>0</v>
      </c>
      <c r="J193" s="15">
        <f t="shared" si="7"/>
        <v>100</v>
      </c>
      <c r="K193" s="15">
        <f t="shared" si="8"/>
        <v>17.521515547147693</v>
      </c>
    </row>
    <row r="194" spans="1:11" ht="15.75" hidden="1">
      <c r="A194" s="108"/>
      <c r="B194" s="125"/>
      <c r="C194" s="16" t="s">
        <v>55</v>
      </c>
      <c r="D194" s="20" t="s">
        <v>56</v>
      </c>
      <c r="E194" s="60"/>
      <c r="F194" s="11"/>
      <c r="G194" s="11"/>
      <c r="H194" s="11"/>
      <c r="I194" s="15">
        <f t="shared" si="6"/>
        <v>0</v>
      </c>
      <c r="J194" s="15" t="e">
        <f t="shared" si="7"/>
        <v>#DIV/0!</v>
      </c>
      <c r="K194" s="15" t="e">
        <f t="shared" si="8"/>
        <v>#DIV/0!</v>
      </c>
    </row>
    <row r="195" spans="1:11" ht="31.5">
      <c r="A195" s="108"/>
      <c r="B195" s="125"/>
      <c r="C195" s="16"/>
      <c r="D195" s="24" t="s">
        <v>215</v>
      </c>
      <c r="E195" s="62">
        <f>E196-E191</f>
        <v>5023.6</v>
      </c>
      <c r="F195" s="25">
        <f>F196-F191</f>
        <v>3803.1</v>
      </c>
      <c r="G195" s="25">
        <f>G196-G191</f>
        <v>657.6</v>
      </c>
      <c r="H195" s="25">
        <f>H196-H191</f>
        <v>657.7</v>
      </c>
      <c r="I195" s="61">
        <f t="shared" si="6"/>
        <v>0.10000000000002274</v>
      </c>
      <c r="J195" s="61">
        <f t="shared" si="7"/>
        <v>100.01520681265208</v>
      </c>
      <c r="K195" s="61">
        <f t="shared" si="8"/>
        <v>17.293786647734745</v>
      </c>
    </row>
    <row r="196" spans="1:11" s="26" customFormat="1" ht="31.5">
      <c r="A196" s="105"/>
      <c r="B196" s="126"/>
      <c r="C196" s="36"/>
      <c r="D196" s="24" t="s">
        <v>216</v>
      </c>
      <c r="E196" s="57">
        <f>SUM(E187,E189:E194)</f>
        <v>5023.6</v>
      </c>
      <c r="F196" s="37">
        <f>SUM(F187,F189:F194)</f>
        <v>3803.1</v>
      </c>
      <c r="G196" s="37">
        <f>SUM(G187,G189:G194)</f>
        <v>657.6</v>
      </c>
      <c r="H196" s="37">
        <f>SUM(H187,H189:H194)</f>
        <v>-0.599999999999909</v>
      </c>
      <c r="I196" s="61">
        <f t="shared" si="6"/>
        <v>-658.1999999999999</v>
      </c>
      <c r="J196" s="61">
        <f t="shared" si="7"/>
        <v>-0.09124087591239492</v>
      </c>
      <c r="K196" s="61">
        <f t="shared" si="8"/>
        <v>-0.0157766032973077</v>
      </c>
    </row>
    <row r="197" spans="1:11" ht="31.5" customHeight="1">
      <c r="A197" s="122" t="s">
        <v>113</v>
      </c>
      <c r="B197" s="118" t="s">
        <v>114</v>
      </c>
      <c r="C197" s="16" t="s">
        <v>16</v>
      </c>
      <c r="D197" s="21" t="s">
        <v>17</v>
      </c>
      <c r="E197" s="60"/>
      <c r="F197" s="11"/>
      <c r="G197" s="11"/>
      <c r="H197" s="11">
        <v>5.7</v>
      </c>
      <c r="I197" s="15">
        <f t="shared" si="6"/>
        <v>5.7</v>
      </c>
      <c r="J197" s="15"/>
      <c r="K197" s="15"/>
    </row>
    <row r="198" spans="1:11" ht="15.75" hidden="1">
      <c r="A198" s="122"/>
      <c r="B198" s="118"/>
      <c r="C198" s="16" t="s">
        <v>104</v>
      </c>
      <c r="D198" s="18" t="s">
        <v>105</v>
      </c>
      <c r="E198" s="60"/>
      <c r="F198" s="11"/>
      <c r="G198" s="11"/>
      <c r="H198" s="11"/>
      <c r="I198" s="15">
        <f t="shared" si="6"/>
        <v>0</v>
      </c>
      <c r="J198" s="15"/>
      <c r="K198" s="15"/>
    </row>
    <row r="199" spans="1:11" ht="31.5" hidden="1">
      <c r="A199" s="119"/>
      <c r="B199" s="123"/>
      <c r="C199" s="16" t="s">
        <v>100</v>
      </c>
      <c r="D199" s="18" t="s">
        <v>101</v>
      </c>
      <c r="E199" s="60"/>
      <c r="F199" s="11"/>
      <c r="G199" s="11"/>
      <c r="H199" s="11"/>
      <c r="I199" s="15">
        <f t="shared" si="6"/>
        <v>0</v>
      </c>
      <c r="J199" s="15"/>
      <c r="K199" s="15"/>
    </row>
    <row r="200" spans="1:11" ht="15.75" hidden="1">
      <c r="A200" s="119"/>
      <c r="B200" s="123"/>
      <c r="C200" s="16" t="s">
        <v>22</v>
      </c>
      <c r="D200" s="18" t="s">
        <v>23</v>
      </c>
      <c r="E200" s="60">
        <f>E201</f>
        <v>0</v>
      </c>
      <c r="F200" s="11">
        <f>F201</f>
        <v>0</v>
      </c>
      <c r="G200" s="11">
        <f>G201</f>
        <v>0</v>
      </c>
      <c r="H200" s="11">
        <f>H201</f>
        <v>0</v>
      </c>
      <c r="I200" s="15">
        <f aca="true" t="shared" si="9" ref="I200:I263">H200-G200</f>
        <v>0</v>
      </c>
      <c r="J200" s="15"/>
      <c r="K200" s="15"/>
    </row>
    <row r="201" spans="1:11" ht="47.25" hidden="1">
      <c r="A201" s="119"/>
      <c r="B201" s="123"/>
      <c r="C201" s="19" t="s">
        <v>25</v>
      </c>
      <c r="D201" s="20" t="s">
        <v>26</v>
      </c>
      <c r="E201" s="60"/>
      <c r="F201" s="11"/>
      <c r="G201" s="11"/>
      <c r="H201" s="11"/>
      <c r="I201" s="15">
        <f t="shared" si="9"/>
        <v>0</v>
      </c>
      <c r="J201" s="15"/>
      <c r="K201" s="15"/>
    </row>
    <row r="202" spans="1:11" ht="15.75">
      <c r="A202" s="119"/>
      <c r="B202" s="123"/>
      <c r="C202" s="16" t="s">
        <v>27</v>
      </c>
      <c r="D202" s="18" t="s">
        <v>28</v>
      </c>
      <c r="E202" s="60">
        <v>93.7</v>
      </c>
      <c r="F202" s="11"/>
      <c r="G202" s="11"/>
      <c r="H202" s="11"/>
      <c r="I202" s="15">
        <f t="shared" si="9"/>
        <v>0</v>
      </c>
      <c r="J202" s="15"/>
      <c r="K202" s="15"/>
    </row>
    <row r="203" spans="1:11" ht="15.75">
      <c r="A203" s="119"/>
      <c r="B203" s="123"/>
      <c r="C203" s="16" t="s">
        <v>29</v>
      </c>
      <c r="D203" s="18" t="s">
        <v>30</v>
      </c>
      <c r="E203" s="60"/>
      <c r="F203" s="11">
        <v>120</v>
      </c>
      <c r="G203" s="11"/>
      <c r="H203" s="11"/>
      <c r="I203" s="15">
        <f t="shared" si="9"/>
        <v>0</v>
      </c>
      <c r="J203" s="15"/>
      <c r="K203" s="15">
        <f aca="true" t="shared" si="10" ref="K203:K263">H203/F203*100</f>
        <v>0</v>
      </c>
    </row>
    <row r="204" spans="1:11" ht="15.75">
      <c r="A204" s="119"/>
      <c r="B204" s="123"/>
      <c r="C204" s="16" t="s">
        <v>48</v>
      </c>
      <c r="D204" s="18" t="s">
        <v>49</v>
      </c>
      <c r="E204" s="60"/>
      <c r="F204" s="11"/>
      <c r="G204" s="11"/>
      <c r="H204" s="11">
        <v>-331</v>
      </c>
      <c r="I204" s="15">
        <f t="shared" si="9"/>
        <v>-331</v>
      </c>
      <c r="J204" s="15"/>
      <c r="K204" s="15"/>
    </row>
    <row r="205" spans="1:11" ht="15.75" hidden="1">
      <c r="A205" s="119"/>
      <c r="B205" s="123"/>
      <c r="C205" s="16" t="s">
        <v>52</v>
      </c>
      <c r="D205" s="18" t="s">
        <v>89</v>
      </c>
      <c r="E205" s="60"/>
      <c r="F205" s="11"/>
      <c r="G205" s="11"/>
      <c r="H205" s="11"/>
      <c r="I205" s="15">
        <f t="shared" si="9"/>
        <v>0</v>
      </c>
      <c r="J205" s="15" t="e">
        <f>H205/G205*100</f>
        <v>#DIV/0!</v>
      </c>
      <c r="K205" s="15" t="e">
        <f t="shared" si="10"/>
        <v>#DIV/0!</v>
      </c>
    </row>
    <row r="206" spans="1:11" ht="15.75">
      <c r="A206" s="119"/>
      <c r="B206" s="123"/>
      <c r="C206" s="16" t="s">
        <v>53</v>
      </c>
      <c r="D206" s="18" t="s">
        <v>90</v>
      </c>
      <c r="E206" s="60">
        <v>4781.3</v>
      </c>
      <c r="F206" s="11">
        <v>3859.8</v>
      </c>
      <c r="G206" s="11">
        <f>781.7</f>
        <v>781.7</v>
      </c>
      <c r="H206" s="11">
        <v>781.7</v>
      </c>
      <c r="I206" s="15">
        <f t="shared" si="9"/>
        <v>0</v>
      </c>
      <c r="J206" s="15">
        <f>H206/G206*100</f>
        <v>100</v>
      </c>
      <c r="K206" s="15">
        <f t="shared" si="10"/>
        <v>20.25234468107156</v>
      </c>
    </row>
    <row r="207" spans="1:11" ht="15.75" hidden="1">
      <c r="A207" s="119"/>
      <c r="B207" s="123"/>
      <c r="C207" s="16" t="s">
        <v>55</v>
      </c>
      <c r="D207" s="20" t="s">
        <v>56</v>
      </c>
      <c r="E207" s="60"/>
      <c r="F207" s="11"/>
      <c r="G207" s="11"/>
      <c r="H207" s="11"/>
      <c r="I207" s="15">
        <f t="shared" si="9"/>
        <v>0</v>
      </c>
      <c r="J207" s="15" t="e">
        <f>H207/G207*100</f>
        <v>#DIV/0!</v>
      </c>
      <c r="K207" s="15" t="e">
        <f t="shared" si="10"/>
        <v>#DIV/0!</v>
      </c>
    </row>
    <row r="208" spans="1:11" ht="31.5">
      <c r="A208" s="119"/>
      <c r="B208" s="123"/>
      <c r="C208" s="16"/>
      <c r="D208" s="24" t="s">
        <v>215</v>
      </c>
      <c r="E208" s="62">
        <f>E209-E204</f>
        <v>4875</v>
      </c>
      <c r="F208" s="25">
        <f>F209-F204</f>
        <v>3979.8</v>
      </c>
      <c r="G208" s="25">
        <f>G209-G204</f>
        <v>781.7</v>
      </c>
      <c r="H208" s="25">
        <f>H209-H204</f>
        <v>787.4000000000001</v>
      </c>
      <c r="I208" s="61">
        <f t="shared" si="9"/>
        <v>5.7000000000000455</v>
      </c>
      <c r="J208" s="61">
        <f>H208/G208*100</f>
        <v>100.72917999232442</v>
      </c>
      <c r="K208" s="61">
        <f t="shared" si="10"/>
        <v>19.78491381476456</v>
      </c>
    </row>
    <row r="209" spans="1:11" s="26" customFormat="1" ht="31.5">
      <c r="A209" s="119"/>
      <c r="B209" s="123"/>
      <c r="C209" s="36"/>
      <c r="D209" s="24" t="s">
        <v>216</v>
      </c>
      <c r="E209" s="57">
        <f>SUM(E197:E200,E202:E207)</f>
        <v>4875</v>
      </c>
      <c r="F209" s="37">
        <f>SUM(F197:F200,F202:F207)</f>
        <v>3979.8</v>
      </c>
      <c r="G209" s="37">
        <f>SUM(G197:G200,G202:G207)</f>
        <v>781.7</v>
      </c>
      <c r="H209" s="37">
        <f>SUM(H197:H200,H202:H207)</f>
        <v>456.40000000000003</v>
      </c>
      <c r="I209" s="61">
        <f t="shared" si="9"/>
        <v>-325.3</v>
      </c>
      <c r="J209" s="61">
        <f>H209/G209*100</f>
        <v>58.38556991173084</v>
      </c>
      <c r="K209" s="61">
        <f t="shared" si="10"/>
        <v>11.467912960450274</v>
      </c>
    </row>
    <row r="210" spans="1:11" ht="31.5" customHeight="1">
      <c r="A210" s="122" t="s">
        <v>115</v>
      </c>
      <c r="B210" s="97" t="s">
        <v>116</v>
      </c>
      <c r="C210" s="16" t="s">
        <v>16</v>
      </c>
      <c r="D210" s="21" t="s">
        <v>17</v>
      </c>
      <c r="E210" s="60">
        <v>9.2</v>
      </c>
      <c r="F210" s="11"/>
      <c r="G210" s="11"/>
      <c r="H210" s="11">
        <v>0.6</v>
      </c>
      <c r="I210" s="15">
        <f t="shared" si="9"/>
        <v>0.6</v>
      </c>
      <c r="J210" s="15"/>
      <c r="K210" s="15"/>
    </row>
    <row r="211" spans="1:11" ht="15.75" hidden="1">
      <c r="A211" s="122"/>
      <c r="B211" s="125"/>
      <c r="C211" s="16" t="s">
        <v>104</v>
      </c>
      <c r="D211" s="18" t="s">
        <v>105</v>
      </c>
      <c r="E211" s="60"/>
      <c r="F211" s="11"/>
      <c r="G211" s="11"/>
      <c r="H211" s="11"/>
      <c r="I211" s="15">
        <f t="shared" si="9"/>
        <v>0</v>
      </c>
      <c r="J211" s="15"/>
      <c r="K211" s="15"/>
    </row>
    <row r="212" spans="1:11" ht="31.5" hidden="1">
      <c r="A212" s="119"/>
      <c r="B212" s="125"/>
      <c r="C212" s="16" t="s">
        <v>100</v>
      </c>
      <c r="D212" s="18" t="s">
        <v>101</v>
      </c>
      <c r="E212" s="60"/>
      <c r="F212" s="11"/>
      <c r="G212" s="11"/>
      <c r="H212" s="11"/>
      <c r="I212" s="15">
        <f t="shared" si="9"/>
        <v>0</v>
      </c>
      <c r="J212" s="15"/>
      <c r="K212" s="15"/>
    </row>
    <row r="213" spans="1:11" ht="15.75" hidden="1">
      <c r="A213" s="119"/>
      <c r="B213" s="125"/>
      <c r="C213" s="16" t="s">
        <v>22</v>
      </c>
      <c r="D213" s="18" t="s">
        <v>23</v>
      </c>
      <c r="E213" s="60">
        <f>E214</f>
        <v>0</v>
      </c>
      <c r="F213" s="11">
        <f>F214</f>
        <v>0</v>
      </c>
      <c r="G213" s="11">
        <f>G214</f>
        <v>0</v>
      </c>
      <c r="H213" s="11">
        <f>H214</f>
        <v>0</v>
      </c>
      <c r="I213" s="15">
        <f t="shared" si="9"/>
        <v>0</v>
      </c>
      <c r="J213" s="15"/>
      <c r="K213" s="15"/>
    </row>
    <row r="214" spans="1:11" ht="47.25" hidden="1">
      <c r="A214" s="119"/>
      <c r="B214" s="125"/>
      <c r="C214" s="19" t="s">
        <v>25</v>
      </c>
      <c r="D214" s="20" t="s">
        <v>26</v>
      </c>
      <c r="E214" s="60"/>
      <c r="F214" s="11"/>
      <c r="G214" s="11"/>
      <c r="H214" s="11"/>
      <c r="I214" s="15">
        <f t="shared" si="9"/>
        <v>0</v>
      </c>
      <c r="J214" s="15"/>
      <c r="K214" s="15"/>
    </row>
    <row r="215" spans="1:11" ht="15.75">
      <c r="A215" s="119"/>
      <c r="B215" s="125"/>
      <c r="C215" s="16" t="s">
        <v>27</v>
      </c>
      <c r="D215" s="18" t="s">
        <v>28</v>
      </c>
      <c r="E215" s="60"/>
      <c r="F215" s="11"/>
      <c r="G215" s="11"/>
      <c r="H215" s="11">
        <v>-2.5</v>
      </c>
      <c r="I215" s="15">
        <f t="shared" si="9"/>
        <v>-2.5</v>
      </c>
      <c r="J215" s="15"/>
      <c r="K215" s="15"/>
    </row>
    <row r="216" spans="1:11" ht="15.75" hidden="1">
      <c r="A216" s="119"/>
      <c r="B216" s="125"/>
      <c r="C216" s="16" t="s">
        <v>29</v>
      </c>
      <c r="D216" s="18" t="s">
        <v>30</v>
      </c>
      <c r="E216" s="60"/>
      <c r="F216" s="11"/>
      <c r="G216" s="11"/>
      <c r="H216" s="11"/>
      <c r="I216" s="15">
        <f t="shared" si="9"/>
        <v>0</v>
      </c>
      <c r="J216" s="15"/>
      <c r="K216" s="15"/>
    </row>
    <row r="217" spans="1:11" ht="15.75">
      <c r="A217" s="119"/>
      <c r="B217" s="125"/>
      <c r="C217" s="16" t="s">
        <v>48</v>
      </c>
      <c r="D217" s="18" t="s">
        <v>49</v>
      </c>
      <c r="E217" s="60"/>
      <c r="F217" s="11"/>
      <c r="G217" s="11"/>
      <c r="H217" s="11">
        <v>-1</v>
      </c>
      <c r="I217" s="15">
        <f t="shared" si="9"/>
        <v>-1</v>
      </c>
      <c r="J217" s="15"/>
      <c r="K217" s="15"/>
    </row>
    <row r="218" spans="1:11" ht="15.75" hidden="1">
      <c r="A218" s="119"/>
      <c r="B218" s="125"/>
      <c r="C218" s="16" t="s">
        <v>52</v>
      </c>
      <c r="D218" s="18" t="s">
        <v>89</v>
      </c>
      <c r="E218" s="60"/>
      <c r="F218" s="11"/>
      <c r="G218" s="11"/>
      <c r="H218" s="11"/>
      <c r="I218" s="15">
        <f t="shared" si="9"/>
        <v>0</v>
      </c>
      <c r="J218" s="15" t="e">
        <f aca="true" t="shared" si="11" ref="J218:J223">H218/G218*100</f>
        <v>#DIV/0!</v>
      </c>
      <c r="K218" s="15" t="e">
        <f t="shared" si="10"/>
        <v>#DIV/0!</v>
      </c>
    </row>
    <row r="219" spans="1:11" ht="15.75">
      <c r="A219" s="119"/>
      <c r="B219" s="125"/>
      <c r="C219" s="16" t="s">
        <v>53</v>
      </c>
      <c r="D219" s="18" t="s">
        <v>90</v>
      </c>
      <c r="E219" s="60">
        <v>184.9</v>
      </c>
      <c r="F219" s="11">
        <v>668.7</v>
      </c>
      <c r="G219" s="11">
        <f>149.3</f>
        <v>149.3</v>
      </c>
      <c r="H219" s="11">
        <v>149.3</v>
      </c>
      <c r="I219" s="15">
        <f t="shared" si="9"/>
        <v>0</v>
      </c>
      <c r="J219" s="15">
        <f t="shared" si="11"/>
        <v>100</v>
      </c>
      <c r="K219" s="15">
        <f t="shared" si="10"/>
        <v>22.326902946014656</v>
      </c>
    </row>
    <row r="220" spans="1:11" ht="15.75" hidden="1">
      <c r="A220" s="119"/>
      <c r="B220" s="125"/>
      <c r="C220" s="16" t="s">
        <v>55</v>
      </c>
      <c r="D220" s="20" t="s">
        <v>56</v>
      </c>
      <c r="E220" s="60"/>
      <c r="F220" s="11"/>
      <c r="G220" s="11"/>
      <c r="H220" s="11"/>
      <c r="I220" s="15">
        <f t="shared" si="9"/>
        <v>0</v>
      </c>
      <c r="J220" s="15" t="e">
        <f t="shared" si="11"/>
        <v>#DIV/0!</v>
      </c>
      <c r="K220" s="15" t="e">
        <f t="shared" si="10"/>
        <v>#DIV/0!</v>
      </c>
    </row>
    <row r="221" spans="1:11" ht="31.5">
      <c r="A221" s="119"/>
      <c r="B221" s="125"/>
      <c r="C221" s="16"/>
      <c r="D221" s="24" t="s">
        <v>215</v>
      </c>
      <c r="E221" s="62">
        <f>E222-E217</f>
        <v>194.1</v>
      </c>
      <c r="F221" s="25">
        <f>F222-F217</f>
        <v>668.7</v>
      </c>
      <c r="G221" s="25">
        <f>G222-G217</f>
        <v>149.3</v>
      </c>
      <c r="H221" s="25">
        <f>H222-H217</f>
        <v>147.4</v>
      </c>
      <c r="I221" s="61">
        <f t="shared" si="9"/>
        <v>-1.9000000000000057</v>
      </c>
      <c r="J221" s="61">
        <f t="shared" si="11"/>
        <v>98.7273945077026</v>
      </c>
      <c r="K221" s="61">
        <f t="shared" si="10"/>
        <v>22.042769552863763</v>
      </c>
    </row>
    <row r="222" spans="1:11" s="26" customFormat="1" ht="31.5">
      <c r="A222" s="119"/>
      <c r="B222" s="125"/>
      <c r="C222" s="36"/>
      <c r="D222" s="24" t="s">
        <v>216</v>
      </c>
      <c r="E222" s="57">
        <f>SUM(E210:E213,E215:E220)</f>
        <v>194.1</v>
      </c>
      <c r="F222" s="37">
        <f>SUM(F210:F213,F215:F220)</f>
        <v>668.7</v>
      </c>
      <c r="G222" s="37">
        <f>SUM(G210:G213,G215:G220)</f>
        <v>149.3</v>
      </c>
      <c r="H222" s="37">
        <f>SUM(H210:H213,H215:H220)</f>
        <v>146.4</v>
      </c>
      <c r="I222" s="61">
        <f t="shared" si="9"/>
        <v>-2.9000000000000057</v>
      </c>
      <c r="J222" s="61">
        <f t="shared" si="11"/>
        <v>98.05760214333557</v>
      </c>
      <c r="K222" s="61">
        <f t="shared" si="10"/>
        <v>21.89322566173172</v>
      </c>
    </row>
    <row r="223" spans="1:11" ht="78.75">
      <c r="A223" s="106" t="s">
        <v>117</v>
      </c>
      <c r="B223" s="97" t="s">
        <v>118</v>
      </c>
      <c r="C223" s="19" t="s">
        <v>14</v>
      </c>
      <c r="D223" s="20" t="s">
        <v>119</v>
      </c>
      <c r="E223" s="60">
        <v>301.1</v>
      </c>
      <c r="F223" s="11">
        <v>5183</v>
      </c>
      <c r="G223" s="11">
        <v>665</v>
      </c>
      <c r="H223" s="11">
        <v>895.2</v>
      </c>
      <c r="I223" s="15">
        <f t="shared" si="9"/>
        <v>230.20000000000005</v>
      </c>
      <c r="J223" s="15">
        <f t="shared" si="11"/>
        <v>134.61654135338347</v>
      </c>
      <c r="K223" s="15">
        <f t="shared" si="10"/>
        <v>17.271850279760756</v>
      </c>
    </row>
    <row r="224" spans="1:11" ht="31.5" customHeight="1">
      <c r="A224" s="108"/>
      <c r="B224" s="98"/>
      <c r="C224" s="16" t="s">
        <v>16</v>
      </c>
      <c r="D224" s="21" t="s">
        <v>17</v>
      </c>
      <c r="E224" s="63"/>
      <c r="F224" s="11"/>
      <c r="G224" s="11"/>
      <c r="H224" s="34">
        <v>2678</v>
      </c>
      <c r="I224" s="15">
        <f t="shared" si="9"/>
        <v>2678</v>
      </c>
      <c r="J224" s="15"/>
      <c r="K224" s="15"/>
    </row>
    <row r="225" spans="1:11" ht="15.75" customHeight="1" hidden="1">
      <c r="A225" s="108"/>
      <c r="B225" s="98"/>
      <c r="C225" s="16" t="s">
        <v>22</v>
      </c>
      <c r="D225" s="18" t="s">
        <v>23</v>
      </c>
      <c r="E225" s="60"/>
      <c r="F225" s="11"/>
      <c r="G225" s="11"/>
      <c r="H225" s="11"/>
      <c r="I225" s="15">
        <f t="shared" si="9"/>
        <v>0</v>
      </c>
      <c r="J225" s="15"/>
      <c r="K225" s="15"/>
    </row>
    <row r="226" spans="1:11" ht="15.75">
      <c r="A226" s="108"/>
      <c r="B226" s="98"/>
      <c r="C226" s="16" t="s">
        <v>27</v>
      </c>
      <c r="D226" s="18" t="s">
        <v>28</v>
      </c>
      <c r="E226" s="60"/>
      <c r="F226" s="11"/>
      <c r="G226" s="11"/>
      <c r="H226" s="11">
        <v>38.1</v>
      </c>
      <c r="I226" s="15">
        <f t="shared" si="9"/>
        <v>38.1</v>
      </c>
      <c r="J226" s="15"/>
      <c r="K226" s="15"/>
    </row>
    <row r="227" spans="1:11" ht="15.75">
      <c r="A227" s="108"/>
      <c r="B227" s="98"/>
      <c r="C227" s="16" t="s">
        <v>48</v>
      </c>
      <c r="D227" s="18" t="s">
        <v>49</v>
      </c>
      <c r="E227" s="60"/>
      <c r="F227" s="11"/>
      <c r="G227" s="11"/>
      <c r="H227" s="11">
        <v>-4929.8</v>
      </c>
      <c r="I227" s="15">
        <f t="shared" si="9"/>
        <v>-4929.8</v>
      </c>
      <c r="J227" s="15"/>
      <c r="K227" s="15"/>
    </row>
    <row r="228" spans="1:11" ht="15.75" hidden="1">
      <c r="A228" s="108"/>
      <c r="B228" s="98"/>
      <c r="C228" s="16" t="s">
        <v>52</v>
      </c>
      <c r="D228" s="18" t="s">
        <v>89</v>
      </c>
      <c r="E228" s="60"/>
      <c r="F228" s="34"/>
      <c r="G228" s="34"/>
      <c r="H228" s="11"/>
      <c r="I228" s="15">
        <f t="shared" si="9"/>
        <v>0</v>
      </c>
      <c r="J228" s="15" t="e">
        <f aca="true" t="shared" si="12" ref="J228:J239">H228/G228*100</f>
        <v>#DIV/0!</v>
      </c>
      <c r="K228" s="15" t="e">
        <f t="shared" si="10"/>
        <v>#DIV/0!</v>
      </c>
    </row>
    <row r="229" spans="1:11" s="26" customFormat="1" ht="15.75">
      <c r="A229" s="108"/>
      <c r="B229" s="98"/>
      <c r="C229" s="23"/>
      <c r="D229" s="24" t="s">
        <v>33</v>
      </c>
      <c r="E229" s="57">
        <f>SUM(E223:E228)</f>
        <v>301.1</v>
      </c>
      <c r="F229" s="37">
        <f>SUM(F223:F228)</f>
        <v>5183</v>
      </c>
      <c r="G229" s="37">
        <f>SUM(G223:G228)</f>
        <v>665</v>
      </c>
      <c r="H229" s="37">
        <f>SUM(H223:H228)</f>
        <v>-1318.5000000000005</v>
      </c>
      <c r="I229" s="61">
        <f t="shared" si="9"/>
        <v>-1983.5000000000005</v>
      </c>
      <c r="J229" s="61">
        <f t="shared" si="12"/>
        <v>-198.2706766917294</v>
      </c>
      <c r="K229" s="61">
        <f t="shared" si="10"/>
        <v>-25.43893497974147</v>
      </c>
    </row>
    <row r="230" spans="1:11" ht="15.75">
      <c r="A230" s="108"/>
      <c r="B230" s="98"/>
      <c r="C230" s="16" t="s">
        <v>22</v>
      </c>
      <c r="D230" s="18" t="s">
        <v>23</v>
      </c>
      <c r="E230" s="60">
        <f>E231</f>
        <v>0</v>
      </c>
      <c r="F230" s="11">
        <f>F231</f>
        <v>6990</v>
      </c>
      <c r="G230" s="11">
        <f>G231</f>
        <v>696</v>
      </c>
      <c r="H230" s="11">
        <f>H231</f>
        <v>1507.6</v>
      </c>
      <c r="I230" s="15">
        <f t="shared" si="9"/>
        <v>811.5999999999999</v>
      </c>
      <c r="J230" s="15">
        <f t="shared" si="12"/>
        <v>216.60919540229884</v>
      </c>
      <c r="K230" s="15">
        <f t="shared" si="10"/>
        <v>21.567954220314732</v>
      </c>
    </row>
    <row r="231" spans="1:11" ht="47.25" hidden="1">
      <c r="A231" s="108"/>
      <c r="B231" s="98"/>
      <c r="C231" s="19" t="s">
        <v>25</v>
      </c>
      <c r="D231" s="20" t="s">
        <v>26</v>
      </c>
      <c r="E231" s="60"/>
      <c r="F231" s="11">
        <v>6990</v>
      </c>
      <c r="G231" s="11">
        <v>696</v>
      </c>
      <c r="H231" s="11">
        <v>1507.6</v>
      </c>
      <c r="I231" s="15">
        <f t="shared" si="9"/>
        <v>811.5999999999999</v>
      </c>
      <c r="J231" s="15">
        <f t="shared" si="12"/>
        <v>216.60919540229884</v>
      </c>
      <c r="K231" s="15">
        <f t="shared" si="10"/>
        <v>21.567954220314732</v>
      </c>
    </row>
    <row r="232" spans="1:11" s="26" customFormat="1" ht="15.75">
      <c r="A232" s="108"/>
      <c r="B232" s="98"/>
      <c r="C232" s="23"/>
      <c r="D232" s="24" t="s">
        <v>36</v>
      </c>
      <c r="E232" s="57">
        <f>E230</f>
        <v>0</v>
      </c>
      <c r="F232" s="37">
        <f>F230</f>
        <v>6990</v>
      </c>
      <c r="G232" s="37">
        <f>G230</f>
        <v>696</v>
      </c>
      <c r="H232" s="37">
        <f>H230</f>
        <v>1507.6</v>
      </c>
      <c r="I232" s="61">
        <f t="shared" si="9"/>
        <v>811.5999999999999</v>
      </c>
      <c r="J232" s="61">
        <f t="shared" si="12"/>
        <v>216.60919540229884</v>
      </c>
      <c r="K232" s="61">
        <f t="shared" si="10"/>
        <v>21.567954220314732</v>
      </c>
    </row>
    <row r="233" spans="1:11" s="26" customFormat="1" ht="31.5">
      <c r="A233" s="108"/>
      <c r="B233" s="98"/>
      <c r="C233" s="23"/>
      <c r="D233" s="24" t="s">
        <v>215</v>
      </c>
      <c r="E233" s="57">
        <f>E234-E227</f>
        <v>301.1</v>
      </c>
      <c r="F233" s="37">
        <f>F234-F227</f>
        <v>12173</v>
      </c>
      <c r="G233" s="37">
        <f>G234-G227</f>
        <v>1361</v>
      </c>
      <c r="H233" s="37">
        <f>H234-H227</f>
        <v>5118.9</v>
      </c>
      <c r="I233" s="61">
        <f t="shared" si="9"/>
        <v>3757.8999999999996</v>
      </c>
      <c r="J233" s="61">
        <f t="shared" si="12"/>
        <v>376.1131520940485</v>
      </c>
      <c r="K233" s="61">
        <f t="shared" si="10"/>
        <v>42.0512609874312</v>
      </c>
    </row>
    <row r="234" spans="1:11" s="26" customFormat="1" ht="31.5">
      <c r="A234" s="105"/>
      <c r="B234" s="99"/>
      <c r="C234" s="23"/>
      <c r="D234" s="24" t="s">
        <v>216</v>
      </c>
      <c r="E234" s="57">
        <f>E229+E232</f>
        <v>301.1</v>
      </c>
      <c r="F234" s="37">
        <f>F229+F232</f>
        <v>12173</v>
      </c>
      <c r="G234" s="37">
        <f>G229+G232</f>
        <v>1361</v>
      </c>
      <c r="H234" s="37">
        <f>H229+H232</f>
        <v>189.09999999999945</v>
      </c>
      <c r="I234" s="61">
        <f t="shared" si="9"/>
        <v>-1171.9000000000005</v>
      </c>
      <c r="J234" s="61">
        <f t="shared" si="12"/>
        <v>13.894195444526044</v>
      </c>
      <c r="K234" s="61">
        <f t="shared" si="10"/>
        <v>1.5534379364166553</v>
      </c>
    </row>
    <row r="235" spans="1:11" s="26" customFormat="1" ht="31.5" hidden="1">
      <c r="A235" s="97">
        <v>943</v>
      </c>
      <c r="B235" s="97" t="s">
        <v>120</v>
      </c>
      <c r="C235" s="16" t="s">
        <v>16</v>
      </c>
      <c r="D235" s="21" t="s">
        <v>17</v>
      </c>
      <c r="E235" s="57"/>
      <c r="F235" s="37"/>
      <c r="G235" s="37"/>
      <c r="H235" s="34"/>
      <c r="I235" s="15">
        <f t="shared" si="9"/>
        <v>0</v>
      </c>
      <c r="J235" s="15" t="e">
        <f t="shared" si="12"/>
        <v>#DIV/0!</v>
      </c>
      <c r="K235" s="15" t="e">
        <f t="shared" si="10"/>
        <v>#DIV/0!</v>
      </c>
    </row>
    <row r="236" spans="1:11" s="26" customFormat="1" ht="78.75" hidden="1">
      <c r="A236" s="108"/>
      <c r="B236" s="125"/>
      <c r="C236" s="19" t="s">
        <v>18</v>
      </c>
      <c r="D236" s="22" t="s">
        <v>19</v>
      </c>
      <c r="E236" s="57"/>
      <c r="F236" s="37"/>
      <c r="G236" s="37"/>
      <c r="H236" s="34"/>
      <c r="I236" s="15">
        <f t="shared" si="9"/>
        <v>0</v>
      </c>
      <c r="J236" s="15" t="e">
        <f t="shared" si="12"/>
        <v>#DIV/0!</v>
      </c>
      <c r="K236" s="15" t="e">
        <f t="shared" si="10"/>
        <v>#DIV/0!</v>
      </c>
    </row>
    <row r="237" spans="1:11" s="26" customFormat="1" ht="15.75" customHeight="1" hidden="1">
      <c r="A237" s="108"/>
      <c r="B237" s="125"/>
      <c r="C237" s="16" t="s">
        <v>22</v>
      </c>
      <c r="D237" s="18" t="s">
        <v>23</v>
      </c>
      <c r="E237" s="60">
        <f>SUM(E238:E239)</f>
        <v>0</v>
      </c>
      <c r="F237" s="11">
        <f>SUM(F238:F239)</f>
        <v>0</v>
      </c>
      <c r="G237" s="11">
        <f>SUM(G238:G239)</f>
        <v>0</v>
      </c>
      <c r="H237" s="11">
        <f>SUM(H238:H239)</f>
        <v>0</v>
      </c>
      <c r="I237" s="15">
        <f t="shared" si="9"/>
        <v>0</v>
      </c>
      <c r="J237" s="15" t="e">
        <f t="shared" si="12"/>
        <v>#DIV/0!</v>
      </c>
      <c r="K237" s="15" t="e">
        <f t="shared" si="10"/>
        <v>#DIV/0!</v>
      </c>
    </row>
    <row r="238" spans="1:11" s="26" customFormat="1" ht="56.25" customHeight="1" hidden="1">
      <c r="A238" s="108"/>
      <c r="B238" s="125"/>
      <c r="C238" s="19" t="s">
        <v>200</v>
      </c>
      <c r="D238" s="58" t="s">
        <v>24</v>
      </c>
      <c r="E238" s="60"/>
      <c r="F238" s="11"/>
      <c r="G238" s="11"/>
      <c r="H238" s="11"/>
      <c r="I238" s="15">
        <f t="shared" si="9"/>
        <v>0</v>
      </c>
      <c r="J238" s="15" t="e">
        <f t="shared" si="12"/>
        <v>#DIV/0!</v>
      </c>
      <c r="K238" s="15" t="e">
        <f t="shared" si="10"/>
        <v>#DIV/0!</v>
      </c>
    </row>
    <row r="239" spans="1:11" s="26" customFormat="1" ht="47.25" hidden="1">
      <c r="A239" s="108"/>
      <c r="B239" s="125"/>
      <c r="C239" s="19" t="s">
        <v>25</v>
      </c>
      <c r="D239" s="20" t="s">
        <v>26</v>
      </c>
      <c r="E239" s="60"/>
      <c r="F239" s="11"/>
      <c r="G239" s="11"/>
      <c r="H239" s="11"/>
      <c r="I239" s="15">
        <f t="shared" si="9"/>
        <v>0</v>
      </c>
      <c r="J239" s="15" t="e">
        <f t="shared" si="12"/>
        <v>#DIV/0!</v>
      </c>
      <c r="K239" s="15" t="e">
        <f t="shared" si="10"/>
        <v>#DIV/0!</v>
      </c>
    </row>
    <row r="240" spans="1:11" s="26" customFormat="1" ht="15.75" customHeight="1">
      <c r="A240" s="108"/>
      <c r="B240" s="125"/>
      <c r="C240" s="16" t="s">
        <v>27</v>
      </c>
      <c r="D240" s="18" t="s">
        <v>28</v>
      </c>
      <c r="E240" s="63">
        <v>6.5</v>
      </c>
      <c r="F240" s="37"/>
      <c r="G240" s="37"/>
      <c r="H240" s="34"/>
      <c r="I240" s="15">
        <f t="shared" si="9"/>
        <v>0</v>
      </c>
      <c r="J240" s="15"/>
      <c r="K240" s="15"/>
    </row>
    <row r="241" spans="1:11" s="26" customFormat="1" ht="15.75" customHeight="1" hidden="1">
      <c r="A241" s="108"/>
      <c r="B241" s="125"/>
      <c r="C241" s="16" t="s">
        <v>48</v>
      </c>
      <c r="D241" s="18" t="s">
        <v>49</v>
      </c>
      <c r="E241" s="57"/>
      <c r="F241" s="37"/>
      <c r="G241" s="37"/>
      <c r="H241" s="34"/>
      <c r="I241" s="15">
        <f t="shared" si="9"/>
        <v>0</v>
      </c>
      <c r="J241" s="15"/>
      <c r="K241" s="15"/>
    </row>
    <row r="242" spans="1:11" s="26" customFormat="1" ht="16.5" customHeight="1" hidden="1">
      <c r="A242" s="108"/>
      <c r="B242" s="125"/>
      <c r="C242" s="16" t="s">
        <v>52</v>
      </c>
      <c r="D242" s="18" t="s">
        <v>89</v>
      </c>
      <c r="E242" s="63"/>
      <c r="F242" s="34"/>
      <c r="G242" s="34"/>
      <c r="H242" s="34"/>
      <c r="I242" s="15">
        <f t="shared" si="9"/>
        <v>0</v>
      </c>
      <c r="J242" s="15"/>
      <c r="K242" s="15"/>
    </row>
    <row r="243" spans="1:11" s="26" customFormat="1" ht="16.5" customHeight="1" hidden="1">
      <c r="A243" s="108"/>
      <c r="B243" s="125"/>
      <c r="C243" s="16" t="s">
        <v>55</v>
      </c>
      <c r="D243" s="20" t="s">
        <v>56</v>
      </c>
      <c r="E243" s="57"/>
      <c r="F243" s="34"/>
      <c r="G243" s="34"/>
      <c r="H243" s="34"/>
      <c r="I243" s="15">
        <f t="shared" si="9"/>
        <v>0</v>
      </c>
      <c r="J243" s="15"/>
      <c r="K243" s="15"/>
    </row>
    <row r="244" spans="1:11" s="26" customFormat="1" ht="31.5">
      <c r="A244" s="108"/>
      <c r="B244" s="125"/>
      <c r="C244" s="16"/>
      <c r="D244" s="24" t="s">
        <v>215</v>
      </c>
      <c r="E244" s="57">
        <f>E245-E241</f>
        <v>6.5</v>
      </c>
      <c r="F244" s="37">
        <f>F245-F241</f>
        <v>0</v>
      </c>
      <c r="G244" s="37">
        <f>G245-G241</f>
        <v>0</v>
      </c>
      <c r="H244" s="37">
        <f>H245-H241</f>
        <v>0</v>
      </c>
      <c r="I244" s="61">
        <f t="shared" si="9"/>
        <v>0</v>
      </c>
      <c r="J244" s="61"/>
      <c r="K244" s="61"/>
    </row>
    <row r="245" spans="1:11" s="26" customFormat="1" ht="31.5">
      <c r="A245" s="105"/>
      <c r="B245" s="126"/>
      <c r="C245" s="23"/>
      <c r="D245" s="24" t="s">
        <v>216</v>
      </c>
      <c r="E245" s="57">
        <f>SUM(E235:E237,E240:E243)</f>
        <v>6.5</v>
      </c>
      <c r="F245" s="37">
        <f>SUM(F235:F237,F240:F243)</f>
        <v>0</v>
      </c>
      <c r="G245" s="37">
        <f>SUM(G235:G237,G240:G243)</f>
        <v>0</v>
      </c>
      <c r="H245" s="37">
        <f>SUM(H235:H237,H240:H243)</f>
        <v>0</v>
      </c>
      <c r="I245" s="61">
        <f t="shared" si="9"/>
        <v>0</v>
      </c>
      <c r="J245" s="61"/>
      <c r="K245" s="61"/>
    </row>
    <row r="246" spans="1:11" ht="31.5" customHeight="1">
      <c r="A246" s="106" t="s">
        <v>121</v>
      </c>
      <c r="B246" s="97" t="s">
        <v>122</v>
      </c>
      <c r="C246" s="16" t="s">
        <v>16</v>
      </c>
      <c r="D246" s="21" t="s">
        <v>17</v>
      </c>
      <c r="E246" s="60"/>
      <c r="F246" s="11"/>
      <c r="G246" s="11"/>
      <c r="H246" s="11">
        <v>223.8</v>
      </c>
      <c r="I246" s="15">
        <f t="shared" si="9"/>
        <v>223.8</v>
      </c>
      <c r="J246" s="15"/>
      <c r="K246" s="15"/>
    </row>
    <row r="247" spans="1:11" ht="15.75">
      <c r="A247" s="107"/>
      <c r="B247" s="98"/>
      <c r="C247" s="16" t="s">
        <v>22</v>
      </c>
      <c r="D247" s="18" t="s">
        <v>23</v>
      </c>
      <c r="E247" s="60">
        <f>SUM(E248:E249)</f>
        <v>0</v>
      </c>
      <c r="F247" s="11">
        <f>SUM(F248:F249)</f>
        <v>2050.9</v>
      </c>
      <c r="G247" s="11">
        <f>SUM(G248:G249)</f>
        <v>0</v>
      </c>
      <c r="H247" s="11">
        <f>SUM(H248:H249)</f>
        <v>0</v>
      </c>
      <c r="I247" s="15">
        <f t="shared" si="9"/>
        <v>0</v>
      </c>
      <c r="J247" s="15"/>
      <c r="K247" s="15">
        <f t="shared" si="10"/>
        <v>0</v>
      </c>
    </row>
    <row r="248" spans="1:11" ht="31.5" hidden="1">
      <c r="A248" s="107"/>
      <c r="B248" s="98"/>
      <c r="C248" s="19" t="s">
        <v>42</v>
      </c>
      <c r="D248" s="20" t="s">
        <v>43</v>
      </c>
      <c r="E248" s="60"/>
      <c r="F248" s="11"/>
      <c r="G248" s="11"/>
      <c r="H248" s="11"/>
      <c r="I248" s="15">
        <f t="shared" si="9"/>
        <v>0</v>
      </c>
      <c r="J248" s="15"/>
      <c r="K248" s="15" t="e">
        <f t="shared" si="10"/>
        <v>#DIV/0!</v>
      </c>
    </row>
    <row r="249" spans="1:11" ht="47.25" hidden="1">
      <c r="A249" s="107"/>
      <c r="B249" s="98"/>
      <c r="C249" s="19" t="s">
        <v>25</v>
      </c>
      <c r="D249" s="20" t="s">
        <v>26</v>
      </c>
      <c r="E249" s="60"/>
      <c r="F249" s="11">
        <v>2050.9</v>
      </c>
      <c r="G249" s="11"/>
      <c r="H249" s="11"/>
      <c r="I249" s="15">
        <f t="shared" si="9"/>
        <v>0</v>
      </c>
      <c r="J249" s="15"/>
      <c r="K249" s="15">
        <f t="shared" si="10"/>
        <v>0</v>
      </c>
    </row>
    <row r="250" spans="1:11" ht="15.75" customHeight="1" hidden="1">
      <c r="A250" s="107"/>
      <c r="B250" s="98"/>
      <c r="C250" s="16" t="s">
        <v>27</v>
      </c>
      <c r="D250" s="18" t="s">
        <v>28</v>
      </c>
      <c r="E250" s="60"/>
      <c r="F250" s="11"/>
      <c r="G250" s="11"/>
      <c r="H250" s="11"/>
      <c r="I250" s="15">
        <f t="shared" si="9"/>
        <v>0</v>
      </c>
      <c r="J250" s="15"/>
      <c r="K250" s="15" t="e">
        <f t="shared" si="10"/>
        <v>#DIV/0!</v>
      </c>
    </row>
    <row r="251" spans="1:11" ht="15.75" customHeight="1" hidden="1">
      <c r="A251" s="107"/>
      <c r="B251" s="98"/>
      <c r="C251" s="16" t="s">
        <v>29</v>
      </c>
      <c r="D251" s="18" t="s">
        <v>30</v>
      </c>
      <c r="E251" s="60"/>
      <c r="F251" s="11"/>
      <c r="G251" s="11"/>
      <c r="H251" s="11"/>
      <c r="I251" s="15">
        <f t="shared" si="9"/>
        <v>0</v>
      </c>
      <c r="J251" s="15"/>
      <c r="K251" s="15" t="e">
        <f t="shared" si="10"/>
        <v>#DIV/0!</v>
      </c>
    </row>
    <row r="252" spans="1:11" ht="15.75" customHeight="1">
      <c r="A252" s="107"/>
      <c r="B252" s="98"/>
      <c r="C252" s="16" t="s">
        <v>48</v>
      </c>
      <c r="D252" s="18" t="s">
        <v>49</v>
      </c>
      <c r="E252" s="60"/>
      <c r="F252" s="11"/>
      <c r="G252" s="11"/>
      <c r="H252" s="11">
        <v>-124064.8</v>
      </c>
      <c r="I252" s="15">
        <f t="shared" si="9"/>
        <v>-124064.8</v>
      </c>
      <c r="J252" s="15"/>
      <c r="K252" s="15"/>
    </row>
    <row r="253" spans="1:11" ht="15.75" hidden="1">
      <c r="A253" s="107"/>
      <c r="B253" s="98"/>
      <c r="C253" s="16" t="s">
        <v>52</v>
      </c>
      <c r="D253" s="18" t="s">
        <v>123</v>
      </c>
      <c r="E253" s="60"/>
      <c r="F253" s="11"/>
      <c r="G253" s="11"/>
      <c r="H253" s="11"/>
      <c r="I253" s="15">
        <f t="shared" si="9"/>
        <v>0</v>
      </c>
      <c r="J253" s="15" t="e">
        <f>H253/G253*100</f>
        <v>#DIV/0!</v>
      </c>
      <c r="K253" s="15" t="e">
        <f t="shared" si="10"/>
        <v>#DIV/0!</v>
      </c>
    </row>
    <row r="254" spans="1:11" ht="31.5">
      <c r="A254" s="107"/>
      <c r="B254" s="98"/>
      <c r="C254" s="16"/>
      <c r="D254" s="24" t="s">
        <v>215</v>
      </c>
      <c r="E254" s="62">
        <f>E255-E252</f>
        <v>0</v>
      </c>
      <c r="F254" s="25">
        <f>F255-F252</f>
        <v>2050.9</v>
      </c>
      <c r="G254" s="25">
        <f>G255-G252</f>
        <v>0</v>
      </c>
      <c r="H254" s="25">
        <f>H255-H252</f>
        <v>223.8000000000029</v>
      </c>
      <c r="I254" s="61">
        <f t="shared" si="9"/>
        <v>223.8000000000029</v>
      </c>
      <c r="J254" s="61"/>
      <c r="K254" s="61">
        <f t="shared" si="10"/>
        <v>10.912282412599488</v>
      </c>
    </row>
    <row r="255" spans="1:11" s="26" customFormat="1" ht="31.5">
      <c r="A255" s="111"/>
      <c r="B255" s="99"/>
      <c r="C255" s="28"/>
      <c r="D255" s="24" t="s">
        <v>216</v>
      </c>
      <c r="E255" s="62">
        <f>SUM(E246:E247,E250:E253)</f>
        <v>0</v>
      </c>
      <c r="F255" s="25">
        <f>SUM(F246:F247,F250:F253)</f>
        <v>2050.9</v>
      </c>
      <c r="G255" s="25">
        <f>SUM(G246:G247,G250:G253)</f>
        <v>0</v>
      </c>
      <c r="H255" s="25">
        <f>SUM(H246:H247,H250:H253)</f>
        <v>-123841</v>
      </c>
      <c r="I255" s="61">
        <f t="shared" si="9"/>
        <v>-123841</v>
      </c>
      <c r="J255" s="61"/>
      <c r="K255" s="61">
        <f t="shared" si="10"/>
        <v>-6038.373397045199</v>
      </c>
    </row>
    <row r="256" spans="1:11" s="26" customFormat="1" ht="15.75" customHeight="1">
      <c r="A256" s="106" t="s">
        <v>126</v>
      </c>
      <c r="B256" s="97" t="s">
        <v>127</v>
      </c>
      <c r="C256" s="16" t="s">
        <v>16</v>
      </c>
      <c r="D256" s="21" t="s">
        <v>17</v>
      </c>
      <c r="E256" s="62"/>
      <c r="F256" s="11"/>
      <c r="G256" s="11"/>
      <c r="H256" s="11">
        <v>20.7</v>
      </c>
      <c r="I256" s="15">
        <f t="shared" si="9"/>
        <v>20.7</v>
      </c>
      <c r="J256" s="15"/>
      <c r="K256" s="15"/>
    </row>
    <row r="257" spans="1:11" s="26" customFormat="1" ht="15.75" customHeight="1">
      <c r="A257" s="107"/>
      <c r="B257" s="98"/>
      <c r="C257" s="16" t="s">
        <v>27</v>
      </c>
      <c r="D257" s="18" t="s">
        <v>28</v>
      </c>
      <c r="E257" s="62"/>
      <c r="F257" s="11"/>
      <c r="G257" s="11"/>
      <c r="H257" s="11">
        <v>-855.2</v>
      </c>
      <c r="I257" s="15">
        <f t="shared" si="9"/>
        <v>-855.2</v>
      </c>
      <c r="J257" s="15"/>
      <c r="K257" s="15"/>
    </row>
    <row r="258" spans="1:11" s="26" customFormat="1" ht="63" customHeight="1">
      <c r="A258" s="108"/>
      <c r="B258" s="108"/>
      <c r="C258" s="16" t="s">
        <v>29</v>
      </c>
      <c r="D258" s="18" t="s">
        <v>205</v>
      </c>
      <c r="E258" s="62"/>
      <c r="F258" s="11">
        <v>268501.4</v>
      </c>
      <c r="G258" s="11">
        <v>44750</v>
      </c>
      <c r="H258" s="11">
        <v>30241.1</v>
      </c>
      <c r="I258" s="15">
        <f t="shared" si="9"/>
        <v>-14508.900000000001</v>
      </c>
      <c r="J258" s="15">
        <f>H258/G258*100</f>
        <v>67.57787709497207</v>
      </c>
      <c r="K258" s="15">
        <f t="shared" si="10"/>
        <v>11.262920789239832</v>
      </c>
    </row>
    <row r="259" spans="1:11" s="26" customFormat="1" ht="15.75">
      <c r="A259" s="108"/>
      <c r="B259" s="108"/>
      <c r="C259" s="16" t="s">
        <v>48</v>
      </c>
      <c r="D259" s="18" t="s">
        <v>49</v>
      </c>
      <c r="E259" s="62"/>
      <c r="F259" s="11"/>
      <c r="G259" s="11"/>
      <c r="H259" s="11">
        <v>-1092.6</v>
      </c>
      <c r="I259" s="15">
        <f t="shared" si="9"/>
        <v>-1092.6</v>
      </c>
      <c r="J259" s="15"/>
      <c r="K259" s="15"/>
    </row>
    <row r="260" spans="1:11" s="26" customFormat="1" ht="15.75" customHeight="1">
      <c r="A260" s="108"/>
      <c r="B260" s="108"/>
      <c r="C260" s="16" t="s">
        <v>53</v>
      </c>
      <c r="D260" s="18" t="s">
        <v>90</v>
      </c>
      <c r="E260" s="60"/>
      <c r="F260" s="11">
        <v>3664.1</v>
      </c>
      <c r="G260" s="11">
        <f>23.5</f>
        <v>23.5</v>
      </c>
      <c r="H260" s="11"/>
      <c r="I260" s="15">
        <f t="shared" si="9"/>
        <v>-23.5</v>
      </c>
      <c r="J260" s="15">
        <f>H260/G260*100</f>
        <v>0</v>
      </c>
      <c r="K260" s="15">
        <f t="shared" si="10"/>
        <v>0</v>
      </c>
    </row>
    <row r="261" spans="1:11" s="26" customFormat="1" ht="15.75" customHeight="1">
      <c r="A261" s="108"/>
      <c r="B261" s="108"/>
      <c r="C261" s="28"/>
      <c r="D261" s="24" t="s">
        <v>33</v>
      </c>
      <c r="E261" s="62">
        <f>SUM(E256:E260)</f>
        <v>0</v>
      </c>
      <c r="F261" s="25">
        <f>SUM(F256:F260)</f>
        <v>272165.5</v>
      </c>
      <c r="G261" s="25">
        <f>SUM(G256:G260)</f>
        <v>44773.5</v>
      </c>
      <c r="H261" s="25">
        <f>SUM(H256:H260)</f>
        <v>28314</v>
      </c>
      <c r="I261" s="61">
        <f t="shared" si="9"/>
        <v>-16459.5</v>
      </c>
      <c r="J261" s="61">
        <f>H261/G261*100</f>
        <v>63.23829944051727</v>
      </c>
      <c r="K261" s="61">
        <f t="shared" si="10"/>
        <v>10.403228917698975</v>
      </c>
    </row>
    <row r="262" spans="1:11" ht="15.75">
      <c r="A262" s="108"/>
      <c r="B262" s="108"/>
      <c r="C262" s="16" t="s">
        <v>128</v>
      </c>
      <c r="D262" s="27" t="s">
        <v>129</v>
      </c>
      <c r="E262" s="60">
        <v>178470</v>
      </c>
      <c r="F262" s="11">
        <v>666607.6</v>
      </c>
      <c r="G262" s="11">
        <v>252131.3</v>
      </c>
      <c r="H262" s="11">
        <v>225794.4</v>
      </c>
      <c r="I262" s="15">
        <f t="shared" si="9"/>
        <v>-26336.899999999994</v>
      </c>
      <c r="J262" s="15">
        <f>H262/G262*100</f>
        <v>89.55429175195623</v>
      </c>
      <c r="K262" s="15">
        <f t="shared" si="10"/>
        <v>33.872161073471105</v>
      </c>
    </row>
    <row r="263" spans="1:11" ht="15.75">
      <c r="A263" s="108"/>
      <c r="B263" s="108"/>
      <c r="C263" s="16" t="s">
        <v>124</v>
      </c>
      <c r="D263" s="18" t="s">
        <v>125</v>
      </c>
      <c r="E263" s="60">
        <v>8156.7</v>
      </c>
      <c r="F263" s="11">
        <v>53385.7</v>
      </c>
      <c r="G263" s="11">
        <v>6843.8</v>
      </c>
      <c r="H263" s="11">
        <v>14269.9</v>
      </c>
      <c r="I263" s="15">
        <f t="shared" si="9"/>
        <v>7426.099999999999</v>
      </c>
      <c r="J263" s="15">
        <f>H263/G263*100</f>
        <v>208.50843098863203</v>
      </c>
      <c r="K263" s="15">
        <f t="shared" si="10"/>
        <v>26.729817160775266</v>
      </c>
    </row>
    <row r="264" spans="1:11" ht="15.75">
      <c r="A264" s="108"/>
      <c r="B264" s="108"/>
      <c r="C264" s="16" t="s">
        <v>22</v>
      </c>
      <c r="D264" s="18" t="s">
        <v>23</v>
      </c>
      <c r="E264" s="60">
        <f>E265+E266</f>
        <v>9505.6</v>
      </c>
      <c r="F264" s="11">
        <f>F265+F266</f>
        <v>81131.59999999999</v>
      </c>
      <c r="G264" s="11">
        <f>G265+G266</f>
        <v>8241.199999999999</v>
      </c>
      <c r="H264" s="11">
        <f>H265+H266</f>
        <v>8433.8</v>
      </c>
      <c r="I264" s="15">
        <f aca="true" t="shared" si="13" ref="I264:I327">H264-G264</f>
        <v>192.60000000000036</v>
      </c>
      <c r="J264" s="15">
        <f aca="true" t="shared" si="14" ref="J264:J327">H264/G264*100</f>
        <v>102.3370382953939</v>
      </c>
      <c r="K264" s="15">
        <f aca="true" t="shared" si="15" ref="K264:K327">H264/F264*100</f>
        <v>10.395209757973465</v>
      </c>
    </row>
    <row r="265" spans="1:11" s="26" customFormat="1" ht="31.5" customHeight="1" hidden="1">
      <c r="A265" s="108"/>
      <c r="B265" s="108"/>
      <c r="C265" s="19" t="s">
        <v>130</v>
      </c>
      <c r="D265" s="20" t="s">
        <v>131</v>
      </c>
      <c r="E265" s="60">
        <v>9505.6</v>
      </c>
      <c r="F265" s="11">
        <f>6+81034.2</f>
        <v>81040.2</v>
      </c>
      <c r="G265" s="11">
        <v>8228.3</v>
      </c>
      <c r="H265" s="11">
        <v>8420.3</v>
      </c>
      <c r="I265" s="15">
        <f t="shared" si="13"/>
        <v>192</v>
      </c>
      <c r="J265" s="15">
        <f t="shared" si="14"/>
        <v>102.33341030346487</v>
      </c>
      <c r="K265" s="15">
        <f t="shared" si="15"/>
        <v>10.390275443545303</v>
      </c>
    </row>
    <row r="266" spans="1:11" s="26" customFormat="1" ht="31.5" customHeight="1" hidden="1">
      <c r="A266" s="108"/>
      <c r="B266" s="108"/>
      <c r="C266" s="19" t="s">
        <v>25</v>
      </c>
      <c r="D266" s="20" t="s">
        <v>26</v>
      </c>
      <c r="E266" s="60"/>
      <c r="F266" s="11">
        <v>91.4</v>
      </c>
      <c r="G266" s="11">
        <v>12.9</v>
      </c>
      <c r="H266" s="11">
        <v>13.5</v>
      </c>
      <c r="I266" s="15">
        <f t="shared" si="13"/>
        <v>0.5999999999999996</v>
      </c>
      <c r="J266" s="15">
        <f t="shared" si="14"/>
        <v>104.65116279069765</v>
      </c>
      <c r="K266" s="15">
        <f t="shared" si="15"/>
        <v>14.770240700218817</v>
      </c>
    </row>
    <row r="267" spans="1:11" s="26" customFormat="1" ht="15.75" customHeight="1">
      <c r="A267" s="108"/>
      <c r="B267" s="108"/>
      <c r="C267" s="28"/>
      <c r="D267" s="24" t="s">
        <v>36</v>
      </c>
      <c r="E267" s="62">
        <f>SUM(E262:E264)</f>
        <v>196132.30000000002</v>
      </c>
      <c r="F267" s="25">
        <f>SUM(F262:F264)</f>
        <v>801124.8999999999</v>
      </c>
      <c r="G267" s="25">
        <f>SUM(G262:G264)</f>
        <v>267216.3</v>
      </c>
      <c r="H267" s="25">
        <f>SUM(H262:H264)</f>
        <v>248498.09999999998</v>
      </c>
      <c r="I267" s="61">
        <f t="shared" si="13"/>
        <v>-18718.20000000001</v>
      </c>
      <c r="J267" s="61">
        <f t="shared" si="14"/>
        <v>92.9951129478254</v>
      </c>
      <c r="K267" s="61">
        <f t="shared" si="15"/>
        <v>31.018646405822615</v>
      </c>
    </row>
    <row r="268" spans="1:11" s="26" customFormat="1" ht="31.5">
      <c r="A268" s="108"/>
      <c r="B268" s="108"/>
      <c r="C268" s="28"/>
      <c r="D268" s="24" t="s">
        <v>215</v>
      </c>
      <c r="E268" s="62">
        <f>E269-E259</f>
        <v>196132.30000000002</v>
      </c>
      <c r="F268" s="25">
        <f>F269-F259</f>
        <v>1073290.4</v>
      </c>
      <c r="G268" s="25">
        <f>G269-G259</f>
        <v>311989.8</v>
      </c>
      <c r="H268" s="25">
        <f>H269-H259</f>
        <v>277904.69999999995</v>
      </c>
      <c r="I268" s="61">
        <f t="shared" si="13"/>
        <v>-34085.100000000035</v>
      </c>
      <c r="J268" s="61">
        <f t="shared" si="14"/>
        <v>89.07493129583082</v>
      </c>
      <c r="K268" s="61">
        <f t="shared" si="15"/>
        <v>25.892777947142733</v>
      </c>
    </row>
    <row r="269" spans="1:11" s="26" customFormat="1" ht="31.5">
      <c r="A269" s="105"/>
      <c r="B269" s="105"/>
      <c r="C269" s="28"/>
      <c r="D269" s="24" t="s">
        <v>216</v>
      </c>
      <c r="E269" s="62">
        <f>E261+E267</f>
        <v>196132.30000000002</v>
      </c>
      <c r="F269" s="25">
        <f>F261+F267</f>
        <v>1073290.4</v>
      </c>
      <c r="G269" s="25">
        <f>G261+G267</f>
        <v>311989.8</v>
      </c>
      <c r="H269" s="25">
        <f>H261+H267</f>
        <v>276812.1</v>
      </c>
      <c r="I269" s="61">
        <f t="shared" si="13"/>
        <v>-35177.70000000001</v>
      </c>
      <c r="J269" s="61">
        <f t="shared" si="14"/>
        <v>88.72472753916955</v>
      </c>
      <c r="K269" s="61">
        <f t="shared" si="15"/>
        <v>25.79097884412271</v>
      </c>
    </row>
    <row r="270" spans="1:11" s="26" customFormat="1" ht="15.75" customHeight="1">
      <c r="A270" s="106" t="s">
        <v>132</v>
      </c>
      <c r="B270" s="97" t="s">
        <v>133</v>
      </c>
      <c r="C270" s="16" t="s">
        <v>16</v>
      </c>
      <c r="D270" s="21" t="s">
        <v>17</v>
      </c>
      <c r="E270" s="60"/>
      <c r="F270" s="25"/>
      <c r="G270" s="25"/>
      <c r="H270" s="11">
        <v>7.5</v>
      </c>
      <c r="I270" s="15">
        <f t="shared" si="13"/>
        <v>7.5</v>
      </c>
      <c r="J270" s="15"/>
      <c r="K270" s="15"/>
    </row>
    <row r="271" spans="1:11" s="26" customFormat="1" ht="15.75" customHeight="1">
      <c r="A271" s="107"/>
      <c r="B271" s="98"/>
      <c r="C271" s="16" t="s">
        <v>48</v>
      </c>
      <c r="D271" s="18" t="s">
        <v>49</v>
      </c>
      <c r="E271" s="60"/>
      <c r="F271" s="11"/>
      <c r="G271" s="11"/>
      <c r="H271" s="11">
        <v>-674.2</v>
      </c>
      <c r="I271" s="15">
        <f t="shared" si="13"/>
        <v>-674.2</v>
      </c>
      <c r="J271" s="15"/>
      <c r="K271" s="15"/>
    </row>
    <row r="272" spans="1:11" s="26" customFormat="1" ht="15.75" customHeight="1" hidden="1">
      <c r="A272" s="107"/>
      <c r="B272" s="98"/>
      <c r="C272" s="16" t="s">
        <v>55</v>
      </c>
      <c r="D272" s="20" t="s">
        <v>56</v>
      </c>
      <c r="E272" s="60"/>
      <c r="F272" s="11"/>
      <c r="G272" s="11"/>
      <c r="H272" s="11"/>
      <c r="I272" s="15">
        <f t="shared" si="13"/>
        <v>0</v>
      </c>
      <c r="J272" s="15"/>
      <c r="K272" s="15"/>
    </row>
    <row r="273" spans="1:11" s="26" customFormat="1" ht="15.75" customHeight="1">
      <c r="A273" s="108"/>
      <c r="B273" s="108"/>
      <c r="C273" s="28"/>
      <c r="D273" s="24" t="s">
        <v>33</v>
      </c>
      <c r="E273" s="62">
        <f>E270+E271+E272</f>
        <v>0</v>
      </c>
      <c r="F273" s="62">
        <f>F270+F271+F272</f>
        <v>0</v>
      </c>
      <c r="G273" s="62">
        <f>G270+G271+G272</f>
        <v>0</v>
      </c>
      <c r="H273" s="62">
        <f>H270+H271+H272</f>
        <v>-666.7</v>
      </c>
      <c r="I273" s="61">
        <f t="shared" si="13"/>
        <v>-666.7</v>
      </c>
      <c r="J273" s="15"/>
      <c r="K273" s="15"/>
    </row>
    <row r="274" spans="1:11" ht="15.75" customHeight="1">
      <c r="A274" s="108"/>
      <c r="B274" s="108"/>
      <c r="C274" s="16" t="s">
        <v>134</v>
      </c>
      <c r="D274" s="18" t="s">
        <v>135</v>
      </c>
      <c r="E274" s="60">
        <v>841967.8</v>
      </c>
      <c r="F274" s="14">
        <v>5771930.8</v>
      </c>
      <c r="G274" s="11">
        <v>714144.3</v>
      </c>
      <c r="H274" s="11">
        <v>817809.7</v>
      </c>
      <c r="I274" s="15">
        <f t="shared" si="13"/>
        <v>103665.3999999999</v>
      </c>
      <c r="J274" s="15">
        <f t="shared" si="14"/>
        <v>114.51602988359635</v>
      </c>
      <c r="K274" s="15">
        <f t="shared" si="15"/>
        <v>14.168737088809172</v>
      </c>
    </row>
    <row r="275" spans="1:11" ht="15.75">
      <c r="A275" s="108"/>
      <c r="B275" s="108"/>
      <c r="C275" s="16" t="s">
        <v>136</v>
      </c>
      <c r="D275" s="18" t="s">
        <v>137</v>
      </c>
      <c r="E275" s="60">
        <v>103346.3</v>
      </c>
      <c r="F275" s="11">
        <v>432143.8</v>
      </c>
      <c r="G275" s="11">
        <v>97363.4</v>
      </c>
      <c r="H275" s="11">
        <v>92343.7</v>
      </c>
      <c r="I275" s="15">
        <f t="shared" si="13"/>
        <v>-5019.699999999997</v>
      </c>
      <c r="J275" s="15">
        <f t="shared" si="14"/>
        <v>94.84436656895713</v>
      </c>
      <c r="K275" s="15">
        <f t="shared" si="15"/>
        <v>21.368743459931625</v>
      </c>
    </row>
    <row r="276" spans="1:11" ht="31.5" hidden="1">
      <c r="A276" s="108"/>
      <c r="B276" s="108"/>
      <c r="C276" s="16" t="s">
        <v>16</v>
      </c>
      <c r="D276" s="21" t="s">
        <v>17</v>
      </c>
      <c r="E276" s="60"/>
      <c r="F276" s="11"/>
      <c r="G276" s="11"/>
      <c r="H276" s="11"/>
      <c r="I276" s="15">
        <f t="shared" si="13"/>
        <v>0</v>
      </c>
      <c r="J276" s="15" t="e">
        <f t="shared" si="14"/>
        <v>#DIV/0!</v>
      </c>
      <c r="K276" s="15" t="e">
        <f t="shared" si="15"/>
        <v>#DIV/0!</v>
      </c>
    </row>
    <row r="277" spans="1:11" ht="15.75">
      <c r="A277" s="108"/>
      <c r="B277" s="108"/>
      <c r="C277" s="16" t="s">
        <v>22</v>
      </c>
      <c r="D277" s="18" t="s">
        <v>23</v>
      </c>
      <c r="E277" s="60">
        <f>E278+E279+E280</f>
        <v>1574.6000000000001</v>
      </c>
      <c r="F277" s="11">
        <f>F278+F279+F280</f>
        <v>15126</v>
      </c>
      <c r="G277" s="11">
        <f>G278+G279+G280</f>
        <v>2254.3</v>
      </c>
      <c r="H277" s="11">
        <f>H278+H279+H280</f>
        <v>545.6999999999999</v>
      </c>
      <c r="I277" s="15">
        <f t="shared" si="13"/>
        <v>-1708.6000000000004</v>
      </c>
      <c r="J277" s="15">
        <f t="shared" si="14"/>
        <v>24.20707093110943</v>
      </c>
      <c r="K277" s="15">
        <f t="shared" si="15"/>
        <v>3.6076953589845293</v>
      </c>
    </row>
    <row r="278" spans="1:11" ht="78.75" hidden="1">
      <c r="A278" s="108"/>
      <c r="B278" s="108"/>
      <c r="C278" s="19" t="s">
        <v>138</v>
      </c>
      <c r="D278" s="20" t="s">
        <v>139</v>
      </c>
      <c r="E278" s="60">
        <v>266.5</v>
      </c>
      <c r="F278" s="11">
        <v>2072</v>
      </c>
      <c r="G278" s="11">
        <v>206.1</v>
      </c>
      <c r="H278" s="11">
        <v>213.7</v>
      </c>
      <c r="I278" s="15">
        <f t="shared" si="13"/>
        <v>7.599999999999994</v>
      </c>
      <c r="J278" s="15">
        <f t="shared" si="14"/>
        <v>103.68753032508491</v>
      </c>
      <c r="K278" s="15">
        <f t="shared" si="15"/>
        <v>10.313706563706564</v>
      </c>
    </row>
    <row r="279" spans="1:11" ht="63" hidden="1">
      <c r="A279" s="108"/>
      <c r="B279" s="108"/>
      <c r="C279" s="19" t="s">
        <v>140</v>
      </c>
      <c r="D279" s="20" t="s">
        <v>141</v>
      </c>
      <c r="E279" s="60">
        <v>1171.7</v>
      </c>
      <c r="F279" s="11">
        <f>11654.7+335.4</f>
        <v>11990.1</v>
      </c>
      <c r="G279" s="11">
        <v>1928.2</v>
      </c>
      <c r="H279" s="11">
        <v>129.1</v>
      </c>
      <c r="I279" s="15">
        <f t="shared" si="13"/>
        <v>-1799.1000000000001</v>
      </c>
      <c r="J279" s="15">
        <f t="shared" si="14"/>
        <v>6.695363551498806</v>
      </c>
      <c r="K279" s="15">
        <f t="shared" si="15"/>
        <v>1.0767216286769918</v>
      </c>
    </row>
    <row r="280" spans="1:11" ht="47.25" hidden="1">
      <c r="A280" s="108"/>
      <c r="B280" s="108"/>
      <c r="C280" s="19" t="s">
        <v>25</v>
      </c>
      <c r="D280" s="20" t="s">
        <v>26</v>
      </c>
      <c r="E280" s="60">
        <v>136.4</v>
      </c>
      <c r="F280" s="11">
        <f>1000+63.9</f>
        <v>1063.9</v>
      </c>
      <c r="G280" s="11">
        <v>120</v>
      </c>
      <c r="H280" s="11">
        <v>202.9</v>
      </c>
      <c r="I280" s="15">
        <f t="shared" si="13"/>
        <v>82.9</v>
      </c>
      <c r="J280" s="15">
        <f t="shared" si="14"/>
        <v>169.08333333333334</v>
      </c>
      <c r="K280" s="15">
        <f t="shared" si="15"/>
        <v>19.07134129147476</v>
      </c>
    </row>
    <row r="281" spans="1:11" s="26" customFormat="1" ht="15.75">
      <c r="A281" s="108"/>
      <c r="B281" s="108"/>
      <c r="C281" s="38"/>
      <c r="D281" s="24" t="s">
        <v>36</v>
      </c>
      <c r="E281" s="25">
        <f>E274+E275+E276+E277</f>
        <v>946888.7000000001</v>
      </c>
      <c r="F281" s="25">
        <f>F274+F275+F276+F277</f>
        <v>6219200.6</v>
      </c>
      <c r="G281" s="25">
        <f>G274+G275+G276+G277</f>
        <v>813762.0000000001</v>
      </c>
      <c r="H281" s="25">
        <f>H274+H275+H276+H277</f>
        <v>910699.0999999999</v>
      </c>
      <c r="I281" s="61">
        <f t="shared" si="13"/>
        <v>96937.09999999974</v>
      </c>
      <c r="J281" s="61">
        <f t="shared" si="14"/>
        <v>111.9122175771294</v>
      </c>
      <c r="K281" s="61">
        <f t="shared" si="15"/>
        <v>14.643346606314642</v>
      </c>
    </row>
    <row r="282" spans="1:11" s="26" customFormat="1" ht="31.5">
      <c r="A282" s="108"/>
      <c r="B282" s="108"/>
      <c r="C282" s="38"/>
      <c r="D282" s="24" t="s">
        <v>215</v>
      </c>
      <c r="E282" s="62">
        <f>E273+E281-E271</f>
        <v>946888.7000000001</v>
      </c>
      <c r="F282" s="62">
        <f>F273+F281-F271</f>
        <v>6219200.6</v>
      </c>
      <c r="G282" s="62">
        <f>G273+G281-G271</f>
        <v>813762.0000000001</v>
      </c>
      <c r="H282" s="62">
        <f>H273+H281-H271</f>
        <v>910706.5999999999</v>
      </c>
      <c r="I282" s="61">
        <f t="shared" si="13"/>
        <v>96944.59999999974</v>
      </c>
      <c r="J282" s="61">
        <f t="shared" si="14"/>
        <v>111.91313922252448</v>
      </c>
      <c r="K282" s="61">
        <f t="shared" si="15"/>
        <v>14.643467200591665</v>
      </c>
    </row>
    <row r="283" spans="1:11" s="26" customFormat="1" ht="31.5">
      <c r="A283" s="105"/>
      <c r="B283" s="105"/>
      <c r="C283" s="28"/>
      <c r="D283" s="24" t="s">
        <v>216</v>
      </c>
      <c r="E283" s="62">
        <f>E273+E281</f>
        <v>946888.7000000001</v>
      </c>
      <c r="F283" s="62">
        <f>F273+F281</f>
        <v>6219200.6</v>
      </c>
      <c r="G283" s="62">
        <f>G273+G281</f>
        <v>813762.0000000001</v>
      </c>
      <c r="H283" s="62">
        <f>H273+H281</f>
        <v>910032.3999999999</v>
      </c>
      <c r="I283" s="61">
        <f t="shared" si="13"/>
        <v>96270.39999999979</v>
      </c>
      <c r="J283" s="61">
        <f t="shared" si="14"/>
        <v>111.83028944580846</v>
      </c>
      <c r="K283" s="61">
        <f t="shared" si="15"/>
        <v>14.632626579049404</v>
      </c>
    </row>
    <row r="284" spans="1:11" s="26" customFormat="1" ht="31.5">
      <c r="A284" s="97">
        <v>955</v>
      </c>
      <c r="B284" s="97" t="s">
        <v>198</v>
      </c>
      <c r="C284" s="16" t="s">
        <v>16</v>
      </c>
      <c r="D284" s="21" t="s">
        <v>17</v>
      </c>
      <c r="E284" s="60"/>
      <c r="F284" s="25"/>
      <c r="G284" s="25"/>
      <c r="H284" s="11">
        <v>37.2</v>
      </c>
      <c r="I284" s="15">
        <f t="shared" si="13"/>
        <v>37.2</v>
      </c>
      <c r="J284" s="15"/>
      <c r="K284" s="15"/>
    </row>
    <row r="285" spans="1:11" s="26" customFormat="1" ht="15.75" hidden="1">
      <c r="A285" s="108"/>
      <c r="B285" s="108"/>
      <c r="C285" s="16" t="s">
        <v>27</v>
      </c>
      <c r="D285" s="18" t="s">
        <v>28</v>
      </c>
      <c r="E285" s="62"/>
      <c r="F285" s="25"/>
      <c r="G285" s="25"/>
      <c r="H285" s="11"/>
      <c r="I285" s="15">
        <f t="shared" si="13"/>
        <v>0</v>
      </c>
      <c r="J285" s="15"/>
      <c r="K285" s="15"/>
    </row>
    <row r="286" spans="1:11" ht="15.75" customHeight="1">
      <c r="A286" s="108"/>
      <c r="B286" s="108"/>
      <c r="C286" s="16" t="s">
        <v>48</v>
      </c>
      <c r="D286" s="18" t="s">
        <v>49</v>
      </c>
      <c r="E286" s="63"/>
      <c r="F286" s="34"/>
      <c r="G286" s="34"/>
      <c r="H286" s="34">
        <v>-3188.5</v>
      </c>
      <c r="I286" s="15">
        <f t="shared" si="13"/>
        <v>-3188.5</v>
      </c>
      <c r="J286" s="15"/>
      <c r="K286" s="15"/>
    </row>
    <row r="287" spans="1:11" ht="15.75" hidden="1">
      <c r="A287" s="108"/>
      <c r="B287" s="108"/>
      <c r="C287" s="16" t="s">
        <v>52</v>
      </c>
      <c r="D287" s="18" t="s">
        <v>123</v>
      </c>
      <c r="E287" s="63"/>
      <c r="F287" s="34"/>
      <c r="G287" s="34"/>
      <c r="H287" s="34"/>
      <c r="I287" s="15">
        <f t="shared" si="13"/>
        <v>0</v>
      </c>
      <c r="J287" s="15"/>
      <c r="K287" s="15"/>
    </row>
    <row r="288" spans="1:11" ht="31.5">
      <c r="A288" s="108"/>
      <c r="B288" s="108"/>
      <c r="C288" s="16"/>
      <c r="D288" s="24" t="s">
        <v>215</v>
      </c>
      <c r="E288" s="57">
        <f>E289-E286</f>
        <v>0</v>
      </c>
      <c r="F288" s="37">
        <f>F289-F286</f>
        <v>0</v>
      </c>
      <c r="G288" s="37">
        <f>G289-G286</f>
        <v>0</v>
      </c>
      <c r="H288" s="37">
        <f>H289-H286</f>
        <v>37.19999999999982</v>
      </c>
      <c r="I288" s="61">
        <f t="shared" si="13"/>
        <v>37.19999999999982</v>
      </c>
      <c r="J288" s="61"/>
      <c r="K288" s="61"/>
    </row>
    <row r="289" spans="1:11" s="26" customFormat="1" ht="33" customHeight="1">
      <c r="A289" s="105"/>
      <c r="B289" s="105"/>
      <c r="C289" s="23"/>
      <c r="D289" s="24" t="s">
        <v>216</v>
      </c>
      <c r="E289" s="57">
        <f>SUM(E284:E287)</f>
        <v>0</v>
      </c>
      <c r="F289" s="37">
        <f>SUM(F284:F287)</f>
        <v>0</v>
      </c>
      <c r="G289" s="37">
        <f>SUM(G284:G287)</f>
        <v>0</v>
      </c>
      <c r="H289" s="37">
        <f>SUM(H284:H287)</f>
        <v>-3151.3</v>
      </c>
      <c r="I289" s="61">
        <f t="shared" si="13"/>
        <v>-3151.3</v>
      </c>
      <c r="J289" s="61"/>
      <c r="K289" s="61"/>
    </row>
    <row r="290" spans="1:11" s="26" customFormat="1" ht="31.5" customHeight="1">
      <c r="A290" s="106" t="s">
        <v>142</v>
      </c>
      <c r="B290" s="97" t="s">
        <v>143</v>
      </c>
      <c r="C290" s="16" t="s">
        <v>16</v>
      </c>
      <c r="D290" s="21" t="s">
        <v>17</v>
      </c>
      <c r="E290" s="63"/>
      <c r="F290" s="37"/>
      <c r="G290" s="37"/>
      <c r="H290" s="34">
        <v>77.6</v>
      </c>
      <c r="I290" s="15">
        <f t="shared" si="13"/>
        <v>77.6</v>
      </c>
      <c r="J290" s="15"/>
      <c r="K290" s="15"/>
    </row>
    <row r="291" spans="1:11" s="26" customFormat="1" ht="31.5" customHeight="1">
      <c r="A291" s="107"/>
      <c r="B291" s="98"/>
      <c r="C291" s="19" t="s">
        <v>18</v>
      </c>
      <c r="D291" s="22" t="s">
        <v>19</v>
      </c>
      <c r="E291" s="63"/>
      <c r="F291" s="37"/>
      <c r="G291" s="37"/>
      <c r="H291" s="34">
        <v>40.1</v>
      </c>
      <c r="I291" s="15">
        <f t="shared" si="13"/>
        <v>40.1</v>
      </c>
      <c r="J291" s="15"/>
      <c r="K291" s="15"/>
    </row>
    <row r="292" spans="1:11" ht="15.75" hidden="1">
      <c r="A292" s="107"/>
      <c r="B292" s="98"/>
      <c r="C292" s="16" t="s">
        <v>22</v>
      </c>
      <c r="D292" s="18" t="s">
        <v>23</v>
      </c>
      <c r="E292" s="60">
        <f>E293</f>
        <v>0</v>
      </c>
      <c r="F292" s="11">
        <f>F293</f>
        <v>0</v>
      </c>
      <c r="G292" s="11">
        <f>G293</f>
        <v>0</v>
      </c>
      <c r="H292" s="11">
        <f>H293</f>
        <v>0</v>
      </c>
      <c r="I292" s="15">
        <f t="shared" si="13"/>
        <v>0</v>
      </c>
      <c r="J292" s="15"/>
      <c r="K292" s="15"/>
    </row>
    <row r="293" spans="1:11" ht="46.5" customHeight="1" hidden="1">
      <c r="A293" s="107"/>
      <c r="B293" s="98"/>
      <c r="C293" s="19" t="s">
        <v>25</v>
      </c>
      <c r="D293" s="20" t="s">
        <v>26</v>
      </c>
      <c r="E293" s="60"/>
      <c r="F293" s="11"/>
      <c r="G293" s="11"/>
      <c r="H293" s="11"/>
      <c r="I293" s="15">
        <f t="shared" si="13"/>
        <v>0</v>
      </c>
      <c r="J293" s="15"/>
      <c r="K293" s="15"/>
    </row>
    <row r="294" spans="1:11" ht="15.75" customHeight="1">
      <c r="A294" s="107"/>
      <c r="B294" s="98"/>
      <c r="C294" s="16" t="s">
        <v>27</v>
      </c>
      <c r="D294" s="18" t="s">
        <v>28</v>
      </c>
      <c r="E294" s="60"/>
      <c r="F294" s="11"/>
      <c r="G294" s="11"/>
      <c r="H294" s="11">
        <v>1.5</v>
      </c>
      <c r="I294" s="15">
        <f t="shared" si="13"/>
        <v>1.5</v>
      </c>
      <c r="J294" s="15"/>
      <c r="K294" s="15"/>
    </row>
    <row r="295" spans="1:11" ht="15.75" customHeight="1" hidden="1">
      <c r="A295" s="107"/>
      <c r="B295" s="98"/>
      <c r="C295" s="16" t="s">
        <v>29</v>
      </c>
      <c r="D295" s="18" t="s">
        <v>30</v>
      </c>
      <c r="E295" s="60"/>
      <c r="F295" s="11"/>
      <c r="G295" s="11"/>
      <c r="H295" s="11"/>
      <c r="I295" s="15">
        <f t="shared" si="13"/>
        <v>0</v>
      </c>
      <c r="J295" s="15"/>
      <c r="K295" s="15"/>
    </row>
    <row r="296" spans="1:11" ht="15.75" customHeight="1">
      <c r="A296" s="107"/>
      <c r="B296" s="98"/>
      <c r="C296" s="16" t="s">
        <v>48</v>
      </c>
      <c r="D296" s="18" t="s">
        <v>49</v>
      </c>
      <c r="E296" s="60"/>
      <c r="F296" s="11"/>
      <c r="G296" s="11"/>
      <c r="H296" s="11">
        <v>-156.5</v>
      </c>
      <c r="I296" s="15">
        <f t="shared" si="13"/>
        <v>-156.5</v>
      </c>
      <c r="J296" s="15"/>
      <c r="K296" s="15"/>
    </row>
    <row r="297" spans="1:11" ht="15.75">
      <c r="A297" s="107"/>
      <c r="B297" s="98"/>
      <c r="C297" s="16" t="s">
        <v>53</v>
      </c>
      <c r="D297" s="18" t="s">
        <v>90</v>
      </c>
      <c r="E297" s="60">
        <v>72.4</v>
      </c>
      <c r="F297" s="11">
        <v>470.4</v>
      </c>
      <c r="G297" s="11">
        <f>253.6</f>
        <v>253.6</v>
      </c>
      <c r="H297" s="11">
        <v>72.3</v>
      </c>
      <c r="I297" s="15">
        <f t="shared" si="13"/>
        <v>-181.3</v>
      </c>
      <c r="J297" s="15">
        <f t="shared" si="14"/>
        <v>28.509463722397477</v>
      </c>
      <c r="K297" s="15">
        <f t="shared" si="15"/>
        <v>15.369897959183673</v>
      </c>
    </row>
    <row r="298" spans="1:11" ht="15.75">
      <c r="A298" s="107"/>
      <c r="B298" s="98"/>
      <c r="C298" s="16" t="s">
        <v>55</v>
      </c>
      <c r="D298" s="20" t="s">
        <v>56</v>
      </c>
      <c r="E298" s="60"/>
      <c r="F298" s="11">
        <v>207539.8</v>
      </c>
      <c r="G298" s="11">
        <f>49415.2</f>
        <v>49415.2</v>
      </c>
      <c r="H298" s="11">
        <v>49415.2</v>
      </c>
      <c r="I298" s="15">
        <f t="shared" si="13"/>
        <v>0</v>
      </c>
      <c r="J298" s="15">
        <f t="shared" si="14"/>
        <v>100</v>
      </c>
      <c r="K298" s="15">
        <f t="shared" si="15"/>
        <v>23.809987289185013</v>
      </c>
    </row>
    <row r="299" spans="1:11" s="26" customFormat="1" ht="15.75">
      <c r="A299" s="107"/>
      <c r="B299" s="98"/>
      <c r="C299" s="8"/>
      <c r="D299" s="24" t="s">
        <v>33</v>
      </c>
      <c r="E299" s="57">
        <f>SUM(E290:E292,E294:E298)</f>
        <v>72.4</v>
      </c>
      <c r="F299" s="37">
        <f>SUM(F290:F292,F294:F298)</f>
        <v>208010.19999999998</v>
      </c>
      <c r="G299" s="37">
        <f>SUM(G290:G292,G294:G298)</f>
        <v>49668.799999999996</v>
      </c>
      <c r="H299" s="37">
        <f>SUM(H290:H292,H294:H298)</f>
        <v>49450.2</v>
      </c>
      <c r="I299" s="61">
        <f t="shared" si="13"/>
        <v>-218.59999999999854</v>
      </c>
      <c r="J299" s="61">
        <f t="shared" si="14"/>
        <v>99.55988467609446</v>
      </c>
      <c r="K299" s="61">
        <f t="shared" si="15"/>
        <v>23.772968825567208</v>
      </c>
    </row>
    <row r="300" spans="1:11" ht="15.75">
      <c r="A300" s="107"/>
      <c r="B300" s="98"/>
      <c r="C300" s="16" t="s">
        <v>144</v>
      </c>
      <c r="D300" s="18" t="s">
        <v>145</v>
      </c>
      <c r="E300" s="60">
        <v>11956.3</v>
      </c>
      <c r="F300" s="11">
        <v>105181.1</v>
      </c>
      <c r="G300" s="11">
        <v>10611.2</v>
      </c>
      <c r="H300" s="11">
        <v>14482.6</v>
      </c>
      <c r="I300" s="15">
        <f t="shared" si="13"/>
        <v>3871.3999999999996</v>
      </c>
      <c r="J300" s="15">
        <f t="shared" si="14"/>
        <v>136.48409227985525</v>
      </c>
      <c r="K300" s="15">
        <f t="shared" si="15"/>
        <v>13.769203782808889</v>
      </c>
    </row>
    <row r="301" spans="1:11" ht="31.5" hidden="1">
      <c r="A301" s="107"/>
      <c r="B301" s="98"/>
      <c r="C301" s="16" t="s">
        <v>16</v>
      </c>
      <c r="D301" s="21" t="s">
        <v>17</v>
      </c>
      <c r="E301" s="60"/>
      <c r="F301" s="11"/>
      <c r="G301" s="11"/>
      <c r="H301" s="11"/>
      <c r="I301" s="15">
        <f t="shared" si="13"/>
        <v>0</v>
      </c>
      <c r="J301" s="15" t="e">
        <f t="shared" si="14"/>
        <v>#DIV/0!</v>
      </c>
      <c r="K301" s="15" t="e">
        <f t="shared" si="15"/>
        <v>#DIV/0!</v>
      </c>
    </row>
    <row r="302" spans="1:11" ht="15.75">
      <c r="A302" s="107"/>
      <c r="B302" s="98"/>
      <c r="C302" s="16" t="s">
        <v>22</v>
      </c>
      <c r="D302" s="18" t="s">
        <v>23</v>
      </c>
      <c r="E302" s="60">
        <f>SUM(E303:E306)</f>
        <v>2678.5</v>
      </c>
      <c r="F302" s="11">
        <f>SUM(F303:F306)</f>
        <v>23545.1</v>
      </c>
      <c r="G302" s="11">
        <f>SUM(G303:G306)</f>
        <v>2773.5</v>
      </c>
      <c r="H302" s="11">
        <f>SUM(H303:H306)</f>
        <v>2133.9</v>
      </c>
      <c r="I302" s="15">
        <f t="shared" si="13"/>
        <v>-639.5999999999999</v>
      </c>
      <c r="J302" s="15">
        <f t="shared" si="14"/>
        <v>76.93888588426177</v>
      </c>
      <c r="K302" s="15">
        <f t="shared" si="15"/>
        <v>9.063032223265138</v>
      </c>
    </row>
    <row r="303" spans="1:11" s="26" customFormat="1" ht="63" hidden="1">
      <c r="A303" s="107"/>
      <c r="B303" s="98"/>
      <c r="C303" s="19" t="s">
        <v>146</v>
      </c>
      <c r="D303" s="20" t="s">
        <v>147</v>
      </c>
      <c r="E303" s="60">
        <v>66.6</v>
      </c>
      <c r="F303" s="11">
        <v>540</v>
      </c>
      <c r="G303" s="11">
        <v>70.2</v>
      </c>
      <c r="H303" s="11">
        <v>68.2</v>
      </c>
      <c r="I303" s="15">
        <f t="shared" si="13"/>
        <v>-2</v>
      </c>
      <c r="J303" s="15">
        <f t="shared" si="14"/>
        <v>97.15099715099716</v>
      </c>
      <c r="K303" s="15">
        <f t="shared" si="15"/>
        <v>12.62962962962963</v>
      </c>
    </row>
    <row r="304" spans="1:11" s="26" customFormat="1" ht="63" hidden="1">
      <c r="A304" s="107"/>
      <c r="B304" s="98"/>
      <c r="C304" s="19" t="s">
        <v>148</v>
      </c>
      <c r="D304" s="20" t="s">
        <v>149</v>
      </c>
      <c r="E304" s="60">
        <v>350.6</v>
      </c>
      <c r="F304" s="11">
        <f>95+1400+316.3</f>
        <v>1811.3</v>
      </c>
      <c r="G304" s="11">
        <v>343.4</v>
      </c>
      <c r="H304" s="11">
        <v>45.3</v>
      </c>
      <c r="I304" s="15">
        <f t="shared" si="13"/>
        <v>-298.09999999999997</v>
      </c>
      <c r="J304" s="15">
        <f t="shared" si="14"/>
        <v>13.191613278974955</v>
      </c>
      <c r="K304" s="15">
        <f t="shared" si="15"/>
        <v>2.500966156903881</v>
      </c>
    </row>
    <row r="305" spans="1:11" s="26" customFormat="1" ht="47.25" hidden="1">
      <c r="A305" s="107"/>
      <c r="B305" s="98"/>
      <c r="C305" s="19" t="s">
        <v>150</v>
      </c>
      <c r="D305" s="20" t="s">
        <v>151</v>
      </c>
      <c r="E305" s="60">
        <f>1.5</f>
        <v>1.5</v>
      </c>
      <c r="F305" s="11">
        <f>24.2</f>
        <v>24.2</v>
      </c>
      <c r="G305" s="11">
        <v>3</v>
      </c>
      <c r="H305" s="11"/>
      <c r="I305" s="15">
        <f t="shared" si="13"/>
        <v>-3</v>
      </c>
      <c r="J305" s="15">
        <f t="shared" si="14"/>
        <v>0</v>
      </c>
      <c r="K305" s="15">
        <f t="shared" si="15"/>
        <v>0</v>
      </c>
    </row>
    <row r="306" spans="1:11" s="26" customFormat="1" ht="47.25" hidden="1">
      <c r="A306" s="107"/>
      <c r="B306" s="98"/>
      <c r="C306" s="19" t="s">
        <v>25</v>
      </c>
      <c r="D306" s="20" t="s">
        <v>26</v>
      </c>
      <c r="E306" s="60">
        <v>2259.8</v>
      </c>
      <c r="F306" s="11">
        <f>3169.6+18000</f>
        <v>21169.6</v>
      </c>
      <c r="G306" s="11">
        <v>2356.9</v>
      </c>
      <c r="H306" s="11">
        <v>2020.4</v>
      </c>
      <c r="I306" s="15">
        <f t="shared" si="13"/>
        <v>-336.5</v>
      </c>
      <c r="J306" s="15">
        <f t="shared" si="14"/>
        <v>85.72277143705716</v>
      </c>
      <c r="K306" s="15">
        <f t="shared" si="15"/>
        <v>9.543874234751721</v>
      </c>
    </row>
    <row r="307" spans="1:11" s="26" customFormat="1" ht="15.75">
      <c r="A307" s="107"/>
      <c r="B307" s="98"/>
      <c r="C307" s="16" t="s">
        <v>55</v>
      </c>
      <c r="D307" s="20" t="s">
        <v>56</v>
      </c>
      <c r="E307" s="60"/>
      <c r="F307" s="11"/>
      <c r="G307" s="11"/>
      <c r="H307" s="11"/>
      <c r="I307" s="15">
        <f t="shared" si="13"/>
        <v>0</v>
      </c>
      <c r="J307" s="15"/>
      <c r="K307" s="15"/>
    </row>
    <row r="308" spans="1:11" s="26" customFormat="1" ht="15.75">
      <c r="A308" s="107"/>
      <c r="B308" s="98"/>
      <c r="C308" s="28"/>
      <c r="D308" s="24" t="s">
        <v>36</v>
      </c>
      <c r="E308" s="57">
        <f>SUM(E300:E302,E307)</f>
        <v>14634.8</v>
      </c>
      <c r="F308" s="37">
        <f>SUM(F300:F302,F307)</f>
        <v>128726.20000000001</v>
      </c>
      <c r="G308" s="37">
        <f>SUM(G300:G302,G307)</f>
        <v>13384.7</v>
      </c>
      <c r="H308" s="37">
        <f>SUM(H300:H302,H307)</f>
        <v>16616.5</v>
      </c>
      <c r="I308" s="61">
        <f t="shared" si="13"/>
        <v>3231.7999999999993</v>
      </c>
      <c r="J308" s="61">
        <f t="shared" si="14"/>
        <v>124.14547954007188</v>
      </c>
      <c r="K308" s="61">
        <f t="shared" si="15"/>
        <v>12.908405592645474</v>
      </c>
    </row>
    <row r="309" spans="1:11" s="26" customFormat="1" ht="31.5">
      <c r="A309" s="107"/>
      <c r="B309" s="98"/>
      <c r="C309" s="28"/>
      <c r="D309" s="24" t="s">
        <v>215</v>
      </c>
      <c r="E309" s="57">
        <f>E310-E296</f>
        <v>14707.199999999999</v>
      </c>
      <c r="F309" s="37">
        <f>F310-F296</f>
        <v>336736.4</v>
      </c>
      <c r="G309" s="37">
        <f>G310-G296</f>
        <v>63053.5</v>
      </c>
      <c r="H309" s="37">
        <f>H310-H296</f>
        <v>66223.2</v>
      </c>
      <c r="I309" s="61">
        <f t="shared" si="13"/>
        <v>3169.699999999997</v>
      </c>
      <c r="J309" s="61">
        <f t="shared" si="14"/>
        <v>105.0270008802049</v>
      </c>
      <c r="K309" s="61">
        <f t="shared" si="15"/>
        <v>19.66618399436473</v>
      </c>
    </row>
    <row r="310" spans="1:11" s="26" customFormat="1" ht="31.5">
      <c r="A310" s="111"/>
      <c r="B310" s="99"/>
      <c r="C310" s="28"/>
      <c r="D310" s="24" t="s">
        <v>216</v>
      </c>
      <c r="E310" s="57">
        <f>E299+E308</f>
        <v>14707.199999999999</v>
      </c>
      <c r="F310" s="37">
        <f>F299+F308</f>
        <v>336736.4</v>
      </c>
      <c r="G310" s="37">
        <f>G299+G308</f>
        <v>63053.5</v>
      </c>
      <c r="H310" s="37">
        <f>H299+H308</f>
        <v>66066.7</v>
      </c>
      <c r="I310" s="61">
        <f t="shared" si="13"/>
        <v>3013.199999999997</v>
      </c>
      <c r="J310" s="61">
        <f t="shared" si="14"/>
        <v>104.77879895644176</v>
      </c>
      <c r="K310" s="61">
        <f t="shared" si="15"/>
        <v>19.619708472264954</v>
      </c>
    </row>
    <row r="311" spans="1:11" ht="31.5" customHeight="1">
      <c r="A311" s="97" t="s">
        <v>152</v>
      </c>
      <c r="B311" s="97" t="s">
        <v>153</v>
      </c>
      <c r="C311" s="16" t="s">
        <v>154</v>
      </c>
      <c r="D311" s="18" t="s">
        <v>155</v>
      </c>
      <c r="E311" s="60">
        <v>102</v>
      </c>
      <c r="F311" s="11">
        <v>462</v>
      </c>
      <c r="G311" s="11">
        <v>67.5</v>
      </c>
      <c r="H311" s="11">
        <v>58.5</v>
      </c>
      <c r="I311" s="15">
        <f t="shared" si="13"/>
        <v>-9</v>
      </c>
      <c r="J311" s="15">
        <f t="shared" si="14"/>
        <v>86.66666666666667</v>
      </c>
      <c r="K311" s="15">
        <f t="shared" si="15"/>
        <v>12.662337662337661</v>
      </c>
    </row>
    <row r="312" spans="1:11" ht="15.75" customHeight="1" hidden="1">
      <c r="A312" s="98"/>
      <c r="B312" s="98"/>
      <c r="C312" s="16" t="s">
        <v>10</v>
      </c>
      <c r="D312" s="17" t="s">
        <v>156</v>
      </c>
      <c r="E312" s="60"/>
      <c r="F312" s="11"/>
      <c r="G312" s="11"/>
      <c r="H312" s="11"/>
      <c r="I312" s="15">
        <f t="shared" si="13"/>
        <v>0</v>
      </c>
      <c r="J312" s="15" t="e">
        <f t="shared" si="14"/>
        <v>#DIV/0!</v>
      </c>
      <c r="K312" s="15" t="e">
        <f t="shared" si="15"/>
        <v>#DIV/0!</v>
      </c>
    </row>
    <row r="313" spans="1:11" ht="47.25">
      <c r="A313" s="98"/>
      <c r="B313" s="98"/>
      <c r="C313" s="19" t="s">
        <v>14</v>
      </c>
      <c r="D313" s="20" t="s">
        <v>204</v>
      </c>
      <c r="E313" s="60">
        <v>6970.7</v>
      </c>
      <c r="F313" s="11">
        <v>68493.4</v>
      </c>
      <c r="G313" s="11">
        <v>10757.4</v>
      </c>
      <c r="H313" s="11">
        <v>8118.4</v>
      </c>
      <c r="I313" s="15">
        <f t="shared" si="13"/>
        <v>-2639</v>
      </c>
      <c r="J313" s="15">
        <f t="shared" si="14"/>
        <v>75.46804990053359</v>
      </c>
      <c r="K313" s="15">
        <f t="shared" si="15"/>
        <v>11.852820855732086</v>
      </c>
    </row>
    <row r="314" spans="1:11" ht="31.5" customHeight="1" hidden="1">
      <c r="A314" s="98"/>
      <c r="B314" s="98"/>
      <c r="C314" s="16" t="s">
        <v>16</v>
      </c>
      <c r="D314" s="21" t="s">
        <v>17</v>
      </c>
      <c r="E314" s="60"/>
      <c r="F314" s="11"/>
      <c r="G314" s="11"/>
      <c r="H314" s="11"/>
      <c r="I314" s="15">
        <f t="shared" si="13"/>
        <v>0</v>
      </c>
      <c r="J314" s="15" t="e">
        <f t="shared" si="14"/>
        <v>#DIV/0!</v>
      </c>
      <c r="K314" s="15" t="e">
        <f t="shared" si="15"/>
        <v>#DIV/0!</v>
      </c>
    </row>
    <row r="315" spans="1:11" ht="15.75" customHeight="1">
      <c r="A315" s="98"/>
      <c r="B315" s="98"/>
      <c r="C315" s="16" t="s">
        <v>22</v>
      </c>
      <c r="D315" s="18" t="s">
        <v>23</v>
      </c>
      <c r="E315" s="60">
        <f>E316</f>
        <v>0</v>
      </c>
      <c r="F315" s="11">
        <f>F316</f>
        <v>0</v>
      </c>
      <c r="G315" s="11">
        <f>G316</f>
        <v>0</v>
      </c>
      <c r="H315" s="11">
        <f>H316</f>
        <v>16.9</v>
      </c>
      <c r="I315" s="15">
        <f t="shared" si="13"/>
        <v>16.9</v>
      </c>
      <c r="J315" s="15"/>
      <c r="K315" s="15"/>
    </row>
    <row r="316" spans="1:11" ht="15.75" customHeight="1" hidden="1">
      <c r="A316" s="98"/>
      <c r="B316" s="98"/>
      <c r="C316" s="19" t="s">
        <v>25</v>
      </c>
      <c r="D316" s="20" t="s">
        <v>26</v>
      </c>
      <c r="E316" s="60"/>
      <c r="F316" s="11"/>
      <c r="G316" s="11"/>
      <c r="H316" s="11">
        <v>16.9</v>
      </c>
      <c r="I316" s="15">
        <f t="shared" si="13"/>
        <v>16.9</v>
      </c>
      <c r="J316" s="15"/>
      <c r="K316" s="15"/>
    </row>
    <row r="317" spans="1:11" ht="15.75" hidden="1">
      <c r="A317" s="98"/>
      <c r="B317" s="98"/>
      <c r="C317" s="16" t="s">
        <v>27</v>
      </c>
      <c r="D317" s="18" t="s">
        <v>28</v>
      </c>
      <c r="E317" s="60"/>
      <c r="F317" s="11"/>
      <c r="G317" s="11"/>
      <c r="H317" s="11"/>
      <c r="I317" s="15">
        <f t="shared" si="13"/>
        <v>0</v>
      </c>
      <c r="J317" s="15"/>
      <c r="K317" s="15"/>
    </row>
    <row r="318" spans="1:11" ht="15.75" customHeight="1" hidden="1">
      <c r="A318" s="98"/>
      <c r="B318" s="98"/>
      <c r="C318" s="16" t="s">
        <v>29</v>
      </c>
      <c r="D318" s="18" t="s">
        <v>30</v>
      </c>
      <c r="E318" s="60"/>
      <c r="F318" s="11"/>
      <c r="G318" s="11"/>
      <c r="H318" s="11"/>
      <c r="I318" s="15">
        <f t="shared" si="13"/>
        <v>0</v>
      </c>
      <c r="J318" s="15"/>
      <c r="K318" s="15"/>
    </row>
    <row r="319" spans="1:11" ht="15.75" customHeight="1" hidden="1">
      <c r="A319" s="98"/>
      <c r="B319" s="98"/>
      <c r="C319" s="16" t="s">
        <v>48</v>
      </c>
      <c r="D319" s="18" t="s">
        <v>49</v>
      </c>
      <c r="E319" s="60"/>
      <c r="F319" s="11"/>
      <c r="G319" s="11"/>
      <c r="H319" s="11"/>
      <c r="I319" s="15">
        <f t="shared" si="13"/>
        <v>0</v>
      </c>
      <c r="J319" s="15"/>
      <c r="K319" s="15"/>
    </row>
    <row r="320" spans="1:11" ht="15.75">
      <c r="A320" s="98"/>
      <c r="B320" s="98"/>
      <c r="C320" s="16" t="s">
        <v>53</v>
      </c>
      <c r="D320" s="18" t="s">
        <v>54</v>
      </c>
      <c r="E320" s="60">
        <v>75</v>
      </c>
      <c r="F320" s="11"/>
      <c r="G320" s="11"/>
      <c r="H320" s="11"/>
      <c r="I320" s="15">
        <f t="shared" si="13"/>
        <v>0</v>
      </c>
      <c r="J320" s="15"/>
      <c r="K320" s="15"/>
    </row>
    <row r="321" spans="1:11" s="26" customFormat="1" ht="15.75">
      <c r="A321" s="98"/>
      <c r="B321" s="98"/>
      <c r="C321" s="23"/>
      <c r="D321" s="24" t="s">
        <v>33</v>
      </c>
      <c r="E321" s="57">
        <f>SUM(E311:E315,E317:E320)</f>
        <v>7147.7</v>
      </c>
      <c r="F321" s="37">
        <f>SUM(F311:F315,F317:F320)</f>
        <v>68955.4</v>
      </c>
      <c r="G321" s="37">
        <f>SUM(G311:G315,G317:G320)</f>
        <v>10824.9</v>
      </c>
      <c r="H321" s="37">
        <f>SUM(H311:H315,H317:H320)</f>
        <v>8193.8</v>
      </c>
      <c r="I321" s="61">
        <f t="shared" si="13"/>
        <v>-2631.1000000000004</v>
      </c>
      <c r="J321" s="61">
        <f t="shared" si="14"/>
        <v>75.69400179216436</v>
      </c>
      <c r="K321" s="61">
        <f t="shared" si="15"/>
        <v>11.882753199894424</v>
      </c>
    </row>
    <row r="322" spans="1:11" ht="15.75">
      <c r="A322" s="98"/>
      <c r="B322" s="98"/>
      <c r="C322" s="16" t="s">
        <v>157</v>
      </c>
      <c r="D322" s="18" t="s">
        <v>158</v>
      </c>
      <c r="E322" s="60">
        <v>2.8</v>
      </c>
      <c r="F322" s="11">
        <v>373.8</v>
      </c>
      <c r="G322" s="11">
        <v>6</v>
      </c>
      <c r="H322" s="11">
        <v>3.5</v>
      </c>
      <c r="I322" s="15">
        <f t="shared" si="13"/>
        <v>-2.5</v>
      </c>
      <c r="J322" s="15">
        <f t="shared" si="14"/>
        <v>58.333333333333336</v>
      </c>
      <c r="K322" s="15">
        <f t="shared" si="15"/>
        <v>0.9363295880149813</v>
      </c>
    </row>
    <row r="323" spans="1:11" ht="15.75">
      <c r="A323" s="98"/>
      <c r="B323" s="98"/>
      <c r="C323" s="16" t="s">
        <v>22</v>
      </c>
      <c r="D323" s="18" t="s">
        <v>23</v>
      </c>
      <c r="E323" s="60">
        <f>SUM(E324:E325)</f>
        <v>1451.5</v>
      </c>
      <c r="F323" s="60">
        <f>SUM(F324:F325)</f>
        <v>8425</v>
      </c>
      <c r="G323" s="60">
        <f>SUM(G324:G325)</f>
        <v>1766.6</v>
      </c>
      <c r="H323" s="60">
        <f>SUM(H324:H325)</f>
        <v>1860.5</v>
      </c>
      <c r="I323" s="15">
        <f t="shared" si="13"/>
        <v>93.90000000000009</v>
      </c>
      <c r="J323" s="15">
        <f t="shared" si="14"/>
        <v>105.31529491678933</v>
      </c>
      <c r="K323" s="15">
        <f t="shared" si="15"/>
        <v>22.083086053412462</v>
      </c>
    </row>
    <row r="324" spans="1:11" s="26" customFormat="1" ht="48.75" customHeight="1" hidden="1">
      <c r="A324" s="98"/>
      <c r="B324" s="98"/>
      <c r="C324" s="19" t="s">
        <v>159</v>
      </c>
      <c r="D324" s="20" t="s">
        <v>160</v>
      </c>
      <c r="E324" s="60">
        <v>1381</v>
      </c>
      <c r="F324" s="11">
        <f>8000+25</f>
        <v>8025</v>
      </c>
      <c r="G324" s="11">
        <v>1700</v>
      </c>
      <c r="H324" s="11">
        <v>1762</v>
      </c>
      <c r="I324" s="15">
        <f t="shared" si="13"/>
        <v>62</v>
      </c>
      <c r="J324" s="15">
        <f t="shared" si="14"/>
        <v>103.6470588235294</v>
      </c>
      <c r="K324" s="15">
        <f t="shared" si="15"/>
        <v>21.95638629283489</v>
      </c>
    </row>
    <row r="325" spans="1:11" s="26" customFormat="1" ht="48.75" customHeight="1" hidden="1">
      <c r="A325" s="98"/>
      <c r="B325" s="98"/>
      <c r="C325" s="19" t="s">
        <v>25</v>
      </c>
      <c r="D325" s="20" t="s">
        <v>26</v>
      </c>
      <c r="E325" s="60">
        <v>70.5</v>
      </c>
      <c r="F325" s="11">
        <v>400</v>
      </c>
      <c r="G325" s="11">
        <v>66.6</v>
      </c>
      <c r="H325" s="11">
        <v>98.5</v>
      </c>
      <c r="I325" s="15">
        <f t="shared" si="13"/>
        <v>31.900000000000006</v>
      </c>
      <c r="J325" s="15">
        <f t="shared" si="14"/>
        <v>147.8978978978979</v>
      </c>
      <c r="K325" s="15">
        <f t="shared" si="15"/>
        <v>24.625</v>
      </c>
    </row>
    <row r="326" spans="1:11" s="26" customFormat="1" ht="15.75">
      <c r="A326" s="98"/>
      <c r="B326" s="98"/>
      <c r="C326" s="28"/>
      <c r="D326" s="24" t="s">
        <v>36</v>
      </c>
      <c r="E326" s="57">
        <f>SUM(E322:E323)</f>
        <v>1454.3</v>
      </c>
      <c r="F326" s="37">
        <f>SUM(F322:F323)</f>
        <v>8798.8</v>
      </c>
      <c r="G326" s="37">
        <f>SUM(G322:G323)</f>
        <v>1772.6</v>
      </c>
      <c r="H326" s="37">
        <f>SUM(H322:H323)</f>
        <v>1864</v>
      </c>
      <c r="I326" s="61">
        <f t="shared" si="13"/>
        <v>91.40000000000009</v>
      </c>
      <c r="J326" s="61">
        <f t="shared" si="14"/>
        <v>105.15626762947083</v>
      </c>
      <c r="K326" s="61">
        <f t="shared" si="15"/>
        <v>21.18470700550075</v>
      </c>
    </row>
    <row r="327" spans="1:11" s="26" customFormat="1" ht="15.75">
      <c r="A327" s="99"/>
      <c r="B327" s="99"/>
      <c r="C327" s="23"/>
      <c r="D327" s="24" t="s">
        <v>37</v>
      </c>
      <c r="E327" s="57">
        <f>E321+E326</f>
        <v>8602</v>
      </c>
      <c r="F327" s="37">
        <f>F321+F326</f>
        <v>77754.2</v>
      </c>
      <c r="G327" s="37">
        <f>G321+G326</f>
        <v>12597.5</v>
      </c>
      <c r="H327" s="37">
        <f>H321+H326</f>
        <v>10057.8</v>
      </c>
      <c r="I327" s="61">
        <f t="shared" si="13"/>
        <v>-2539.7000000000007</v>
      </c>
      <c r="J327" s="61">
        <f t="shared" si="14"/>
        <v>79.83965072435007</v>
      </c>
      <c r="K327" s="61">
        <f t="shared" si="15"/>
        <v>12.935378410426704</v>
      </c>
    </row>
    <row r="328" spans="1:11" ht="31.5">
      <c r="A328" s="122" t="s">
        <v>161</v>
      </c>
      <c r="B328" s="118" t="s">
        <v>162</v>
      </c>
      <c r="C328" s="16" t="s">
        <v>16</v>
      </c>
      <c r="D328" s="21" t="s">
        <v>17</v>
      </c>
      <c r="E328" s="60">
        <v>14881.5</v>
      </c>
      <c r="F328" s="11"/>
      <c r="G328" s="11"/>
      <c r="H328" s="11">
        <v>1.5</v>
      </c>
      <c r="I328" s="15">
        <f aca="true" t="shared" si="16" ref="I328:I393">H328-G328</f>
        <v>1.5</v>
      </c>
      <c r="J328" s="15"/>
      <c r="K328" s="15"/>
    </row>
    <row r="329" spans="1:11" ht="15.75" customHeight="1" hidden="1">
      <c r="A329" s="122"/>
      <c r="B329" s="118"/>
      <c r="C329" s="16" t="s">
        <v>22</v>
      </c>
      <c r="D329" s="18" t="s">
        <v>23</v>
      </c>
      <c r="E329" s="60"/>
      <c r="F329" s="11"/>
      <c r="G329" s="11"/>
      <c r="H329" s="11"/>
      <c r="I329" s="15">
        <f t="shared" si="16"/>
        <v>0</v>
      </c>
      <c r="J329" s="15"/>
      <c r="K329" s="15"/>
    </row>
    <row r="330" spans="1:11" ht="15.75" customHeight="1" hidden="1">
      <c r="A330" s="122"/>
      <c r="B330" s="118"/>
      <c r="C330" s="16" t="s">
        <v>27</v>
      </c>
      <c r="D330" s="18" t="s">
        <v>28</v>
      </c>
      <c r="E330" s="60"/>
      <c r="F330" s="11"/>
      <c r="G330" s="11"/>
      <c r="H330" s="11"/>
      <c r="I330" s="15">
        <f t="shared" si="16"/>
        <v>0</v>
      </c>
      <c r="J330" s="15"/>
      <c r="K330" s="15"/>
    </row>
    <row r="331" spans="1:11" ht="15.75" customHeight="1">
      <c r="A331" s="122"/>
      <c r="B331" s="118"/>
      <c r="C331" s="16" t="s">
        <v>48</v>
      </c>
      <c r="D331" s="18" t="s">
        <v>49</v>
      </c>
      <c r="E331" s="60"/>
      <c r="F331" s="11"/>
      <c r="G331" s="11"/>
      <c r="H331" s="11">
        <v>-384.6</v>
      </c>
      <c r="I331" s="15">
        <f t="shared" si="16"/>
        <v>-384.6</v>
      </c>
      <c r="J331" s="15"/>
      <c r="K331" s="15"/>
    </row>
    <row r="332" spans="1:11" ht="15.75">
      <c r="A332" s="122"/>
      <c r="B332" s="118"/>
      <c r="C332" s="16" t="s">
        <v>53</v>
      </c>
      <c r="D332" s="18" t="s">
        <v>54</v>
      </c>
      <c r="E332" s="60">
        <v>790.4</v>
      </c>
      <c r="F332" s="11">
        <v>1012.7</v>
      </c>
      <c r="G332" s="11">
        <f>194.7</f>
        <v>194.7</v>
      </c>
      <c r="H332" s="11">
        <v>194.7</v>
      </c>
      <c r="I332" s="15">
        <f t="shared" si="16"/>
        <v>0</v>
      </c>
      <c r="J332" s="15">
        <f aca="true" t="shared" si="17" ref="J332:J393">H332/G332*100</f>
        <v>100</v>
      </c>
      <c r="K332" s="15">
        <f aca="true" t="shared" si="18" ref="K332:K393">H332/F332*100</f>
        <v>19.2258319344327</v>
      </c>
    </row>
    <row r="333" spans="1:11" ht="31.5">
      <c r="A333" s="122"/>
      <c r="B333" s="118"/>
      <c r="C333" s="16"/>
      <c r="D333" s="24" t="s">
        <v>215</v>
      </c>
      <c r="E333" s="62">
        <f>E334-E331</f>
        <v>15671.9</v>
      </c>
      <c r="F333" s="25">
        <f>F334-F331</f>
        <v>1012.7</v>
      </c>
      <c r="G333" s="25">
        <f>G334-G331</f>
        <v>194.7</v>
      </c>
      <c r="H333" s="25">
        <f>H334-H331</f>
        <v>196.2</v>
      </c>
      <c r="I333" s="61">
        <f t="shared" si="16"/>
        <v>1.5</v>
      </c>
      <c r="J333" s="61">
        <f t="shared" si="17"/>
        <v>100.77041602465331</v>
      </c>
      <c r="K333" s="61">
        <f t="shared" si="18"/>
        <v>19.373950824528485</v>
      </c>
    </row>
    <row r="334" spans="1:11" s="26" customFormat="1" ht="31.5">
      <c r="A334" s="122"/>
      <c r="B334" s="118"/>
      <c r="C334" s="8"/>
      <c r="D334" s="24" t="s">
        <v>216</v>
      </c>
      <c r="E334" s="57">
        <f>SUM(E328:E332)</f>
        <v>15671.9</v>
      </c>
      <c r="F334" s="37">
        <f>SUM(F328:F332)</f>
        <v>1012.7</v>
      </c>
      <c r="G334" s="37">
        <f>SUM(G328:G332)</f>
        <v>194.7</v>
      </c>
      <c r="H334" s="37">
        <f>SUM(H328:H332)</f>
        <v>-188.40000000000003</v>
      </c>
      <c r="I334" s="61">
        <f t="shared" si="16"/>
        <v>-383.1</v>
      </c>
      <c r="J334" s="61">
        <f t="shared" si="17"/>
        <v>-96.76425269645611</v>
      </c>
      <c r="K334" s="61">
        <f t="shared" si="18"/>
        <v>-18.60373259603042</v>
      </c>
    </row>
    <row r="335" spans="1:11" s="26" customFormat="1" ht="31.5" customHeight="1" hidden="1">
      <c r="A335" s="106" t="s">
        <v>163</v>
      </c>
      <c r="B335" s="97" t="s">
        <v>164</v>
      </c>
      <c r="C335" s="16" t="s">
        <v>16</v>
      </c>
      <c r="D335" s="21" t="s">
        <v>17</v>
      </c>
      <c r="E335" s="63"/>
      <c r="F335" s="37"/>
      <c r="G335" s="37"/>
      <c r="H335" s="34"/>
      <c r="I335" s="15">
        <f t="shared" si="16"/>
        <v>0</v>
      </c>
      <c r="J335" s="15" t="e">
        <f t="shared" si="17"/>
        <v>#DIV/0!</v>
      </c>
      <c r="K335" s="15" t="e">
        <f t="shared" si="18"/>
        <v>#DIV/0!</v>
      </c>
    </row>
    <row r="336" spans="1:11" s="26" customFormat="1" ht="15.75" customHeight="1" hidden="1">
      <c r="A336" s="108"/>
      <c r="B336" s="108"/>
      <c r="C336" s="16" t="s">
        <v>22</v>
      </c>
      <c r="D336" s="18" t="s">
        <v>23</v>
      </c>
      <c r="E336" s="63">
        <f>E337</f>
        <v>0</v>
      </c>
      <c r="F336" s="34">
        <f>F337</f>
        <v>0</v>
      </c>
      <c r="G336" s="34">
        <f>G337</f>
        <v>0</v>
      </c>
      <c r="H336" s="34">
        <f>H337</f>
        <v>0</v>
      </c>
      <c r="I336" s="15">
        <f t="shared" si="16"/>
        <v>0</v>
      </c>
      <c r="J336" s="15" t="e">
        <f t="shared" si="17"/>
        <v>#DIV/0!</v>
      </c>
      <c r="K336" s="15" t="e">
        <f t="shared" si="18"/>
        <v>#DIV/0!</v>
      </c>
    </row>
    <row r="337" spans="1:11" s="26" customFormat="1" ht="15.75" customHeight="1" hidden="1">
      <c r="A337" s="108"/>
      <c r="B337" s="108"/>
      <c r="C337" s="19" t="s">
        <v>25</v>
      </c>
      <c r="D337" s="20" t="s">
        <v>26</v>
      </c>
      <c r="E337" s="60"/>
      <c r="F337" s="11"/>
      <c r="G337" s="11"/>
      <c r="H337" s="11"/>
      <c r="I337" s="15">
        <f t="shared" si="16"/>
        <v>0</v>
      </c>
      <c r="J337" s="15" t="e">
        <f t="shared" si="17"/>
        <v>#DIV/0!</v>
      </c>
      <c r="K337" s="15" t="e">
        <f t="shared" si="18"/>
        <v>#DIV/0!</v>
      </c>
    </row>
    <row r="338" spans="1:11" s="26" customFormat="1" ht="15.75">
      <c r="A338" s="108"/>
      <c r="B338" s="108"/>
      <c r="C338" s="16" t="s">
        <v>27</v>
      </c>
      <c r="D338" s="18" t="s">
        <v>28</v>
      </c>
      <c r="E338" s="63">
        <v>99.2</v>
      </c>
      <c r="F338" s="37"/>
      <c r="G338" s="37"/>
      <c r="H338" s="34"/>
      <c r="I338" s="15">
        <f t="shared" si="16"/>
        <v>0</v>
      </c>
      <c r="J338" s="15"/>
      <c r="K338" s="15"/>
    </row>
    <row r="339" spans="1:11" s="26" customFormat="1" ht="15.75">
      <c r="A339" s="108"/>
      <c r="B339" s="108"/>
      <c r="C339" s="16" t="s">
        <v>48</v>
      </c>
      <c r="D339" s="18" t="s">
        <v>49</v>
      </c>
      <c r="E339" s="63"/>
      <c r="F339" s="37"/>
      <c r="G339" s="37"/>
      <c r="H339" s="34">
        <v>-182.8</v>
      </c>
      <c r="I339" s="15">
        <f t="shared" si="16"/>
        <v>-182.8</v>
      </c>
      <c r="J339" s="15"/>
      <c r="K339" s="15"/>
    </row>
    <row r="340" spans="1:11" ht="15.75">
      <c r="A340" s="108"/>
      <c r="B340" s="108"/>
      <c r="C340" s="16" t="s">
        <v>52</v>
      </c>
      <c r="D340" s="18" t="s">
        <v>123</v>
      </c>
      <c r="E340" s="63"/>
      <c r="F340" s="34">
        <v>331.3</v>
      </c>
      <c r="G340" s="34"/>
      <c r="H340" s="34"/>
      <c r="I340" s="15">
        <f t="shared" si="16"/>
        <v>0</v>
      </c>
      <c r="J340" s="15"/>
      <c r="K340" s="15">
        <f t="shared" si="18"/>
        <v>0</v>
      </c>
    </row>
    <row r="341" spans="1:11" ht="15.75" hidden="1">
      <c r="A341" s="108"/>
      <c r="B341" s="108"/>
      <c r="C341" s="16" t="s">
        <v>55</v>
      </c>
      <c r="D341" s="20" t="s">
        <v>56</v>
      </c>
      <c r="E341" s="63"/>
      <c r="F341" s="34"/>
      <c r="G341" s="34"/>
      <c r="H341" s="34"/>
      <c r="I341" s="15">
        <f t="shared" si="16"/>
        <v>0</v>
      </c>
      <c r="J341" s="15"/>
      <c r="K341" s="15" t="e">
        <f t="shared" si="18"/>
        <v>#DIV/0!</v>
      </c>
    </row>
    <row r="342" spans="1:11" ht="31.5">
      <c r="A342" s="108"/>
      <c r="B342" s="108"/>
      <c r="C342" s="16"/>
      <c r="D342" s="24" t="s">
        <v>215</v>
      </c>
      <c r="E342" s="57">
        <f>E343-E339</f>
        <v>99.2</v>
      </c>
      <c r="F342" s="37">
        <f>F343-F339</f>
        <v>331.3</v>
      </c>
      <c r="G342" s="37">
        <f>G343-G339</f>
        <v>0</v>
      </c>
      <c r="H342" s="37">
        <f>H343-H339</f>
        <v>0</v>
      </c>
      <c r="I342" s="61">
        <f t="shared" si="16"/>
        <v>0</v>
      </c>
      <c r="J342" s="61"/>
      <c r="K342" s="61">
        <f t="shared" si="18"/>
        <v>0</v>
      </c>
    </row>
    <row r="343" spans="1:11" s="26" customFormat="1" ht="31.5">
      <c r="A343" s="105"/>
      <c r="B343" s="105"/>
      <c r="C343" s="8"/>
      <c r="D343" s="24" t="s">
        <v>216</v>
      </c>
      <c r="E343" s="57">
        <f>SUM(E335:E336,E338:E341)</f>
        <v>99.2</v>
      </c>
      <c r="F343" s="37">
        <f>SUM(F335:F336,F338:F341)</f>
        <v>331.3</v>
      </c>
      <c r="G343" s="37">
        <f>SUM(G335:G336,G338:G341)</f>
        <v>0</v>
      </c>
      <c r="H343" s="37">
        <f>SUM(H335:H336,H338:H341)</f>
        <v>-182.8</v>
      </c>
      <c r="I343" s="61">
        <f t="shared" si="16"/>
        <v>-182.8</v>
      </c>
      <c r="J343" s="61"/>
      <c r="K343" s="61">
        <f t="shared" si="18"/>
        <v>-55.17657712043466</v>
      </c>
    </row>
    <row r="344" spans="1:11" s="26" customFormat="1" ht="31.5">
      <c r="A344" s="97">
        <v>977</v>
      </c>
      <c r="B344" s="97" t="s">
        <v>199</v>
      </c>
      <c r="C344" s="16" t="s">
        <v>16</v>
      </c>
      <c r="D344" s="21" t="s">
        <v>17</v>
      </c>
      <c r="E344" s="63"/>
      <c r="F344" s="34"/>
      <c r="G344" s="34"/>
      <c r="H344" s="34">
        <v>19.6</v>
      </c>
      <c r="I344" s="15">
        <f t="shared" si="16"/>
        <v>19.6</v>
      </c>
      <c r="J344" s="15"/>
      <c r="K344" s="15"/>
    </row>
    <row r="345" spans="1:11" s="26" customFormat="1" ht="15.75" hidden="1">
      <c r="A345" s="98"/>
      <c r="B345" s="98"/>
      <c r="C345" s="16" t="s">
        <v>22</v>
      </c>
      <c r="D345" s="18" t="s">
        <v>23</v>
      </c>
      <c r="E345" s="63">
        <f>E346+E347</f>
        <v>0</v>
      </c>
      <c r="F345" s="34">
        <f>F346+F347</f>
        <v>0</v>
      </c>
      <c r="G345" s="34">
        <f>G346+G347</f>
        <v>0</v>
      </c>
      <c r="H345" s="34">
        <f>H346+H347</f>
        <v>0</v>
      </c>
      <c r="I345" s="15">
        <f t="shared" si="16"/>
        <v>0</v>
      </c>
      <c r="J345" s="15"/>
      <c r="K345" s="15"/>
    </row>
    <row r="346" spans="1:11" s="26" customFormat="1" ht="31.5" hidden="1">
      <c r="A346" s="98"/>
      <c r="B346" s="98"/>
      <c r="C346" s="19" t="s">
        <v>42</v>
      </c>
      <c r="D346" s="20" t="s">
        <v>43</v>
      </c>
      <c r="E346" s="63"/>
      <c r="F346" s="34"/>
      <c r="G346" s="34"/>
      <c r="H346" s="34"/>
      <c r="I346" s="15">
        <f t="shared" si="16"/>
        <v>0</v>
      </c>
      <c r="J346" s="15"/>
      <c r="K346" s="15"/>
    </row>
    <row r="347" spans="1:11" s="26" customFormat="1" ht="63" hidden="1">
      <c r="A347" s="98"/>
      <c r="B347" s="98"/>
      <c r="C347" s="16" t="s">
        <v>179</v>
      </c>
      <c r="D347" s="58" t="s">
        <v>180</v>
      </c>
      <c r="E347" s="63"/>
      <c r="F347" s="34"/>
      <c r="G347" s="34"/>
      <c r="H347" s="34"/>
      <c r="I347" s="15">
        <f t="shared" si="16"/>
        <v>0</v>
      </c>
      <c r="J347" s="15"/>
      <c r="K347" s="15"/>
    </row>
    <row r="348" spans="1:11" s="26" customFormat="1" ht="15.75">
      <c r="A348" s="98"/>
      <c r="B348" s="98"/>
      <c r="C348" s="16" t="s">
        <v>27</v>
      </c>
      <c r="D348" s="18" t="s">
        <v>28</v>
      </c>
      <c r="E348" s="63"/>
      <c r="F348" s="34"/>
      <c r="G348" s="34"/>
      <c r="H348" s="34">
        <v>17.9</v>
      </c>
      <c r="I348" s="15">
        <f t="shared" si="16"/>
        <v>17.9</v>
      </c>
      <c r="J348" s="15"/>
      <c r="K348" s="15"/>
    </row>
    <row r="349" spans="1:11" s="26" customFormat="1" ht="18" customHeight="1">
      <c r="A349" s="99"/>
      <c r="B349" s="99"/>
      <c r="C349" s="23"/>
      <c r="D349" s="24" t="s">
        <v>37</v>
      </c>
      <c r="E349" s="57">
        <f>E344+E345+E348</f>
        <v>0</v>
      </c>
      <c r="F349" s="57">
        <f>F344+F345+F348</f>
        <v>0</v>
      </c>
      <c r="G349" s="57">
        <f>G344+G345+G348</f>
        <v>0</v>
      </c>
      <c r="H349" s="57">
        <f>H344+H345+H348</f>
        <v>37.5</v>
      </c>
      <c r="I349" s="61">
        <f t="shared" si="16"/>
        <v>37.5</v>
      </c>
      <c r="J349" s="15"/>
      <c r="K349" s="15"/>
    </row>
    <row r="350" spans="1:11" s="26" customFormat="1" ht="18" customHeight="1" hidden="1">
      <c r="A350" s="97">
        <v>978</v>
      </c>
      <c r="B350" s="97" t="s">
        <v>202</v>
      </c>
      <c r="C350" s="16" t="s">
        <v>29</v>
      </c>
      <c r="D350" s="18" t="s">
        <v>181</v>
      </c>
      <c r="E350" s="63"/>
      <c r="F350" s="34"/>
      <c r="G350" s="34"/>
      <c r="H350" s="34"/>
      <c r="I350" s="15">
        <f t="shared" si="16"/>
        <v>0</v>
      </c>
      <c r="J350" s="15" t="e">
        <f t="shared" si="17"/>
        <v>#DIV/0!</v>
      </c>
      <c r="K350" s="15" t="e">
        <f t="shared" si="18"/>
        <v>#DIV/0!</v>
      </c>
    </row>
    <row r="351" spans="1:11" s="26" customFormat="1" ht="27.75" customHeight="1" hidden="1">
      <c r="A351" s="99"/>
      <c r="B351" s="99"/>
      <c r="C351" s="23"/>
      <c r="D351" s="24" t="s">
        <v>37</v>
      </c>
      <c r="E351" s="57">
        <f>E350</f>
        <v>0</v>
      </c>
      <c r="F351" s="37">
        <f>F350</f>
        <v>0</v>
      </c>
      <c r="G351" s="37">
        <f>G350</f>
        <v>0</v>
      </c>
      <c r="H351" s="37">
        <f>H350</f>
        <v>0</v>
      </c>
      <c r="I351" s="15">
        <f t="shared" si="16"/>
        <v>0</v>
      </c>
      <c r="J351" s="15" t="e">
        <f t="shared" si="17"/>
        <v>#DIV/0!</v>
      </c>
      <c r="K351" s="15" t="e">
        <f t="shared" si="18"/>
        <v>#DIV/0!</v>
      </c>
    </row>
    <row r="352" spans="1:11" s="26" customFormat="1" ht="18" customHeight="1" hidden="1">
      <c r="A352" s="97">
        <v>985</v>
      </c>
      <c r="B352" s="97" t="s">
        <v>201</v>
      </c>
      <c r="C352" s="16" t="s">
        <v>16</v>
      </c>
      <c r="D352" s="21" t="s">
        <v>17</v>
      </c>
      <c r="E352" s="63"/>
      <c r="F352" s="34"/>
      <c r="G352" s="34"/>
      <c r="H352" s="34"/>
      <c r="I352" s="15">
        <f t="shared" si="16"/>
        <v>0</v>
      </c>
      <c r="J352" s="15" t="e">
        <f t="shared" si="17"/>
        <v>#DIV/0!</v>
      </c>
      <c r="K352" s="15" t="e">
        <f t="shared" si="18"/>
        <v>#DIV/0!</v>
      </c>
    </row>
    <row r="353" spans="1:11" s="26" customFormat="1" ht="18" customHeight="1" hidden="1">
      <c r="A353" s="99"/>
      <c r="B353" s="99"/>
      <c r="C353" s="23"/>
      <c r="D353" s="24" t="s">
        <v>37</v>
      </c>
      <c r="E353" s="57">
        <f>E352</f>
        <v>0</v>
      </c>
      <c r="F353" s="37">
        <f>F352</f>
        <v>0</v>
      </c>
      <c r="G353" s="37">
        <f>G352</f>
        <v>0</v>
      </c>
      <c r="H353" s="37">
        <f>H352</f>
        <v>0</v>
      </c>
      <c r="I353" s="15">
        <f t="shared" si="16"/>
        <v>0</v>
      </c>
      <c r="J353" s="15" t="e">
        <f t="shared" si="17"/>
        <v>#DIV/0!</v>
      </c>
      <c r="K353" s="15" t="e">
        <f t="shared" si="18"/>
        <v>#DIV/0!</v>
      </c>
    </row>
    <row r="354" spans="1:11" s="26" customFormat="1" ht="78.75">
      <c r="A354" s="106" t="s">
        <v>165</v>
      </c>
      <c r="B354" s="97" t="s">
        <v>166</v>
      </c>
      <c r="C354" s="19" t="s">
        <v>14</v>
      </c>
      <c r="D354" s="20" t="s">
        <v>119</v>
      </c>
      <c r="E354" s="57"/>
      <c r="F354" s="34">
        <v>44501.2</v>
      </c>
      <c r="G354" s="34">
        <v>7607</v>
      </c>
      <c r="H354" s="34">
        <v>9000.2</v>
      </c>
      <c r="I354" s="15">
        <f t="shared" si="16"/>
        <v>1393.2000000000007</v>
      </c>
      <c r="J354" s="15">
        <f t="shared" si="17"/>
        <v>118.31471013540163</v>
      </c>
      <c r="K354" s="15">
        <f t="shared" si="18"/>
        <v>20.224623156229498</v>
      </c>
    </row>
    <row r="355" spans="1:11" s="26" customFormat="1" ht="31.5" hidden="1">
      <c r="A355" s="107"/>
      <c r="B355" s="98"/>
      <c r="C355" s="16" t="s">
        <v>16</v>
      </c>
      <c r="D355" s="21" t="s">
        <v>17</v>
      </c>
      <c r="E355" s="57"/>
      <c r="F355" s="34"/>
      <c r="G355" s="34"/>
      <c r="H355" s="34"/>
      <c r="I355" s="15">
        <f t="shared" si="16"/>
        <v>0</v>
      </c>
      <c r="J355" s="15" t="e">
        <f t="shared" si="17"/>
        <v>#DIV/0!</v>
      </c>
      <c r="K355" s="15" t="e">
        <f t="shared" si="18"/>
        <v>#DIV/0!</v>
      </c>
    </row>
    <row r="356" spans="1:11" s="26" customFormat="1" ht="15.75" customHeight="1">
      <c r="A356" s="108"/>
      <c r="B356" s="108"/>
      <c r="C356" s="16" t="s">
        <v>104</v>
      </c>
      <c r="D356" s="18" t="s">
        <v>105</v>
      </c>
      <c r="E356" s="63"/>
      <c r="F356" s="34">
        <v>389.3</v>
      </c>
      <c r="G356" s="34"/>
      <c r="H356" s="34"/>
      <c r="I356" s="15">
        <f t="shared" si="16"/>
        <v>0</v>
      </c>
      <c r="J356" s="15"/>
      <c r="K356" s="15">
        <f t="shared" si="18"/>
        <v>0</v>
      </c>
    </row>
    <row r="357" spans="1:11" s="26" customFormat="1" ht="15.75" customHeight="1" hidden="1">
      <c r="A357" s="108"/>
      <c r="B357" s="108"/>
      <c r="C357" s="16" t="s">
        <v>27</v>
      </c>
      <c r="D357" s="18" t="s">
        <v>28</v>
      </c>
      <c r="E357" s="63"/>
      <c r="F357" s="34"/>
      <c r="G357" s="34"/>
      <c r="H357" s="34"/>
      <c r="I357" s="15">
        <f t="shared" si="16"/>
        <v>0</v>
      </c>
      <c r="J357" s="15"/>
      <c r="K357" s="15" t="e">
        <f t="shared" si="18"/>
        <v>#DIV/0!</v>
      </c>
    </row>
    <row r="358" spans="1:11" s="26" customFormat="1" ht="15.75" customHeight="1">
      <c r="A358" s="108"/>
      <c r="B358" s="108"/>
      <c r="C358" s="16" t="s">
        <v>48</v>
      </c>
      <c r="D358" s="18" t="s">
        <v>49</v>
      </c>
      <c r="E358" s="63"/>
      <c r="F358" s="34"/>
      <c r="G358" s="34"/>
      <c r="H358" s="34">
        <v>-0.4</v>
      </c>
      <c r="I358" s="15">
        <f t="shared" si="16"/>
        <v>-0.4</v>
      </c>
      <c r="J358" s="15"/>
      <c r="K358" s="15"/>
    </row>
    <row r="359" spans="1:11" s="26" customFormat="1" ht="15.75">
      <c r="A359" s="108"/>
      <c r="B359" s="108"/>
      <c r="C359" s="16" t="s">
        <v>52</v>
      </c>
      <c r="D359" s="18" t="s">
        <v>89</v>
      </c>
      <c r="E359" s="60">
        <v>20387</v>
      </c>
      <c r="F359" s="11"/>
      <c r="G359" s="11"/>
      <c r="H359" s="11"/>
      <c r="I359" s="15">
        <f t="shared" si="16"/>
        <v>0</v>
      </c>
      <c r="J359" s="15"/>
      <c r="K359" s="15"/>
    </row>
    <row r="360" spans="1:11" s="26" customFormat="1" ht="15.75">
      <c r="A360" s="108"/>
      <c r="B360" s="108"/>
      <c r="C360" s="16" t="s">
        <v>53</v>
      </c>
      <c r="D360" s="18" t="s">
        <v>54</v>
      </c>
      <c r="E360" s="60"/>
      <c r="F360" s="34">
        <v>27838</v>
      </c>
      <c r="G360" s="34">
        <f>4.3</f>
        <v>4.3</v>
      </c>
      <c r="H360" s="34">
        <v>4.3</v>
      </c>
      <c r="I360" s="15">
        <f t="shared" si="16"/>
        <v>0</v>
      </c>
      <c r="J360" s="15">
        <f t="shared" si="17"/>
        <v>100</v>
      </c>
      <c r="K360" s="15">
        <f t="shared" si="18"/>
        <v>0.015446511962066239</v>
      </c>
    </row>
    <row r="361" spans="1:11" s="26" customFormat="1" ht="15.75" customHeight="1" hidden="1">
      <c r="A361" s="108"/>
      <c r="B361" s="108"/>
      <c r="C361" s="16" t="s">
        <v>55</v>
      </c>
      <c r="D361" s="20" t="s">
        <v>56</v>
      </c>
      <c r="E361" s="63"/>
      <c r="F361" s="34"/>
      <c r="G361" s="34"/>
      <c r="H361" s="34"/>
      <c r="I361" s="15">
        <f t="shared" si="16"/>
        <v>0</v>
      </c>
      <c r="J361" s="15" t="e">
        <f t="shared" si="17"/>
        <v>#DIV/0!</v>
      </c>
      <c r="K361" s="15" t="e">
        <f t="shared" si="18"/>
        <v>#DIV/0!</v>
      </c>
    </row>
    <row r="362" spans="1:11" s="26" customFormat="1" ht="31.5">
      <c r="A362" s="108"/>
      <c r="B362" s="108"/>
      <c r="C362" s="16"/>
      <c r="D362" s="24" t="s">
        <v>215</v>
      </c>
      <c r="E362" s="57">
        <f>E363-E358</f>
        <v>20387</v>
      </c>
      <c r="F362" s="37">
        <f>F363-F358</f>
        <v>72728.5</v>
      </c>
      <c r="G362" s="37">
        <f>G363-G358</f>
        <v>7611.3</v>
      </c>
      <c r="H362" s="37">
        <f>H363-H358</f>
        <v>9004.5</v>
      </c>
      <c r="I362" s="61">
        <f t="shared" si="16"/>
        <v>1393.1999999999998</v>
      </c>
      <c r="J362" s="61">
        <f t="shared" si="17"/>
        <v>118.30436324937921</v>
      </c>
      <c r="K362" s="61">
        <f t="shared" si="18"/>
        <v>12.380978570986615</v>
      </c>
    </row>
    <row r="363" spans="1:11" s="26" customFormat="1" ht="31.5">
      <c r="A363" s="105"/>
      <c r="B363" s="105"/>
      <c r="C363" s="8"/>
      <c r="D363" s="24" t="s">
        <v>216</v>
      </c>
      <c r="E363" s="57">
        <f>SUM(E354:E361)</f>
        <v>20387</v>
      </c>
      <c r="F363" s="57">
        <f>SUM(F354:F361)</f>
        <v>72728.5</v>
      </c>
      <c r="G363" s="57">
        <f>SUM(G354:G361)</f>
        <v>7611.3</v>
      </c>
      <c r="H363" s="37">
        <f>SUM(H354:H361)</f>
        <v>9004.1</v>
      </c>
      <c r="I363" s="61">
        <f t="shared" si="16"/>
        <v>1392.8000000000002</v>
      </c>
      <c r="J363" s="61">
        <f t="shared" si="17"/>
        <v>118.29910790535125</v>
      </c>
      <c r="K363" s="61">
        <f t="shared" si="18"/>
        <v>12.38042858026771</v>
      </c>
    </row>
    <row r="364" spans="1:11" ht="63">
      <c r="A364" s="106" t="s">
        <v>167</v>
      </c>
      <c r="B364" s="97" t="s">
        <v>168</v>
      </c>
      <c r="C364" s="19" t="s">
        <v>63</v>
      </c>
      <c r="D364" s="33" t="s">
        <v>64</v>
      </c>
      <c r="E364" s="60">
        <v>38152.8</v>
      </c>
      <c r="F364" s="11">
        <v>610333.4</v>
      </c>
      <c r="G364" s="11">
        <v>20707</v>
      </c>
      <c r="H364" s="11">
        <v>26141.7</v>
      </c>
      <c r="I364" s="15">
        <f t="shared" si="16"/>
        <v>5434.700000000001</v>
      </c>
      <c r="J364" s="15">
        <f t="shared" si="17"/>
        <v>126.24571400975515</v>
      </c>
      <c r="K364" s="15">
        <f t="shared" si="18"/>
        <v>4.283183584578527</v>
      </c>
    </row>
    <row r="365" spans="1:11" ht="31.5">
      <c r="A365" s="107"/>
      <c r="B365" s="112"/>
      <c r="C365" s="16" t="s">
        <v>171</v>
      </c>
      <c r="D365" s="18" t="s">
        <v>172</v>
      </c>
      <c r="E365" s="60">
        <v>12.5</v>
      </c>
      <c r="F365" s="11">
        <v>35694.5</v>
      </c>
      <c r="G365" s="11"/>
      <c r="H365" s="11">
        <v>1205.2</v>
      </c>
      <c r="I365" s="15">
        <f t="shared" si="16"/>
        <v>1205.2</v>
      </c>
      <c r="J365" s="15"/>
      <c r="K365" s="15">
        <f t="shared" si="18"/>
        <v>3.3764305425205565</v>
      </c>
    </row>
    <row r="366" spans="1:11" ht="31.5" customHeight="1">
      <c r="A366" s="107"/>
      <c r="B366" s="112"/>
      <c r="C366" s="16" t="s">
        <v>16</v>
      </c>
      <c r="D366" s="21" t="s">
        <v>17</v>
      </c>
      <c r="E366" s="64"/>
      <c r="F366" s="11"/>
      <c r="G366" s="11"/>
      <c r="H366" s="11">
        <v>103.2</v>
      </c>
      <c r="I366" s="15">
        <f t="shared" si="16"/>
        <v>103.2</v>
      </c>
      <c r="J366" s="15"/>
      <c r="K366" s="15"/>
    </row>
    <row r="367" spans="1:11" ht="47.25">
      <c r="A367" s="107"/>
      <c r="B367" s="112"/>
      <c r="C367" s="19" t="s">
        <v>65</v>
      </c>
      <c r="D367" s="20" t="s">
        <v>66</v>
      </c>
      <c r="E367" s="60">
        <v>40425.9</v>
      </c>
      <c r="F367" s="11">
        <v>187221.4</v>
      </c>
      <c r="G367" s="11">
        <v>20824</v>
      </c>
      <c r="H367" s="11">
        <v>32912.8</v>
      </c>
      <c r="I367" s="15">
        <f t="shared" si="16"/>
        <v>12088.800000000003</v>
      </c>
      <c r="J367" s="15">
        <f t="shared" si="17"/>
        <v>158.05224740683826</v>
      </c>
      <c r="K367" s="15">
        <f t="shared" si="18"/>
        <v>17.57961429622896</v>
      </c>
    </row>
    <row r="368" spans="1:11" ht="15.75">
      <c r="A368" s="107"/>
      <c r="B368" s="112"/>
      <c r="C368" s="16" t="s">
        <v>27</v>
      </c>
      <c r="D368" s="18" t="s">
        <v>28</v>
      </c>
      <c r="E368" s="60">
        <v>2099.8</v>
      </c>
      <c r="F368" s="11"/>
      <c r="G368" s="11"/>
      <c r="H368" s="11">
        <v>-277.7</v>
      </c>
      <c r="I368" s="15">
        <f t="shared" si="16"/>
        <v>-277.7</v>
      </c>
      <c r="J368" s="15"/>
      <c r="K368" s="15"/>
    </row>
    <row r="369" spans="1:11" s="26" customFormat="1" ht="15.75">
      <c r="A369" s="107"/>
      <c r="B369" s="112"/>
      <c r="C369" s="23"/>
      <c r="D369" s="24" t="s">
        <v>33</v>
      </c>
      <c r="E369" s="57">
        <f>SUM(E364:E368)</f>
        <v>80691.00000000001</v>
      </c>
      <c r="F369" s="37">
        <f>SUM(F364:F368)</f>
        <v>833249.3</v>
      </c>
      <c r="G369" s="37">
        <f>SUM(G364:G368)</f>
        <v>41531</v>
      </c>
      <c r="H369" s="37">
        <f>SUM(H364:H368)</f>
        <v>60085.20000000001</v>
      </c>
      <c r="I369" s="61">
        <f t="shared" si="16"/>
        <v>18554.20000000001</v>
      </c>
      <c r="J369" s="61">
        <f t="shared" si="17"/>
        <v>144.6755435698635</v>
      </c>
      <c r="K369" s="61">
        <f t="shared" si="18"/>
        <v>7.2109511523142</v>
      </c>
    </row>
    <row r="370" spans="1:11" ht="15.75">
      <c r="A370" s="107"/>
      <c r="B370" s="112"/>
      <c r="C370" s="16" t="s">
        <v>173</v>
      </c>
      <c r="D370" s="18" t="s">
        <v>174</v>
      </c>
      <c r="E370" s="60">
        <v>8311.3</v>
      </c>
      <c r="F370" s="11">
        <v>231414</v>
      </c>
      <c r="G370" s="11">
        <v>13667.1</v>
      </c>
      <c r="H370" s="11">
        <v>13560.6</v>
      </c>
      <c r="I370" s="15">
        <f t="shared" si="16"/>
        <v>-106.5</v>
      </c>
      <c r="J370" s="15">
        <f t="shared" si="17"/>
        <v>99.2207564150405</v>
      </c>
      <c r="K370" s="15">
        <f t="shared" si="18"/>
        <v>5.859887474396537</v>
      </c>
    </row>
    <row r="371" spans="1:11" ht="15.75">
      <c r="A371" s="107"/>
      <c r="B371" s="112"/>
      <c r="C371" s="16" t="s">
        <v>175</v>
      </c>
      <c r="D371" s="18" t="s">
        <v>176</v>
      </c>
      <c r="E371" s="60">
        <v>605431.5</v>
      </c>
      <c r="F371" s="11">
        <v>3295898.2</v>
      </c>
      <c r="G371" s="11">
        <v>673370.8</v>
      </c>
      <c r="H371" s="11">
        <v>603607.8</v>
      </c>
      <c r="I371" s="15">
        <f t="shared" si="16"/>
        <v>-69763</v>
      </c>
      <c r="J371" s="15">
        <f t="shared" si="17"/>
        <v>89.63973489791954</v>
      </c>
      <c r="K371" s="15">
        <f t="shared" si="18"/>
        <v>18.31390908857561</v>
      </c>
    </row>
    <row r="372" spans="1:11" ht="15.75">
      <c r="A372" s="107"/>
      <c r="B372" s="112"/>
      <c r="C372" s="16" t="s">
        <v>169</v>
      </c>
      <c r="D372" s="27" t="s">
        <v>170</v>
      </c>
      <c r="E372" s="63">
        <v>-9781.1</v>
      </c>
      <c r="F372" s="11"/>
      <c r="G372" s="11"/>
      <c r="H372" s="11">
        <v>23172.9</v>
      </c>
      <c r="I372" s="15">
        <f t="shared" si="16"/>
        <v>23172.9</v>
      </c>
      <c r="J372" s="15"/>
      <c r="K372" s="15"/>
    </row>
    <row r="373" spans="1:11" ht="15.75">
      <c r="A373" s="107"/>
      <c r="B373" s="112"/>
      <c r="C373" s="16" t="s">
        <v>22</v>
      </c>
      <c r="D373" s="18" t="s">
        <v>23</v>
      </c>
      <c r="E373" s="60">
        <f>E374</f>
        <v>66.2</v>
      </c>
      <c r="F373" s="11">
        <f>F374</f>
        <v>548.2</v>
      </c>
      <c r="G373" s="11">
        <f>G374</f>
        <v>87.1</v>
      </c>
      <c r="H373" s="11">
        <f>H374</f>
        <v>50.8</v>
      </c>
      <c r="I373" s="15">
        <f t="shared" si="16"/>
        <v>-36.3</v>
      </c>
      <c r="J373" s="15">
        <f t="shared" si="17"/>
        <v>58.323765786452356</v>
      </c>
      <c r="K373" s="15">
        <f t="shared" si="18"/>
        <v>9.266690988690257</v>
      </c>
    </row>
    <row r="374" spans="1:11" ht="31.5" customHeight="1" hidden="1">
      <c r="A374" s="107"/>
      <c r="B374" s="112"/>
      <c r="C374" s="19" t="s">
        <v>177</v>
      </c>
      <c r="D374" s="20" t="s">
        <v>178</v>
      </c>
      <c r="E374" s="60">
        <v>66.2</v>
      </c>
      <c r="F374" s="11">
        <f>115+433.2</f>
        <v>548.2</v>
      </c>
      <c r="G374" s="11">
        <v>87.1</v>
      </c>
      <c r="H374" s="11">
        <v>50.8</v>
      </c>
      <c r="I374" s="15">
        <f t="shared" si="16"/>
        <v>-36.3</v>
      </c>
      <c r="J374" s="15">
        <f t="shared" si="17"/>
        <v>58.323765786452356</v>
      </c>
      <c r="K374" s="15">
        <f t="shared" si="18"/>
        <v>9.266690988690257</v>
      </c>
    </row>
    <row r="375" spans="1:11" s="26" customFormat="1" ht="15.75">
      <c r="A375" s="107"/>
      <c r="B375" s="112"/>
      <c r="C375" s="23"/>
      <c r="D375" s="24" t="s">
        <v>36</v>
      </c>
      <c r="E375" s="57">
        <f>SUM(E370:E373)</f>
        <v>604027.9</v>
      </c>
      <c r="F375" s="37">
        <f>SUM(F370:F373)</f>
        <v>3527860.4000000004</v>
      </c>
      <c r="G375" s="37">
        <f>SUM(G370:G373)</f>
        <v>687125</v>
      </c>
      <c r="H375" s="37">
        <f>SUM(H370:H373)</f>
        <v>640392.1000000001</v>
      </c>
      <c r="I375" s="61">
        <f t="shared" si="16"/>
        <v>-46732.89999999991</v>
      </c>
      <c r="J375" s="61">
        <f t="shared" si="17"/>
        <v>93.1987775150082</v>
      </c>
      <c r="K375" s="61">
        <f t="shared" si="18"/>
        <v>18.152421790839572</v>
      </c>
    </row>
    <row r="376" spans="1:11" s="26" customFormat="1" ht="15.75">
      <c r="A376" s="111"/>
      <c r="B376" s="113"/>
      <c r="C376" s="23"/>
      <c r="D376" s="24" t="s">
        <v>37</v>
      </c>
      <c r="E376" s="57">
        <f>E369+E375</f>
        <v>684718.9</v>
      </c>
      <c r="F376" s="37">
        <f>F369+F375</f>
        <v>4361109.7</v>
      </c>
      <c r="G376" s="37">
        <f>G369+G375</f>
        <v>728656</v>
      </c>
      <c r="H376" s="37">
        <f>H369+H375</f>
        <v>700477.3</v>
      </c>
      <c r="I376" s="61">
        <f t="shared" si="16"/>
        <v>-28178.699999999953</v>
      </c>
      <c r="J376" s="61">
        <f t="shared" si="17"/>
        <v>96.13278419446215</v>
      </c>
      <c r="K376" s="61">
        <f t="shared" si="18"/>
        <v>16.06190506971196</v>
      </c>
    </row>
    <row r="377" spans="1:11" s="26" customFormat="1" ht="15.75" customHeight="1" hidden="1">
      <c r="A377" s="118"/>
      <c r="B377" s="97" t="s">
        <v>223</v>
      </c>
      <c r="C377" s="16" t="s">
        <v>169</v>
      </c>
      <c r="D377" s="27" t="s">
        <v>170</v>
      </c>
      <c r="E377" s="63"/>
      <c r="F377" s="37"/>
      <c r="G377" s="37"/>
      <c r="H377" s="34"/>
      <c r="I377" s="15">
        <f t="shared" si="16"/>
        <v>0</v>
      </c>
      <c r="J377" s="15" t="e">
        <f t="shared" si="17"/>
        <v>#DIV/0!</v>
      </c>
      <c r="K377" s="15" t="e">
        <f t="shared" si="18"/>
        <v>#DIV/0!</v>
      </c>
    </row>
    <row r="378" spans="1:11" s="26" customFormat="1" ht="80.25" customHeight="1" hidden="1">
      <c r="A378" s="118"/>
      <c r="B378" s="112"/>
      <c r="C378" s="66" t="s">
        <v>57</v>
      </c>
      <c r="D378" s="30" t="s">
        <v>58</v>
      </c>
      <c r="E378" s="60"/>
      <c r="F378" s="11"/>
      <c r="G378" s="11"/>
      <c r="H378" s="11"/>
      <c r="I378" s="15">
        <f t="shared" si="16"/>
        <v>0</v>
      </c>
      <c r="J378" s="15" t="e">
        <f t="shared" si="17"/>
        <v>#DIV/0!</v>
      </c>
      <c r="K378" s="15" t="e">
        <f t="shared" si="18"/>
        <v>#DIV/0!</v>
      </c>
    </row>
    <row r="379" spans="1:11" s="26" customFormat="1" ht="78.75" customHeight="1" hidden="1">
      <c r="A379" s="118"/>
      <c r="B379" s="112"/>
      <c r="C379" s="75" t="s">
        <v>59</v>
      </c>
      <c r="D379" s="30" t="s">
        <v>60</v>
      </c>
      <c r="E379" s="60"/>
      <c r="F379" s="11"/>
      <c r="G379" s="11"/>
      <c r="H379" s="11"/>
      <c r="I379" s="15">
        <f t="shared" si="16"/>
        <v>0</v>
      </c>
      <c r="J379" s="15" t="e">
        <f t="shared" si="17"/>
        <v>#DIV/0!</v>
      </c>
      <c r="K379" s="15" t="e">
        <f t="shared" si="18"/>
        <v>#DIV/0!</v>
      </c>
    </row>
    <row r="380" spans="1:11" ht="15.75" customHeight="1" hidden="1">
      <c r="A380" s="119"/>
      <c r="B380" s="112"/>
      <c r="C380" s="16" t="s">
        <v>22</v>
      </c>
      <c r="D380" s="18" t="s">
        <v>23</v>
      </c>
      <c r="E380" s="60">
        <f>SUM(E381:E381)</f>
        <v>0</v>
      </c>
      <c r="F380" s="11">
        <f>SUM(F381:F381)</f>
        <v>0</v>
      </c>
      <c r="G380" s="11">
        <f>SUM(G381:G381)</f>
        <v>0</v>
      </c>
      <c r="H380" s="11">
        <f>SUM(H381:H381)</f>
        <v>0</v>
      </c>
      <c r="I380" s="15">
        <f t="shared" si="16"/>
        <v>0</v>
      </c>
      <c r="J380" s="15" t="e">
        <f t="shared" si="17"/>
        <v>#DIV/0!</v>
      </c>
      <c r="K380" s="15" t="e">
        <f t="shared" si="18"/>
        <v>#DIV/0!</v>
      </c>
    </row>
    <row r="381" spans="1:11" ht="63" customHeight="1" hidden="1">
      <c r="A381" s="119"/>
      <c r="B381" s="112"/>
      <c r="C381" s="16" t="s">
        <v>179</v>
      </c>
      <c r="D381" s="59" t="s">
        <v>180</v>
      </c>
      <c r="E381" s="60"/>
      <c r="F381" s="11"/>
      <c r="G381" s="11"/>
      <c r="H381" s="11"/>
      <c r="I381" s="15">
        <f t="shared" si="16"/>
        <v>0</v>
      </c>
      <c r="J381" s="15" t="e">
        <f t="shared" si="17"/>
        <v>#DIV/0!</v>
      </c>
      <c r="K381" s="15" t="e">
        <f t="shared" si="18"/>
        <v>#DIV/0!</v>
      </c>
    </row>
    <row r="382" spans="1:11" ht="15.75" customHeight="1">
      <c r="A382" s="119"/>
      <c r="B382" s="112"/>
      <c r="C382" s="16" t="s">
        <v>52</v>
      </c>
      <c r="D382" s="18" t="s">
        <v>89</v>
      </c>
      <c r="E382" s="60"/>
      <c r="F382" s="11">
        <v>56487.3</v>
      </c>
      <c r="G382" s="11"/>
      <c r="H382" s="11"/>
      <c r="I382" s="15">
        <f t="shared" si="16"/>
        <v>0</v>
      </c>
      <c r="J382" s="15"/>
      <c r="K382" s="15">
        <f t="shared" si="18"/>
        <v>0</v>
      </c>
    </row>
    <row r="383" spans="1:11" s="26" customFormat="1" ht="15.75">
      <c r="A383" s="119"/>
      <c r="B383" s="113"/>
      <c r="C383" s="23"/>
      <c r="D383" s="24" t="s">
        <v>182</v>
      </c>
      <c r="E383" s="57">
        <f>SUM(E377:E380,E382:E382)</f>
        <v>0</v>
      </c>
      <c r="F383" s="37">
        <f>SUM(F377:F380,F382:F382)</f>
        <v>56487.3</v>
      </c>
      <c r="G383" s="37">
        <f>SUM(G377:G380,G382:G382)</f>
        <v>0</v>
      </c>
      <c r="H383" s="37">
        <f>SUM(H377:H380,H382:H382)</f>
        <v>0</v>
      </c>
      <c r="I383" s="61">
        <f t="shared" si="16"/>
        <v>0</v>
      </c>
      <c r="J383" s="61"/>
      <c r="K383" s="61">
        <f t="shared" si="18"/>
        <v>0</v>
      </c>
    </row>
    <row r="384" spans="1:11" s="26" customFormat="1" ht="23.25" customHeight="1">
      <c r="A384" s="118"/>
      <c r="B384" s="97" t="s">
        <v>231</v>
      </c>
      <c r="C384" s="16" t="s">
        <v>52</v>
      </c>
      <c r="D384" s="18" t="s">
        <v>89</v>
      </c>
      <c r="E384" s="57"/>
      <c r="F384" s="11">
        <v>26154.3</v>
      </c>
      <c r="G384" s="37"/>
      <c r="H384" s="37"/>
      <c r="I384" s="15">
        <f t="shared" si="16"/>
        <v>0</v>
      </c>
      <c r="J384" s="61"/>
      <c r="K384" s="15">
        <f t="shared" si="18"/>
        <v>0</v>
      </c>
    </row>
    <row r="385" spans="1:11" s="26" customFormat="1" ht="23.25" customHeight="1">
      <c r="A385" s="118"/>
      <c r="B385" s="124"/>
      <c r="C385" s="23"/>
      <c r="D385" s="24" t="s">
        <v>182</v>
      </c>
      <c r="E385" s="57"/>
      <c r="F385" s="37">
        <f>F384</f>
        <v>26154.3</v>
      </c>
      <c r="G385" s="37">
        <f>G384</f>
        <v>0</v>
      </c>
      <c r="H385" s="37">
        <f>H384</f>
        <v>0</v>
      </c>
      <c r="I385" s="61">
        <f t="shared" si="16"/>
        <v>0</v>
      </c>
      <c r="J385" s="61"/>
      <c r="K385" s="61">
        <f t="shared" si="18"/>
        <v>0</v>
      </c>
    </row>
    <row r="386" spans="1:11" ht="15.75">
      <c r="A386" s="77"/>
      <c r="B386" s="78"/>
      <c r="C386" s="76"/>
      <c r="D386" s="27"/>
      <c r="E386" s="18"/>
      <c r="F386" s="27"/>
      <c r="G386" s="27"/>
      <c r="H386" s="27"/>
      <c r="I386" s="15"/>
      <c r="J386" s="15"/>
      <c r="K386" s="15"/>
    </row>
    <row r="387" spans="1:11" s="26" customFormat="1" ht="33.75" customHeight="1">
      <c r="A387" s="98"/>
      <c r="B387" s="98"/>
      <c r="C387" s="23"/>
      <c r="D387" s="70" t="s">
        <v>211</v>
      </c>
      <c r="E387" s="67">
        <f>E405+E419</f>
        <v>2076437</v>
      </c>
      <c r="F387" s="68">
        <f>F405+F419</f>
        <v>15737707.2</v>
      </c>
      <c r="G387" s="68">
        <f>G405+G419</f>
        <v>2029146.1</v>
      </c>
      <c r="H387" s="68">
        <f>H405+H419</f>
        <v>2087971.4999999998</v>
      </c>
      <c r="I387" s="69">
        <f t="shared" si="16"/>
        <v>58825.399999999674</v>
      </c>
      <c r="J387" s="69">
        <f t="shared" si="17"/>
        <v>102.89902240159049</v>
      </c>
      <c r="K387" s="69">
        <f t="shared" si="18"/>
        <v>13.267316982489035</v>
      </c>
    </row>
    <row r="388" spans="1:11" s="26" customFormat="1" ht="15.75" customHeight="1">
      <c r="A388" s="98"/>
      <c r="B388" s="98"/>
      <c r="C388" s="23"/>
      <c r="D388" s="24"/>
      <c r="E388" s="57"/>
      <c r="F388" s="37"/>
      <c r="G388" s="37"/>
      <c r="H388" s="37"/>
      <c r="I388" s="15"/>
      <c r="J388" s="15"/>
      <c r="K388" s="15"/>
    </row>
    <row r="389" spans="1:11" s="26" customFormat="1" ht="33.75" customHeight="1">
      <c r="A389" s="98"/>
      <c r="B389" s="98"/>
      <c r="C389" s="23"/>
      <c r="D389" s="24" t="s">
        <v>212</v>
      </c>
      <c r="E389" s="57">
        <f>E405+E419+E458</f>
        <v>2076437</v>
      </c>
      <c r="F389" s="37">
        <f>F405+F419+F458</f>
        <v>15737707.2</v>
      </c>
      <c r="G389" s="37">
        <f>G405+G419+G458</f>
        <v>2029146.1</v>
      </c>
      <c r="H389" s="37">
        <f>H405+H419+H458</f>
        <v>1835757.9999999998</v>
      </c>
      <c r="I389" s="61">
        <f t="shared" si="16"/>
        <v>-193388.10000000033</v>
      </c>
      <c r="J389" s="61">
        <f t="shared" si="17"/>
        <v>90.46948369070121</v>
      </c>
      <c r="K389" s="61">
        <f t="shared" si="18"/>
        <v>11.664710600283628</v>
      </c>
    </row>
    <row r="390" spans="1:11" s="26" customFormat="1" ht="20.25" customHeight="1">
      <c r="A390" s="98"/>
      <c r="B390" s="98"/>
      <c r="C390" s="23"/>
      <c r="D390" s="39"/>
      <c r="E390" s="57"/>
      <c r="F390" s="37"/>
      <c r="G390" s="37"/>
      <c r="H390" s="37"/>
      <c r="I390" s="15"/>
      <c r="J390" s="15"/>
      <c r="K390" s="15"/>
    </row>
    <row r="391" spans="1:11" s="26" customFormat="1" ht="31.5">
      <c r="A391" s="98"/>
      <c r="B391" s="98"/>
      <c r="C391" s="23"/>
      <c r="D391" s="71" t="s">
        <v>213</v>
      </c>
      <c r="E391" s="72">
        <f>E393-E458</f>
        <v>2600134.6</v>
      </c>
      <c r="F391" s="73">
        <f>F393-F458</f>
        <v>18080957.8</v>
      </c>
      <c r="G391" s="73">
        <f>G393-G458</f>
        <v>2505739.4333333336</v>
      </c>
      <c r="H391" s="73">
        <f>H393-H458</f>
        <v>2556707.2</v>
      </c>
      <c r="I391" s="74">
        <f t="shared" si="16"/>
        <v>50967.766666666605</v>
      </c>
      <c r="J391" s="74">
        <f t="shared" si="17"/>
        <v>102.03404096964962</v>
      </c>
      <c r="K391" s="74">
        <f t="shared" si="18"/>
        <v>14.1403305526215</v>
      </c>
    </row>
    <row r="392" spans="1:11" s="26" customFormat="1" ht="15.75">
      <c r="A392" s="98"/>
      <c r="B392" s="98"/>
      <c r="C392" s="23"/>
      <c r="D392" s="39"/>
      <c r="E392" s="57"/>
      <c r="F392" s="37"/>
      <c r="G392" s="37"/>
      <c r="H392" s="37"/>
      <c r="I392" s="15"/>
      <c r="J392" s="15"/>
      <c r="K392" s="15"/>
    </row>
    <row r="393" spans="1:11" s="26" customFormat="1" ht="31.5">
      <c r="A393" s="98"/>
      <c r="B393" s="98"/>
      <c r="C393" s="23"/>
      <c r="D393" s="39" t="s">
        <v>214</v>
      </c>
      <c r="E393" s="57">
        <f>E25+E45+E57+E74+E90+E103+E107+E119+E133+E146+E159+E173+E186+E196+E209+E222+E234+E245+E255+E269+E283+E310+E327+E334+E343+E363+E376+E383+E289+E353+E349+E351</f>
        <v>2600134.6</v>
      </c>
      <c r="F393" s="37">
        <f>F25+F45+F57+F74+F90+F103+F107+F119+F133+F146+F159+F173+F186+F196+F209+F222+F234+F245+F255+F269+F283+F310+F327+F334+F343+F363+F376+F383+F289+F353+F349+F351+F385</f>
        <v>18080957.8</v>
      </c>
      <c r="G393" s="37">
        <f>G25+G45+G57+G74+G90+G103+G107+G119+G133+G146+G159+G173+G186+G196+G209+G222+G234+G245+G255+G269+G283+G310+G327+G334+G343+G363+G376+G383+G289+G353+G349+G351</f>
        <v>2505739.4333333336</v>
      </c>
      <c r="H393" s="37">
        <f>H25+H45+H57+H74+H90+H103+H107+H119+H133+H146+H159+H173+H186+H196+H209+H222+H234+H245+H255+H269+H283+H310+H327+H334+H343+H363+H376+H383+H289+H353+H349+H351</f>
        <v>2304493.7</v>
      </c>
      <c r="I393" s="61">
        <f t="shared" si="16"/>
        <v>-201245.7333333334</v>
      </c>
      <c r="J393" s="61">
        <f t="shared" si="17"/>
        <v>91.96860892013738</v>
      </c>
      <c r="K393" s="61">
        <f t="shared" si="18"/>
        <v>12.745418276458784</v>
      </c>
    </row>
    <row r="394" spans="1:11" s="26" customFormat="1" ht="20.25" customHeight="1">
      <c r="A394" s="98"/>
      <c r="B394" s="98"/>
      <c r="C394" s="23"/>
      <c r="D394" s="39"/>
      <c r="E394" s="57"/>
      <c r="F394" s="37"/>
      <c r="G394" s="37"/>
      <c r="H394" s="37"/>
      <c r="I394" s="15"/>
      <c r="J394" s="15"/>
      <c r="K394" s="15"/>
    </row>
    <row r="395" spans="1:11" s="26" customFormat="1" ht="31.5" customHeight="1">
      <c r="A395" s="99"/>
      <c r="B395" s="99"/>
      <c r="C395" s="28"/>
      <c r="D395" s="24" t="s">
        <v>183</v>
      </c>
      <c r="E395" s="24">
        <f>E397</f>
        <v>10160</v>
      </c>
      <c r="F395" s="32">
        <f>F397</f>
        <v>24300.2</v>
      </c>
      <c r="G395" s="32">
        <f>G397</f>
        <v>0</v>
      </c>
      <c r="H395" s="32">
        <f>H397</f>
        <v>0</v>
      </c>
      <c r="I395" s="61">
        <f>H395-G395</f>
        <v>0</v>
      </c>
      <c r="J395" s="61"/>
      <c r="K395" s="61">
        <f>H395/F395*100</f>
        <v>0</v>
      </c>
    </row>
    <row r="396" spans="1:11" ht="31.5" customHeight="1">
      <c r="A396" s="106" t="s">
        <v>6</v>
      </c>
      <c r="B396" s="97" t="s">
        <v>7</v>
      </c>
      <c r="C396" s="19" t="s">
        <v>184</v>
      </c>
      <c r="D396" s="20" t="s">
        <v>185</v>
      </c>
      <c r="E396" s="18">
        <v>10160</v>
      </c>
      <c r="F396" s="14">
        <v>24300.2</v>
      </c>
      <c r="G396" s="14"/>
      <c r="H396" s="14"/>
      <c r="I396" s="15">
        <f>H396-G396</f>
        <v>0</v>
      </c>
      <c r="J396" s="15"/>
      <c r="K396" s="15">
        <f>H396/F396*100</f>
        <v>0</v>
      </c>
    </row>
    <row r="397" spans="1:11" s="26" customFormat="1" ht="15.75" customHeight="1">
      <c r="A397" s="105"/>
      <c r="B397" s="105"/>
      <c r="C397" s="28"/>
      <c r="D397" s="24" t="s">
        <v>182</v>
      </c>
      <c r="E397" s="24">
        <f>SUM(E396:E396)</f>
        <v>10160</v>
      </c>
      <c r="F397" s="32">
        <f>SUM(F396:F396)</f>
        <v>24300.2</v>
      </c>
      <c r="G397" s="32">
        <f>SUM(G396:G396)</f>
        <v>0</v>
      </c>
      <c r="H397" s="32">
        <f>SUM(H396:H396)</f>
        <v>0</v>
      </c>
      <c r="I397" s="61">
        <f>H397-G397</f>
        <v>0</v>
      </c>
      <c r="J397" s="61"/>
      <c r="K397" s="61">
        <f>H397/F397*100</f>
        <v>0</v>
      </c>
    </row>
    <row r="398" spans="1:11" ht="15.75">
      <c r="A398" s="40"/>
      <c r="B398" s="40"/>
      <c r="C398" s="41"/>
      <c r="D398" s="42"/>
      <c r="E398" s="43"/>
      <c r="F398" s="44"/>
      <c r="G398" s="44"/>
      <c r="H398" s="44"/>
      <c r="I398" s="45"/>
      <c r="J398" s="45"/>
      <c r="K398" s="45"/>
    </row>
    <row r="399" spans="1:11" ht="15.75" hidden="1">
      <c r="A399" s="40"/>
      <c r="B399" s="40"/>
      <c r="C399" s="41"/>
      <c r="D399" s="42" t="s">
        <v>186</v>
      </c>
      <c r="E399" s="109"/>
      <c r="F399" s="95"/>
      <c r="G399" s="95"/>
      <c r="H399" s="95"/>
      <c r="I399" s="121"/>
      <c r="J399" s="95"/>
      <c r="K399" s="95"/>
    </row>
    <row r="400" spans="1:11" ht="15.75" hidden="1">
      <c r="A400" s="40"/>
      <c r="B400" s="40"/>
      <c r="C400" s="41"/>
      <c r="D400" s="42"/>
      <c r="E400" s="109"/>
      <c r="F400" s="103"/>
      <c r="G400" s="103"/>
      <c r="H400" s="103"/>
      <c r="I400" s="96"/>
      <c r="J400" s="96"/>
      <c r="K400" s="96"/>
    </row>
    <row r="401" spans="1:12" ht="18" customHeight="1" hidden="1">
      <c r="A401" s="110" t="s">
        <v>222</v>
      </c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7"/>
    </row>
    <row r="402" spans="2:12" ht="18" customHeight="1" hidden="1">
      <c r="B402" s="2"/>
      <c r="C402" s="2"/>
      <c r="D402" s="2"/>
      <c r="E402" s="2"/>
      <c r="F402" s="2"/>
      <c r="G402" s="2"/>
      <c r="H402" s="2"/>
      <c r="K402" s="7" t="s">
        <v>0</v>
      </c>
      <c r="L402" s="7"/>
    </row>
    <row r="403" spans="1:12" ht="57.75" customHeight="1" hidden="1">
      <c r="A403" s="120" t="s">
        <v>1</v>
      </c>
      <c r="B403" s="100" t="s">
        <v>2</v>
      </c>
      <c r="C403" s="120" t="s">
        <v>3</v>
      </c>
      <c r="D403" s="100" t="s">
        <v>4</v>
      </c>
      <c r="E403" s="101" t="s">
        <v>217</v>
      </c>
      <c r="F403" s="116" t="s">
        <v>208</v>
      </c>
      <c r="G403" s="116" t="s">
        <v>218</v>
      </c>
      <c r="H403" s="116" t="s">
        <v>219</v>
      </c>
      <c r="I403" s="115" t="s">
        <v>220</v>
      </c>
      <c r="J403" s="100" t="s">
        <v>221</v>
      </c>
      <c r="K403" s="100" t="s">
        <v>5</v>
      </c>
      <c r="L403" s="100" t="s">
        <v>209</v>
      </c>
    </row>
    <row r="404" spans="1:12" ht="51.75" customHeight="1" hidden="1">
      <c r="A404" s="120"/>
      <c r="B404" s="100"/>
      <c r="C404" s="120"/>
      <c r="D404" s="100"/>
      <c r="E404" s="102"/>
      <c r="F404" s="117"/>
      <c r="G404" s="117"/>
      <c r="H404" s="117"/>
      <c r="I404" s="104"/>
      <c r="J404" s="104"/>
      <c r="K404" s="104"/>
      <c r="L404" s="114"/>
    </row>
    <row r="405" spans="1:12" s="26" customFormat="1" ht="15.75" hidden="1">
      <c r="A405" s="97"/>
      <c r="B405" s="97"/>
      <c r="C405" s="23"/>
      <c r="D405" s="24" t="s">
        <v>187</v>
      </c>
      <c r="E405" s="37">
        <f>SUM(E418,E406:E413)</f>
        <v>1800819.8</v>
      </c>
      <c r="F405" s="37">
        <f>SUM(F418,F406:F413)</f>
        <v>13135236.899999999</v>
      </c>
      <c r="G405" s="37">
        <f>SUM(G418,G406:G413)</f>
        <v>1814655</v>
      </c>
      <c r="H405" s="37">
        <f>SUM(H418,H406:H413)</f>
        <v>1856815.4999999998</v>
      </c>
      <c r="I405" s="61">
        <f aca="true" t="shared" si="19" ref="I405:I469">H405-G405</f>
        <v>42160.49999999977</v>
      </c>
      <c r="J405" s="61">
        <f aca="true" t="shared" si="20" ref="J405:J417">H405/G405*100</f>
        <v>102.32333418749018</v>
      </c>
      <c r="K405" s="61">
        <f aca="true" t="shared" si="21" ref="K405:K417">H405/F405*100</f>
        <v>14.136140171175748</v>
      </c>
      <c r="L405" s="37">
        <f>SUM(L418,L406:L413)</f>
        <v>0</v>
      </c>
    </row>
    <row r="406" spans="1:12" ht="15.75" hidden="1">
      <c r="A406" s="98"/>
      <c r="B406" s="98"/>
      <c r="C406" s="16" t="s">
        <v>134</v>
      </c>
      <c r="D406" s="18" t="s">
        <v>135</v>
      </c>
      <c r="E406" s="34">
        <f aca="true" t="shared" si="22" ref="E406:H412">SUMIF($C$6:$C$396,$C406,E$6:E$396)</f>
        <v>841967.8</v>
      </c>
      <c r="F406" s="34">
        <f t="shared" si="22"/>
        <v>5771930.8</v>
      </c>
      <c r="G406" s="34">
        <f t="shared" si="22"/>
        <v>714144.3</v>
      </c>
      <c r="H406" s="34">
        <f t="shared" si="22"/>
        <v>817809.7</v>
      </c>
      <c r="I406" s="15">
        <f t="shared" si="19"/>
        <v>103665.3999999999</v>
      </c>
      <c r="J406" s="15">
        <f t="shared" si="20"/>
        <v>114.51602988359635</v>
      </c>
      <c r="K406" s="15">
        <f t="shared" si="21"/>
        <v>14.168737088809172</v>
      </c>
      <c r="L406" s="34"/>
    </row>
    <row r="407" spans="1:12" ht="15.75" hidden="1">
      <c r="A407" s="98"/>
      <c r="B407" s="98"/>
      <c r="C407" s="16" t="s">
        <v>136</v>
      </c>
      <c r="D407" s="18" t="s">
        <v>137</v>
      </c>
      <c r="E407" s="34">
        <f t="shared" si="22"/>
        <v>103346.3</v>
      </c>
      <c r="F407" s="34">
        <f t="shared" si="22"/>
        <v>432143.8</v>
      </c>
      <c r="G407" s="34">
        <f t="shared" si="22"/>
        <v>97363.4</v>
      </c>
      <c r="H407" s="34">
        <f t="shared" si="22"/>
        <v>92343.7</v>
      </c>
      <c r="I407" s="15">
        <f t="shared" si="19"/>
        <v>-5019.699999999997</v>
      </c>
      <c r="J407" s="15">
        <f t="shared" si="20"/>
        <v>94.84436656895713</v>
      </c>
      <c r="K407" s="15">
        <f t="shared" si="21"/>
        <v>21.368743459931625</v>
      </c>
      <c r="L407" s="34"/>
    </row>
    <row r="408" spans="1:12" ht="15.75" hidden="1">
      <c r="A408" s="98"/>
      <c r="B408" s="98"/>
      <c r="C408" s="16" t="s">
        <v>157</v>
      </c>
      <c r="D408" s="18" t="s">
        <v>158</v>
      </c>
      <c r="E408" s="34">
        <f t="shared" si="22"/>
        <v>2.8</v>
      </c>
      <c r="F408" s="34">
        <f t="shared" si="22"/>
        <v>373.8</v>
      </c>
      <c r="G408" s="34">
        <f t="shared" si="22"/>
        <v>6</v>
      </c>
      <c r="H408" s="34">
        <f t="shared" si="22"/>
        <v>3.5</v>
      </c>
      <c r="I408" s="15">
        <f t="shared" si="19"/>
        <v>-2.5</v>
      </c>
      <c r="J408" s="15">
        <f t="shared" si="20"/>
        <v>58.333333333333336</v>
      </c>
      <c r="K408" s="15">
        <f t="shared" si="21"/>
        <v>0.9363295880149813</v>
      </c>
      <c r="L408" s="34"/>
    </row>
    <row r="409" spans="1:12" ht="15.75" hidden="1">
      <c r="A409" s="98"/>
      <c r="B409" s="98"/>
      <c r="C409" s="16" t="s">
        <v>173</v>
      </c>
      <c r="D409" s="18" t="s">
        <v>174</v>
      </c>
      <c r="E409" s="34">
        <f t="shared" si="22"/>
        <v>8311.3</v>
      </c>
      <c r="F409" s="34">
        <f t="shared" si="22"/>
        <v>231414</v>
      </c>
      <c r="G409" s="34">
        <f t="shared" si="22"/>
        <v>13667.1</v>
      </c>
      <c r="H409" s="34">
        <f t="shared" si="22"/>
        <v>13560.6</v>
      </c>
      <c r="I409" s="15">
        <f t="shared" si="19"/>
        <v>-106.5</v>
      </c>
      <c r="J409" s="15">
        <f t="shared" si="20"/>
        <v>99.2207564150405</v>
      </c>
      <c r="K409" s="15">
        <f t="shared" si="21"/>
        <v>5.859887474396537</v>
      </c>
      <c r="L409" s="34"/>
    </row>
    <row r="410" spans="1:12" ht="15.75" hidden="1">
      <c r="A410" s="98"/>
      <c r="B410" s="98"/>
      <c r="C410" s="16" t="s">
        <v>34</v>
      </c>
      <c r="D410" s="27" t="s">
        <v>35</v>
      </c>
      <c r="E410" s="34">
        <f t="shared" si="22"/>
        <v>52762.9</v>
      </c>
      <c r="F410" s="34">
        <f t="shared" si="22"/>
        <v>2577354.9</v>
      </c>
      <c r="G410" s="34">
        <f t="shared" si="22"/>
        <v>46392.4</v>
      </c>
      <c r="H410" s="34">
        <f t="shared" si="22"/>
        <v>51568.5</v>
      </c>
      <c r="I410" s="15">
        <f t="shared" si="19"/>
        <v>5176.0999999999985</v>
      </c>
      <c r="J410" s="15">
        <f t="shared" si="20"/>
        <v>111.15721540597166</v>
      </c>
      <c r="K410" s="15">
        <f t="shared" si="21"/>
        <v>2.0008303862227126</v>
      </c>
      <c r="L410" s="34"/>
    </row>
    <row r="411" spans="1:12" ht="15.75" hidden="1">
      <c r="A411" s="98"/>
      <c r="B411" s="98"/>
      <c r="C411" s="16" t="s">
        <v>128</v>
      </c>
      <c r="D411" s="27" t="s">
        <v>129</v>
      </c>
      <c r="E411" s="34">
        <f t="shared" si="22"/>
        <v>178470</v>
      </c>
      <c r="F411" s="34">
        <f t="shared" si="22"/>
        <v>666607.6</v>
      </c>
      <c r="G411" s="34">
        <f t="shared" si="22"/>
        <v>252131.3</v>
      </c>
      <c r="H411" s="34">
        <f t="shared" si="22"/>
        <v>225794.4</v>
      </c>
      <c r="I411" s="15">
        <f t="shared" si="19"/>
        <v>-26336.899999999994</v>
      </c>
      <c r="J411" s="15">
        <f t="shared" si="20"/>
        <v>89.55429175195623</v>
      </c>
      <c r="K411" s="15">
        <f t="shared" si="21"/>
        <v>33.872161073471105</v>
      </c>
      <c r="L411" s="34"/>
    </row>
    <row r="412" spans="1:12" ht="15.75" hidden="1">
      <c r="A412" s="98"/>
      <c r="B412" s="98"/>
      <c r="C412" s="16" t="s">
        <v>175</v>
      </c>
      <c r="D412" s="18" t="s">
        <v>176</v>
      </c>
      <c r="E412" s="34">
        <f t="shared" si="22"/>
        <v>605431.5</v>
      </c>
      <c r="F412" s="34">
        <f t="shared" si="22"/>
        <v>3295898.2</v>
      </c>
      <c r="G412" s="34">
        <f t="shared" si="22"/>
        <v>673370.8</v>
      </c>
      <c r="H412" s="34">
        <f t="shared" si="22"/>
        <v>603607.8</v>
      </c>
      <c r="I412" s="15">
        <f t="shared" si="19"/>
        <v>-69763</v>
      </c>
      <c r="J412" s="15">
        <f t="shared" si="20"/>
        <v>89.63973489791954</v>
      </c>
      <c r="K412" s="15">
        <f t="shared" si="21"/>
        <v>18.31390908857561</v>
      </c>
      <c r="L412" s="34"/>
    </row>
    <row r="413" spans="1:12" ht="15.75" hidden="1">
      <c r="A413" s="98"/>
      <c r="B413" s="98"/>
      <c r="C413" s="31" t="s">
        <v>188</v>
      </c>
      <c r="D413" s="18" t="s">
        <v>189</v>
      </c>
      <c r="E413" s="34">
        <f>SUM(E414:E417)</f>
        <v>20259.2</v>
      </c>
      <c r="F413" s="34">
        <f>SUM(F414:F417)</f>
        <v>159513.8</v>
      </c>
      <c r="G413" s="34">
        <f>SUM(G414:G417)</f>
        <v>17579.7</v>
      </c>
      <c r="H413" s="34">
        <f>SUM(H414:H417)</f>
        <v>28947.9</v>
      </c>
      <c r="I413" s="15">
        <f t="shared" si="19"/>
        <v>11368.2</v>
      </c>
      <c r="J413" s="15">
        <f t="shared" si="20"/>
        <v>164.6666325363914</v>
      </c>
      <c r="K413" s="15">
        <f t="shared" si="21"/>
        <v>18.14758346926724</v>
      </c>
      <c r="L413" s="34">
        <f>SUM(L414:L417)</f>
        <v>0</v>
      </c>
    </row>
    <row r="414" spans="1:12" ht="15.75" customHeight="1" hidden="1">
      <c r="A414" s="98"/>
      <c r="B414" s="98"/>
      <c r="C414" s="16" t="s">
        <v>144</v>
      </c>
      <c r="D414" s="18" t="s">
        <v>145</v>
      </c>
      <c r="E414" s="34">
        <f aca="true" t="shared" si="23" ref="E414:H418">SUMIF($C$6:$C$396,$C414,E$6:E$396)</f>
        <v>11956.3</v>
      </c>
      <c r="F414" s="34">
        <f t="shared" si="23"/>
        <v>105181.1</v>
      </c>
      <c r="G414" s="34">
        <f t="shared" si="23"/>
        <v>10611.2</v>
      </c>
      <c r="H414" s="34">
        <f t="shared" si="23"/>
        <v>14482.6</v>
      </c>
      <c r="I414" s="15">
        <f t="shared" si="19"/>
        <v>3871.3999999999996</v>
      </c>
      <c r="J414" s="15">
        <f t="shared" si="20"/>
        <v>136.48409227985525</v>
      </c>
      <c r="K414" s="15">
        <f t="shared" si="21"/>
        <v>13.769203782808889</v>
      </c>
      <c r="L414" s="34"/>
    </row>
    <row r="415" spans="1:12" ht="94.5" customHeight="1" hidden="1">
      <c r="A415" s="98"/>
      <c r="B415" s="98"/>
      <c r="C415" s="29" t="s">
        <v>206</v>
      </c>
      <c r="D415" s="30" t="s">
        <v>207</v>
      </c>
      <c r="E415" s="34">
        <f t="shared" si="23"/>
        <v>44.2</v>
      </c>
      <c r="F415" s="34">
        <f t="shared" si="23"/>
        <v>485</v>
      </c>
      <c r="G415" s="34">
        <f t="shared" si="23"/>
        <v>57.2</v>
      </c>
      <c r="H415" s="34">
        <f t="shared" si="23"/>
        <v>136.9</v>
      </c>
      <c r="I415" s="15">
        <f t="shared" si="19"/>
        <v>79.7</v>
      </c>
      <c r="J415" s="15">
        <f t="shared" si="20"/>
        <v>239.33566433566432</v>
      </c>
      <c r="K415" s="15">
        <f t="shared" si="21"/>
        <v>28.22680412371134</v>
      </c>
      <c r="L415" s="34"/>
    </row>
    <row r="416" spans="1:12" ht="15.75" customHeight="1" hidden="1">
      <c r="A416" s="98"/>
      <c r="B416" s="98"/>
      <c r="C416" s="16" t="s">
        <v>124</v>
      </c>
      <c r="D416" s="18" t="s">
        <v>125</v>
      </c>
      <c r="E416" s="34">
        <f t="shared" si="23"/>
        <v>8156.7</v>
      </c>
      <c r="F416" s="34">
        <f t="shared" si="23"/>
        <v>53385.7</v>
      </c>
      <c r="G416" s="34">
        <f t="shared" si="23"/>
        <v>6843.8</v>
      </c>
      <c r="H416" s="34">
        <f t="shared" si="23"/>
        <v>14269.9</v>
      </c>
      <c r="I416" s="15">
        <f t="shared" si="19"/>
        <v>7426.099999999999</v>
      </c>
      <c r="J416" s="15">
        <f t="shared" si="20"/>
        <v>208.50843098863203</v>
      </c>
      <c r="K416" s="15">
        <f t="shared" si="21"/>
        <v>26.729817160775266</v>
      </c>
      <c r="L416" s="34"/>
    </row>
    <row r="417" spans="1:12" ht="31.5" customHeight="1" hidden="1">
      <c r="A417" s="98"/>
      <c r="B417" s="98"/>
      <c r="C417" s="16" t="s">
        <v>154</v>
      </c>
      <c r="D417" s="18" t="s">
        <v>155</v>
      </c>
      <c r="E417" s="34">
        <f t="shared" si="23"/>
        <v>102</v>
      </c>
      <c r="F417" s="34">
        <f t="shared" si="23"/>
        <v>462</v>
      </c>
      <c r="G417" s="34">
        <f t="shared" si="23"/>
        <v>67.5</v>
      </c>
      <c r="H417" s="34">
        <f t="shared" si="23"/>
        <v>58.5</v>
      </c>
      <c r="I417" s="15">
        <f t="shared" si="19"/>
        <v>-9</v>
      </c>
      <c r="J417" s="15">
        <f t="shared" si="20"/>
        <v>86.66666666666667</v>
      </c>
      <c r="K417" s="15">
        <f t="shared" si="21"/>
        <v>12.662337662337661</v>
      </c>
      <c r="L417" s="34"/>
    </row>
    <row r="418" spans="1:12" ht="15.75" hidden="1">
      <c r="A418" s="98"/>
      <c r="B418" s="98"/>
      <c r="C418" s="16" t="s">
        <v>169</v>
      </c>
      <c r="D418" s="18" t="s">
        <v>170</v>
      </c>
      <c r="E418" s="34">
        <f t="shared" si="23"/>
        <v>-9732</v>
      </c>
      <c r="F418" s="34">
        <f t="shared" si="23"/>
        <v>0</v>
      </c>
      <c r="G418" s="34">
        <f t="shared" si="23"/>
        <v>0</v>
      </c>
      <c r="H418" s="34">
        <f t="shared" si="23"/>
        <v>23179.4</v>
      </c>
      <c r="I418" s="15">
        <f t="shared" si="19"/>
        <v>23179.4</v>
      </c>
      <c r="J418" s="15"/>
      <c r="K418" s="15"/>
      <c r="L418" s="34"/>
    </row>
    <row r="419" spans="1:12" s="26" customFormat="1" ht="31.5" hidden="1">
      <c r="A419" s="98"/>
      <c r="B419" s="98"/>
      <c r="C419" s="23"/>
      <c r="D419" s="24" t="s">
        <v>210</v>
      </c>
      <c r="E419" s="37">
        <f>SUM(E420:E434,E455:E458)-E458</f>
        <v>275617.20000000007</v>
      </c>
      <c r="F419" s="37">
        <f>SUM(F420:F434,F455:F458)-F458</f>
        <v>2602470.3000000007</v>
      </c>
      <c r="G419" s="37">
        <f>SUM(G420:G434,G455:G458)-G458</f>
        <v>214491.09999999998</v>
      </c>
      <c r="H419" s="37">
        <f>SUM(H420:H434,H455:H458)-H458</f>
        <v>231156</v>
      </c>
      <c r="I419" s="61">
        <f t="shared" si="19"/>
        <v>16664.900000000023</v>
      </c>
      <c r="J419" s="61">
        <f>H419/G419*100</f>
        <v>107.76950652031718</v>
      </c>
      <c r="K419" s="61">
        <f>H419/F419*100</f>
        <v>8.882176292271229</v>
      </c>
      <c r="L419" s="37">
        <f>SUM(L420:L434,L455:L458)</f>
        <v>0</v>
      </c>
    </row>
    <row r="420" spans="1:12" ht="15.75" customHeight="1" hidden="1">
      <c r="A420" s="98"/>
      <c r="B420" s="98"/>
      <c r="C420" s="16" t="s">
        <v>8</v>
      </c>
      <c r="D420" s="18" t="s">
        <v>9</v>
      </c>
      <c r="E420" s="34">
        <f aca="true" t="shared" si="24" ref="E420:H439">SUMIF($C$6:$C$396,$C420,E$6:E$396)</f>
        <v>0</v>
      </c>
      <c r="F420" s="34">
        <f t="shared" si="24"/>
        <v>0</v>
      </c>
      <c r="G420" s="34">
        <f t="shared" si="24"/>
        <v>0</v>
      </c>
      <c r="H420" s="34">
        <f t="shared" si="24"/>
        <v>0</v>
      </c>
      <c r="I420" s="15">
        <f t="shared" si="19"/>
        <v>0</v>
      </c>
      <c r="J420" s="15"/>
      <c r="K420" s="15"/>
      <c r="L420" s="34"/>
    </row>
    <row r="421" spans="1:12" ht="31.5" customHeight="1" hidden="1">
      <c r="A421" s="98"/>
      <c r="B421" s="98"/>
      <c r="C421" s="16" t="s">
        <v>40</v>
      </c>
      <c r="D421" s="18" t="s">
        <v>41</v>
      </c>
      <c r="E421" s="34">
        <f t="shared" si="24"/>
        <v>0</v>
      </c>
      <c r="F421" s="34">
        <f t="shared" si="24"/>
        <v>0</v>
      </c>
      <c r="G421" s="34">
        <f t="shared" si="24"/>
        <v>0</v>
      </c>
      <c r="H421" s="34">
        <f t="shared" si="24"/>
        <v>0</v>
      </c>
      <c r="I421" s="15">
        <f t="shared" si="19"/>
        <v>0</v>
      </c>
      <c r="J421" s="15"/>
      <c r="K421" s="15"/>
      <c r="L421" s="34"/>
    </row>
    <row r="422" spans="1:12" ht="78.75" hidden="1">
      <c r="A422" s="98"/>
      <c r="B422" s="98"/>
      <c r="C422" s="19" t="s">
        <v>63</v>
      </c>
      <c r="D422" s="33" t="s">
        <v>190</v>
      </c>
      <c r="E422" s="34">
        <f t="shared" si="24"/>
        <v>38152.8</v>
      </c>
      <c r="F422" s="34">
        <f t="shared" si="24"/>
        <v>610333.4</v>
      </c>
      <c r="G422" s="34">
        <f t="shared" si="24"/>
        <v>20707</v>
      </c>
      <c r="H422" s="34">
        <f t="shared" si="24"/>
        <v>26141.7</v>
      </c>
      <c r="I422" s="15">
        <f t="shared" si="19"/>
        <v>5434.700000000001</v>
      </c>
      <c r="J422" s="15">
        <f>H422/G422*100</f>
        <v>126.24571400975515</v>
      </c>
      <c r="K422" s="15">
        <f>H422/F422*100</f>
        <v>4.283183584578527</v>
      </c>
      <c r="L422" s="34"/>
    </row>
    <row r="423" spans="1:12" ht="31.5" hidden="1">
      <c r="A423" s="98"/>
      <c r="B423" s="98"/>
      <c r="C423" s="16" t="s">
        <v>171</v>
      </c>
      <c r="D423" s="18" t="s">
        <v>172</v>
      </c>
      <c r="E423" s="34">
        <f t="shared" si="24"/>
        <v>12.5</v>
      </c>
      <c r="F423" s="34">
        <f t="shared" si="24"/>
        <v>35694.5</v>
      </c>
      <c r="G423" s="34">
        <f t="shared" si="24"/>
        <v>0</v>
      </c>
      <c r="H423" s="34">
        <f t="shared" si="24"/>
        <v>1205.2</v>
      </c>
      <c r="I423" s="15">
        <f t="shared" si="19"/>
        <v>1205.2</v>
      </c>
      <c r="J423" s="15"/>
      <c r="K423" s="15">
        <f aca="true" t="shared" si="25" ref="K423:K457">H423/F423*100</f>
        <v>3.3764305425205565</v>
      </c>
      <c r="L423" s="34"/>
    </row>
    <row r="424" spans="1:12" ht="15.75" hidden="1">
      <c r="A424" s="98"/>
      <c r="B424" s="98"/>
      <c r="C424" s="16" t="s">
        <v>10</v>
      </c>
      <c r="D424" s="17" t="s">
        <v>156</v>
      </c>
      <c r="E424" s="34">
        <f t="shared" si="24"/>
        <v>88094.8</v>
      </c>
      <c r="F424" s="34">
        <f t="shared" si="24"/>
        <v>352527.3</v>
      </c>
      <c r="G424" s="34">
        <f t="shared" si="24"/>
        <v>61000</v>
      </c>
      <c r="H424" s="34">
        <f t="shared" si="24"/>
        <v>68237</v>
      </c>
      <c r="I424" s="15">
        <f t="shared" si="19"/>
        <v>7237</v>
      </c>
      <c r="J424" s="15">
        <f aca="true" t="shared" si="26" ref="J424:J457">H424/G424*100</f>
        <v>111.8639344262295</v>
      </c>
      <c r="K424" s="15">
        <f t="shared" si="25"/>
        <v>19.356515084080016</v>
      </c>
      <c r="L424" s="34"/>
    </row>
    <row r="425" spans="1:12" ht="31.5" hidden="1">
      <c r="A425" s="98"/>
      <c r="B425" s="98"/>
      <c r="C425" s="16" t="s">
        <v>12</v>
      </c>
      <c r="D425" s="18" t="s">
        <v>13</v>
      </c>
      <c r="E425" s="34">
        <f t="shared" si="24"/>
        <v>0</v>
      </c>
      <c r="F425" s="34">
        <f t="shared" si="24"/>
        <v>3225.3</v>
      </c>
      <c r="G425" s="34">
        <f t="shared" si="24"/>
        <v>0</v>
      </c>
      <c r="H425" s="34">
        <f t="shared" si="24"/>
        <v>0</v>
      </c>
      <c r="I425" s="15">
        <f t="shared" si="19"/>
        <v>0</v>
      </c>
      <c r="J425" s="15"/>
      <c r="K425" s="15">
        <f t="shared" si="25"/>
        <v>0</v>
      </c>
      <c r="L425" s="34"/>
    </row>
    <row r="426" spans="1:12" ht="66" customHeight="1" hidden="1">
      <c r="A426" s="98"/>
      <c r="B426" s="98"/>
      <c r="C426" s="19" t="s">
        <v>14</v>
      </c>
      <c r="D426" s="20" t="s">
        <v>191</v>
      </c>
      <c r="E426" s="34">
        <f t="shared" si="24"/>
        <v>7578.1</v>
      </c>
      <c r="F426" s="34">
        <f t="shared" si="24"/>
        <v>118177.59999999999</v>
      </c>
      <c r="G426" s="34">
        <f t="shared" si="24"/>
        <v>19029.4</v>
      </c>
      <c r="H426" s="34">
        <f t="shared" si="24"/>
        <v>18102</v>
      </c>
      <c r="I426" s="15">
        <f t="shared" si="19"/>
        <v>-927.4000000000015</v>
      </c>
      <c r="J426" s="15">
        <f t="shared" si="26"/>
        <v>95.12648848623708</v>
      </c>
      <c r="K426" s="15">
        <f t="shared" si="25"/>
        <v>15.317623644413155</v>
      </c>
      <c r="L426" s="34"/>
    </row>
    <row r="427" spans="1:12" ht="15.75" hidden="1">
      <c r="A427" s="98"/>
      <c r="B427" s="98"/>
      <c r="C427" s="16" t="s">
        <v>71</v>
      </c>
      <c r="D427" s="18" t="s">
        <v>72</v>
      </c>
      <c r="E427" s="34">
        <f t="shared" si="24"/>
        <v>2816.4</v>
      </c>
      <c r="F427" s="34">
        <f t="shared" si="24"/>
        <v>13174.1</v>
      </c>
      <c r="G427" s="34">
        <f t="shared" si="24"/>
        <v>2495.4</v>
      </c>
      <c r="H427" s="34">
        <f t="shared" si="24"/>
        <v>1949.2</v>
      </c>
      <c r="I427" s="15">
        <f t="shared" si="19"/>
        <v>-546.2</v>
      </c>
      <c r="J427" s="15">
        <f t="shared" si="26"/>
        <v>78.11172557505812</v>
      </c>
      <c r="K427" s="15">
        <f t="shared" si="25"/>
        <v>14.79569761881267</v>
      </c>
      <c r="L427" s="34"/>
    </row>
    <row r="428" spans="1:12" ht="31.5" hidden="1">
      <c r="A428" s="98"/>
      <c r="B428" s="98"/>
      <c r="C428" s="16" t="s">
        <v>16</v>
      </c>
      <c r="D428" s="21" t="s">
        <v>17</v>
      </c>
      <c r="E428" s="34">
        <f t="shared" si="24"/>
        <v>14992.7</v>
      </c>
      <c r="F428" s="34">
        <f t="shared" si="24"/>
        <v>180</v>
      </c>
      <c r="G428" s="34">
        <f t="shared" si="24"/>
        <v>0</v>
      </c>
      <c r="H428" s="34">
        <f t="shared" si="24"/>
        <v>4750.900000000001</v>
      </c>
      <c r="I428" s="15">
        <f t="shared" si="19"/>
        <v>4750.900000000001</v>
      </c>
      <c r="J428" s="15"/>
      <c r="K428" s="15">
        <f t="shared" si="25"/>
        <v>2639.388888888889</v>
      </c>
      <c r="L428" s="34"/>
    </row>
    <row r="429" spans="1:12" ht="15.75" hidden="1">
      <c r="A429" s="98"/>
      <c r="B429" s="98"/>
      <c r="C429" s="16" t="s">
        <v>104</v>
      </c>
      <c r="D429" s="18" t="s">
        <v>105</v>
      </c>
      <c r="E429" s="34">
        <f t="shared" si="24"/>
        <v>0</v>
      </c>
      <c r="F429" s="34">
        <f t="shared" si="24"/>
        <v>389.3</v>
      </c>
      <c r="G429" s="34">
        <f t="shared" si="24"/>
        <v>0</v>
      </c>
      <c r="H429" s="34">
        <f t="shared" si="24"/>
        <v>0</v>
      </c>
      <c r="I429" s="15">
        <f t="shared" si="19"/>
        <v>0</v>
      </c>
      <c r="J429" s="15"/>
      <c r="K429" s="15">
        <f t="shared" si="25"/>
        <v>0</v>
      </c>
      <c r="L429" s="34"/>
    </row>
    <row r="430" spans="1:12" ht="78.75" hidden="1">
      <c r="A430" s="99"/>
      <c r="B430" s="98"/>
      <c r="C430" s="19" t="s">
        <v>18</v>
      </c>
      <c r="D430" s="22" t="s">
        <v>19</v>
      </c>
      <c r="E430" s="34">
        <f t="shared" si="24"/>
        <v>15</v>
      </c>
      <c r="F430" s="34">
        <f t="shared" si="24"/>
        <v>0</v>
      </c>
      <c r="G430" s="34">
        <f t="shared" si="24"/>
        <v>0</v>
      </c>
      <c r="H430" s="34">
        <f t="shared" si="24"/>
        <v>45.1</v>
      </c>
      <c r="I430" s="15">
        <f t="shared" si="19"/>
        <v>45.1</v>
      </c>
      <c r="J430" s="15"/>
      <c r="K430" s="15"/>
      <c r="L430" s="34"/>
    </row>
    <row r="431" spans="1:12" ht="94.5" hidden="1">
      <c r="A431" s="97"/>
      <c r="B431" s="98"/>
      <c r="C431" s="19" t="s">
        <v>20</v>
      </c>
      <c r="D431" s="20" t="s">
        <v>192</v>
      </c>
      <c r="E431" s="34">
        <f t="shared" si="24"/>
        <v>54073.3</v>
      </c>
      <c r="F431" s="34">
        <f t="shared" si="24"/>
        <v>860562.8</v>
      </c>
      <c r="G431" s="34">
        <f t="shared" si="24"/>
        <v>28523</v>
      </c>
      <c r="H431" s="34">
        <f t="shared" si="24"/>
        <v>29465.1</v>
      </c>
      <c r="I431" s="15">
        <f t="shared" si="19"/>
        <v>942.0999999999985</v>
      </c>
      <c r="J431" s="15">
        <f t="shared" si="26"/>
        <v>103.30294849770361</v>
      </c>
      <c r="K431" s="15">
        <f t="shared" si="25"/>
        <v>3.4239337326688997</v>
      </c>
      <c r="L431" s="34"/>
    </row>
    <row r="432" spans="1:12" ht="47.25" hidden="1">
      <c r="A432" s="98"/>
      <c r="B432" s="98"/>
      <c r="C432" s="19" t="s">
        <v>65</v>
      </c>
      <c r="D432" s="20" t="s">
        <v>66</v>
      </c>
      <c r="E432" s="34">
        <f t="shared" si="24"/>
        <v>40425.9</v>
      </c>
      <c r="F432" s="34">
        <f t="shared" si="24"/>
        <v>188930.6</v>
      </c>
      <c r="G432" s="34">
        <f t="shared" si="24"/>
        <v>20824</v>
      </c>
      <c r="H432" s="34">
        <f t="shared" si="24"/>
        <v>33165.8</v>
      </c>
      <c r="I432" s="15">
        <f t="shared" si="19"/>
        <v>12341.800000000003</v>
      </c>
      <c r="J432" s="15">
        <f t="shared" si="26"/>
        <v>159.26719170188247</v>
      </c>
      <c r="K432" s="15">
        <f t="shared" si="25"/>
        <v>17.55448826182736</v>
      </c>
      <c r="L432" s="34"/>
    </row>
    <row r="433" spans="1:12" ht="31.5" customHeight="1" hidden="1">
      <c r="A433" s="98"/>
      <c r="B433" s="98"/>
      <c r="C433" s="16" t="s">
        <v>100</v>
      </c>
      <c r="D433" s="18" t="s">
        <v>101</v>
      </c>
      <c r="E433" s="34">
        <f t="shared" si="24"/>
        <v>0</v>
      </c>
      <c r="F433" s="34">
        <f t="shared" si="24"/>
        <v>0</v>
      </c>
      <c r="G433" s="34">
        <f t="shared" si="24"/>
        <v>0</v>
      </c>
      <c r="H433" s="34">
        <f t="shared" si="24"/>
        <v>0</v>
      </c>
      <c r="I433" s="15">
        <f t="shared" si="19"/>
        <v>0</v>
      </c>
      <c r="J433" s="15" t="e">
        <f t="shared" si="26"/>
        <v>#DIV/0!</v>
      </c>
      <c r="K433" s="15" t="e">
        <f t="shared" si="25"/>
        <v>#DIV/0!</v>
      </c>
      <c r="L433" s="34"/>
    </row>
    <row r="434" spans="1:12" ht="15.75" hidden="1">
      <c r="A434" s="98"/>
      <c r="B434" s="98"/>
      <c r="C434" s="16" t="s">
        <v>22</v>
      </c>
      <c r="D434" s="18" t="s">
        <v>23</v>
      </c>
      <c r="E434" s="34">
        <f t="shared" si="24"/>
        <v>15649.2</v>
      </c>
      <c r="F434" s="34">
        <f t="shared" si="24"/>
        <v>147708.2</v>
      </c>
      <c r="G434" s="34">
        <f t="shared" si="24"/>
        <v>17162.299999999996</v>
      </c>
      <c r="H434" s="34">
        <f t="shared" si="24"/>
        <v>16990.6</v>
      </c>
      <c r="I434" s="15">
        <f t="shared" si="19"/>
        <v>-171.6999999999971</v>
      </c>
      <c r="J434" s="15">
        <f t="shared" si="26"/>
        <v>98.99955134218608</v>
      </c>
      <c r="K434" s="15">
        <f t="shared" si="25"/>
        <v>11.502814332582753</v>
      </c>
      <c r="L434" s="34"/>
    </row>
    <row r="435" spans="1:12" ht="63" customHeight="1" hidden="1">
      <c r="A435" s="98"/>
      <c r="B435" s="98"/>
      <c r="C435" s="19" t="s">
        <v>138</v>
      </c>
      <c r="D435" s="20" t="s">
        <v>139</v>
      </c>
      <c r="E435" s="34">
        <f t="shared" si="24"/>
        <v>266.5</v>
      </c>
      <c r="F435" s="34">
        <f t="shared" si="24"/>
        <v>2072</v>
      </c>
      <c r="G435" s="34">
        <f t="shared" si="24"/>
        <v>206.1</v>
      </c>
      <c r="H435" s="34">
        <f t="shared" si="24"/>
        <v>213.7</v>
      </c>
      <c r="I435" s="15">
        <f t="shared" si="19"/>
        <v>7.599999999999994</v>
      </c>
      <c r="J435" s="15">
        <f t="shared" si="26"/>
        <v>103.68753032508491</v>
      </c>
      <c r="K435" s="15">
        <f t="shared" si="25"/>
        <v>10.313706563706564</v>
      </c>
      <c r="L435" s="34"/>
    </row>
    <row r="436" spans="1:12" ht="63" customHeight="1" hidden="1">
      <c r="A436" s="98"/>
      <c r="B436" s="98"/>
      <c r="C436" s="19" t="s">
        <v>146</v>
      </c>
      <c r="D436" s="20" t="s">
        <v>147</v>
      </c>
      <c r="E436" s="34">
        <f t="shared" si="24"/>
        <v>66.6</v>
      </c>
      <c r="F436" s="34">
        <f t="shared" si="24"/>
        <v>540</v>
      </c>
      <c r="G436" s="34">
        <f t="shared" si="24"/>
        <v>70.2</v>
      </c>
      <c r="H436" s="34">
        <f t="shared" si="24"/>
        <v>68.2</v>
      </c>
      <c r="I436" s="15">
        <f t="shared" si="19"/>
        <v>-2</v>
      </c>
      <c r="J436" s="15">
        <f t="shared" si="26"/>
        <v>97.15099715099716</v>
      </c>
      <c r="K436" s="15">
        <f t="shared" si="25"/>
        <v>12.62962962962963</v>
      </c>
      <c r="L436" s="34"/>
    </row>
    <row r="437" spans="1:12" ht="63" customHeight="1" hidden="1">
      <c r="A437" s="98"/>
      <c r="B437" s="98"/>
      <c r="C437" s="19" t="s">
        <v>140</v>
      </c>
      <c r="D437" s="20" t="s">
        <v>141</v>
      </c>
      <c r="E437" s="34">
        <f t="shared" si="24"/>
        <v>1171.7</v>
      </c>
      <c r="F437" s="34">
        <f t="shared" si="24"/>
        <v>11990.1</v>
      </c>
      <c r="G437" s="34">
        <f t="shared" si="24"/>
        <v>1928.2</v>
      </c>
      <c r="H437" s="34">
        <f t="shared" si="24"/>
        <v>129.1</v>
      </c>
      <c r="I437" s="15">
        <f t="shared" si="19"/>
        <v>-1799.1000000000001</v>
      </c>
      <c r="J437" s="15">
        <f t="shared" si="26"/>
        <v>6.695363551498806</v>
      </c>
      <c r="K437" s="15">
        <f t="shared" si="25"/>
        <v>1.0767216286769918</v>
      </c>
      <c r="L437" s="34"/>
    </row>
    <row r="438" spans="1:12" ht="63" customHeight="1" hidden="1">
      <c r="A438" s="98"/>
      <c r="B438" s="98"/>
      <c r="C438" s="19" t="s">
        <v>148</v>
      </c>
      <c r="D438" s="20" t="s">
        <v>149</v>
      </c>
      <c r="E438" s="34">
        <f t="shared" si="24"/>
        <v>350.6</v>
      </c>
      <c r="F438" s="34">
        <f t="shared" si="24"/>
        <v>1811.3</v>
      </c>
      <c r="G438" s="34">
        <f t="shared" si="24"/>
        <v>343.4</v>
      </c>
      <c r="H438" s="34">
        <f t="shared" si="24"/>
        <v>45.3</v>
      </c>
      <c r="I438" s="15">
        <f t="shared" si="19"/>
        <v>-298.09999999999997</v>
      </c>
      <c r="J438" s="15">
        <f t="shared" si="26"/>
        <v>13.191613278974955</v>
      </c>
      <c r="K438" s="15">
        <f t="shared" si="25"/>
        <v>2.500966156903881</v>
      </c>
      <c r="L438" s="34"/>
    </row>
    <row r="439" spans="1:12" ht="31.5" customHeight="1" hidden="1">
      <c r="A439" s="98"/>
      <c r="B439" s="98"/>
      <c r="C439" s="19" t="s">
        <v>42</v>
      </c>
      <c r="D439" s="20" t="s">
        <v>43</v>
      </c>
      <c r="E439" s="34">
        <f t="shared" si="24"/>
        <v>0</v>
      </c>
      <c r="F439" s="34">
        <f t="shared" si="24"/>
        <v>0</v>
      </c>
      <c r="G439" s="34">
        <f t="shared" si="24"/>
        <v>0</v>
      </c>
      <c r="H439" s="34">
        <f t="shared" si="24"/>
        <v>170.3</v>
      </c>
      <c r="I439" s="15">
        <f t="shared" si="19"/>
        <v>170.3</v>
      </c>
      <c r="J439" s="15" t="e">
        <f t="shared" si="26"/>
        <v>#DIV/0!</v>
      </c>
      <c r="K439" s="15" t="e">
        <f t="shared" si="25"/>
        <v>#DIV/0!</v>
      </c>
      <c r="L439" s="34"/>
    </row>
    <row r="440" spans="1:12" ht="47.25" customHeight="1" hidden="1">
      <c r="A440" s="98"/>
      <c r="B440" s="98"/>
      <c r="C440" s="19" t="s">
        <v>150</v>
      </c>
      <c r="D440" s="20" t="s">
        <v>151</v>
      </c>
      <c r="E440" s="34">
        <f aca="true" t="shared" si="27" ref="E440:H458">SUMIF($C$6:$C$396,$C440,E$6:E$396)</f>
        <v>1.5</v>
      </c>
      <c r="F440" s="34">
        <f t="shared" si="27"/>
        <v>24.2</v>
      </c>
      <c r="G440" s="34">
        <f t="shared" si="27"/>
        <v>3</v>
      </c>
      <c r="H440" s="34">
        <f t="shared" si="27"/>
        <v>0</v>
      </c>
      <c r="I440" s="15">
        <f t="shared" si="19"/>
        <v>-3</v>
      </c>
      <c r="J440" s="15">
        <f t="shared" si="26"/>
        <v>0</v>
      </c>
      <c r="K440" s="15">
        <f t="shared" si="25"/>
        <v>0</v>
      </c>
      <c r="L440" s="34"/>
    </row>
    <row r="441" spans="1:12" ht="47.25" customHeight="1" hidden="1">
      <c r="A441" s="98"/>
      <c r="B441" s="98"/>
      <c r="C441" s="19" t="s">
        <v>200</v>
      </c>
      <c r="D441" s="58" t="s">
        <v>24</v>
      </c>
      <c r="E441" s="34">
        <f t="shared" si="27"/>
        <v>0</v>
      </c>
      <c r="F441" s="34">
        <f t="shared" si="27"/>
        <v>0</v>
      </c>
      <c r="G441" s="34">
        <f t="shared" si="27"/>
        <v>0</v>
      </c>
      <c r="H441" s="34">
        <f t="shared" si="27"/>
        <v>0</v>
      </c>
      <c r="I441" s="15">
        <f t="shared" si="19"/>
        <v>0</v>
      </c>
      <c r="J441" s="15" t="e">
        <f t="shared" si="26"/>
        <v>#DIV/0!</v>
      </c>
      <c r="K441" s="15" t="e">
        <f t="shared" si="25"/>
        <v>#DIV/0!</v>
      </c>
      <c r="L441" s="34"/>
    </row>
    <row r="442" spans="1:12" ht="31.5" customHeight="1" hidden="1">
      <c r="A442" s="98"/>
      <c r="B442" s="98"/>
      <c r="C442" s="19" t="s">
        <v>73</v>
      </c>
      <c r="D442" s="20" t="s">
        <v>74</v>
      </c>
      <c r="E442" s="34">
        <f t="shared" si="27"/>
        <v>73.8</v>
      </c>
      <c r="F442" s="34">
        <f t="shared" si="27"/>
        <v>1100</v>
      </c>
      <c r="G442" s="34">
        <f t="shared" si="27"/>
        <v>262.6</v>
      </c>
      <c r="H442" s="34">
        <f t="shared" si="27"/>
        <v>117.5</v>
      </c>
      <c r="I442" s="15">
        <f t="shared" si="19"/>
        <v>-145.10000000000002</v>
      </c>
      <c r="J442" s="15">
        <f t="shared" si="26"/>
        <v>44.74485910129474</v>
      </c>
      <c r="K442" s="15">
        <f t="shared" si="25"/>
        <v>10.681818181818182</v>
      </c>
      <c r="L442" s="34"/>
    </row>
    <row r="443" spans="1:12" ht="31.5" customHeight="1" hidden="1">
      <c r="A443" s="98"/>
      <c r="B443" s="98"/>
      <c r="C443" s="19" t="s">
        <v>75</v>
      </c>
      <c r="D443" s="20" t="s">
        <v>76</v>
      </c>
      <c r="E443" s="34">
        <f t="shared" si="27"/>
        <v>0</v>
      </c>
      <c r="F443" s="34">
        <f t="shared" si="27"/>
        <v>0</v>
      </c>
      <c r="G443" s="34">
        <f t="shared" si="27"/>
        <v>0</v>
      </c>
      <c r="H443" s="34">
        <f t="shared" si="27"/>
        <v>0</v>
      </c>
      <c r="I443" s="15">
        <f t="shared" si="19"/>
        <v>0</v>
      </c>
      <c r="J443" s="15" t="e">
        <f t="shared" si="26"/>
        <v>#DIV/0!</v>
      </c>
      <c r="K443" s="15" t="e">
        <f t="shared" si="25"/>
        <v>#DIV/0!</v>
      </c>
      <c r="L443" s="34"/>
    </row>
    <row r="444" spans="1:12" ht="31.5" customHeight="1" hidden="1">
      <c r="A444" s="98"/>
      <c r="B444" s="98"/>
      <c r="C444" s="19" t="s">
        <v>77</v>
      </c>
      <c r="D444" s="20" t="s">
        <v>78</v>
      </c>
      <c r="E444" s="34">
        <f t="shared" si="27"/>
        <v>0.5</v>
      </c>
      <c r="F444" s="34">
        <f t="shared" si="27"/>
        <v>0</v>
      </c>
      <c r="G444" s="34">
        <f t="shared" si="27"/>
        <v>0</v>
      </c>
      <c r="H444" s="34">
        <f t="shared" si="27"/>
        <v>1099.4</v>
      </c>
      <c r="I444" s="15">
        <f t="shared" si="19"/>
        <v>1099.4</v>
      </c>
      <c r="J444" s="15" t="e">
        <f t="shared" si="26"/>
        <v>#DIV/0!</v>
      </c>
      <c r="K444" s="15" t="e">
        <f t="shared" si="25"/>
        <v>#DIV/0!</v>
      </c>
      <c r="L444" s="34"/>
    </row>
    <row r="445" spans="1:12" ht="31.5" customHeight="1" hidden="1">
      <c r="A445" s="98"/>
      <c r="B445" s="98"/>
      <c r="C445" s="19" t="s">
        <v>79</v>
      </c>
      <c r="D445" s="20" t="s">
        <v>80</v>
      </c>
      <c r="E445" s="34">
        <f t="shared" si="27"/>
        <v>0</v>
      </c>
      <c r="F445" s="34">
        <f t="shared" si="27"/>
        <v>0</v>
      </c>
      <c r="G445" s="34">
        <f t="shared" si="27"/>
        <v>0</v>
      </c>
      <c r="H445" s="34">
        <f t="shared" si="27"/>
        <v>0</v>
      </c>
      <c r="I445" s="15">
        <f t="shared" si="19"/>
        <v>0</v>
      </c>
      <c r="J445" s="15" t="e">
        <f t="shared" si="26"/>
        <v>#DIV/0!</v>
      </c>
      <c r="K445" s="15" t="e">
        <f t="shared" si="25"/>
        <v>#DIV/0!</v>
      </c>
      <c r="L445" s="34"/>
    </row>
    <row r="446" spans="1:12" ht="31.5" customHeight="1" hidden="1">
      <c r="A446" s="98"/>
      <c r="B446" s="98"/>
      <c r="C446" s="19" t="s">
        <v>81</v>
      </c>
      <c r="D446" s="20" t="s">
        <v>82</v>
      </c>
      <c r="E446" s="34">
        <f t="shared" si="27"/>
        <v>0</v>
      </c>
      <c r="F446" s="34">
        <f t="shared" si="27"/>
        <v>1200</v>
      </c>
      <c r="G446" s="34">
        <f t="shared" si="27"/>
        <v>59</v>
      </c>
      <c r="H446" s="34">
        <f t="shared" si="27"/>
        <v>147.8</v>
      </c>
      <c r="I446" s="15">
        <f t="shared" si="19"/>
        <v>88.80000000000001</v>
      </c>
      <c r="J446" s="15">
        <f t="shared" si="26"/>
        <v>250.50847457627123</v>
      </c>
      <c r="K446" s="15">
        <f t="shared" si="25"/>
        <v>12.316666666666668</v>
      </c>
      <c r="L446" s="34"/>
    </row>
    <row r="447" spans="1:12" ht="31.5" customHeight="1" hidden="1">
      <c r="A447" s="98"/>
      <c r="B447" s="98"/>
      <c r="C447" s="19" t="s">
        <v>177</v>
      </c>
      <c r="D447" s="20" t="s">
        <v>178</v>
      </c>
      <c r="E447" s="34">
        <f t="shared" si="27"/>
        <v>66.2</v>
      </c>
      <c r="F447" s="34">
        <f t="shared" si="27"/>
        <v>548.2</v>
      </c>
      <c r="G447" s="34">
        <f t="shared" si="27"/>
        <v>87.1</v>
      </c>
      <c r="H447" s="34">
        <f t="shared" si="27"/>
        <v>50.8</v>
      </c>
      <c r="I447" s="15">
        <f t="shared" si="19"/>
        <v>-36.3</v>
      </c>
      <c r="J447" s="15">
        <f t="shared" si="26"/>
        <v>58.323765786452356</v>
      </c>
      <c r="K447" s="15">
        <f t="shared" si="25"/>
        <v>9.266690988690257</v>
      </c>
      <c r="L447" s="34"/>
    </row>
    <row r="448" spans="1:12" ht="31.5" customHeight="1" hidden="1">
      <c r="A448" s="98"/>
      <c r="B448" s="98"/>
      <c r="C448" s="19" t="s">
        <v>83</v>
      </c>
      <c r="D448" s="20" t="s">
        <v>84</v>
      </c>
      <c r="E448" s="34">
        <f t="shared" si="27"/>
        <v>0</v>
      </c>
      <c r="F448" s="34">
        <f t="shared" si="27"/>
        <v>0</v>
      </c>
      <c r="G448" s="34">
        <f t="shared" si="27"/>
        <v>0</v>
      </c>
      <c r="H448" s="34">
        <f t="shared" si="27"/>
        <v>0</v>
      </c>
      <c r="I448" s="15">
        <f t="shared" si="19"/>
        <v>0</v>
      </c>
      <c r="J448" s="15" t="e">
        <f t="shared" si="26"/>
        <v>#DIV/0!</v>
      </c>
      <c r="K448" s="15" t="e">
        <f t="shared" si="25"/>
        <v>#DIV/0!</v>
      </c>
      <c r="L448" s="34"/>
    </row>
    <row r="449" spans="1:12" ht="31.5" customHeight="1" hidden="1">
      <c r="A449" s="98"/>
      <c r="B449" s="98"/>
      <c r="C449" s="19" t="s">
        <v>85</v>
      </c>
      <c r="D449" s="20" t="s">
        <v>86</v>
      </c>
      <c r="E449" s="34">
        <f t="shared" si="27"/>
        <v>0</v>
      </c>
      <c r="F449" s="34">
        <f t="shared" si="27"/>
        <v>0</v>
      </c>
      <c r="G449" s="34">
        <f t="shared" si="27"/>
        <v>0</v>
      </c>
      <c r="H449" s="34">
        <f t="shared" si="27"/>
        <v>0</v>
      </c>
      <c r="I449" s="15">
        <f t="shared" si="19"/>
        <v>0</v>
      </c>
      <c r="J449" s="15" t="e">
        <f t="shared" si="26"/>
        <v>#DIV/0!</v>
      </c>
      <c r="K449" s="15" t="e">
        <f t="shared" si="25"/>
        <v>#DIV/0!</v>
      </c>
      <c r="L449" s="34"/>
    </row>
    <row r="450" spans="1:12" ht="63" customHeight="1" hidden="1">
      <c r="A450" s="98"/>
      <c r="B450" s="98"/>
      <c r="C450" s="19" t="s">
        <v>159</v>
      </c>
      <c r="D450" s="20" t="s">
        <v>160</v>
      </c>
      <c r="E450" s="34">
        <f t="shared" si="27"/>
        <v>1381</v>
      </c>
      <c r="F450" s="34">
        <f t="shared" si="27"/>
        <v>8025</v>
      </c>
      <c r="G450" s="34">
        <f t="shared" si="27"/>
        <v>1700</v>
      </c>
      <c r="H450" s="34">
        <f t="shared" si="27"/>
        <v>1762</v>
      </c>
      <c r="I450" s="15">
        <f t="shared" si="19"/>
        <v>62</v>
      </c>
      <c r="J450" s="15">
        <f t="shared" si="26"/>
        <v>103.6470588235294</v>
      </c>
      <c r="K450" s="15">
        <f t="shared" si="25"/>
        <v>21.95638629283489</v>
      </c>
      <c r="L450" s="34"/>
    </row>
    <row r="451" spans="1:12" ht="31.5" customHeight="1" hidden="1">
      <c r="A451" s="98"/>
      <c r="B451" s="98"/>
      <c r="C451" s="19" t="s">
        <v>130</v>
      </c>
      <c r="D451" s="20" t="s">
        <v>131</v>
      </c>
      <c r="E451" s="34">
        <f t="shared" si="27"/>
        <v>9505.6</v>
      </c>
      <c r="F451" s="34">
        <f t="shared" si="27"/>
        <v>81040.2</v>
      </c>
      <c r="G451" s="34">
        <f t="shared" si="27"/>
        <v>8228.3</v>
      </c>
      <c r="H451" s="34">
        <f t="shared" si="27"/>
        <v>8420.3</v>
      </c>
      <c r="I451" s="15">
        <f t="shared" si="19"/>
        <v>192</v>
      </c>
      <c r="J451" s="15">
        <f t="shared" si="26"/>
        <v>102.33341030346487</v>
      </c>
      <c r="K451" s="15">
        <f t="shared" si="25"/>
        <v>10.390275443545303</v>
      </c>
      <c r="L451" s="34"/>
    </row>
    <row r="452" spans="1:12" ht="47.25" customHeight="1" hidden="1">
      <c r="A452" s="98"/>
      <c r="B452" s="98"/>
      <c r="C452" s="19" t="s">
        <v>44</v>
      </c>
      <c r="D452" s="59" t="s">
        <v>45</v>
      </c>
      <c r="E452" s="34">
        <f t="shared" si="27"/>
        <v>0</v>
      </c>
      <c r="F452" s="34">
        <f t="shared" si="27"/>
        <v>1800</v>
      </c>
      <c r="G452" s="34">
        <f t="shared" si="27"/>
        <v>100</v>
      </c>
      <c r="H452" s="34">
        <f t="shared" si="27"/>
        <v>0</v>
      </c>
      <c r="I452" s="15">
        <f t="shared" si="19"/>
        <v>-100</v>
      </c>
      <c r="J452" s="15">
        <f t="shared" si="26"/>
        <v>0</v>
      </c>
      <c r="K452" s="15">
        <f t="shared" si="25"/>
        <v>0</v>
      </c>
      <c r="L452" s="34"/>
    </row>
    <row r="453" spans="1:12" ht="63" customHeight="1" hidden="1">
      <c r="A453" s="98"/>
      <c r="B453" s="98"/>
      <c r="C453" s="16" t="s">
        <v>179</v>
      </c>
      <c r="D453" s="59" t="s">
        <v>180</v>
      </c>
      <c r="E453" s="34">
        <f t="shared" si="27"/>
        <v>0</v>
      </c>
      <c r="F453" s="34">
        <f t="shared" si="27"/>
        <v>0</v>
      </c>
      <c r="G453" s="34">
        <f t="shared" si="27"/>
        <v>0</v>
      </c>
      <c r="H453" s="34">
        <f t="shared" si="27"/>
        <v>0</v>
      </c>
      <c r="I453" s="15">
        <f t="shared" si="19"/>
        <v>0</v>
      </c>
      <c r="J453" s="15" t="e">
        <f t="shared" si="26"/>
        <v>#DIV/0!</v>
      </c>
      <c r="K453" s="15" t="e">
        <f t="shared" si="25"/>
        <v>#DIV/0!</v>
      </c>
      <c r="L453" s="34"/>
    </row>
    <row r="454" spans="1:12" ht="47.25" customHeight="1" hidden="1">
      <c r="A454" s="98"/>
      <c r="B454" s="98"/>
      <c r="C454" s="19" t="s">
        <v>25</v>
      </c>
      <c r="D454" s="20" t="s">
        <v>26</v>
      </c>
      <c r="E454" s="34">
        <f t="shared" si="27"/>
        <v>2765.2000000000003</v>
      </c>
      <c r="F454" s="34">
        <f t="shared" si="27"/>
        <v>37557.2</v>
      </c>
      <c r="G454" s="34">
        <f t="shared" si="27"/>
        <v>4174.400000000001</v>
      </c>
      <c r="H454" s="34">
        <f t="shared" si="27"/>
        <v>4766.2</v>
      </c>
      <c r="I454" s="15">
        <f t="shared" si="19"/>
        <v>591.7999999999993</v>
      </c>
      <c r="J454" s="15">
        <f t="shared" si="26"/>
        <v>114.17688769643539</v>
      </c>
      <c r="K454" s="15">
        <f t="shared" si="25"/>
        <v>12.690509409647152</v>
      </c>
      <c r="L454" s="34"/>
    </row>
    <row r="455" spans="1:12" ht="15.75" hidden="1">
      <c r="A455" s="98"/>
      <c r="B455" s="98"/>
      <c r="C455" s="16" t="s">
        <v>27</v>
      </c>
      <c r="D455" s="18" t="s">
        <v>28</v>
      </c>
      <c r="E455" s="34">
        <f t="shared" si="27"/>
        <v>12933</v>
      </c>
      <c r="F455" s="34">
        <f t="shared" si="27"/>
        <v>0</v>
      </c>
      <c r="G455" s="34">
        <f t="shared" si="27"/>
        <v>0</v>
      </c>
      <c r="H455" s="34">
        <f t="shared" si="27"/>
        <v>-116.69999999999996</v>
      </c>
      <c r="I455" s="15">
        <f t="shared" si="19"/>
        <v>-116.69999999999996</v>
      </c>
      <c r="J455" s="15"/>
      <c r="K455" s="15"/>
      <c r="L455" s="34"/>
    </row>
    <row r="456" spans="1:12" ht="15.75" hidden="1">
      <c r="A456" s="98"/>
      <c r="B456" s="98"/>
      <c r="C456" s="16" t="s">
        <v>29</v>
      </c>
      <c r="D456" s="18" t="s">
        <v>181</v>
      </c>
      <c r="E456" s="34">
        <f t="shared" si="27"/>
        <v>873.5</v>
      </c>
      <c r="F456" s="34">
        <f t="shared" si="27"/>
        <v>271567.2</v>
      </c>
      <c r="G456" s="34">
        <f t="shared" si="27"/>
        <v>44750</v>
      </c>
      <c r="H456" s="34">
        <f t="shared" si="27"/>
        <v>31220.1</v>
      </c>
      <c r="I456" s="15">
        <f t="shared" si="19"/>
        <v>-13529.900000000001</v>
      </c>
      <c r="J456" s="15">
        <f t="shared" si="26"/>
        <v>69.76558659217876</v>
      </c>
      <c r="K456" s="15">
        <f t="shared" si="25"/>
        <v>11.496270536353432</v>
      </c>
      <c r="L456" s="34"/>
    </row>
    <row r="457" spans="1:12" ht="31.5" customHeight="1" hidden="1">
      <c r="A457" s="98"/>
      <c r="B457" s="98"/>
      <c r="C457" s="16" t="s">
        <v>46</v>
      </c>
      <c r="D457" s="18" t="s">
        <v>47</v>
      </c>
      <c r="E457" s="34">
        <f t="shared" si="27"/>
        <v>0</v>
      </c>
      <c r="F457" s="34">
        <f t="shared" si="27"/>
        <v>0</v>
      </c>
      <c r="G457" s="34">
        <f t="shared" si="27"/>
        <v>0</v>
      </c>
      <c r="H457" s="34">
        <f t="shared" si="27"/>
        <v>0</v>
      </c>
      <c r="I457" s="15">
        <f t="shared" si="19"/>
        <v>0</v>
      </c>
      <c r="J457" s="15" t="e">
        <f t="shared" si="26"/>
        <v>#DIV/0!</v>
      </c>
      <c r="K457" s="15" t="e">
        <f t="shared" si="25"/>
        <v>#DIV/0!</v>
      </c>
      <c r="L457" s="34"/>
    </row>
    <row r="458" spans="1:12" ht="15.75" customHeight="1" hidden="1">
      <c r="A458" s="98"/>
      <c r="B458" s="98"/>
      <c r="C458" s="16" t="s">
        <v>48</v>
      </c>
      <c r="D458" s="18" t="s">
        <v>49</v>
      </c>
      <c r="E458" s="34">
        <f t="shared" si="27"/>
        <v>0</v>
      </c>
      <c r="F458" s="34">
        <f t="shared" si="27"/>
        <v>0</v>
      </c>
      <c r="G458" s="34">
        <f t="shared" si="27"/>
        <v>0</v>
      </c>
      <c r="H458" s="34">
        <f t="shared" si="27"/>
        <v>-252213.50000000003</v>
      </c>
      <c r="I458" s="15">
        <f t="shared" si="19"/>
        <v>-252213.50000000003</v>
      </c>
      <c r="J458" s="15"/>
      <c r="K458" s="15"/>
      <c r="L458" s="34"/>
    </row>
    <row r="459" spans="1:12" ht="32.25" customHeight="1" hidden="1">
      <c r="A459" s="98"/>
      <c r="B459" s="98"/>
      <c r="C459" s="16"/>
      <c r="D459" s="24" t="s">
        <v>211</v>
      </c>
      <c r="E459" s="37">
        <f>E405+E419</f>
        <v>2076437</v>
      </c>
      <c r="F459" s="37">
        <f>F405+F419</f>
        <v>15737707.2</v>
      </c>
      <c r="G459" s="37">
        <f>G405+G419</f>
        <v>2029146.1</v>
      </c>
      <c r="H459" s="37">
        <f>H405+H419</f>
        <v>2087971.4999999998</v>
      </c>
      <c r="I459" s="61">
        <f t="shared" si="19"/>
        <v>58825.399999999674</v>
      </c>
      <c r="J459" s="61">
        <f>H459/G459*100</f>
        <v>102.89902240159049</v>
      </c>
      <c r="K459" s="61">
        <f>H459/F459*100</f>
        <v>13.267316982489035</v>
      </c>
      <c r="L459" s="37">
        <f>L405+L419</f>
        <v>0</v>
      </c>
    </row>
    <row r="460" spans="1:12" ht="31.5" hidden="1">
      <c r="A460" s="98"/>
      <c r="B460" s="98"/>
      <c r="C460" s="16"/>
      <c r="D460" s="24" t="s">
        <v>212</v>
      </c>
      <c r="E460" s="37">
        <f>E405+E419+E458</f>
        <v>2076437</v>
      </c>
      <c r="F460" s="37">
        <f>F405+F419+F458</f>
        <v>15737707.2</v>
      </c>
      <c r="G460" s="37">
        <f>G405+G419+G458</f>
        <v>2029146.1</v>
      </c>
      <c r="H460" s="37">
        <f>H405+H419+H458</f>
        <v>1835757.9999999998</v>
      </c>
      <c r="I460" s="61">
        <f>H460-G460</f>
        <v>-193388.10000000033</v>
      </c>
      <c r="J460" s="61">
        <f>H460/G460*100</f>
        <v>90.46948369070121</v>
      </c>
      <c r="K460" s="61">
        <f>H460/F460*100</f>
        <v>11.664710600283628</v>
      </c>
      <c r="L460" s="37"/>
    </row>
    <row r="461" spans="1:12" s="26" customFormat="1" ht="15.75" hidden="1">
      <c r="A461" s="98"/>
      <c r="B461" s="98"/>
      <c r="C461" s="28" t="s">
        <v>193</v>
      </c>
      <c r="D461" s="24" t="s">
        <v>194</v>
      </c>
      <c r="E461" s="37">
        <f>SUM(E462:E467)</f>
        <v>523697.6000000001</v>
      </c>
      <c r="F461" s="37">
        <f>SUM(F462:F467)</f>
        <v>2317096.3000000003</v>
      </c>
      <c r="G461" s="37">
        <f>SUM(G462:G467)</f>
        <v>476593.3333333333</v>
      </c>
      <c r="H461" s="37">
        <f>SUM(H462:H467)</f>
        <v>468735.7</v>
      </c>
      <c r="I461" s="61">
        <f t="shared" si="19"/>
        <v>-7857.633333333302</v>
      </c>
      <c r="J461" s="61">
        <f>H461/G461*100</f>
        <v>98.35129180713118</v>
      </c>
      <c r="K461" s="61">
        <f>H461/F461*100</f>
        <v>20.2294440675599</v>
      </c>
      <c r="L461" s="37">
        <f>SUM(L462:L467)</f>
        <v>0</v>
      </c>
    </row>
    <row r="462" spans="1:12" ht="31.5" customHeight="1" hidden="1">
      <c r="A462" s="98"/>
      <c r="B462" s="98"/>
      <c r="C462" s="16" t="s">
        <v>50</v>
      </c>
      <c r="D462" s="18" t="s">
        <v>51</v>
      </c>
      <c r="E462" s="34">
        <f aca="true" t="shared" si="28" ref="E462:H467">SUMIF($C$6:$C$383,$C462,E$6:E$383)</f>
        <v>0</v>
      </c>
      <c r="F462" s="34">
        <f t="shared" si="28"/>
        <v>0</v>
      </c>
      <c r="G462" s="34">
        <f t="shared" si="28"/>
        <v>0</v>
      </c>
      <c r="H462" s="34">
        <f t="shared" si="28"/>
        <v>0</v>
      </c>
      <c r="I462" s="15">
        <f t="shared" si="19"/>
        <v>0</v>
      </c>
      <c r="J462" s="15"/>
      <c r="K462" s="15"/>
      <c r="L462" s="34"/>
    </row>
    <row r="463" spans="1:12" ht="15.75" hidden="1">
      <c r="A463" s="98"/>
      <c r="B463" s="98"/>
      <c r="C463" s="16" t="s">
        <v>52</v>
      </c>
      <c r="D463" s="18" t="s">
        <v>195</v>
      </c>
      <c r="E463" s="34">
        <f t="shared" si="28"/>
        <v>78793.1</v>
      </c>
      <c r="F463" s="34">
        <f t="shared" si="28"/>
        <v>64588.8</v>
      </c>
      <c r="G463" s="34">
        <f t="shared" si="28"/>
        <v>0</v>
      </c>
      <c r="H463" s="34">
        <f t="shared" si="28"/>
        <v>0</v>
      </c>
      <c r="I463" s="15">
        <f t="shared" si="19"/>
        <v>0</v>
      </c>
      <c r="J463" s="15"/>
      <c r="K463" s="15">
        <f>H463/F463*100</f>
        <v>0</v>
      </c>
      <c r="L463" s="34"/>
    </row>
    <row r="464" spans="1:12" ht="15.75" hidden="1">
      <c r="A464" s="98"/>
      <c r="B464" s="98"/>
      <c r="C464" s="16" t="s">
        <v>53</v>
      </c>
      <c r="D464" s="18" t="s">
        <v>90</v>
      </c>
      <c r="E464" s="34">
        <f t="shared" si="28"/>
        <v>444904.50000000006</v>
      </c>
      <c r="F464" s="34">
        <f t="shared" si="28"/>
        <v>2043703.3</v>
      </c>
      <c r="G464" s="34">
        <f t="shared" si="28"/>
        <v>427178.1333333333</v>
      </c>
      <c r="H464" s="34">
        <f t="shared" si="28"/>
        <v>419320.5</v>
      </c>
      <c r="I464" s="15">
        <f t="shared" si="19"/>
        <v>-7857.633333333302</v>
      </c>
      <c r="J464" s="15">
        <f>H464/G464*100</f>
        <v>98.16057220157337</v>
      </c>
      <c r="K464" s="15">
        <f>H464/F464*100</f>
        <v>20.517679841295944</v>
      </c>
      <c r="L464" s="34"/>
    </row>
    <row r="465" spans="1:12" ht="15.75" hidden="1">
      <c r="A465" s="98"/>
      <c r="B465" s="98"/>
      <c r="C465" s="16" t="s">
        <v>55</v>
      </c>
      <c r="D465" s="20" t="s">
        <v>56</v>
      </c>
      <c r="E465" s="34">
        <f t="shared" si="28"/>
        <v>0</v>
      </c>
      <c r="F465" s="34">
        <f t="shared" si="28"/>
        <v>208804.19999999998</v>
      </c>
      <c r="G465" s="34">
        <f t="shared" si="28"/>
        <v>49415.2</v>
      </c>
      <c r="H465" s="34">
        <f t="shared" si="28"/>
        <v>49415.2</v>
      </c>
      <c r="I465" s="15">
        <f t="shared" si="19"/>
        <v>0</v>
      </c>
      <c r="J465" s="15">
        <f>H465/G465*100</f>
        <v>100</v>
      </c>
      <c r="K465" s="15">
        <f>H465/F465*100</f>
        <v>23.665807488546687</v>
      </c>
      <c r="L465" s="34"/>
    </row>
    <row r="466" spans="1:12" ht="31.5" customHeight="1" hidden="1">
      <c r="A466" s="98"/>
      <c r="B466" s="98"/>
      <c r="C466" s="16" t="s">
        <v>196</v>
      </c>
      <c r="D466" s="17" t="s">
        <v>197</v>
      </c>
      <c r="E466" s="34">
        <f t="shared" si="28"/>
        <v>0</v>
      </c>
      <c r="F466" s="34">
        <f t="shared" si="28"/>
        <v>0</v>
      </c>
      <c r="G466" s="34">
        <f t="shared" si="28"/>
        <v>0</v>
      </c>
      <c r="H466" s="34">
        <f t="shared" si="28"/>
        <v>0</v>
      </c>
      <c r="I466" s="15">
        <f t="shared" si="19"/>
        <v>0</v>
      </c>
      <c r="J466" s="15"/>
      <c r="K466" s="15"/>
      <c r="L466" s="34"/>
    </row>
    <row r="467" spans="1:12" ht="15.75" customHeight="1" hidden="1">
      <c r="A467" s="98"/>
      <c r="B467" s="98"/>
      <c r="C467" s="16" t="s">
        <v>67</v>
      </c>
      <c r="D467" s="18" t="s">
        <v>68</v>
      </c>
      <c r="E467" s="34">
        <f t="shared" si="28"/>
        <v>0</v>
      </c>
      <c r="F467" s="34">
        <f t="shared" si="28"/>
        <v>0</v>
      </c>
      <c r="G467" s="34">
        <f t="shared" si="28"/>
        <v>0</v>
      </c>
      <c r="H467" s="34">
        <f t="shared" si="28"/>
        <v>0</v>
      </c>
      <c r="I467" s="15">
        <f t="shared" si="19"/>
        <v>0</v>
      </c>
      <c r="J467" s="15"/>
      <c r="K467" s="15"/>
      <c r="L467" s="34"/>
    </row>
    <row r="468" spans="1:12" ht="31.5" hidden="1">
      <c r="A468" s="98"/>
      <c r="B468" s="98"/>
      <c r="C468" s="16"/>
      <c r="D468" s="39" t="s">
        <v>213</v>
      </c>
      <c r="E468" s="37">
        <f>E459+E461</f>
        <v>2600134.6</v>
      </c>
      <c r="F468" s="37">
        <f>F459+F461</f>
        <v>18054803.5</v>
      </c>
      <c r="G468" s="37">
        <f>G459+G461</f>
        <v>2505739.4333333336</v>
      </c>
      <c r="H468" s="37">
        <f>H459+H461</f>
        <v>2556707.1999999997</v>
      </c>
      <c r="I468" s="61">
        <f>H468-G468</f>
        <v>50967.76666666614</v>
      </c>
      <c r="J468" s="61">
        <f>H468/G468*100</f>
        <v>102.03404096964961</v>
      </c>
      <c r="K468" s="61">
        <f>H468/F468*100</f>
        <v>14.160814322903043</v>
      </c>
      <c r="L468" s="34"/>
    </row>
    <row r="469" spans="1:12" s="26" customFormat="1" ht="31.5" hidden="1">
      <c r="A469" s="98"/>
      <c r="B469" s="98"/>
      <c r="C469" s="23"/>
      <c r="D469" s="39" t="s">
        <v>214</v>
      </c>
      <c r="E469" s="37">
        <f>E460+E461</f>
        <v>2600134.6</v>
      </c>
      <c r="F469" s="37">
        <f>F460+F461</f>
        <v>18054803.5</v>
      </c>
      <c r="G469" s="37">
        <f>G460+G461</f>
        <v>2505739.4333333336</v>
      </c>
      <c r="H469" s="37">
        <f>H460+H461</f>
        <v>2304493.6999999997</v>
      </c>
      <c r="I469" s="61">
        <f t="shared" si="19"/>
        <v>-201245.73333333386</v>
      </c>
      <c r="J469" s="61">
        <f>H469/G469*100</f>
        <v>91.96860892013736</v>
      </c>
      <c r="K469" s="61">
        <f>H469/F469*100</f>
        <v>12.763881368191019</v>
      </c>
      <c r="L469" s="37">
        <f>SUM(L405,L419,L461)</f>
        <v>0</v>
      </c>
    </row>
    <row r="470" spans="1:12" s="26" customFormat="1" ht="31.5" customHeight="1" hidden="1">
      <c r="A470" s="98"/>
      <c r="B470" s="98"/>
      <c r="C470" s="28"/>
      <c r="D470" s="24" t="s">
        <v>183</v>
      </c>
      <c r="E470" s="32">
        <f>E471</f>
        <v>10160</v>
      </c>
      <c r="F470" s="32">
        <f>F471</f>
        <v>24300.2</v>
      </c>
      <c r="G470" s="32">
        <f>G471</f>
        <v>0</v>
      </c>
      <c r="H470" s="32">
        <f>H471</f>
        <v>0</v>
      </c>
      <c r="I470" s="61">
        <f>H470-G470</f>
        <v>0</v>
      </c>
      <c r="J470" s="61"/>
      <c r="K470" s="61">
        <f>H470/F470*100</f>
        <v>0</v>
      </c>
      <c r="L470" s="32">
        <f>L471</f>
        <v>0</v>
      </c>
    </row>
    <row r="471" spans="1:12" ht="31.5" customHeight="1" hidden="1">
      <c r="A471" s="99"/>
      <c r="B471" s="99"/>
      <c r="C471" s="19" t="s">
        <v>184</v>
      </c>
      <c r="D471" s="20" t="s">
        <v>185</v>
      </c>
      <c r="E471" s="34">
        <f>SUMIF($C$6:$C$396,$C471,E$6:E$396)</f>
        <v>10160</v>
      </c>
      <c r="F471" s="14">
        <f>F396</f>
        <v>24300.2</v>
      </c>
      <c r="G471" s="14">
        <f>G396</f>
        <v>0</v>
      </c>
      <c r="H471" s="34">
        <f>SUMIF($C$6:$C$396,$C471,H$6:H$396)</f>
        <v>0</v>
      </c>
      <c r="I471" s="15">
        <f>H471-G471</f>
        <v>0</v>
      </c>
      <c r="J471" s="15"/>
      <c r="K471" s="15">
        <f>H471/F471*100</f>
        <v>0</v>
      </c>
      <c r="L471" s="34"/>
    </row>
    <row r="472" spans="1:12" ht="15.75" hidden="1">
      <c r="A472" s="40"/>
      <c r="B472" s="40"/>
      <c r="C472" s="41"/>
      <c r="D472" s="42"/>
      <c r="E472" s="46"/>
      <c r="F472" s="46"/>
      <c r="G472" s="46"/>
      <c r="H472" s="43"/>
      <c r="I472" s="47"/>
      <c r="J472" s="7"/>
      <c r="K472" s="7"/>
      <c r="L472" s="56"/>
    </row>
    <row r="473" spans="1:11" ht="15.75" hidden="1">
      <c r="A473" s="40"/>
      <c r="B473" s="40"/>
      <c r="C473" s="41"/>
      <c r="D473" s="42"/>
      <c r="E473" s="46"/>
      <c r="F473" s="46"/>
      <c r="G473" s="46"/>
      <c r="H473" s="43"/>
      <c r="I473" s="47"/>
      <c r="J473" s="7"/>
      <c r="K473" s="7"/>
    </row>
    <row r="474" spans="1:11" ht="15.75" hidden="1">
      <c r="A474" s="40"/>
      <c r="B474" s="40"/>
      <c r="C474" s="41"/>
      <c r="D474" s="42"/>
      <c r="E474" s="46"/>
      <c r="F474" s="46"/>
      <c r="G474" s="46"/>
      <c r="H474" s="43"/>
      <c r="I474" s="47"/>
      <c r="J474" s="7"/>
      <c r="K474" s="7"/>
    </row>
    <row r="475" spans="1:9" ht="15.75" hidden="1">
      <c r="A475" s="48"/>
      <c r="B475" s="49"/>
      <c r="C475" s="50"/>
      <c r="D475" s="51"/>
      <c r="E475" s="51"/>
      <c r="F475" s="51"/>
      <c r="G475" s="51"/>
      <c r="H475" s="51"/>
      <c r="I475" s="52"/>
    </row>
    <row r="476" spans="1:9" ht="15.75">
      <c r="A476" s="48"/>
      <c r="B476" s="49"/>
      <c r="C476" s="50"/>
      <c r="D476" s="51"/>
      <c r="E476" s="51"/>
      <c r="F476" s="51"/>
      <c r="G476" s="51"/>
      <c r="H476" s="51"/>
      <c r="I476" s="52"/>
    </row>
    <row r="477" spans="1:9" ht="15.75">
      <c r="A477" s="48"/>
      <c r="B477" s="49"/>
      <c r="C477" s="50"/>
      <c r="D477" s="51"/>
      <c r="E477" s="51"/>
      <c r="F477" s="51"/>
      <c r="G477" s="51"/>
      <c r="H477" s="51"/>
      <c r="I477" s="52"/>
    </row>
    <row r="478" spans="1:9" ht="15.75">
      <c r="A478" s="48"/>
      <c r="B478" s="49"/>
      <c r="C478" s="50"/>
      <c r="D478" s="51"/>
      <c r="E478" s="51"/>
      <c r="F478" s="51"/>
      <c r="G478" s="51"/>
      <c r="H478" s="51"/>
      <c r="I478" s="52"/>
    </row>
    <row r="479" spans="1:9" ht="15.75">
      <c r="A479" s="48"/>
      <c r="B479" s="49"/>
      <c r="C479" s="50"/>
      <c r="D479" s="51"/>
      <c r="E479" s="51"/>
      <c r="F479" s="51"/>
      <c r="G479" s="51"/>
      <c r="H479" s="51"/>
      <c r="I479" s="52"/>
    </row>
    <row r="480" spans="1:8" ht="15.75">
      <c r="A480" s="53"/>
      <c r="B480" s="49"/>
      <c r="C480" s="50"/>
      <c r="D480" s="51"/>
      <c r="E480" s="51"/>
      <c r="F480" s="51"/>
      <c r="G480" s="51"/>
      <c r="H480" s="51"/>
    </row>
    <row r="481" spans="1:8" ht="15.75">
      <c r="A481" s="53"/>
      <c r="B481" s="49"/>
      <c r="C481" s="50"/>
      <c r="D481" s="51"/>
      <c r="E481" s="51"/>
      <c r="F481" s="51"/>
      <c r="G481" s="51"/>
      <c r="H481" s="51"/>
    </row>
    <row r="482" spans="1:8" ht="15.75">
      <c r="A482" s="53"/>
      <c r="B482" s="49"/>
      <c r="C482" s="50"/>
      <c r="D482" s="51"/>
      <c r="E482" s="51"/>
      <c r="F482" s="51"/>
      <c r="G482" s="51"/>
      <c r="H482" s="51"/>
    </row>
    <row r="483" spans="1:8" ht="15.75">
      <c r="A483" s="53"/>
      <c r="B483" s="49"/>
      <c r="C483" s="50"/>
      <c r="D483" s="51"/>
      <c r="E483" s="51"/>
      <c r="F483" s="51"/>
      <c r="G483" s="51"/>
      <c r="H483" s="51"/>
    </row>
    <row r="484" spans="1:8" ht="15.75">
      <c r="A484" s="53"/>
      <c r="B484" s="49"/>
      <c r="C484" s="50"/>
      <c r="D484" s="51"/>
      <c r="E484" s="51"/>
      <c r="F484" s="51"/>
      <c r="G484" s="51"/>
      <c r="H484" s="51"/>
    </row>
    <row r="485" spans="1:8" ht="15.75">
      <c r="A485" s="53"/>
      <c r="B485" s="49"/>
      <c r="C485" s="50"/>
      <c r="D485" s="51"/>
      <c r="E485" s="51"/>
      <c r="F485" s="51"/>
      <c r="G485" s="51"/>
      <c r="H485" s="51"/>
    </row>
    <row r="486" spans="1:8" ht="15.75">
      <c r="A486" s="53"/>
      <c r="B486" s="49"/>
      <c r="C486" s="50"/>
      <c r="D486" s="51"/>
      <c r="E486" s="51"/>
      <c r="F486" s="51"/>
      <c r="G486" s="51"/>
      <c r="H486" s="51"/>
    </row>
    <row r="487" spans="1:8" ht="15.75">
      <c r="A487" s="53"/>
      <c r="B487" s="49"/>
      <c r="C487" s="50"/>
      <c r="D487" s="51"/>
      <c r="E487" s="51"/>
      <c r="F487" s="51"/>
      <c r="G487" s="51"/>
      <c r="H487" s="51"/>
    </row>
    <row r="488" spans="1:8" ht="15.75">
      <c r="A488" s="53"/>
      <c r="B488" s="49"/>
      <c r="C488" s="50"/>
      <c r="D488" s="51"/>
      <c r="E488" s="51"/>
      <c r="F488" s="51"/>
      <c r="G488" s="51"/>
      <c r="H488" s="51"/>
    </row>
    <row r="489" spans="1:8" ht="15.75">
      <c r="A489" s="53"/>
      <c r="B489" s="49"/>
      <c r="C489" s="50"/>
      <c r="D489" s="51"/>
      <c r="E489" s="51"/>
      <c r="F489" s="51"/>
      <c r="G489" s="51"/>
      <c r="H489" s="51"/>
    </row>
    <row r="490" spans="1:8" ht="15.75">
      <c r="A490" s="53"/>
      <c r="B490" s="49"/>
      <c r="C490" s="50"/>
      <c r="D490" s="51"/>
      <c r="E490" s="51"/>
      <c r="F490" s="51"/>
      <c r="G490" s="51"/>
      <c r="H490" s="51"/>
    </row>
    <row r="491" spans="1:8" ht="15.75">
      <c r="A491" s="53"/>
      <c r="B491" s="49"/>
      <c r="C491" s="50"/>
      <c r="D491" s="51"/>
      <c r="E491" s="51"/>
      <c r="F491" s="51"/>
      <c r="G491" s="51"/>
      <c r="H491" s="51"/>
    </row>
    <row r="492" spans="1:8" ht="15.75">
      <c r="A492" s="53"/>
      <c r="B492" s="49"/>
      <c r="C492" s="50"/>
      <c r="D492" s="51"/>
      <c r="E492" s="51"/>
      <c r="F492" s="51"/>
      <c r="G492" s="51"/>
      <c r="H492" s="51"/>
    </row>
    <row r="493" spans="1:8" ht="15.75">
      <c r="A493" s="53"/>
      <c r="B493" s="49"/>
      <c r="C493" s="50"/>
      <c r="D493" s="51"/>
      <c r="E493" s="51"/>
      <c r="F493" s="51"/>
      <c r="G493" s="51"/>
      <c r="H493" s="51"/>
    </row>
    <row r="494" spans="1:8" ht="15.75">
      <c r="A494" s="53"/>
      <c r="B494" s="49"/>
      <c r="C494" s="50"/>
      <c r="D494" s="51"/>
      <c r="E494" s="51"/>
      <c r="F494" s="51"/>
      <c r="G494" s="51"/>
      <c r="H494" s="51"/>
    </row>
    <row r="495" spans="1:8" ht="15.75">
      <c r="A495" s="53"/>
      <c r="B495" s="49"/>
      <c r="C495" s="50"/>
      <c r="D495" s="51"/>
      <c r="E495" s="51"/>
      <c r="F495" s="51"/>
      <c r="G495" s="51"/>
      <c r="H495" s="51"/>
    </row>
    <row r="496" spans="1:8" ht="15.75">
      <c r="A496" s="53"/>
      <c r="B496" s="49"/>
      <c r="C496" s="50"/>
      <c r="D496" s="51"/>
      <c r="E496" s="51"/>
      <c r="F496" s="51"/>
      <c r="G496" s="51"/>
      <c r="H496" s="51"/>
    </row>
    <row r="497" spans="1:8" ht="15.75">
      <c r="A497" s="53"/>
      <c r="B497" s="49"/>
      <c r="C497" s="50"/>
      <c r="D497" s="51"/>
      <c r="E497" s="51"/>
      <c r="F497" s="51"/>
      <c r="G497" s="51"/>
      <c r="H497" s="51"/>
    </row>
    <row r="498" spans="1:8" ht="15.75">
      <c r="A498" s="53"/>
      <c r="B498" s="49"/>
      <c r="C498" s="50"/>
      <c r="D498" s="51"/>
      <c r="E498" s="51"/>
      <c r="F498" s="51"/>
      <c r="G498" s="51"/>
      <c r="H498" s="51"/>
    </row>
    <row r="499" spans="1:8" ht="15.75">
      <c r="A499" s="53"/>
      <c r="B499" s="49"/>
      <c r="C499" s="50"/>
      <c r="D499" s="51"/>
      <c r="E499" s="51"/>
      <c r="F499" s="51"/>
      <c r="G499" s="51"/>
      <c r="H499" s="51"/>
    </row>
    <row r="500" spans="1:8" ht="15.75">
      <c r="A500" s="53"/>
      <c r="B500" s="49"/>
      <c r="C500" s="50"/>
      <c r="D500" s="51"/>
      <c r="E500" s="51"/>
      <c r="F500" s="51"/>
      <c r="G500" s="51"/>
      <c r="H500" s="51"/>
    </row>
    <row r="501" spans="1:8" ht="15.75">
      <c r="A501" s="53"/>
      <c r="B501" s="49"/>
      <c r="C501" s="50"/>
      <c r="D501" s="51"/>
      <c r="E501" s="51"/>
      <c r="F501" s="51"/>
      <c r="G501" s="51"/>
      <c r="H501" s="51"/>
    </row>
    <row r="502" spans="1:8" ht="15.75">
      <c r="A502" s="53"/>
      <c r="B502" s="49"/>
      <c r="C502" s="50"/>
      <c r="D502" s="51"/>
      <c r="E502" s="51"/>
      <c r="F502" s="51"/>
      <c r="G502" s="51"/>
      <c r="H502" s="51"/>
    </row>
    <row r="503" spans="1:8" ht="15.75">
      <c r="A503" s="53"/>
      <c r="B503" s="49"/>
      <c r="C503" s="50"/>
      <c r="D503" s="51"/>
      <c r="E503" s="51"/>
      <c r="F503" s="51"/>
      <c r="G503" s="51"/>
      <c r="H503" s="51"/>
    </row>
    <row r="504" spans="2:8" ht="15.75">
      <c r="B504" s="54"/>
      <c r="C504" s="50"/>
      <c r="D504" s="51"/>
      <c r="E504" s="51"/>
      <c r="F504" s="51"/>
      <c r="G504" s="51"/>
      <c r="H504" s="51"/>
    </row>
    <row r="505" spans="2:8" ht="15.75">
      <c r="B505" s="54"/>
      <c r="C505" s="50"/>
      <c r="D505" s="51"/>
      <c r="E505" s="51"/>
      <c r="F505" s="51"/>
      <c r="G505" s="51"/>
      <c r="H505" s="51"/>
    </row>
    <row r="506" spans="2:8" ht="15.75">
      <c r="B506" s="54"/>
      <c r="C506" s="50"/>
      <c r="D506" s="51"/>
      <c r="E506" s="51"/>
      <c r="F506" s="51"/>
      <c r="G506" s="51"/>
      <c r="H506" s="51"/>
    </row>
    <row r="507" spans="2:8" ht="15.75">
      <c r="B507" s="54"/>
      <c r="C507" s="50"/>
      <c r="D507" s="51"/>
      <c r="E507" s="51"/>
      <c r="F507" s="51"/>
      <c r="G507" s="51"/>
      <c r="H507" s="51"/>
    </row>
    <row r="508" spans="2:8" ht="15.75">
      <c r="B508" s="54"/>
      <c r="C508" s="50"/>
      <c r="D508" s="51"/>
      <c r="E508" s="51"/>
      <c r="F508" s="51"/>
      <c r="G508" s="51"/>
      <c r="H508" s="51"/>
    </row>
    <row r="509" spans="2:8" ht="15.75">
      <c r="B509" s="54"/>
      <c r="C509" s="50"/>
      <c r="D509" s="51"/>
      <c r="E509" s="51"/>
      <c r="F509" s="51"/>
      <c r="G509" s="51"/>
      <c r="H509" s="51"/>
    </row>
    <row r="510" spans="2:8" ht="15.75">
      <c r="B510" s="54"/>
      <c r="C510" s="50"/>
      <c r="D510" s="51"/>
      <c r="E510" s="51"/>
      <c r="F510" s="51"/>
      <c r="G510" s="51"/>
      <c r="H510" s="51"/>
    </row>
    <row r="511" spans="2:8" ht="15.75">
      <c r="B511" s="54"/>
      <c r="C511" s="50"/>
      <c r="D511" s="51"/>
      <c r="E511" s="51"/>
      <c r="F511" s="51"/>
      <c r="G511" s="51"/>
      <c r="H511" s="51"/>
    </row>
    <row r="512" spans="2:8" ht="15.75">
      <c r="B512" s="54"/>
      <c r="C512" s="50"/>
      <c r="D512" s="51"/>
      <c r="E512" s="51"/>
      <c r="F512" s="51"/>
      <c r="G512" s="51"/>
      <c r="H512" s="51"/>
    </row>
    <row r="513" spans="2:8" ht="15.75">
      <c r="B513" s="54"/>
      <c r="C513" s="50"/>
      <c r="D513" s="51"/>
      <c r="E513" s="51"/>
      <c r="F513" s="51"/>
      <c r="G513" s="51"/>
      <c r="H513" s="51"/>
    </row>
    <row r="514" spans="2:8" ht="15.75">
      <c r="B514" s="54"/>
      <c r="C514" s="50"/>
      <c r="D514" s="51"/>
      <c r="E514" s="51"/>
      <c r="F514" s="51"/>
      <c r="G514" s="51"/>
      <c r="H514" s="51"/>
    </row>
    <row r="515" spans="2:8" ht="15.75">
      <c r="B515" s="54"/>
      <c r="C515" s="50"/>
      <c r="D515" s="51"/>
      <c r="E515" s="51"/>
      <c r="F515" s="51"/>
      <c r="G515" s="51"/>
      <c r="H515" s="51"/>
    </row>
    <row r="516" spans="2:8" ht="15.75">
      <c r="B516" s="54"/>
      <c r="C516" s="50"/>
      <c r="D516" s="51"/>
      <c r="E516" s="51"/>
      <c r="F516" s="51"/>
      <c r="G516" s="51"/>
      <c r="H516" s="51"/>
    </row>
    <row r="517" spans="2:8" ht="15.75">
      <c r="B517" s="54"/>
      <c r="C517" s="50"/>
      <c r="D517" s="51"/>
      <c r="E517" s="51"/>
      <c r="F517" s="51"/>
      <c r="G517" s="51"/>
      <c r="H517" s="51"/>
    </row>
    <row r="518" spans="2:8" ht="15.75">
      <c r="B518" s="54"/>
      <c r="C518" s="50"/>
      <c r="D518" s="51"/>
      <c r="E518" s="51"/>
      <c r="F518" s="51"/>
      <c r="G518" s="51"/>
      <c r="H518" s="51"/>
    </row>
    <row r="519" spans="2:8" ht="15.75">
      <c r="B519" s="54"/>
      <c r="C519" s="50"/>
      <c r="D519" s="51"/>
      <c r="E519" s="51"/>
      <c r="F519" s="51"/>
      <c r="G519" s="51"/>
      <c r="H519" s="51"/>
    </row>
    <row r="520" spans="2:8" ht="15.75">
      <c r="B520" s="54"/>
      <c r="C520" s="50"/>
      <c r="D520" s="51"/>
      <c r="E520" s="51"/>
      <c r="F520" s="51"/>
      <c r="G520" s="51"/>
      <c r="H520" s="51"/>
    </row>
    <row r="521" spans="2:8" ht="15.75">
      <c r="B521" s="54"/>
      <c r="C521" s="50"/>
      <c r="D521" s="51"/>
      <c r="E521" s="51"/>
      <c r="F521" s="51"/>
      <c r="G521" s="51"/>
      <c r="H521" s="51"/>
    </row>
    <row r="522" spans="2:8" ht="15.75">
      <c r="B522" s="54"/>
      <c r="C522" s="50"/>
      <c r="D522" s="51"/>
      <c r="E522" s="51"/>
      <c r="F522" s="51"/>
      <c r="G522" s="51"/>
      <c r="H522" s="51"/>
    </row>
    <row r="523" spans="2:8" ht="15.75">
      <c r="B523" s="54"/>
      <c r="C523" s="50"/>
      <c r="D523" s="51"/>
      <c r="E523" s="51"/>
      <c r="F523" s="51"/>
      <c r="G523" s="51"/>
      <c r="H523" s="51"/>
    </row>
    <row r="524" spans="2:8" ht="15.75">
      <c r="B524" s="54"/>
      <c r="C524" s="50"/>
      <c r="D524" s="51"/>
      <c r="E524" s="51"/>
      <c r="F524" s="51"/>
      <c r="G524" s="51"/>
      <c r="H524" s="51"/>
    </row>
    <row r="525" spans="2:8" ht="15.75">
      <c r="B525" s="54"/>
      <c r="C525" s="50"/>
      <c r="D525" s="51"/>
      <c r="E525" s="51"/>
      <c r="F525" s="51"/>
      <c r="G525" s="51"/>
      <c r="H525" s="51"/>
    </row>
    <row r="526" spans="2:8" ht="15.75">
      <c r="B526" s="54"/>
      <c r="C526" s="50"/>
      <c r="D526" s="51"/>
      <c r="E526" s="51"/>
      <c r="F526" s="51"/>
      <c r="G526" s="51"/>
      <c r="H526" s="51"/>
    </row>
    <row r="527" spans="2:8" ht="15.75">
      <c r="B527" s="54"/>
      <c r="C527" s="50"/>
      <c r="D527" s="51"/>
      <c r="E527" s="51"/>
      <c r="F527" s="51"/>
      <c r="G527" s="51"/>
      <c r="H527" s="51"/>
    </row>
    <row r="528" spans="2:8" ht="15.75">
      <c r="B528" s="54"/>
      <c r="C528" s="50"/>
      <c r="D528" s="51"/>
      <c r="E528" s="51"/>
      <c r="F528" s="51"/>
      <c r="G528" s="51"/>
      <c r="H528" s="51"/>
    </row>
    <row r="529" spans="2:8" ht="15.75">
      <c r="B529" s="54"/>
      <c r="C529" s="50"/>
      <c r="D529" s="51"/>
      <c r="E529" s="51"/>
      <c r="F529" s="51"/>
      <c r="G529" s="51"/>
      <c r="H529" s="51"/>
    </row>
    <row r="530" spans="2:8" ht="15.75">
      <c r="B530" s="54"/>
      <c r="C530" s="50"/>
      <c r="D530" s="51"/>
      <c r="E530" s="51"/>
      <c r="F530" s="51"/>
      <c r="G530" s="51"/>
      <c r="H530" s="51"/>
    </row>
    <row r="531" spans="2:8" ht="15.75">
      <c r="B531" s="54"/>
      <c r="C531" s="50"/>
      <c r="D531" s="51"/>
      <c r="E531" s="51"/>
      <c r="F531" s="51"/>
      <c r="G531" s="51"/>
      <c r="H531" s="51"/>
    </row>
    <row r="532" spans="2:8" ht="15.75">
      <c r="B532" s="54"/>
      <c r="C532" s="50"/>
      <c r="D532" s="51"/>
      <c r="E532" s="51"/>
      <c r="F532" s="51"/>
      <c r="G532" s="51"/>
      <c r="H532" s="51"/>
    </row>
    <row r="533" spans="2:8" ht="15.75">
      <c r="B533" s="54"/>
      <c r="C533" s="50"/>
      <c r="D533" s="51"/>
      <c r="E533" s="51"/>
      <c r="F533" s="51"/>
      <c r="G533" s="51"/>
      <c r="H533" s="51"/>
    </row>
    <row r="534" spans="2:8" ht="15.75">
      <c r="B534" s="54"/>
      <c r="C534" s="50"/>
      <c r="D534" s="51"/>
      <c r="E534" s="51"/>
      <c r="F534" s="51"/>
      <c r="G534" s="51"/>
      <c r="H534" s="51"/>
    </row>
    <row r="535" spans="2:8" ht="15.75">
      <c r="B535" s="54"/>
      <c r="C535" s="50"/>
      <c r="D535" s="51"/>
      <c r="E535" s="51"/>
      <c r="F535" s="51"/>
      <c r="G535" s="51"/>
      <c r="H535" s="51"/>
    </row>
    <row r="536" spans="2:8" ht="15.75">
      <c r="B536" s="54"/>
      <c r="C536" s="50"/>
      <c r="D536" s="51"/>
      <c r="E536" s="51"/>
      <c r="F536" s="51"/>
      <c r="G536" s="51"/>
      <c r="H536" s="51"/>
    </row>
    <row r="537" spans="2:8" ht="15.75">
      <c r="B537" s="54"/>
      <c r="C537" s="50"/>
      <c r="D537" s="51"/>
      <c r="E537" s="51"/>
      <c r="F537" s="51"/>
      <c r="G537" s="51"/>
      <c r="H537" s="51"/>
    </row>
    <row r="538" spans="2:8" ht="15.75">
      <c r="B538" s="54"/>
      <c r="C538" s="50"/>
      <c r="D538" s="51"/>
      <c r="E538" s="51"/>
      <c r="F538" s="51"/>
      <c r="G538" s="51"/>
      <c r="H538" s="51"/>
    </row>
    <row r="539" spans="2:8" ht="15.75">
      <c r="B539" s="54"/>
      <c r="C539" s="50"/>
      <c r="D539" s="51"/>
      <c r="E539" s="51"/>
      <c r="F539" s="51"/>
      <c r="G539" s="51"/>
      <c r="H539" s="51"/>
    </row>
    <row r="540" spans="2:8" ht="15.75">
      <c r="B540" s="54"/>
      <c r="C540" s="50"/>
      <c r="D540" s="51"/>
      <c r="E540" s="51"/>
      <c r="F540" s="51"/>
      <c r="G540" s="51"/>
      <c r="H540" s="51"/>
    </row>
    <row r="541" spans="2:8" ht="15.75">
      <c r="B541" s="54"/>
      <c r="C541" s="50"/>
      <c r="D541" s="51"/>
      <c r="E541" s="51"/>
      <c r="F541" s="51"/>
      <c r="G541" s="51"/>
      <c r="H541" s="51"/>
    </row>
    <row r="542" spans="2:8" ht="15.75">
      <c r="B542" s="54"/>
      <c r="C542" s="50"/>
      <c r="D542" s="51"/>
      <c r="E542" s="51"/>
      <c r="F542" s="51"/>
      <c r="G542" s="51"/>
      <c r="H542" s="51"/>
    </row>
    <row r="543" spans="2:8" ht="15.75">
      <c r="B543" s="54"/>
      <c r="C543" s="50"/>
      <c r="D543" s="51"/>
      <c r="E543" s="51"/>
      <c r="F543" s="51"/>
      <c r="G543" s="51"/>
      <c r="H543" s="51"/>
    </row>
    <row r="544" spans="2:8" ht="15.75">
      <c r="B544" s="54"/>
      <c r="C544" s="50"/>
      <c r="D544" s="51"/>
      <c r="E544" s="51"/>
      <c r="F544" s="51"/>
      <c r="G544" s="51"/>
      <c r="H544" s="51"/>
    </row>
    <row r="545" spans="2:8" ht="15.75">
      <c r="B545" s="54"/>
      <c r="C545" s="50"/>
      <c r="D545" s="51"/>
      <c r="E545" s="51"/>
      <c r="F545" s="51"/>
      <c r="G545" s="51"/>
      <c r="H545" s="51"/>
    </row>
    <row r="546" spans="2:8" ht="15.75">
      <c r="B546" s="54"/>
      <c r="C546" s="50"/>
      <c r="D546" s="51"/>
      <c r="E546" s="51"/>
      <c r="F546" s="51"/>
      <c r="G546" s="51"/>
      <c r="H546" s="51"/>
    </row>
    <row r="547" spans="2:8" ht="15.75">
      <c r="B547" s="54"/>
      <c r="C547" s="50"/>
      <c r="D547" s="51"/>
      <c r="E547" s="51"/>
      <c r="F547" s="51"/>
      <c r="G547" s="51"/>
      <c r="H547" s="51"/>
    </row>
    <row r="548" spans="2:8" ht="15.75">
      <c r="B548" s="54"/>
      <c r="C548" s="50"/>
      <c r="D548" s="51"/>
      <c r="E548" s="51"/>
      <c r="F548" s="51"/>
      <c r="G548" s="51"/>
      <c r="H548" s="51"/>
    </row>
    <row r="549" spans="2:8" ht="15.75">
      <c r="B549" s="54"/>
      <c r="C549" s="50"/>
      <c r="D549" s="51"/>
      <c r="E549" s="51"/>
      <c r="F549" s="51"/>
      <c r="G549" s="51"/>
      <c r="H549" s="51"/>
    </row>
    <row r="550" spans="2:8" ht="15.75">
      <c r="B550" s="54"/>
      <c r="C550" s="50"/>
      <c r="D550" s="51"/>
      <c r="E550" s="51"/>
      <c r="F550" s="51"/>
      <c r="G550" s="51"/>
      <c r="H550" s="51"/>
    </row>
    <row r="551" spans="2:8" ht="15.75">
      <c r="B551" s="54"/>
      <c r="C551" s="50"/>
      <c r="D551" s="51"/>
      <c r="E551" s="51"/>
      <c r="F551" s="51"/>
      <c r="G551" s="51"/>
      <c r="H551" s="51"/>
    </row>
    <row r="552" spans="2:8" ht="15.75">
      <c r="B552" s="54"/>
      <c r="C552" s="50"/>
      <c r="D552" s="51"/>
      <c r="E552" s="51"/>
      <c r="F552" s="51"/>
      <c r="G552" s="51"/>
      <c r="H552" s="51"/>
    </row>
    <row r="553" spans="2:8" ht="15.75">
      <c r="B553" s="54"/>
      <c r="C553" s="50"/>
      <c r="D553" s="51"/>
      <c r="E553" s="51"/>
      <c r="F553" s="51"/>
      <c r="G553" s="51"/>
      <c r="H553" s="51"/>
    </row>
    <row r="554" spans="2:8" ht="15.75">
      <c r="B554" s="54"/>
      <c r="C554" s="50"/>
      <c r="D554" s="51"/>
      <c r="E554" s="51"/>
      <c r="F554" s="51"/>
      <c r="G554" s="51"/>
      <c r="H554" s="51"/>
    </row>
    <row r="555" spans="2:8" ht="15.75">
      <c r="B555" s="54"/>
      <c r="C555" s="50"/>
      <c r="D555" s="55"/>
      <c r="E555" s="55"/>
      <c r="F555" s="55"/>
      <c r="G555" s="55"/>
      <c r="H555" s="55"/>
    </row>
    <row r="556" spans="2:8" ht="15.75">
      <c r="B556" s="54"/>
      <c r="C556" s="50"/>
      <c r="D556" s="55"/>
      <c r="E556" s="55"/>
      <c r="F556" s="55"/>
      <c r="G556" s="55"/>
      <c r="H556" s="55"/>
    </row>
    <row r="557" spans="2:8" ht="15.75">
      <c r="B557" s="54"/>
      <c r="C557" s="50"/>
      <c r="D557" s="55"/>
      <c r="E557" s="55"/>
      <c r="F557" s="55"/>
      <c r="G557" s="55"/>
      <c r="H557" s="55"/>
    </row>
    <row r="558" spans="2:8" ht="15.75">
      <c r="B558" s="54"/>
      <c r="C558" s="50"/>
      <c r="D558" s="55"/>
      <c r="E558" s="55"/>
      <c r="F558" s="55"/>
      <c r="G558" s="55"/>
      <c r="H558" s="55"/>
    </row>
    <row r="559" spans="2:8" ht="15.75">
      <c r="B559" s="54"/>
      <c r="C559" s="50"/>
      <c r="D559" s="55"/>
      <c r="E559" s="55"/>
      <c r="F559" s="55"/>
      <c r="G559" s="55"/>
      <c r="H559" s="55"/>
    </row>
    <row r="560" spans="2:8" ht="15.75">
      <c r="B560" s="54"/>
      <c r="C560" s="50"/>
      <c r="D560" s="55"/>
      <c r="E560" s="55"/>
      <c r="F560" s="55"/>
      <c r="G560" s="55"/>
      <c r="H560" s="55"/>
    </row>
    <row r="561" spans="2:8" ht="15.75">
      <c r="B561" s="54"/>
      <c r="C561" s="50"/>
      <c r="D561" s="55"/>
      <c r="E561" s="55"/>
      <c r="F561" s="55"/>
      <c r="G561" s="55"/>
      <c r="H561" s="55"/>
    </row>
    <row r="562" spans="2:8" ht="15.75">
      <c r="B562" s="54"/>
      <c r="C562" s="50"/>
      <c r="D562" s="55"/>
      <c r="E562" s="55"/>
      <c r="F562" s="55"/>
      <c r="G562" s="55"/>
      <c r="H562" s="55"/>
    </row>
    <row r="563" spans="2:8" ht="15.75">
      <c r="B563" s="54"/>
      <c r="C563" s="50"/>
      <c r="D563" s="55"/>
      <c r="E563" s="55"/>
      <c r="F563" s="55"/>
      <c r="G563" s="55"/>
      <c r="H563" s="55"/>
    </row>
    <row r="564" spans="2:8" ht="15.75">
      <c r="B564" s="54"/>
      <c r="C564" s="50"/>
      <c r="D564" s="55"/>
      <c r="E564" s="55"/>
      <c r="F564" s="55"/>
      <c r="G564" s="55"/>
      <c r="H564" s="55"/>
    </row>
    <row r="565" spans="2:8" ht="15.75">
      <c r="B565" s="54"/>
      <c r="C565" s="50"/>
      <c r="D565" s="55"/>
      <c r="E565" s="55"/>
      <c r="F565" s="55"/>
      <c r="G565" s="55"/>
      <c r="H565" s="55"/>
    </row>
    <row r="566" spans="2:8" ht="15.75">
      <c r="B566" s="54"/>
      <c r="C566" s="50"/>
      <c r="D566" s="55"/>
      <c r="E566" s="55"/>
      <c r="F566" s="55"/>
      <c r="G566" s="55"/>
      <c r="H566" s="55"/>
    </row>
    <row r="567" spans="2:8" ht="15.75">
      <c r="B567" s="54"/>
      <c r="C567" s="50"/>
      <c r="D567" s="55"/>
      <c r="E567" s="55"/>
      <c r="F567" s="55"/>
      <c r="G567" s="55"/>
      <c r="H567" s="55"/>
    </row>
    <row r="568" spans="2:8" ht="15.75">
      <c r="B568" s="54"/>
      <c r="C568" s="50"/>
      <c r="D568" s="55"/>
      <c r="E568" s="55"/>
      <c r="F568" s="55"/>
      <c r="G568" s="55"/>
      <c r="H568" s="55"/>
    </row>
    <row r="569" spans="2:8" ht="15.75">
      <c r="B569" s="54"/>
      <c r="C569" s="50"/>
      <c r="D569" s="55"/>
      <c r="E569" s="55"/>
      <c r="F569" s="55"/>
      <c r="G569" s="55"/>
      <c r="H569" s="55"/>
    </row>
    <row r="570" spans="2:8" ht="15.75">
      <c r="B570" s="54"/>
      <c r="C570" s="50"/>
      <c r="D570" s="55"/>
      <c r="E570" s="55"/>
      <c r="F570" s="55"/>
      <c r="G570" s="55"/>
      <c r="H570" s="55"/>
    </row>
    <row r="571" spans="2:8" ht="15.75">
      <c r="B571" s="54"/>
      <c r="C571" s="50"/>
      <c r="D571" s="55"/>
      <c r="E571" s="55"/>
      <c r="F571" s="55"/>
      <c r="G571" s="55"/>
      <c r="H571" s="55"/>
    </row>
    <row r="572" spans="2:8" ht="15.75">
      <c r="B572" s="54"/>
      <c r="C572" s="50"/>
      <c r="D572" s="55"/>
      <c r="E572" s="55"/>
      <c r="F572" s="55"/>
      <c r="G572" s="55"/>
      <c r="H572" s="55"/>
    </row>
    <row r="573" spans="2:8" ht="15.75">
      <c r="B573" s="54"/>
      <c r="C573" s="50"/>
      <c r="D573" s="55"/>
      <c r="E573" s="55"/>
      <c r="F573" s="55"/>
      <c r="G573" s="55"/>
      <c r="H573" s="55"/>
    </row>
    <row r="574" spans="2:8" ht="15.75">
      <c r="B574" s="54"/>
      <c r="C574" s="50"/>
      <c r="D574" s="55"/>
      <c r="E574" s="55"/>
      <c r="F574" s="55"/>
      <c r="G574" s="55"/>
      <c r="H574" s="55"/>
    </row>
    <row r="575" spans="2:8" ht="15.75">
      <c r="B575" s="54"/>
      <c r="C575" s="50"/>
      <c r="D575" s="55"/>
      <c r="E575" s="55"/>
      <c r="F575" s="55"/>
      <c r="G575" s="55"/>
      <c r="H575" s="55"/>
    </row>
    <row r="576" spans="2:8" ht="15.75">
      <c r="B576" s="54"/>
      <c r="C576" s="50"/>
      <c r="D576" s="55"/>
      <c r="E576" s="55"/>
      <c r="F576" s="55"/>
      <c r="G576" s="55"/>
      <c r="H576" s="55"/>
    </row>
    <row r="577" spans="2:8" ht="15.75">
      <c r="B577" s="54"/>
      <c r="C577" s="50"/>
      <c r="D577" s="55"/>
      <c r="E577" s="55"/>
      <c r="F577" s="55"/>
      <c r="G577" s="55"/>
      <c r="H577" s="55"/>
    </row>
    <row r="578" spans="2:8" ht="15.75">
      <c r="B578" s="54"/>
      <c r="C578" s="50"/>
      <c r="D578" s="55"/>
      <c r="E578" s="55"/>
      <c r="F578" s="55"/>
      <c r="G578" s="55"/>
      <c r="H578" s="55"/>
    </row>
    <row r="579" spans="2:8" ht="15.75">
      <c r="B579" s="54"/>
      <c r="C579" s="50"/>
      <c r="D579" s="55"/>
      <c r="E579" s="55"/>
      <c r="F579" s="55"/>
      <c r="G579" s="55"/>
      <c r="H579" s="55"/>
    </row>
    <row r="580" spans="2:8" ht="15.75">
      <c r="B580" s="54"/>
      <c r="C580" s="50"/>
      <c r="D580" s="55"/>
      <c r="E580" s="55"/>
      <c r="F580" s="55"/>
      <c r="G580" s="55"/>
      <c r="H580" s="55"/>
    </row>
    <row r="581" spans="2:8" ht="15.75">
      <c r="B581" s="54"/>
      <c r="C581" s="50"/>
      <c r="D581" s="55"/>
      <c r="E581" s="55"/>
      <c r="F581" s="55"/>
      <c r="G581" s="55"/>
      <c r="H581" s="55"/>
    </row>
    <row r="582" spans="2:8" ht="15.75">
      <c r="B582" s="54"/>
      <c r="C582" s="50"/>
      <c r="D582" s="55"/>
      <c r="E582" s="55"/>
      <c r="F582" s="55"/>
      <c r="G582" s="55"/>
      <c r="H582" s="55"/>
    </row>
    <row r="583" spans="2:8" ht="15.75">
      <c r="B583" s="54"/>
      <c r="C583" s="50"/>
      <c r="D583" s="55"/>
      <c r="E583" s="55"/>
      <c r="F583" s="55"/>
      <c r="G583" s="55"/>
      <c r="H583" s="55"/>
    </row>
    <row r="584" spans="2:8" ht="15.75">
      <c r="B584" s="54"/>
      <c r="C584" s="50"/>
      <c r="D584" s="55"/>
      <c r="E584" s="55"/>
      <c r="F584" s="55"/>
      <c r="G584" s="55"/>
      <c r="H584" s="55"/>
    </row>
    <row r="585" spans="2:8" ht="15.75">
      <c r="B585" s="54"/>
      <c r="C585" s="50"/>
      <c r="D585" s="55"/>
      <c r="E585" s="55"/>
      <c r="F585" s="55"/>
      <c r="G585" s="55"/>
      <c r="H585" s="55"/>
    </row>
    <row r="586" spans="2:8" ht="15.75">
      <c r="B586" s="54"/>
      <c r="C586" s="50"/>
      <c r="D586" s="55"/>
      <c r="E586" s="55"/>
      <c r="F586" s="55"/>
      <c r="G586" s="55"/>
      <c r="H586" s="55"/>
    </row>
    <row r="587" spans="2:8" ht="15.75">
      <c r="B587" s="54"/>
      <c r="C587" s="50"/>
      <c r="D587" s="55"/>
      <c r="E587" s="55"/>
      <c r="F587" s="55"/>
      <c r="G587" s="55"/>
      <c r="H587" s="55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  <row r="682" spans="2:8" ht="15.75">
      <c r="B682" s="54"/>
      <c r="C682" s="50"/>
      <c r="D682" s="55"/>
      <c r="E682" s="55"/>
      <c r="F682" s="55"/>
      <c r="G682" s="55"/>
      <c r="H682" s="55"/>
    </row>
    <row r="683" spans="2:8" ht="15.75">
      <c r="B683" s="54"/>
      <c r="C683" s="50"/>
      <c r="D683" s="55"/>
      <c r="E683" s="55"/>
      <c r="F683" s="55"/>
      <c r="G683" s="55"/>
      <c r="H683" s="55"/>
    </row>
    <row r="684" spans="2:8" ht="15.75">
      <c r="B684" s="54"/>
      <c r="C684" s="50"/>
      <c r="D684" s="55"/>
      <c r="E684" s="55"/>
      <c r="F684" s="55"/>
      <c r="G684" s="55"/>
      <c r="H684" s="55"/>
    </row>
  </sheetData>
  <sheetProtection password="CC0D" sheet="1" formatCells="0" formatColumns="0" formatRows="0" insertColumns="0" insertRows="0" insertHyperlinks="0" deleteColumns="0" deleteRows="0" sort="0" autoFilter="0" pivotTables="0"/>
  <mergeCells count="105">
    <mergeCell ref="D4:D5"/>
    <mergeCell ref="A160:A173"/>
    <mergeCell ref="G4:G5"/>
    <mergeCell ref="H4:H5"/>
    <mergeCell ref="A6:A25"/>
    <mergeCell ref="B6:B25"/>
    <mergeCell ref="E4:E5"/>
    <mergeCell ref="F4:F5"/>
    <mergeCell ref="A4:A5"/>
    <mergeCell ref="B4:B5"/>
    <mergeCell ref="C4:C5"/>
    <mergeCell ref="A46:A57"/>
    <mergeCell ref="B46:B57"/>
    <mergeCell ref="A91:A103"/>
    <mergeCell ref="B91:B103"/>
    <mergeCell ref="A75:A90"/>
    <mergeCell ref="B75:B90"/>
    <mergeCell ref="A58:A74"/>
    <mergeCell ref="B58:B74"/>
    <mergeCell ref="B210:B222"/>
    <mergeCell ref="B223:B234"/>
    <mergeCell ref="A235:A245"/>
    <mergeCell ref="B235:B245"/>
    <mergeCell ref="A210:A222"/>
    <mergeCell ref="B284:B289"/>
    <mergeCell ref="A352:A353"/>
    <mergeCell ref="B352:B353"/>
    <mergeCell ref="A223:A234"/>
    <mergeCell ref="A328:A334"/>
    <mergeCell ref="B328:B334"/>
    <mergeCell ref="A335:A343"/>
    <mergeCell ref="B108:B119"/>
    <mergeCell ref="A187:A196"/>
    <mergeCell ref="B187:B196"/>
    <mergeCell ref="A147:A159"/>
    <mergeCell ref="B120:B133"/>
    <mergeCell ref="A134:A146"/>
    <mergeCell ref="B134:B146"/>
    <mergeCell ref="B147:B159"/>
    <mergeCell ref="A108:A119"/>
    <mergeCell ref="A120:A133"/>
    <mergeCell ref="C403:C404"/>
    <mergeCell ref="B387:B395"/>
    <mergeCell ref="A387:A395"/>
    <mergeCell ref="B384:B385"/>
    <mergeCell ref="B160:B173"/>
    <mergeCell ref="B377:B383"/>
    <mergeCell ref="A396:A397"/>
    <mergeCell ref="B403:B404"/>
    <mergeCell ref="A197:A209"/>
    <mergeCell ref="B197:B209"/>
    <mergeCell ref="B290:B310"/>
    <mergeCell ref="B270:B283"/>
    <mergeCell ref="A270:A283"/>
    <mergeCell ref="A284:A289"/>
    <mergeCell ref="B354:B363"/>
    <mergeCell ref="K4:K5"/>
    <mergeCell ref="A246:A255"/>
    <mergeCell ref="B246:B255"/>
    <mergeCell ref="A256:A269"/>
    <mergeCell ref="B256:B269"/>
    <mergeCell ref="A174:A186"/>
    <mergeCell ref="B174:B186"/>
    <mergeCell ref="A104:A107"/>
    <mergeCell ref="B104:B107"/>
    <mergeCell ref="L403:L404"/>
    <mergeCell ref="A344:A349"/>
    <mergeCell ref="B344:B349"/>
    <mergeCell ref="A350:A351"/>
    <mergeCell ref="B350:B351"/>
    <mergeCell ref="I403:I404"/>
    <mergeCell ref="J403:J404"/>
    <mergeCell ref="H403:H404"/>
    <mergeCell ref="A377:A383"/>
    <mergeCell ref="A403:A404"/>
    <mergeCell ref="A2:K2"/>
    <mergeCell ref="A401:K401"/>
    <mergeCell ref="A26:A45"/>
    <mergeCell ref="B26:B45"/>
    <mergeCell ref="A364:A376"/>
    <mergeCell ref="B364:B376"/>
    <mergeCell ref="B311:B327"/>
    <mergeCell ref="B335:B343"/>
    <mergeCell ref="A311:A327"/>
    <mergeCell ref="A290:A310"/>
    <mergeCell ref="J4:J5"/>
    <mergeCell ref="B396:B397"/>
    <mergeCell ref="A354:A363"/>
    <mergeCell ref="J399:J400"/>
    <mergeCell ref="E399:E400"/>
    <mergeCell ref="H399:H400"/>
    <mergeCell ref="I4:I5"/>
    <mergeCell ref="I399:I400"/>
    <mergeCell ref="G399:G400"/>
    <mergeCell ref="A384:A385"/>
    <mergeCell ref="K399:K400"/>
    <mergeCell ref="B405:B471"/>
    <mergeCell ref="A405:A430"/>
    <mergeCell ref="A431:A471"/>
    <mergeCell ref="D403:D404"/>
    <mergeCell ref="E403:E404"/>
    <mergeCell ref="F399:F400"/>
    <mergeCell ref="K403:K404"/>
    <mergeCell ref="F403:F404"/>
    <mergeCell ref="G403:G404"/>
  </mergeCells>
  <printOptions/>
  <pageMargins left="0.36" right="0.29" top="0.21" bottom="0.16" header="0.61" footer="0.15748031496062992"/>
  <pageSetup fitToHeight="5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1"/>
  <sheetViews>
    <sheetView tabSelected="1" zoomScale="75" zoomScaleNormal="75" workbookViewId="0" topLeftCell="A396">
      <pane ySplit="6" topLeftCell="BM402" activePane="bottomLeft" state="frozen"/>
      <selection pane="topLeft" activeCell="D396" sqref="D396"/>
      <selection pane="bottomLeft" activeCell="E423" sqref="E423"/>
    </sheetView>
  </sheetViews>
  <sheetFormatPr defaultColWidth="9.00390625" defaultRowHeight="15.75"/>
  <cols>
    <col min="1" max="1" width="6.125" style="1" hidden="1" customWidth="1"/>
    <col min="2" max="2" width="21.00390625" style="4" hidden="1" customWidth="1"/>
    <col min="3" max="3" width="22.50390625" style="5" hidden="1" customWidth="1"/>
    <col min="4" max="4" width="57.375" style="6" customWidth="1"/>
    <col min="5" max="5" width="13.875" style="6" customWidth="1"/>
    <col min="6" max="6" width="13.625" style="6" customWidth="1"/>
    <col min="7" max="7" width="13.00390625" style="6" customWidth="1"/>
    <col min="8" max="8" width="12.625" style="6" customWidth="1"/>
    <col min="9" max="9" width="12.75390625" style="3" customWidth="1"/>
    <col min="10" max="10" width="11.00390625" style="3" customWidth="1"/>
    <col min="11" max="11" width="9.875" style="3" customWidth="1"/>
    <col min="12" max="12" width="13.75390625" style="3" hidden="1" customWidth="1"/>
    <col min="13" max="13" width="15.25390625" style="3" customWidth="1"/>
  </cols>
  <sheetData>
    <row r="1" spans="1:11" ht="15.75" hidden="1">
      <c r="A1" s="110" t="s">
        <v>222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4:11" ht="15.75" hidden="1">
      <c r="D2" s="42"/>
      <c r="H2" s="7"/>
      <c r="K2" s="7" t="s">
        <v>0</v>
      </c>
    </row>
    <row r="3" spans="1:11" ht="15.75" hidden="1">
      <c r="A3" s="120" t="s">
        <v>1</v>
      </c>
      <c r="B3" s="100" t="s">
        <v>2</v>
      </c>
      <c r="C3" s="120" t="s">
        <v>3</v>
      </c>
      <c r="D3" s="100" t="s">
        <v>4</v>
      </c>
      <c r="E3" s="101" t="s">
        <v>217</v>
      </c>
      <c r="F3" s="116" t="s">
        <v>208</v>
      </c>
      <c r="G3" s="116" t="s">
        <v>218</v>
      </c>
      <c r="H3" s="116" t="s">
        <v>219</v>
      </c>
      <c r="I3" s="115" t="s">
        <v>220</v>
      </c>
      <c r="J3" s="100" t="s">
        <v>221</v>
      </c>
      <c r="K3" s="116" t="s">
        <v>5</v>
      </c>
    </row>
    <row r="4" spans="1:11" ht="15.75" hidden="1">
      <c r="A4" s="120"/>
      <c r="B4" s="100"/>
      <c r="C4" s="120"/>
      <c r="D4" s="100"/>
      <c r="E4" s="102"/>
      <c r="F4" s="117"/>
      <c r="G4" s="117"/>
      <c r="H4" s="117"/>
      <c r="I4" s="104"/>
      <c r="J4" s="104"/>
      <c r="K4" s="117"/>
    </row>
    <row r="5" spans="1:11" ht="15.75" hidden="1">
      <c r="A5" s="106" t="s">
        <v>6</v>
      </c>
      <c r="B5" s="97" t="s">
        <v>7</v>
      </c>
      <c r="C5" s="9" t="s">
        <v>8</v>
      </c>
      <c r="D5" s="10" t="s">
        <v>9</v>
      </c>
      <c r="E5" s="11"/>
      <c r="F5" s="12"/>
      <c r="G5" s="13"/>
      <c r="H5" s="11"/>
      <c r="I5" s="15">
        <f>H5-G5</f>
        <v>0</v>
      </c>
      <c r="J5" s="15" t="e">
        <f>H5/G5*100</f>
        <v>#DIV/0!</v>
      </c>
      <c r="K5" s="15" t="e">
        <f>H5/F5*100</f>
        <v>#DIV/0!</v>
      </c>
    </row>
    <row r="6" spans="1:11" ht="15.75" hidden="1">
      <c r="A6" s="107"/>
      <c r="B6" s="98"/>
      <c r="C6" s="16" t="s">
        <v>10</v>
      </c>
      <c r="D6" s="17" t="s">
        <v>11</v>
      </c>
      <c r="E6" s="60">
        <v>88094.8</v>
      </c>
      <c r="F6" s="11">
        <v>352527.3</v>
      </c>
      <c r="G6" s="11">
        <v>61000</v>
      </c>
      <c r="H6" s="11">
        <v>68237</v>
      </c>
      <c r="I6" s="15">
        <f>H6-G6</f>
        <v>7237</v>
      </c>
      <c r="J6" s="15">
        <f>H6/G6*100</f>
        <v>111.8639344262295</v>
      </c>
      <c r="K6" s="15">
        <f>H6/F6*100</f>
        <v>19.356515084080016</v>
      </c>
    </row>
    <row r="7" spans="1:11" ht="31.5" hidden="1">
      <c r="A7" s="107"/>
      <c r="B7" s="98"/>
      <c r="C7" s="16" t="s">
        <v>12</v>
      </c>
      <c r="D7" s="18" t="s">
        <v>13</v>
      </c>
      <c r="E7" s="60"/>
      <c r="F7" s="11">
        <v>3225.3</v>
      </c>
      <c r="G7" s="11"/>
      <c r="H7" s="11"/>
      <c r="I7" s="15">
        <f aca="true" t="shared" si="0" ref="I7:I70">H7-G7</f>
        <v>0</v>
      </c>
      <c r="J7" s="15"/>
      <c r="K7" s="15">
        <f aca="true" t="shared" si="1" ref="K7:K70">H7/F7*100</f>
        <v>0</v>
      </c>
    </row>
    <row r="8" spans="1:11" ht="31.5" hidden="1">
      <c r="A8" s="107"/>
      <c r="B8" s="98"/>
      <c r="C8" s="19" t="s">
        <v>14</v>
      </c>
      <c r="D8" s="20" t="s">
        <v>15</v>
      </c>
      <c r="E8" s="60">
        <v>306.3</v>
      </c>
      <c r="F8" s="11"/>
      <c r="G8" s="11"/>
      <c r="H8" s="11">
        <v>88.2</v>
      </c>
      <c r="I8" s="15">
        <f t="shared" si="0"/>
        <v>88.2</v>
      </c>
      <c r="J8" s="15"/>
      <c r="K8" s="15"/>
    </row>
    <row r="9" spans="1:11" ht="31.5" hidden="1">
      <c r="A9" s="107"/>
      <c r="B9" s="98"/>
      <c r="C9" s="16" t="s">
        <v>16</v>
      </c>
      <c r="D9" s="21" t="s">
        <v>17</v>
      </c>
      <c r="E9" s="60">
        <v>7.8</v>
      </c>
      <c r="F9" s="11"/>
      <c r="G9" s="11"/>
      <c r="H9" s="11">
        <v>0.6</v>
      </c>
      <c r="I9" s="15">
        <f t="shared" si="0"/>
        <v>0.6</v>
      </c>
      <c r="J9" s="15"/>
      <c r="K9" s="15"/>
    </row>
    <row r="10" spans="1:11" ht="78.75" hidden="1">
      <c r="A10" s="107"/>
      <c r="B10" s="98"/>
      <c r="C10" s="19" t="s">
        <v>18</v>
      </c>
      <c r="D10" s="22" t="s">
        <v>19</v>
      </c>
      <c r="E10" s="60">
        <v>5.5</v>
      </c>
      <c r="F10" s="11"/>
      <c r="G10" s="11"/>
      <c r="H10" s="11"/>
      <c r="I10" s="15">
        <f t="shared" si="0"/>
        <v>0</v>
      </c>
      <c r="J10" s="15"/>
      <c r="K10" s="15"/>
    </row>
    <row r="11" spans="1:11" ht="47.25" hidden="1">
      <c r="A11" s="107"/>
      <c r="B11" s="98"/>
      <c r="C11" s="19" t="s">
        <v>20</v>
      </c>
      <c r="D11" s="20" t="s">
        <v>21</v>
      </c>
      <c r="E11" s="60">
        <v>54073.3</v>
      </c>
      <c r="F11" s="11">
        <v>860562.8</v>
      </c>
      <c r="G11" s="11">
        <v>28523</v>
      </c>
      <c r="H11" s="11">
        <v>29465.1</v>
      </c>
      <c r="I11" s="15">
        <f t="shared" si="0"/>
        <v>942.0999999999985</v>
      </c>
      <c r="J11" s="15">
        <f aca="true" t="shared" si="2" ref="J11:J73">H11/G11*100</f>
        <v>103.30294849770361</v>
      </c>
      <c r="K11" s="15">
        <f t="shared" si="1"/>
        <v>3.4239337326688997</v>
      </c>
    </row>
    <row r="12" spans="1:11" ht="47.25" hidden="1">
      <c r="A12" s="107"/>
      <c r="B12" s="98"/>
      <c r="C12" s="19" t="s">
        <v>65</v>
      </c>
      <c r="D12" s="20" t="s">
        <v>66</v>
      </c>
      <c r="E12" s="60"/>
      <c r="F12" s="11">
        <v>1709.2</v>
      </c>
      <c r="G12" s="11"/>
      <c r="H12" s="11">
        <v>253</v>
      </c>
      <c r="I12" s="15">
        <f t="shared" si="0"/>
        <v>253</v>
      </c>
      <c r="J12" s="15"/>
      <c r="K12" s="15">
        <f t="shared" si="1"/>
        <v>14.802246665106484</v>
      </c>
    </row>
    <row r="13" spans="1:11" ht="15.75" hidden="1">
      <c r="A13" s="107"/>
      <c r="B13" s="98"/>
      <c r="C13" s="16" t="s">
        <v>22</v>
      </c>
      <c r="D13" s="18" t="s">
        <v>23</v>
      </c>
      <c r="E13" s="60">
        <f>SUM(E14:E15)</f>
        <v>1.6</v>
      </c>
      <c r="F13" s="11">
        <f>SUM(F14:F15)</f>
        <v>0</v>
      </c>
      <c r="G13" s="11">
        <f>SUM(G14:G15)</f>
        <v>0</v>
      </c>
      <c r="H13" s="11">
        <f>SUM(H14:H15)</f>
        <v>0</v>
      </c>
      <c r="I13" s="15">
        <f t="shared" si="0"/>
        <v>0</v>
      </c>
      <c r="J13" s="15"/>
      <c r="K13" s="15"/>
    </row>
    <row r="14" spans="1:11" ht="63" hidden="1">
      <c r="A14" s="107"/>
      <c r="B14" s="98"/>
      <c r="C14" s="19" t="s">
        <v>200</v>
      </c>
      <c r="D14" s="58" t="s">
        <v>24</v>
      </c>
      <c r="E14" s="60"/>
      <c r="F14" s="11"/>
      <c r="G14" s="11"/>
      <c r="H14" s="11"/>
      <c r="I14" s="15">
        <f t="shared" si="0"/>
        <v>0</v>
      </c>
      <c r="J14" s="15"/>
      <c r="K14" s="15"/>
    </row>
    <row r="15" spans="1:11" ht="47.25" hidden="1">
      <c r="A15" s="107"/>
      <c r="B15" s="98"/>
      <c r="C15" s="19" t="s">
        <v>25</v>
      </c>
      <c r="D15" s="20" t="s">
        <v>26</v>
      </c>
      <c r="E15" s="60">
        <v>1.6</v>
      </c>
      <c r="F15" s="11"/>
      <c r="G15" s="11"/>
      <c r="H15" s="11"/>
      <c r="I15" s="15">
        <f t="shared" si="0"/>
        <v>0</v>
      </c>
      <c r="J15" s="15"/>
      <c r="K15" s="15"/>
    </row>
    <row r="16" spans="1:11" ht="15.75" hidden="1">
      <c r="A16" s="107"/>
      <c r="B16" s="98"/>
      <c r="C16" s="16" t="s">
        <v>27</v>
      </c>
      <c r="D16" s="18" t="s">
        <v>28</v>
      </c>
      <c r="E16" s="60">
        <v>2907.4</v>
      </c>
      <c r="F16" s="11"/>
      <c r="G16" s="11"/>
      <c r="H16" s="11"/>
      <c r="I16" s="15">
        <f t="shared" si="0"/>
        <v>0</v>
      </c>
      <c r="J16" s="15"/>
      <c r="K16" s="15"/>
    </row>
    <row r="17" spans="1:11" ht="15.75" hidden="1">
      <c r="A17" s="107"/>
      <c r="B17" s="98"/>
      <c r="C17" s="16" t="s">
        <v>29</v>
      </c>
      <c r="D17" s="18" t="s">
        <v>30</v>
      </c>
      <c r="E17" s="60">
        <v>279.2</v>
      </c>
      <c r="F17" s="11"/>
      <c r="G17" s="11"/>
      <c r="H17" s="11"/>
      <c r="I17" s="15">
        <f t="shared" si="0"/>
        <v>0</v>
      </c>
      <c r="J17" s="15"/>
      <c r="K17" s="15"/>
    </row>
    <row r="18" spans="1:11" ht="15.75" hidden="1">
      <c r="A18" s="107"/>
      <c r="B18" s="98"/>
      <c r="C18" s="16" t="s">
        <v>48</v>
      </c>
      <c r="D18" s="18" t="s">
        <v>49</v>
      </c>
      <c r="E18" s="60"/>
      <c r="F18" s="11"/>
      <c r="G18" s="11"/>
      <c r="H18" s="11">
        <v>-34532.5</v>
      </c>
      <c r="I18" s="15">
        <f t="shared" si="0"/>
        <v>-34532.5</v>
      </c>
      <c r="J18" s="15"/>
      <c r="K18" s="15"/>
    </row>
    <row r="19" spans="1:11" ht="15.75" hidden="1">
      <c r="A19" s="107"/>
      <c r="B19" s="98"/>
      <c r="C19" s="16" t="s">
        <v>52</v>
      </c>
      <c r="D19" s="18" t="s">
        <v>89</v>
      </c>
      <c r="E19" s="60"/>
      <c r="F19" s="11"/>
      <c r="G19" s="11"/>
      <c r="H19" s="11"/>
      <c r="I19" s="15">
        <f t="shared" si="0"/>
        <v>0</v>
      </c>
      <c r="J19" s="15" t="e">
        <f t="shared" si="2"/>
        <v>#DIV/0!</v>
      </c>
      <c r="K19" s="15" t="e">
        <f t="shared" si="1"/>
        <v>#DIV/0!</v>
      </c>
    </row>
    <row r="20" spans="1:13" ht="15.75" hidden="1">
      <c r="A20" s="107"/>
      <c r="B20" s="98"/>
      <c r="C20" s="23"/>
      <c r="D20" s="24" t="s">
        <v>33</v>
      </c>
      <c r="E20" s="62">
        <f>SUM(E5:E13,E16:E19)</f>
        <v>145675.90000000002</v>
      </c>
      <c r="F20" s="25">
        <f>SUM(F5:F13,F16:F19)</f>
        <v>1218024.5999999999</v>
      </c>
      <c r="G20" s="25">
        <f>SUM(G5:G13,G16:G19)</f>
        <v>89523</v>
      </c>
      <c r="H20" s="25">
        <f>SUM(H5:H13,H16:H19)</f>
        <v>63511.399999999994</v>
      </c>
      <c r="I20" s="61">
        <f t="shared" si="0"/>
        <v>-26011.600000000006</v>
      </c>
      <c r="J20" s="61">
        <f t="shared" si="2"/>
        <v>70.94422662332585</v>
      </c>
      <c r="K20" s="61">
        <f t="shared" si="1"/>
        <v>5.214295343460223</v>
      </c>
      <c r="L20" s="26"/>
      <c r="M20" s="26"/>
    </row>
    <row r="21" spans="1:11" ht="15.75" hidden="1">
      <c r="A21" s="107"/>
      <c r="B21" s="98"/>
      <c r="C21" s="16" t="s">
        <v>34</v>
      </c>
      <c r="D21" s="27" t="s">
        <v>35</v>
      </c>
      <c r="E21" s="60">
        <v>52762.9</v>
      </c>
      <c r="F21" s="11">
        <v>2577354.9</v>
      </c>
      <c r="G21" s="11">
        <v>46392.4</v>
      </c>
      <c r="H21" s="11">
        <v>51568.5</v>
      </c>
      <c r="I21" s="15">
        <f t="shared" si="0"/>
        <v>5176.0999999999985</v>
      </c>
      <c r="J21" s="15">
        <f t="shared" si="2"/>
        <v>111.15721540597166</v>
      </c>
      <c r="K21" s="15">
        <f t="shared" si="1"/>
        <v>2.0008303862227126</v>
      </c>
    </row>
    <row r="22" spans="1:13" ht="15.75" hidden="1">
      <c r="A22" s="107"/>
      <c r="B22" s="98"/>
      <c r="C22" s="23"/>
      <c r="D22" s="24" t="s">
        <v>36</v>
      </c>
      <c r="E22" s="62">
        <f>SUM(E21)</f>
        <v>52762.9</v>
      </c>
      <c r="F22" s="25">
        <f>SUM(F21)</f>
        <v>2577354.9</v>
      </c>
      <c r="G22" s="25">
        <f>SUM(G21)</f>
        <v>46392.4</v>
      </c>
      <c r="H22" s="25">
        <f>SUM(H21)</f>
        <v>51568.5</v>
      </c>
      <c r="I22" s="61">
        <f t="shared" si="0"/>
        <v>5176.0999999999985</v>
      </c>
      <c r="J22" s="61">
        <f t="shared" si="2"/>
        <v>111.15721540597166</v>
      </c>
      <c r="K22" s="61">
        <f t="shared" si="1"/>
        <v>2.0008303862227126</v>
      </c>
      <c r="L22" s="26"/>
      <c r="M22" s="26"/>
    </row>
    <row r="23" spans="1:13" ht="31.5" hidden="1">
      <c r="A23" s="107"/>
      <c r="B23" s="98"/>
      <c r="C23" s="23"/>
      <c r="D23" s="24" t="s">
        <v>215</v>
      </c>
      <c r="E23" s="62">
        <f>E24-E18</f>
        <v>198438.80000000002</v>
      </c>
      <c r="F23" s="25">
        <f>F24-F18</f>
        <v>3795379.5</v>
      </c>
      <c r="G23" s="25">
        <f>G24-G18</f>
        <v>135915.4</v>
      </c>
      <c r="H23" s="25">
        <f>H24-H18</f>
        <v>149612.4</v>
      </c>
      <c r="I23" s="61">
        <f t="shared" si="0"/>
        <v>13697</v>
      </c>
      <c r="J23" s="61">
        <f t="shared" si="2"/>
        <v>110.07759238467459</v>
      </c>
      <c r="K23" s="61">
        <f t="shared" si="1"/>
        <v>3.941961535071789</v>
      </c>
      <c r="L23" s="26"/>
      <c r="M23" s="26"/>
    </row>
    <row r="24" spans="1:13" ht="31.5" hidden="1">
      <c r="A24" s="111"/>
      <c r="B24" s="99"/>
      <c r="C24" s="23"/>
      <c r="D24" s="24" t="s">
        <v>216</v>
      </c>
      <c r="E24" s="62">
        <f>E20+E22</f>
        <v>198438.80000000002</v>
      </c>
      <c r="F24" s="25">
        <f>F20+F22</f>
        <v>3795379.5</v>
      </c>
      <c r="G24" s="25">
        <f>G20+G22</f>
        <v>135915.4</v>
      </c>
      <c r="H24" s="25">
        <f>H20+H22</f>
        <v>115079.9</v>
      </c>
      <c r="I24" s="61">
        <f t="shared" si="0"/>
        <v>-20835.5</v>
      </c>
      <c r="J24" s="61">
        <f t="shared" si="2"/>
        <v>84.67024340140999</v>
      </c>
      <c r="K24" s="61">
        <f t="shared" si="1"/>
        <v>3.0321052216254</v>
      </c>
      <c r="L24" s="26"/>
      <c r="M24" s="26"/>
    </row>
    <row r="25" spans="1:11" ht="31.5" hidden="1">
      <c r="A25" s="106" t="s">
        <v>38</v>
      </c>
      <c r="B25" s="97" t="s">
        <v>39</v>
      </c>
      <c r="C25" s="16" t="s">
        <v>16</v>
      </c>
      <c r="D25" s="21" t="s">
        <v>17</v>
      </c>
      <c r="E25" s="60">
        <v>0.1</v>
      </c>
      <c r="F25" s="11"/>
      <c r="G25" s="11"/>
      <c r="H25" s="11"/>
      <c r="I25" s="15">
        <f t="shared" si="0"/>
        <v>0</v>
      </c>
      <c r="J25" s="15"/>
      <c r="K25" s="15"/>
    </row>
    <row r="26" spans="1:11" ht="15.75" hidden="1">
      <c r="A26" s="107"/>
      <c r="B26" s="98"/>
      <c r="C26" s="16" t="s">
        <v>22</v>
      </c>
      <c r="D26" s="18" t="s">
        <v>23</v>
      </c>
      <c r="E26" s="60">
        <f>SUM(E27:E28)</f>
        <v>0</v>
      </c>
      <c r="F26" s="11">
        <f>SUM(F27:F28)</f>
        <v>1800</v>
      </c>
      <c r="G26" s="11">
        <f>SUM(G27:G28)</f>
        <v>100</v>
      </c>
      <c r="H26" s="11">
        <f>SUM(H27:H28)</f>
        <v>170.3</v>
      </c>
      <c r="I26" s="15">
        <f t="shared" si="0"/>
        <v>70.30000000000001</v>
      </c>
      <c r="J26" s="15">
        <f t="shared" si="2"/>
        <v>170.3</v>
      </c>
      <c r="K26" s="15">
        <f t="shared" si="1"/>
        <v>9.461111111111112</v>
      </c>
    </row>
    <row r="27" spans="1:11" ht="31.5" hidden="1">
      <c r="A27" s="107"/>
      <c r="B27" s="98"/>
      <c r="C27" s="19" t="s">
        <v>42</v>
      </c>
      <c r="D27" s="20" t="s">
        <v>43</v>
      </c>
      <c r="E27" s="60"/>
      <c r="F27" s="11"/>
      <c r="G27" s="11"/>
      <c r="H27" s="11">
        <v>170.3</v>
      </c>
      <c r="I27" s="15">
        <f t="shared" si="0"/>
        <v>170.3</v>
      </c>
      <c r="J27" s="15" t="e">
        <f t="shared" si="2"/>
        <v>#DIV/0!</v>
      </c>
      <c r="K27" s="15" t="e">
        <f t="shared" si="1"/>
        <v>#DIV/0!</v>
      </c>
    </row>
    <row r="28" spans="1:11" ht="47.25" hidden="1">
      <c r="A28" s="107"/>
      <c r="B28" s="98"/>
      <c r="C28" s="19" t="s">
        <v>44</v>
      </c>
      <c r="D28" s="58" t="s">
        <v>45</v>
      </c>
      <c r="E28" s="60"/>
      <c r="F28" s="11">
        <v>1800</v>
      </c>
      <c r="G28" s="11">
        <v>100</v>
      </c>
      <c r="H28" s="11"/>
      <c r="I28" s="15">
        <f t="shared" si="0"/>
        <v>-100</v>
      </c>
      <c r="J28" s="15">
        <f t="shared" si="2"/>
        <v>0</v>
      </c>
      <c r="K28" s="15">
        <f t="shared" si="1"/>
        <v>0</v>
      </c>
    </row>
    <row r="29" spans="1:11" ht="15.75" hidden="1">
      <c r="A29" s="107"/>
      <c r="B29" s="98"/>
      <c r="C29" s="16" t="s">
        <v>27</v>
      </c>
      <c r="D29" s="18" t="s">
        <v>28</v>
      </c>
      <c r="E29" s="60">
        <v>3270.5</v>
      </c>
      <c r="F29" s="11"/>
      <c r="G29" s="11"/>
      <c r="H29" s="11">
        <v>978.4</v>
      </c>
      <c r="I29" s="15">
        <f t="shared" si="0"/>
        <v>978.4</v>
      </c>
      <c r="J29" s="15"/>
      <c r="K29" s="15"/>
    </row>
    <row r="30" spans="1:11" ht="15.75" hidden="1">
      <c r="A30" s="107"/>
      <c r="B30" s="98"/>
      <c r="C30" s="16" t="s">
        <v>29</v>
      </c>
      <c r="D30" s="18" t="s">
        <v>30</v>
      </c>
      <c r="E30" s="60"/>
      <c r="F30" s="11"/>
      <c r="G30" s="11"/>
      <c r="H30" s="11"/>
      <c r="I30" s="15">
        <f t="shared" si="0"/>
        <v>0</v>
      </c>
      <c r="J30" s="15" t="e">
        <f t="shared" si="2"/>
        <v>#DIV/0!</v>
      </c>
      <c r="K30" s="15" t="e">
        <f t="shared" si="1"/>
        <v>#DIV/0!</v>
      </c>
    </row>
    <row r="31" spans="1:11" ht="31.5" hidden="1">
      <c r="A31" s="107"/>
      <c r="B31" s="98"/>
      <c r="C31" s="16" t="s">
        <v>46</v>
      </c>
      <c r="D31" s="18" t="s">
        <v>47</v>
      </c>
      <c r="E31" s="60"/>
      <c r="F31" s="11"/>
      <c r="G31" s="11"/>
      <c r="H31" s="11"/>
      <c r="I31" s="15">
        <f t="shared" si="0"/>
        <v>0</v>
      </c>
      <c r="J31" s="15" t="e">
        <f t="shared" si="2"/>
        <v>#DIV/0!</v>
      </c>
      <c r="K31" s="15" t="e">
        <f t="shared" si="1"/>
        <v>#DIV/0!</v>
      </c>
    </row>
    <row r="32" spans="1:11" ht="15.75" hidden="1">
      <c r="A32" s="107"/>
      <c r="B32" s="98"/>
      <c r="C32" s="16" t="s">
        <v>48</v>
      </c>
      <c r="D32" s="18" t="s">
        <v>49</v>
      </c>
      <c r="E32" s="60"/>
      <c r="F32" s="11"/>
      <c r="G32" s="11"/>
      <c r="H32" s="11"/>
      <c r="I32" s="15">
        <f t="shared" si="0"/>
        <v>0</v>
      </c>
      <c r="J32" s="15" t="e">
        <f t="shared" si="2"/>
        <v>#DIV/0!</v>
      </c>
      <c r="K32" s="15" t="e">
        <f t="shared" si="1"/>
        <v>#DIV/0!</v>
      </c>
    </row>
    <row r="33" spans="1:11" ht="31.5" hidden="1">
      <c r="A33" s="107"/>
      <c r="B33" s="98"/>
      <c r="C33" s="16" t="s">
        <v>50</v>
      </c>
      <c r="D33" s="18" t="s">
        <v>51</v>
      </c>
      <c r="E33" s="60"/>
      <c r="F33" s="11"/>
      <c r="G33" s="11"/>
      <c r="H33" s="11"/>
      <c r="I33" s="15">
        <f t="shared" si="0"/>
        <v>0</v>
      </c>
      <c r="J33" s="15" t="e">
        <f t="shared" si="2"/>
        <v>#DIV/0!</v>
      </c>
      <c r="K33" s="15" t="e">
        <f t="shared" si="1"/>
        <v>#DIV/0!</v>
      </c>
    </row>
    <row r="34" spans="1:11" ht="15.75" hidden="1">
      <c r="A34" s="107"/>
      <c r="B34" s="98"/>
      <c r="C34" s="16" t="s">
        <v>52</v>
      </c>
      <c r="D34" s="18" t="s">
        <v>203</v>
      </c>
      <c r="E34" s="60"/>
      <c r="F34" s="11"/>
      <c r="G34" s="11"/>
      <c r="H34" s="11"/>
      <c r="I34" s="15">
        <f t="shared" si="0"/>
        <v>0</v>
      </c>
      <c r="J34" s="15" t="e">
        <f t="shared" si="2"/>
        <v>#DIV/0!</v>
      </c>
      <c r="K34" s="15" t="e">
        <f t="shared" si="1"/>
        <v>#DIV/0!</v>
      </c>
    </row>
    <row r="35" spans="1:11" ht="15.75" hidden="1">
      <c r="A35" s="107"/>
      <c r="B35" s="98"/>
      <c r="C35" s="16" t="s">
        <v>53</v>
      </c>
      <c r="D35" s="18" t="s">
        <v>54</v>
      </c>
      <c r="E35" s="60"/>
      <c r="F35" s="11"/>
      <c r="G35" s="11"/>
      <c r="H35" s="11"/>
      <c r="I35" s="15">
        <f t="shared" si="0"/>
        <v>0</v>
      </c>
      <c r="J35" s="15" t="e">
        <f t="shared" si="2"/>
        <v>#DIV/0!</v>
      </c>
      <c r="K35" s="15" t="e">
        <f t="shared" si="1"/>
        <v>#DIV/0!</v>
      </c>
    </row>
    <row r="36" spans="1:11" ht="15.75" hidden="1">
      <c r="A36" s="107"/>
      <c r="B36" s="98"/>
      <c r="C36" s="16" t="s">
        <v>55</v>
      </c>
      <c r="D36" s="20" t="s">
        <v>56</v>
      </c>
      <c r="E36" s="60"/>
      <c r="F36" s="11"/>
      <c r="G36" s="11"/>
      <c r="H36" s="11"/>
      <c r="I36" s="15">
        <f t="shared" si="0"/>
        <v>0</v>
      </c>
      <c r="J36" s="15" t="e">
        <f t="shared" si="2"/>
        <v>#DIV/0!</v>
      </c>
      <c r="K36" s="15" t="e">
        <f t="shared" si="1"/>
        <v>#DIV/0!</v>
      </c>
    </row>
    <row r="37" spans="1:11" ht="15.75" hidden="1">
      <c r="A37" s="107"/>
      <c r="B37" s="98"/>
      <c r="C37" s="16"/>
      <c r="D37" s="24" t="s">
        <v>33</v>
      </c>
      <c r="E37" s="62">
        <f>SUM(E25:E26,E29:E36)</f>
        <v>3270.6</v>
      </c>
      <c r="F37" s="25">
        <f>SUM(F25:F26,F29:F36)</f>
        <v>1800</v>
      </c>
      <c r="G37" s="25">
        <f>SUM(G25:G26,G29:G36)</f>
        <v>100</v>
      </c>
      <c r="H37" s="25">
        <f>SUM(H25:H26,H29:H36)</f>
        <v>1148.7</v>
      </c>
      <c r="I37" s="61">
        <f t="shared" si="0"/>
        <v>1048.7</v>
      </c>
      <c r="J37" s="61">
        <f t="shared" si="2"/>
        <v>1148.7</v>
      </c>
      <c r="K37" s="61">
        <f t="shared" si="1"/>
        <v>63.81666666666666</v>
      </c>
    </row>
    <row r="38" spans="1:11" ht="110.25" hidden="1">
      <c r="A38" s="107"/>
      <c r="B38" s="98"/>
      <c r="C38" s="29" t="s">
        <v>206</v>
      </c>
      <c r="D38" s="30" t="s">
        <v>207</v>
      </c>
      <c r="E38" s="60">
        <v>44.2</v>
      </c>
      <c r="F38" s="11">
        <f>220+265</f>
        <v>485</v>
      </c>
      <c r="G38" s="11">
        <v>57.2</v>
      </c>
      <c r="H38" s="11">
        <v>136.9</v>
      </c>
      <c r="I38" s="15">
        <f t="shared" si="0"/>
        <v>79.7</v>
      </c>
      <c r="J38" s="15">
        <f t="shared" si="2"/>
        <v>239.33566433566432</v>
      </c>
      <c r="K38" s="15">
        <f t="shared" si="1"/>
        <v>28.22680412371134</v>
      </c>
    </row>
    <row r="39" spans="1:11" ht="15.75" hidden="1">
      <c r="A39" s="107"/>
      <c r="B39" s="98"/>
      <c r="C39" s="16" t="s">
        <v>169</v>
      </c>
      <c r="D39" s="27" t="s">
        <v>170</v>
      </c>
      <c r="E39" s="63">
        <v>49.1</v>
      </c>
      <c r="F39" s="37"/>
      <c r="G39" s="37"/>
      <c r="H39" s="34">
        <v>6.5</v>
      </c>
      <c r="I39" s="15">
        <f t="shared" si="0"/>
        <v>6.5</v>
      </c>
      <c r="J39" s="15"/>
      <c r="K39" s="15"/>
    </row>
    <row r="40" spans="1:11" ht="15.75" hidden="1">
      <c r="A40" s="107"/>
      <c r="B40" s="98"/>
      <c r="C40" s="16" t="s">
        <v>22</v>
      </c>
      <c r="D40" s="18" t="s">
        <v>23</v>
      </c>
      <c r="E40" s="60">
        <f>SUM(E41:E41)</f>
        <v>0</v>
      </c>
      <c r="F40" s="11">
        <f>SUM(F41:F41)</f>
        <v>0</v>
      </c>
      <c r="G40" s="11">
        <f>SUM(G41:G41)</f>
        <v>0</v>
      </c>
      <c r="H40" s="11">
        <f>SUM(H41:H41)</f>
        <v>0</v>
      </c>
      <c r="I40" s="15">
        <f t="shared" si="0"/>
        <v>0</v>
      </c>
      <c r="J40" s="15" t="e">
        <f t="shared" si="2"/>
        <v>#DIV/0!</v>
      </c>
      <c r="K40" s="15" t="e">
        <f t="shared" si="1"/>
        <v>#DIV/0!</v>
      </c>
    </row>
    <row r="41" spans="1:11" ht="63" hidden="1">
      <c r="A41" s="107"/>
      <c r="B41" s="98"/>
      <c r="C41" s="16" t="s">
        <v>179</v>
      </c>
      <c r="D41" s="58" t="s">
        <v>180</v>
      </c>
      <c r="E41" s="60"/>
      <c r="F41" s="11"/>
      <c r="G41" s="11"/>
      <c r="H41" s="11"/>
      <c r="I41" s="15">
        <f t="shared" si="0"/>
        <v>0</v>
      </c>
      <c r="J41" s="15" t="e">
        <f t="shared" si="2"/>
        <v>#DIV/0!</v>
      </c>
      <c r="K41" s="15" t="e">
        <f t="shared" si="1"/>
        <v>#DIV/0!</v>
      </c>
    </row>
    <row r="42" spans="1:11" ht="15.75" hidden="1">
      <c r="A42" s="107"/>
      <c r="B42" s="98"/>
      <c r="C42" s="16" t="s">
        <v>52</v>
      </c>
      <c r="D42" s="18" t="s">
        <v>89</v>
      </c>
      <c r="E42" s="60"/>
      <c r="F42" s="11"/>
      <c r="G42" s="11"/>
      <c r="H42" s="11"/>
      <c r="I42" s="15">
        <f t="shared" si="0"/>
        <v>0</v>
      </c>
      <c r="J42" s="15" t="e">
        <f t="shared" si="2"/>
        <v>#DIV/0!</v>
      </c>
      <c r="K42" s="15" t="e">
        <f t="shared" si="1"/>
        <v>#DIV/0!</v>
      </c>
    </row>
    <row r="43" spans="1:13" ht="15.75" hidden="1">
      <c r="A43" s="107"/>
      <c r="B43" s="98"/>
      <c r="C43" s="28"/>
      <c r="D43" s="24" t="s">
        <v>36</v>
      </c>
      <c r="E43" s="57">
        <f>SUM(E38:E40,E42)</f>
        <v>93.30000000000001</v>
      </c>
      <c r="F43" s="37">
        <f>SUM(F38:F40,F42)</f>
        <v>485</v>
      </c>
      <c r="G43" s="37">
        <f>SUM(G38:G40,G42)</f>
        <v>57.2</v>
      </c>
      <c r="H43" s="37">
        <f>SUM(H38:H40,H42)</f>
        <v>143.4</v>
      </c>
      <c r="I43" s="61">
        <f t="shared" si="0"/>
        <v>86.2</v>
      </c>
      <c r="J43" s="61">
        <f t="shared" si="2"/>
        <v>250.69930069930072</v>
      </c>
      <c r="K43" s="61">
        <f t="shared" si="1"/>
        <v>29.567010309278352</v>
      </c>
      <c r="L43" s="26"/>
      <c r="M43" s="26"/>
    </row>
    <row r="44" spans="1:13" ht="15.75" hidden="1">
      <c r="A44" s="111"/>
      <c r="B44" s="99"/>
      <c r="C44" s="28"/>
      <c r="D44" s="24" t="s">
        <v>37</v>
      </c>
      <c r="E44" s="62">
        <f>E37+E43</f>
        <v>3363.9</v>
      </c>
      <c r="F44" s="25">
        <f>F37+F43</f>
        <v>2285</v>
      </c>
      <c r="G44" s="25">
        <f>G37+G43</f>
        <v>157.2</v>
      </c>
      <c r="H44" s="25">
        <f>H37+H43</f>
        <v>1292.1000000000001</v>
      </c>
      <c r="I44" s="61">
        <f t="shared" si="0"/>
        <v>1134.9</v>
      </c>
      <c r="J44" s="61">
        <f t="shared" si="2"/>
        <v>821.9465648854964</v>
      </c>
      <c r="K44" s="61">
        <f t="shared" si="1"/>
        <v>56.547045951859964</v>
      </c>
      <c r="L44" s="26"/>
      <c r="M44" s="26"/>
    </row>
    <row r="45" spans="1:11" ht="63" hidden="1">
      <c r="A45" s="106" t="s">
        <v>61</v>
      </c>
      <c r="B45" s="97" t="s">
        <v>62</v>
      </c>
      <c r="C45" s="19" t="s">
        <v>63</v>
      </c>
      <c r="D45" s="33" t="s">
        <v>64</v>
      </c>
      <c r="E45" s="63"/>
      <c r="F45" s="11"/>
      <c r="G45" s="34"/>
      <c r="H45" s="34"/>
      <c r="I45" s="15">
        <f t="shared" si="0"/>
        <v>0</v>
      </c>
      <c r="J45" s="15" t="e">
        <f t="shared" si="2"/>
        <v>#DIV/0!</v>
      </c>
      <c r="K45" s="15" t="e">
        <f t="shared" si="1"/>
        <v>#DIV/0!</v>
      </c>
    </row>
    <row r="46" spans="1:11" ht="31.5" hidden="1">
      <c r="A46" s="107"/>
      <c r="B46" s="98"/>
      <c r="C46" s="16" t="s">
        <v>16</v>
      </c>
      <c r="D46" s="21" t="s">
        <v>17</v>
      </c>
      <c r="E46" s="63"/>
      <c r="F46" s="34">
        <v>180</v>
      </c>
      <c r="G46" s="34"/>
      <c r="H46" s="34"/>
      <c r="I46" s="15">
        <f t="shared" si="0"/>
        <v>0</v>
      </c>
      <c r="J46" s="15"/>
      <c r="K46" s="15">
        <f t="shared" si="1"/>
        <v>0</v>
      </c>
    </row>
    <row r="47" spans="1:11" ht="47.25" hidden="1">
      <c r="A47" s="107"/>
      <c r="B47" s="98"/>
      <c r="C47" s="19" t="s">
        <v>65</v>
      </c>
      <c r="D47" s="20" t="s">
        <v>66</v>
      </c>
      <c r="E47" s="63"/>
      <c r="F47" s="34"/>
      <c r="G47" s="34"/>
      <c r="H47" s="34"/>
      <c r="I47" s="15">
        <f t="shared" si="0"/>
        <v>0</v>
      </c>
      <c r="J47" s="15"/>
      <c r="K47" s="15" t="e">
        <f t="shared" si="1"/>
        <v>#DIV/0!</v>
      </c>
    </row>
    <row r="48" spans="1:11" ht="15.75" hidden="1">
      <c r="A48" s="107"/>
      <c r="B48" s="98"/>
      <c r="C48" s="16" t="s">
        <v>22</v>
      </c>
      <c r="D48" s="18" t="s">
        <v>23</v>
      </c>
      <c r="E48" s="60">
        <f>E49</f>
        <v>0</v>
      </c>
      <c r="F48" s="11">
        <f>F49</f>
        <v>0</v>
      </c>
      <c r="G48" s="11">
        <f>G49</f>
        <v>0</v>
      </c>
      <c r="H48" s="11">
        <f>H49</f>
        <v>0</v>
      </c>
      <c r="I48" s="15">
        <f t="shared" si="0"/>
        <v>0</v>
      </c>
      <c r="J48" s="15"/>
      <c r="K48" s="15" t="e">
        <f t="shared" si="1"/>
        <v>#DIV/0!</v>
      </c>
    </row>
    <row r="49" spans="1:11" ht="47.25" hidden="1">
      <c r="A49" s="107"/>
      <c r="B49" s="98"/>
      <c r="C49" s="19" t="s">
        <v>25</v>
      </c>
      <c r="D49" s="20" t="s">
        <v>26</v>
      </c>
      <c r="E49" s="60"/>
      <c r="F49" s="11"/>
      <c r="G49" s="11"/>
      <c r="H49" s="11"/>
      <c r="I49" s="15">
        <f t="shared" si="0"/>
        <v>0</v>
      </c>
      <c r="J49" s="15"/>
      <c r="K49" s="15" t="e">
        <f t="shared" si="1"/>
        <v>#DIV/0!</v>
      </c>
    </row>
    <row r="50" spans="1:11" ht="15.75" hidden="1">
      <c r="A50" s="107"/>
      <c r="B50" s="98"/>
      <c r="C50" s="16" t="s">
        <v>27</v>
      </c>
      <c r="D50" s="18" t="s">
        <v>28</v>
      </c>
      <c r="E50" s="63"/>
      <c r="F50" s="34"/>
      <c r="G50" s="34"/>
      <c r="H50" s="34"/>
      <c r="I50" s="15">
        <f t="shared" si="0"/>
        <v>0</v>
      </c>
      <c r="J50" s="15"/>
      <c r="K50" s="15" t="e">
        <f t="shared" si="1"/>
        <v>#DIV/0!</v>
      </c>
    </row>
    <row r="51" spans="1:11" ht="15.75" hidden="1">
      <c r="A51" s="107"/>
      <c r="B51" s="98"/>
      <c r="C51" s="16" t="s">
        <v>67</v>
      </c>
      <c r="D51" s="18" t="s">
        <v>68</v>
      </c>
      <c r="E51" s="60"/>
      <c r="F51" s="34"/>
      <c r="G51" s="11"/>
      <c r="H51" s="11"/>
      <c r="I51" s="15">
        <f t="shared" si="0"/>
        <v>0</v>
      </c>
      <c r="J51" s="15"/>
      <c r="K51" s="15" t="e">
        <f t="shared" si="1"/>
        <v>#DIV/0!</v>
      </c>
    </row>
    <row r="52" spans="1:13" ht="15.75" hidden="1">
      <c r="A52" s="98"/>
      <c r="B52" s="98"/>
      <c r="C52" s="23"/>
      <c r="D52" s="24" t="s">
        <v>33</v>
      </c>
      <c r="E52" s="62">
        <f>SUM(E45:E48,E50:E51)</f>
        <v>0</v>
      </c>
      <c r="F52" s="25">
        <f>SUM(F45:F48,F50:F51)</f>
        <v>180</v>
      </c>
      <c r="G52" s="25">
        <f>SUM(G45:G48,G50:G51)</f>
        <v>0</v>
      </c>
      <c r="H52" s="25">
        <f>SUM(H45:H48,H50:H51)</f>
        <v>0</v>
      </c>
      <c r="I52" s="61">
        <f t="shared" si="0"/>
        <v>0</v>
      </c>
      <c r="J52" s="61"/>
      <c r="K52" s="61">
        <f t="shared" si="1"/>
        <v>0</v>
      </c>
      <c r="L52" s="26"/>
      <c r="M52" s="26"/>
    </row>
    <row r="53" spans="1:11" ht="15.75" hidden="1">
      <c r="A53" s="108"/>
      <c r="B53" s="108"/>
      <c r="C53" s="16" t="s">
        <v>22</v>
      </c>
      <c r="D53" s="18" t="s">
        <v>23</v>
      </c>
      <c r="E53" s="60">
        <f>E54</f>
        <v>0</v>
      </c>
      <c r="F53" s="11">
        <f>F54</f>
        <v>1500</v>
      </c>
      <c r="G53" s="11">
        <f>G54</f>
        <v>210</v>
      </c>
      <c r="H53" s="11">
        <f>H54</f>
        <v>368.3</v>
      </c>
      <c r="I53" s="15">
        <f t="shared" si="0"/>
        <v>158.3</v>
      </c>
      <c r="J53" s="15">
        <f t="shared" si="2"/>
        <v>175.38095238095238</v>
      </c>
      <c r="K53" s="15">
        <f t="shared" si="1"/>
        <v>24.553333333333335</v>
      </c>
    </row>
    <row r="54" spans="1:11" ht="47.25" hidden="1">
      <c r="A54" s="108"/>
      <c r="B54" s="108"/>
      <c r="C54" s="19" t="s">
        <v>25</v>
      </c>
      <c r="D54" s="20" t="s">
        <v>26</v>
      </c>
      <c r="E54" s="60"/>
      <c r="F54" s="11">
        <v>1500</v>
      </c>
      <c r="G54" s="11">
        <v>210</v>
      </c>
      <c r="H54" s="11">
        <v>368.3</v>
      </c>
      <c r="I54" s="15">
        <f t="shared" si="0"/>
        <v>158.3</v>
      </c>
      <c r="J54" s="15">
        <f t="shared" si="2"/>
        <v>175.38095238095238</v>
      </c>
      <c r="K54" s="15">
        <f t="shared" si="1"/>
        <v>24.553333333333335</v>
      </c>
    </row>
    <row r="55" spans="1:13" ht="15.75" hidden="1">
      <c r="A55" s="108"/>
      <c r="B55" s="108"/>
      <c r="C55" s="23"/>
      <c r="D55" s="24" t="s">
        <v>36</v>
      </c>
      <c r="E55" s="62">
        <f>SUM(E53)</f>
        <v>0</v>
      </c>
      <c r="F55" s="25">
        <f>SUM(F53)</f>
        <v>1500</v>
      </c>
      <c r="G55" s="25">
        <f>SUM(G53)</f>
        <v>210</v>
      </c>
      <c r="H55" s="25">
        <f>SUM(H53)</f>
        <v>368.3</v>
      </c>
      <c r="I55" s="61">
        <f t="shared" si="0"/>
        <v>158.3</v>
      </c>
      <c r="J55" s="61">
        <f t="shared" si="2"/>
        <v>175.38095238095238</v>
      </c>
      <c r="K55" s="61">
        <f t="shared" si="1"/>
        <v>24.553333333333335</v>
      </c>
      <c r="L55" s="26"/>
      <c r="M55" s="26"/>
    </row>
    <row r="56" spans="1:13" ht="15.75" hidden="1">
      <c r="A56" s="105"/>
      <c r="B56" s="105"/>
      <c r="C56" s="23"/>
      <c r="D56" s="24" t="s">
        <v>37</v>
      </c>
      <c r="E56" s="62">
        <f>E52+E55</f>
        <v>0</v>
      </c>
      <c r="F56" s="25">
        <f>F52+F55</f>
        <v>1680</v>
      </c>
      <c r="G56" s="25">
        <f>G52+G55</f>
        <v>210</v>
      </c>
      <c r="H56" s="25">
        <f>H52+H55</f>
        <v>368.3</v>
      </c>
      <c r="I56" s="61">
        <f t="shared" si="0"/>
        <v>158.3</v>
      </c>
      <c r="J56" s="61">
        <f t="shared" si="2"/>
        <v>175.38095238095238</v>
      </c>
      <c r="K56" s="61">
        <f t="shared" si="1"/>
        <v>21.922619047619047</v>
      </c>
      <c r="L56" s="26"/>
      <c r="M56" s="26"/>
    </row>
    <row r="57" spans="1:11" ht="31.5" hidden="1">
      <c r="A57" s="106" t="s">
        <v>69</v>
      </c>
      <c r="B57" s="97" t="s">
        <v>70</v>
      </c>
      <c r="C57" s="16" t="s">
        <v>16</v>
      </c>
      <c r="D57" s="21" t="s">
        <v>17</v>
      </c>
      <c r="E57" s="60"/>
      <c r="F57" s="11"/>
      <c r="G57" s="11"/>
      <c r="H57" s="11"/>
      <c r="I57" s="15">
        <f t="shared" si="0"/>
        <v>0</v>
      </c>
      <c r="J57" s="15" t="e">
        <f t="shared" si="2"/>
        <v>#DIV/0!</v>
      </c>
      <c r="K57" s="15" t="e">
        <f t="shared" si="1"/>
        <v>#DIV/0!</v>
      </c>
    </row>
    <row r="58" spans="1:11" ht="15.75" hidden="1">
      <c r="A58" s="107"/>
      <c r="B58" s="98"/>
      <c r="C58" s="16" t="s">
        <v>22</v>
      </c>
      <c r="D58" s="18" t="s">
        <v>23</v>
      </c>
      <c r="E58" s="60">
        <f>E59</f>
        <v>0</v>
      </c>
      <c r="F58" s="11">
        <f>F59</f>
        <v>0</v>
      </c>
      <c r="G58" s="11">
        <f>G59</f>
        <v>0</v>
      </c>
      <c r="H58" s="11">
        <f>H59</f>
        <v>0</v>
      </c>
      <c r="I58" s="15">
        <f t="shared" si="0"/>
        <v>0</v>
      </c>
      <c r="J58" s="15" t="e">
        <f t="shared" si="2"/>
        <v>#DIV/0!</v>
      </c>
      <c r="K58" s="15" t="e">
        <f t="shared" si="1"/>
        <v>#DIV/0!</v>
      </c>
    </row>
    <row r="59" spans="1:11" ht="47.25" hidden="1">
      <c r="A59" s="107"/>
      <c r="B59" s="98"/>
      <c r="C59" s="19" t="s">
        <v>25</v>
      </c>
      <c r="D59" s="20" t="s">
        <v>26</v>
      </c>
      <c r="E59" s="60"/>
      <c r="F59" s="11"/>
      <c r="G59" s="11"/>
      <c r="H59" s="11"/>
      <c r="I59" s="15">
        <f t="shared" si="0"/>
        <v>0</v>
      </c>
      <c r="J59" s="15" t="e">
        <f t="shared" si="2"/>
        <v>#DIV/0!</v>
      </c>
      <c r="K59" s="15" t="e">
        <f t="shared" si="1"/>
        <v>#DIV/0!</v>
      </c>
    </row>
    <row r="60" spans="1:11" ht="15.75" hidden="1">
      <c r="A60" s="107"/>
      <c r="B60" s="98"/>
      <c r="C60" s="16" t="s">
        <v>27</v>
      </c>
      <c r="D60" s="18" t="s">
        <v>28</v>
      </c>
      <c r="E60" s="60"/>
      <c r="F60" s="11"/>
      <c r="G60" s="11"/>
      <c r="H60" s="11"/>
      <c r="I60" s="15">
        <f t="shared" si="0"/>
        <v>0</v>
      </c>
      <c r="J60" s="15" t="e">
        <f t="shared" si="2"/>
        <v>#DIV/0!</v>
      </c>
      <c r="K60" s="15" t="e">
        <f t="shared" si="1"/>
        <v>#DIV/0!</v>
      </c>
    </row>
    <row r="61" spans="1:13" ht="15.75" hidden="1">
      <c r="A61" s="107"/>
      <c r="B61" s="98"/>
      <c r="C61" s="8"/>
      <c r="D61" s="24" t="s">
        <v>33</v>
      </c>
      <c r="E61" s="62">
        <f>SUM(E57:E58,E60:E60)</f>
        <v>0</v>
      </c>
      <c r="F61" s="25">
        <f>SUM(F57:F58,F60:F60)</f>
        <v>0</v>
      </c>
      <c r="G61" s="25">
        <f>SUM(G57:G58,G60:G60)</f>
        <v>0</v>
      </c>
      <c r="H61" s="25">
        <f>SUM(H57:H58,H60:H60)</f>
        <v>0</v>
      </c>
      <c r="I61" s="61">
        <f t="shared" si="0"/>
        <v>0</v>
      </c>
      <c r="J61" s="15"/>
      <c r="K61" s="15"/>
      <c r="L61" s="26"/>
      <c r="M61" s="26"/>
    </row>
    <row r="62" spans="1:11" ht="15.75" hidden="1">
      <c r="A62" s="107"/>
      <c r="B62" s="98"/>
      <c r="C62" s="16" t="s">
        <v>71</v>
      </c>
      <c r="D62" s="18" t="s">
        <v>72</v>
      </c>
      <c r="E62" s="60">
        <v>2816.4</v>
      </c>
      <c r="F62" s="11">
        <v>13174.1</v>
      </c>
      <c r="G62" s="11">
        <v>2495.4</v>
      </c>
      <c r="H62" s="11">
        <v>1949.2</v>
      </c>
      <c r="I62" s="15">
        <f t="shared" si="0"/>
        <v>-546.2</v>
      </c>
      <c r="J62" s="15">
        <f t="shared" si="2"/>
        <v>78.11172557505812</v>
      </c>
      <c r="K62" s="15">
        <f t="shared" si="1"/>
        <v>14.79569761881267</v>
      </c>
    </row>
    <row r="63" spans="1:11" ht="15.75" hidden="1">
      <c r="A63" s="107"/>
      <c r="B63" s="98"/>
      <c r="C63" s="16" t="s">
        <v>22</v>
      </c>
      <c r="D63" s="18" t="s">
        <v>23</v>
      </c>
      <c r="E63" s="60">
        <f>SUM(E64:E71)</f>
        <v>255.60000000000002</v>
      </c>
      <c r="F63" s="11">
        <f>SUM(F64:F71)</f>
        <v>6091.4</v>
      </c>
      <c r="G63" s="11">
        <f>SUM(G64:G71)</f>
        <v>953.6</v>
      </c>
      <c r="H63" s="11">
        <f>SUM(H64:H71)</f>
        <v>1868.8000000000002</v>
      </c>
      <c r="I63" s="15">
        <f t="shared" si="0"/>
        <v>915.2000000000002</v>
      </c>
      <c r="J63" s="15">
        <f t="shared" si="2"/>
        <v>195.97315436241612</v>
      </c>
      <c r="K63" s="15">
        <f t="shared" si="1"/>
        <v>30.679318383294486</v>
      </c>
    </row>
    <row r="64" spans="1:13" ht="31.5" hidden="1">
      <c r="A64" s="107"/>
      <c r="B64" s="98"/>
      <c r="C64" s="19" t="s">
        <v>73</v>
      </c>
      <c r="D64" s="20" t="s">
        <v>74</v>
      </c>
      <c r="E64" s="60">
        <v>73.8</v>
      </c>
      <c r="F64" s="11">
        <v>1100</v>
      </c>
      <c r="G64" s="11">
        <v>262.6</v>
      </c>
      <c r="H64" s="11">
        <v>117.5</v>
      </c>
      <c r="I64" s="15">
        <f t="shared" si="0"/>
        <v>-145.10000000000002</v>
      </c>
      <c r="J64" s="15">
        <f t="shared" si="2"/>
        <v>44.74485910129474</v>
      </c>
      <c r="K64" s="15">
        <f t="shared" si="1"/>
        <v>10.681818181818182</v>
      </c>
      <c r="L64" s="26"/>
      <c r="M64" s="26"/>
    </row>
    <row r="65" spans="1:13" ht="31.5" hidden="1">
      <c r="A65" s="107"/>
      <c r="B65" s="98"/>
      <c r="C65" s="19" t="s">
        <v>75</v>
      </c>
      <c r="D65" s="20" t="s">
        <v>76</v>
      </c>
      <c r="E65" s="60"/>
      <c r="F65" s="11"/>
      <c r="G65" s="11"/>
      <c r="H65" s="11"/>
      <c r="I65" s="15">
        <f t="shared" si="0"/>
        <v>0</v>
      </c>
      <c r="J65" s="15" t="e">
        <f t="shared" si="2"/>
        <v>#DIV/0!</v>
      </c>
      <c r="K65" s="15" t="e">
        <f t="shared" si="1"/>
        <v>#DIV/0!</v>
      </c>
      <c r="L65" s="26"/>
      <c r="M65" s="26"/>
    </row>
    <row r="66" spans="1:13" ht="31.5" hidden="1">
      <c r="A66" s="107"/>
      <c r="B66" s="98"/>
      <c r="C66" s="19" t="s">
        <v>77</v>
      </c>
      <c r="D66" s="20" t="s">
        <v>78</v>
      </c>
      <c r="E66" s="60">
        <v>0.5</v>
      </c>
      <c r="F66" s="11"/>
      <c r="G66" s="11"/>
      <c r="H66" s="11">
        <v>1099.4</v>
      </c>
      <c r="I66" s="15">
        <f t="shared" si="0"/>
        <v>1099.4</v>
      </c>
      <c r="J66" s="15" t="e">
        <f t="shared" si="2"/>
        <v>#DIV/0!</v>
      </c>
      <c r="K66" s="15" t="e">
        <f t="shared" si="1"/>
        <v>#DIV/0!</v>
      </c>
      <c r="L66" s="26"/>
      <c r="M66" s="26"/>
    </row>
    <row r="67" spans="1:13" ht="31.5" hidden="1">
      <c r="A67" s="107"/>
      <c r="B67" s="98"/>
      <c r="C67" s="19" t="s">
        <v>79</v>
      </c>
      <c r="D67" s="20" t="s">
        <v>80</v>
      </c>
      <c r="E67" s="60"/>
      <c r="F67" s="11"/>
      <c r="G67" s="11"/>
      <c r="H67" s="11"/>
      <c r="I67" s="15">
        <f t="shared" si="0"/>
        <v>0</v>
      </c>
      <c r="J67" s="15" t="e">
        <f t="shared" si="2"/>
        <v>#DIV/0!</v>
      </c>
      <c r="K67" s="15" t="e">
        <f t="shared" si="1"/>
        <v>#DIV/0!</v>
      </c>
      <c r="L67" s="26"/>
      <c r="M67" s="26"/>
    </row>
    <row r="68" spans="1:13" ht="31.5" hidden="1">
      <c r="A68" s="107"/>
      <c r="B68" s="98"/>
      <c r="C68" s="19" t="s">
        <v>81</v>
      </c>
      <c r="D68" s="20" t="s">
        <v>82</v>
      </c>
      <c r="E68" s="60"/>
      <c r="F68" s="11">
        <v>1200</v>
      </c>
      <c r="G68" s="11">
        <v>59</v>
      </c>
      <c r="H68" s="11">
        <v>147.8</v>
      </c>
      <c r="I68" s="15">
        <f t="shared" si="0"/>
        <v>88.80000000000001</v>
      </c>
      <c r="J68" s="15">
        <f t="shared" si="2"/>
        <v>250.50847457627123</v>
      </c>
      <c r="K68" s="15">
        <f t="shared" si="1"/>
        <v>12.316666666666668</v>
      </c>
      <c r="L68" s="26"/>
      <c r="M68" s="26"/>
    </row>
    <row r="69" spans="1:13" ht="31.5" hidden="1">
      <c r="A69" s="107"/>
      <c r="B69" s="98"/>
      <c r="C69" s="19" t="s">
        <v>83</v>
      </c>
      <c r="D69" s="20" t="s">
        <v>84</v>
      </c>
      <c r="E69" s="60"/>
      <c r="F69" s="11"/>
      <c r="G69" s="11"/>
      <c r="H69" s="11"/>
      <c r="I69" s="15">
        <f t="shared" si="0"/>
        <v>0</v>
      </c>
      <c r="J69" s="15" t="e">
        <f t="shared" si="2"/>
        <v>#DIV/0!</v>
      </c>
      <c r="K69" s="15" t="e">
        <f t="shared" si="1"/>
        <v>#DIV/0!</v>
      </c>
      <c r="L69" s="26"/>
      <c r="M69" s="26"/>
    </row>
    <row r="70" spans="1:13" ht="31.5" hidden="1">
      <c r="A70" s="107"/>
      <c r="B70" s="98"/>
      <c r="C70" s="19" t="s">
        <v>85</v>
      </c>
      <c r="D70" s="20" t="s">
        <v>86</v>
      </c>
      <c r="E70" s="60"/>
      <c r="F70" s="11"/>
      <c r="G70" s="11"/>
      <c r="H70" s="11"/>
      <c r="I70" s="15">
        <f t="shared" si="0"/>
        <v>0</v>
      </c>
      <c r="J70" s="15" t="e">
        <f t="shared" si="2"/>
        <v>#DIV/0!</v>
      </c>
      <c r="K70" s="15" t="e">
        <f t="shared" si="1"/>
        <v>#DIV/0!</v>
      </c>
      <c r="L70" s="26"/>
      <c r="M70" s="26"/>
    </row>
    <row r="71" spans="1:11" ht="47.25" hidden="1">
      <c r="A71" s="107"/>
      <c r="B71" s="98"/>
      <c r="C71" s="19" t="s">
        <v>25</v>
      </c>
      <c r="D71" s="20" t="s">
        <v>26</v>
      </c>
      <c r="E71" s="60">
        <v>181.3</v>
      </c>
      <c r="F71" s="11">
        <v>3791.4</v>
      </c>
      <c r="G71" s="11">
        <v>632</v>
      </c>
      <c r="H71" s="11">
        <v>504.1</v>
      </c>
      <c r="I71" s="15">
        <f aca="true" t="shared" si="3" ref="I71:I134">H71-G71</f>
        <v>-127.89999999999998</v>
      </c>
      <c r="J71" s="15">
        <f t="shared" si="2"/>
        <v>79.7626582278481</v>
      </c>
      <c r="K71" s="15">
        <f aca="true" t="shared" si="4" ref="K71:K134">H71/F71*100</f>
        <v>13.295880149812733</v>
      </c>
    </row>
    <row r="72" spans="1:13" ht="15.75" hidden="1">
      <c r="A72" s="107"/>
      <c r="B72" s="98"/>
      <c r="C72" s="28"/>
      <c r="D72" s="24" t="s">
        <v>36</v>
      </c>
      <c r="E72" s="62">
        <f>SUM(E62:E63)</f>
        <v>3072</v>
      </c>
      <c r="F72" s="25">
        <f>SUM(F62:F63)</f>
        <v>19265.5</v>
      </c>
      <c r="G72" s="25">
        <f>SUM(G62:G63)</f>
        <v>3449</v>
      </c>
      <c r="H72" s="25">
        <f>SUM(H62:H63)</f>
        <v>3818</v>
      </c>
      <c r="I72" s="61">
        <f t="shared" si="3"/>
        <v>369</v>
      </c>
      <c r="J72" s="61">
        <f t="shared" si="2"/>
        <v>110.69875326181501</v>
      </c>
      <c r="K72" s="61">
        <f t="shared" si="4"/>
        <v>19.817809036879396</v>
      </c>
      <c r="L72" s="26"/>
      <c r="M72" s="26"/>
    </row>
    <row r="73" spans="1:13" ht="15.75" hidden="1">
      <c r="A73" s="111"/>
      <c r="B73" s="99"/>
      <c r="C73" s="28"/>
      <c r="D73" s="24" t="s">
        <v>37</v>
      </c>
      <c r="E73" s="62">
        <f>E61+E72</f>
        <v>3072</v>
      </c>
      <c r="F73" s="25">
        <f>F61+F72</f>
        <v>19265.5</v>
      </c>
      <c r="G73" s="25">
        <f>G61+G72</f>
        <v>3449</v>
      </c>
      <c r="H73" s="25">
        <f>H61+H72</f>
        <v>3818</v>
      </c>
      <c r="I73" s="61">
        <f t="shared" si="3"/>
        <v>369</v>
      </c>
      <c r="J73" s="61">
        <f t="shared" si="2"/>
        <v>110.69875326181501</v>
      </c>
      <c r="K73" s="61">
        <f t="shared" si="4"/>
        <v>19.817809036879396</v>
      </c>
      <c r="L73" s="26"/>
      <c r="M73" s="26"/>
    </row>
    <row r="74" spans="1:11" ht="31.5" hidden="1">
      <c r="A74" s="106" t="s">
        <v>87</v>
      </c>
      <c r="B74" s="97" t="s">
        <v>88</v>
      </c>
      <c r="C74" s="16" t="s">
        <v>16</v>
      </c>
      <c r="D74" s="21" t="s">
        <v>17</v>
      </c>
      <c r="E74" s="63"/>
      <c r="F74" s="34"/>
      <c r="G74" s="34"/>
      <c r="H74" s="34">
        <v>41.1</v>
      </c>
      <c r="I74" s="15">
        <f t="shared" si="3"/>
        <v>41.1</v>
      </c>
      <c r="J74" s="15"/>
      <c r="K74" s="15"/>
    </row>
    <row r="75" spans="1:11" ht="78.75" hidden="1">
      <c r="A75" s="107"/>
      <c r="B75" s="98"/>
      <c r="C75" s="19" t="s">
        <v>18</v>
      </c>
      <c r="D75" s="22" t="s">
        <v>19</v>
      </c>
      <c r="E75" s="63">
        <v>9.5</v>
      </c>
      <c r="F75" s="34"/>
      <c r="G75" s="34"/>
      <c r="H75" s="34">
        <v>5</v>
      </c>
      <c r="I75" s="15">
        <f t="shared" si="3"/>
        <v>5</v>
      </c>
      <c r="J75" s="15"/>
      <c r="K75" s="15"/>
    </row>
    <row r="76" spans="1:11" ht="15.75" hidden="1">
      <c r="A76" s="107"/>
      <c r="B76" s="98"/>
      <c r="C76" s="16" t="s">
        <v>22</v>
      </c>
      <c r="D76" s="18" t="s">
        <v>23</v>
      </c>
      <c r="E76" s="60">
        <f>E77</f>
        <v>0</v>
      </c>
      <c r="F76" s="11">
        <f>F77</f>
        <v>0</v>
      </c>
      <c r="G76" s="11">
        <f>G77</f>
        <v>0</v>
      </c>
      <c r="H76" s="11">
        <f>H77</f>
        <v>0</v>
      </c>
      <c r="I76" s="15">
        <f t="shared" si="3"/>
        <v>0</v>
      </c>
      <c r="J76" s="15" t="e">
        <f aca="true" t="shared" si="5" ref="J76:J137">H76/G76*100</f>
        <v>#DIV/0!</v>
      </c>
      <c r="K76" s="15" t="e">
        <f t="shared" si="4"/>
        <v>#DIV/0!</v>
      </c>
    </row>
    <row r="77" spans="1:11" ht="47.25" hidden="1">
      <c r="A77" s="107"/>
      <c r="B77" s="98"/>
      <c r="C77" s="19" t="s">
        <v>25</v>
      </c>
      <c r="D77" s="20" t="s">
        <v>26</v>
      </c>
      <c r="E77" s="60"/>
      <c r="F77" s="11"/>
      <c r="G77" s="11"/>
      <c r="H77" s="11"/>
      <c r="I77" s="15">
        <f t="shared" si="3"/>
        <v>0</v>
      </c>
      <c r="J77" s="15" t="e">
        <f t="shared" si="5"/>
        <v>#DIV/0!</v>
      </c>
      <c r="K77" s="15" t="e">
        <f t="shared" si="4"/>
        <v>#DIV/0!</v>
      </c>
    </row>
    <row r="78" spans="1:11" ht="15.75" hidden="1">
      <c r="A78" s="107"/>
      <c r="B78" s="98"/>
      <c r="C78" s="16" t="s">
        <v>27</v>
      </c>
      <c r="D78" s="18" t="s">
        <v>28</v>
      </c>
      <c r="E78" s="63">
        <v>1586.3</v>
      </c>
      <c r="F78" s="34"/>
      <c r="G78" s="34"/>
      <c r="H78" s="34"/>
      <c r="I78" s="15">
        <f t="shared" si="3"/>
        <v>0</v>
      </c>
      <c r="J78" s="15"/>
      <c r="K78" s="15"/>
    </row>
    <row r="79" spans="1:11" ht="15.75" hidden="1">
      <c r="A79" s="107"/>
      <c r="B79" s="98"/>
      <c r="C79" s="16" t="s">
        <v>29</v>
      </c>
      <c r="D79" s="18" t="s">
        <v>30</v>
      </c>
      <c r="E79" s="63">
        <v>586.3</v>
      </c>
      <c r="F79" s="34"/>
      <c r="G79" s="34"/>
      <c r="H79" s="34">
        <v>972.8</v>
      </c>
      <c r="I79" s="15">
        <f t="shared" si="3"/>
        <v>972.8</v>
      </c>
      <c r="J79" s="15"/>
      <c r="K79" s="15"/>
    </row>
    <row r="80" spans="1:11" ht="15.75" hidden="1">
      <c r="A80" s="107"/>
      <c r="B80" s="98"/>
      <c r="C80" s="16" t="s">
        <v>48</v>
      </c>
      <c r="D80" s="18" t="s">
        <v>49</v>
      </c>
      <c r="E80" s="63"/>
      <c r="F80" s="34"/>
      <c r="G80" s="34"/>
      <c r="H80" s="34">
        <v>-2817.5</v>
      </c>
      <c r="I80" s="15">
        <f t="shared" si="3"/>
        <v>-2817.5</v>
      </c>
      <c r="J80" s="15"/>
      <c r="K80" s="15"/>
    </row>
    <row r="81" spans="1:11" ht="15.75" hidden="1">
      <c r="A81" s="107"/>
      <c r="B81" s="98"/>
      <c r="C81" s="16" t="s">
        <v>52</v>
      </c>
      <c r="D81" s="18" t="s">
        <v>89</v>
      </c>
      <c r="E81" s="63"/>
      <c r="F81" s="34">
        <v>3111.8</v>
      </c>
      <c r="G81" s="34"/>
      <c r="H81" s="34"/>
      <c r="I81" s="15">
        <f t="shared" si="3"/>
        <v>0</v>
      </c>
      <c r="J81" s="15"/>
      <c r="K81" s="15">
        <f t="shared" si="4"/>
        <v>0</v>
      </c>
    </row>
    <row r="82" spans="1:11" ht="15.75" hidden="1">
      <c r="A82" s="107"/>
      <c r="B82" s="98"/>
      <c r="C82" s="16" t="s">
        <v>53</v>
      </c>
      <c r="D82" s="18" t="s">
        <v>90</v>
      </c>
      <c r="E82" s="63">
        <v>19981.4</v>
      </c>
      <c r="F82" s="34">
        <v>96901.5</v>
      </c>
      <c r="G82" s="34">
        <f>22968.5/3*2</f>
        <v>15312.333333333334</v>
      </c>
      <c r="H82" s="34">
        <v>14486.2</v>
      </c>
      <c r="I82" s="15">
        <f t="shared" si="3"/>
        <v>-826.1333333333332</v>
      </c>
      <c r="J82" s="15">
        <f t="shared" si="5"/>
        <v>94.60478481398437</v>
      </c>
      <c r="K82" s="15">
        <f t="shared" si="4"/>
        <v>14.949407387914531</v>
      </c>
    </row>
    <row r="83" spans="1:11" ht="15.75" hidden="1">
      <c r="A83" s="107"/>
      <c r="B83" s="98"/>
      <c r="C83" s="16" t="s">
        <v>67</v>
      </c>
      <c r="D83" s="18" t="s">
        <v>91</v>
      </c>
      <c r="E83" s="63"/>
      <c r="F83" s="34"/>
      <c r="G83" s="34"/>
      <c r="H83" s="34"/>
      <c r="I83" s="15">
        <f t="shared" si="3"/>
        <v>0</v>
      </c>
      <c r="J83" s="15" t="e">
        <f t="shared" si="5"/>
        <v>#DIV/0!</v>
      </c>
      <c r="K83" s="15" t="e">
        <f t="shared" si="4"/>
        <v>#DIV/0!</v>
      </c>
    </row>
    <row r="84" spans="1:13" ht="15.75" hidden="1">
      <c r="A84" s="107"/>
      <c r="B84" s="98"/>
      <c r="C84" s="23"/>
      <c r="D84" s="24" t="s">
        <v>33</v>
      </c>
      <c r="E84" s="62">
        <f>SUM(E74:E76,E78:E83)</f>
        <v>22163.5</v>
      </c>
      <c r="F84" s="25">
        <f>SUM(F74:F76,F78:F83)</f>
        <v>100013.3</v>
      </c>
      <c r="G84" s="25">
        <f>SUM(G74:G76,G78:G83)</f>
        <v>15312.333333333334</v>
      </c>
      <c r="H84" s="25">
        <f>SUM(H74:H76,H78:H83)</f>
        <v>12687.6</v>
      </c>
      <c r="I84" s="61">
        <f t="shared" si="3"/>
        <v>-2624.7333333333336</v>
      </c>
      <c r="J84" s="61">
        <f t="shared" si="5"/>
        <v>82.85869778174457</v>
      </c>
      <c r="K84" s="61">
        <f t="shared" si="4"/>
        <v>12.68591277360111</v>
      </c>
      <c r="L84" s="26"/>
      <c r="M84" s="26"/>
    </row>
    <row r="85" spans="1:11" ht="15.75" hidden="1">
      <c r="A85" s="108"/>
      <c r="B85" s="108"/>
      <c r="C85" s="16" t="s">
        <v>22</v>
      </c>
      <c r="D85" s="18" t="s">
        <v>23</v>
      </c>
      <c r="E85" s="60">
        <f>E86</f>
        <v>111.3</v>
      </c>
      <c r="F85" s="11">
        <f>F86</f>
        <v>500</v>
      </c>
      <c r="G85" s="11">
        <f>G86</f>
        <v>80</v>
      </c>
      <c r="H85" s="11">
        <f>H86</f>
        <v>0</v>
      </c>
      <c r="I85" s="15">
        <f t="shared" si="3"/>
        <v>-80</v>
      </c>
      <c r="J85" s="15">
        <f t="shared" si="5"/>
        <v>0</v>
      </c>
      <c r="K85" s="15">
        <f t="shared" si="4"/>
        <v>0</v>
      </c>
    </row>
    <row r="86" spans="1:11" ht="47.25" hidden="1">
      <c r="A86" s="108"/>
      <c r="B86" s="108"/>
      <c r="C86" s="19" t="s">
        <v>25</v>
      </c>
      <c r="D86" s="20" t="s">
        <v>26</v>
      </c>
      <c r="E86" s="60">
        <v>111.3</v>
      </c>
      <c r="F86" s="11">
        <v>500</v>
      </c>
      <c r="G86" s="11">
        <v>80</v>
      </c>
      <c r="H86" s="11"/>
      <c r="I86" s="15">
        <f t="shared" si="3"/>
        <v>-80</v>
      </c>
      <c r="J86" s="15">
        <f t="shared" si="5"/>
        <v>0</v>
      </c>
      <c r="K86" s="15">
        <f t="shared" si="4"/>
        <v>0</v>
      </c>
    </row>
    <row r="87" spans="1:13" ht="15.75" hidden="1">
      <c r="A87" s="108"/>
      <c r="B87" s="108"/>
      <c r="C87" s="23"/>
      <c r="D87" s="24" t="s">
        <v>36</v>
      </c>
      <c r="E87" s="62">
        <f>SUM(E85)</f>
        <v>111.3</v>
      </c>
      <c r="F87" s="25">
        <f>SUM(F85)</f>
        <v>500</v>
      </c>
      <c r="G87" s="25">
        <f>SUM(G85)</f>
        <v>80</v>
      </c>
      <c r="H87" s="25">
        <f>SUM(H85)</f>
        <v>0</v>
      </c>
      <c r="I87" s="61">
        <f t="shared" si="3"/>
        <v>-80</v>
      </c>
      <c r="J87" s="61">
        <f t="shared" si="5"/>
        <v>0</v>
      </c>
      <c r="K87" s="61">
        <f t="shared" si="4"/>
        <v>0</v>
      </c>
      <c r="L87" s="26"/>
      <c r="M87" s="26"/>
    </row>
    <row r="88" spans="1:13" ht="31.5" hidden="1">
      <c r="A88" s="108"/>
      <c r="B88" s="108"/>
      <c r="C88" s="23"/>
      <c r="D88" s="24" t="s">
        <v>215</v>
      </c>
      <c r="E88" s="62">
        <f>E89-E80</f>
        <v>22274.8</v>
      </c>
      <c r="F88" s="25">
        <f>F89-F80</f>
        <v>100513.3</v>
      </c>
      <c r="G88" s="25">
        <f>G89-G80</f>
        <v>15392.333333333334</v>
      </c>
      <c r="H88" s="25">
        <f>H89-H80</f>
        <v>15505.1</v>
      </c>
      <c r="I88" s="61">
        <f t="shared" si="3"/>
        <v>112.76666666666642</v>
      </c>
      <c r="J88" s="61">
        <f t="shared" si="5"/>
        <v>100.73261580440477</v>
      </c>
      <c r="K88" s="61">
        <f t="shared" si="4"/>
        <v>15.42591875901</v>
      </c>
      <c r="L88" s="26"/>
      <c r="M88" s="26"/>
    </row>
    <row r="89" spans="1:13" ht="31.5" hidden="1">
      <c r="A89" s="105"/>
      <c r="B89" s="105"/>
      <c r="C89" s="23"/>
      <c r="D89" s="24" t="s">
        <v>216</v>
      </c>
      <c r="E89" s="62">
        <f>E84+E87</f>
        <v>22274.8</v>
      </c>
      <c r="F89" s="25">
        <f>F84+F87</f>
        <v>100513.3</v>
      </c>
      <c r="G89" s="25">
        <f>G84+G87</f>
        <v>15392.333333333334</v>
      </c>
      <c r="H89" s="25">
        <f>H84+H87</f>
        <v>12687.6</v>
      </c>
      <c r="I89" s="61">
        <f t="shared" si="3"/>
        <v>-2704.7333333333336</v>
      </c>
      <c r="J89" s="61">
        <f t="shared" si="5"/>
        <v>82.42804859562119</v>
      </c>
      <c r="K89" s="61">
        <f t="shared" si="4"/>
        <v>12.622807130996595</v>
      </c>
      <c r="L89" s="26"/>
      <c r="M89" s="26"/>
    </row>
    <row r="90" spans="1:13" ht="31.5" hidden="1">
      <c r="A90" s="106" t="s">
        <v>92</v>
      </c>
      <c r="B90" s="97" t="s">
        <v>93</v>
      </c>
      <c r="C90" s="16" t="s">
        <v>16</v>
      </c>
      <c r="D90" s="21" t="s">
        <v>17</v>
      </c>
      <c r="E90" s="60"/>
      <c r="F90" s="25"/>
      <c r="G90" s="25"/>
      <c r="H90" s="11">
        <v>20.5</v>
      </c>
      <c r="I90" s="15">
        <f t="shared" si="3"/>
        <v>20.5</v>
      </c>
      <c r="J90" s="15"/>
      <c r="K90" s="15"/>
      <c r="L90" s="26"/>
      <c r="M90" s="26"/>
    </row>
    <row r="91" spans="1:13" ht="78.75" hidden="1">
      <c r="A91" s="107"/>
      <c r="B91" s="98"/>
      <c r="C91" s="19" t="s">
        <v>18</v>
      </c>
      <c r="D91" s="22" t="s">
        <v>19</v>
      </c>
      <c r="E91" s="60"/>
      <c r="F91" s="25"/>
      <c r="G91" s="25"/>
      <c r="H91" s="11"/>
      <c r="I91" s="15">
        <f t="shared" si="3"/>
        <v>0</v>
      </c>
      <c r="J91" s="15" t="e">
        <f t="shared" si="5"/>
        <v>#DIV/0!</v>
      </c>
      <c r="K91" s="15" t="e">
        <f t="shared" si="4"/>
        <v>#DIV/0!</v>
      </c>
      <c r="L91" s="26"/>
      <c r="M91" s="26"/>
    </row>
    <row r="92" spans="1:11" ht="15.75" hidden="1">
      <c r="A92" s="108"/>
      <c r="B92" s="108"/>
      <c r="C92" s="16" t="s">
        <v>22</v>
      </c>
      <c r="D92" s="18" t="s">
        <v>23</v>
      </c>
      <c r="E92" s="60">
        <f>SUM(E93:E94)</f>
        <v>0</v>
      </c>
      <c r="F92" s="11">
        <f>SUM(F93:F94)</f>
        <v>0</v>
      </c>
      <c r="G92" s="11">
        <f>SUM(G93:G94)</f>
        <v>0</v>
      </c>
      <c r="H92" s="11">
        <f>SUM(H93:H94)</f>
        <v>0</v>
      </c>
      <c r="I92" s="15">
        <f t="shared" si="3"/>
        <v>0</v>
      </c>
      <c r="J92" s="15" t="e">
        <f t="shared" si="5"/>
        <v>#DIV/0!</v>
      </c>
      <c r="K92" s="15" t="e">
        <f t="shared" si="4"/>
        <v>#DIV/0!</v>
      </c>
    </row>
    <row r="93" spans="1:11" ht="31.5" hidden="1">
      <c r="A93" s="108"/>
      <c r="B93" s="108"/>
      <c r="C93" s="19" t="s">
        <v>42</v>
      </c>
      <c r="D93" s="20" t="s">
        <v>43</v>
      </c>
      <c r="E93" s="60"/>
      <c r="F93" s="11"/>
      <c r="G93" s="11"/>
      <c r="H93" s="11"/>
      <c r="I93" s="15">
        <f t="shared" si="3"/>
        <v>0</v>
      </c>
      <c r="J93" s="15" t="e">
        <f t="shared" si="5"/>
        <v>#DIV/0!</v>
      </c>
      <c r="K93" s="15" t="e">
        <f t="shared" si="4"/>
        <v>#DIV/0!</v>
      </c>
    </row>
    <row r="94" spans="1:11" ht="47.25" hidden="1">
      <c r="A94" s="108"/>
      <c r="B94" s="108"/>
      <c r="C94" s="19" t="s">
        <v>25</v>
      </c>
      <c r="D94" s="20" t="s">
        <v>26</v>
      </c>
      <c r="E94" s="60"/>
      <c r="F94" s="11"/>
      <c r="G94" s="11"/>
      <c r="H94" s="11"/>
      <c r="I94" s="15">
        <f t="shared" si="3"/>
        <v>0</v>
      </c>
      <c r="J94" s="15" t="e">
        <f t="shared" si="5"/>
        <v>#DIV/0!</v>
      </c>
      <c r="K94" s="15" t="e">
        <f t="shared" si="4"/>
        <v>#DIV/0!</v>
      </c>
    </row>
    <row r="95" spans="1:11" ht="15.75" hidden="1">
      <c r="A95" s="108"/>
      <c r="B95" s="108"/>
      <c r="C95" s="16" t="s">
        <v>27</v>
      </c>
      <c r="D95" s="18" t="s">
        <v>28</v>
      </c>
      <c r="E95" s="60">
        <v>79.7</v>
      </c>
      <c r="F95" s="11"/>
      <c r="G95" s="11"/>
      <c r="H95" s="11">
        <v>-16.7</v>
      </c>
      <c r="I95" s="15">
        <f t="shared" si="3"/>
        <v>-16.7</v>
      </c>
      <c r="J95" s="15"/>
      <c r="K95" s="15"/>
    </row>
    <row r="96" spans="1:11" ht="15.75" hidden="1">
      <c r="A96" s="108"/>
      <c r="B96" s="108"/>
      <c r="C96" s="16" t="s">
        <v>29</v>
      </c>
      <c r="D96" s="18" t="s">
        <v>30</v>
      </c>
      <c r="E96" s="60"/>
      <c r="F96" s="11"/>
      <c r="G96" s="11"/>
      <c r="H96" s="11"/>
      <c r="I96" s="15">
        <f t="shared" si="3"/>
        <v>0</v>
      </c>
      <c r="J96" s="15"/>
      <c r="K96" s="15"/>
    </row>
    <row r="97" spans="1:11" ht="15.75" hidden="1">
      <c r="A97" s="108"/>
      <c r="B97" s="108"/>
      <c r="C97" s="16" t="s">
        <v>48</v>
      </c>
      <c r="D97" s="18" t="s">
        <v>49</v>
      </c>
      <c r="E97" s="60"/>
      <c r="F97" s="11"/>
      <c r="G97" s="11"/>
      <c r="H97" s="11">
        <v>-2</v>
      </c>
      <c r="I97" s="15">
        <f t="shared" si="3"/>
        <v>-2</v>
      </c>
      <c r="J97" s="15"/>
      <c r="K97" s="15"/>
    </row>
    <row r="98" spans="1:11" ht="15.75" hidden="1">
      <c r="A98" s="108"/>
      <c r="B98" s="108"/>
      <c r="C98" s="16" t="s">
        <v>52</v>
      </c>
      <c r="D98" s="18" t="s">
        <v>89</v>
      </c>
      <c r="E98" s="60">
        <v>58406.1</v>
      </c>
      <c r="F98" s="11">
        <f>1712.7-1264.4</f>
        <v>448.29999999999995</v>
      </c>
      <c r="G98" s="11"/>
      <c r="H98" s="11"/>
      <c r="I98" s="15">
        <f t="shared" si="3"/>
        <v>0</v>
      </c>
      <c r="J98" s="15"/>
      <c r="K98" s="15">
        <f t="shared" si="4"/>
        <v>0</v>
      </c>
    </row>
    <row r="99" spans="1:11" ht="15.75" hidden="1">
      <c r="A99" s="108"/>
      <c r="B99" s="108"/>
      <c r="C99" s="16" t="s">
        <v>53</v>
      </c>
      <c r="D99" s="18" t="s">
        <v>90</v>
      </c>
      <c r="E99" s="60"/>
      <c r="F99" s="11"/>
      <c r="G99" s="11"/>
      <c r="H99" s="11"/>
      <c r="I99" s="15">
        <f t="shared" si="3"/>
        <v>0</v>
      </c>
      <c r="J99" s="15"/>
      <c r="K99" s="15" t="e">
        <f t="shared" si="4"/>
        <v>#DIV/0!</v>
      </c>
    </row>
    <row r="100" spans="1:11" ht="15.75" hidden="1">
      <c r="A100" s="108"/>
      <c r="B100" s="108"/>
      <c r="C100" s="16" t="s">
        <v>55</v>
      </c>
      <c r="D100" s="20" t="s">
        <v>56</v>
      </c>
      <c r="E100" s="60"/>
      <c r="F100" s="11">
        <v>1264.4</v>
      </c>
      <c r="G100" s="11"/>
      <c r="H100" s="11"/>
      <c r="I100" s="15">
        <f t="shared" si="3"/>
        <v>0</v>
      </c>
      <c r="J100" s="15"/>
      <c r="K100" s="15">
        <f t="shared" si="4"/>
        <v>0</v>
      </c>
    </row>
    <row r="101" spans="1:11" ht="31.5" hidden="1">
      <c r="A101" s="108"/>
      <c r="B101" s="108"/>
      <c r="C101" s="16"/>
      <c r="D101" s="24" t="s">
        <v>215</v>
      </c>
      <c r="E101" s="62">
        <f>E102-E97</f>
        <v>58485.799999999996</v>
      </c>
      <c r="F101" s="25">
        <f>F102-F97</f>
        <v>1712.7</v>
      </c>
      <c r="G101" s="25">
        <f>G102-G97</f>
        <v>0</v>
      </c>
      <c r="H101" s="25">
        <f>H102-H97</f>
        <v>3.8000000000000007</v>
      </c>
      <c r="I101" s="61">
        <f t="shared" si="3"/>
        <v>3.8000000000000007</v>
      </c>
      <c r="J101" s="61"/>
      <c r="K101" s="61">
        <f t="shared" si="4"/>
        <v>0.22187189817247624</v>
      </c>
    </row>
    <row r="102" spans="1:13" ht="31.5" hidden="1">
      <c r="A102" s="105"/>
      <c r="B102" s="105"/>
      <c r="C102" s="8"/>
      <c r="D102" s="24" t="s">
        <v>216</v>
      </c>
      <c r="E102" s="62">
        <f>SUM(E90:E92,E95:E100)</f>
        <v>58485.799999999996</v>
      </c>
      <c r="F102" s="25">
        <f>SUM(F90:F92,F95:F100)</f>
        <v>1712.7</v>
      </c>
      <c r="G102" s="25">
        <f>SUM(G90:G92,G95:G100)</f>
        <v>0</v>
      </c>
      <c r="H102" s="25">
        <f>SUM(H90:H92,H95:H100)</f>
        <v>1.8000000000000007</v>
      </c>
      <c r="I102" s="61">
        <f t="shared" si="3"/>
        <v>1.8000000000000007</v>
      </c>
      <c r="J102" s="61"/>
      <c r="K102" s="61">
        <f t="shared" si="4"/>
        <v>0.10509721492380455</v>
      </c>
      <c r="L102" s="26"/>
      <c r="M102" s="26"/>
    </row>
    <row r="103" spans="1:13" ht="31.5" hidden="1">
      <c r="A103" s="97">
        <v>926</v>
      </c>
      <c r="B103" s="97" t="s">
        <v>94</v>
      </c>
      <c r="C103" s="16" t="s">
        <v>16</v>
      </c>
      <c r="D103" s="21" t="s">
        <v>17</v>
      </c>
      <c r="E103" s="60"/>
      <c r="F103" s="11"/>
      <c r="G103" s="11"/>
      <c r="H103" s="11">
        <v>21.2</v>
      </c>
      <c r="I103" s="15">
        <f t="shared" si="3"/>
        <v>21.2</v>
      </c>
      <c r="J103" s="15"/>
      <c r="K103" s="15"/>
      <c r="L103" s="26"/>
      <c r="M103" s="26"/>
    </row>
    <row r="104" spans="1:13" ht="15.75" hidden="1">
      <c r="A104" s="98"/>
      <c r="B104" s="98"/>
      <c r="C104" s="16" t="s">
        <v>27</v>
      </c>
      <c r="D104" s="18" t="s">
        <v>28</v>
      </c>
      <c r="E104" s="60"/>
      <c r="F104" s="11"/>
      <c r="G104" s="11"/>
      <c r="H104" s="11">
        <v>-0.8</v>
      </c>
      <c r="I104" s="15">
        <f t="shared" si="3"/>
        <v>-0.8</v>
      </c>
      <c r="J104" s="15"/>
      <c r="K104" s="15"/>
      <c r="L104" s="26"/>
      <c r="M104" s="26"/>
    </row>
    <row r="105" spans="1:13" ht="15.75" hidden="1">
      <c r="A105" s="98"/>
      <c r="B105" s="98"/>
      <c r="C105" s="16" t="s">
        <v>52</v>
      </c>
      <c r="D105" s="18" t="s">
        <v>89</v>
      </c>
      <c r="E105" s="60"/>
      <c r="F105" s="11"/>
      <c r="G105" s="11"/>
      <c r="H105" s="11"/>
      <c r="I105" s="15">
        <f t="shared" si="3"/>
        <v>0</v>
      </c>
      <c r="J105" s="15"/>
      <c r="K105" s="15"/>
      <c r="L105" s="26"/>
      <c r="M105" s="26"/>
    </row>
    <row r="106" spans="1:13" ht="15.75" hidden="1">
      <c r="A106" s="99"/>
      <c r="B106" s="99"/>
      <c r="C106" s="8"/>
      <c r="D106" s="24" t="s">
        <v>37</v>
      </c>
      <c r="E106" s="62">
        <f>SUM(E103:E105)</f>
        <v>0</v>
      </c>
      <c r="F106" s="25">
        <f>SUM(F103:F105)</f>
        <v>0</v>
      </c>
      <c r="G106" s="25">
        <f>SUM(G103:G105)</f>
        <v>0</v>
      </c>
      <c r="H106" s="25">
        <f>SUM(H103:H105)</f>
        <v>20.4</v>
      </c>
      <c r="I106" s="61">
        <f t="shared" si="3"/>
        <v>20.4</v>
      </c>
      <c r="J106" s="61"/>
      <c r="K106" s="61"/>
      <c r="L106" s="26"/>
      <c r="M106" s="26"/>
    </row>
    <row r="107" spans="1:11" ht="31.5" hidden="1">
      <c r="A107" s="122" t="s">
        <v>95</v>
      </c>
      <c r="B107" s="118" t="s">
        <v>96</v>
      </c>
      <c r="C107" s="16" t="s">
        <v>16</v>
      </c>
      <c r="D107" s="21" t="s">
        <v>17</v>
      </c>
      <c r="E107" s="63">
        <v>77.6</v>
      </c>
      <c r="F107" s="34"/>
      <c r="G107" s="34"/>
      <c r="H107" s="34">
        <v>1344.2</v>
      </c>
      <c r="I107" s="15">
        <f t="shared" si="3"/>
        <v>1344.2</v>
      </c>
      <c r="J107" s="15"/>
      <c r="K107" s="15"/>
    </row>
    <row r="108" spans="1:11" ht="15.75" hidden="1">
      <c r="A108" s="122"/>
      <c r="B108" s="118"/>
      <c r="C108" s="16" t="s">
        <v>22</v>
      </c>
      <c r="D108" s="18" t="s">
        <v>23</v>
      </c>
      <c r="E108" s="63">
        <f>E109</f>
        <v>0</v>
      </c>
      <c r="F108" s="34">
        <f>F109</f>
        <v>0</v>
      </c>
      <c r="G108" s="34">
        <f>G109</f>
        <v>0</v>
      </c>
      <c r="H108" s="34">
        <f>H109</f>
        <v>0</v>
      </c>
      <c r="I108" s="15">
        <f t="shared" si="3"/>
        <v>0</v>
      </c>
      <c r="J108" s="15"/>
      <c r="K108" s="15"/>
    </row>
    <row r="109" spans="1:11" ht="47.25" hidden="1">
      <c r="A109" s="122"/>
      <c r="B109" s="118"/>
      <c r="C109" s="19" t="s">
        <v>25</v>
      </c>
      <c r="D109" s="20" t="s">
        <v>26</v>
      </c>
      <c r="E109" s="63"/>
      <c r="F109" s="34"/>
      <c r="G109" s="34"/>
      <c r="H109" s="34"/>
      <c r="I109" s="15">
        <f t="shared" si="3"/>
        <v>0</v>
      </c>
      <c r="J109" s="15"/>
      <c r="K109" s="15"/>
    </row>
    <row r="110" spans="1:11" ht="15.75" hidden="1">
      <c r="A110" s="122"/>
      <c r="B110" s="118"/>
      <c r="C110" s="16" t="s">
        <v>27</v>
      </c>
      <c r="D110" s="18" t="s">
        <v>28</v>
      </c>
      <c r="E110" s="63">
        <v>2767.5</v>
      </c>
      <c r="F110" s="34"/>
      <c r="G110" s="34"/>
      <c r="H110" s="34"/>
      <c r="I110" s="15">
        <f t="shared" si="3"/>
        <v>0</v>
      </c>
      <c r="J110" s="15"/>
      <c r="K110" s="15"/>
    </row>
    <row r="111" spans="1:11" ht="15.75" hidden="1">
      <c r="A111" s="122"/>
      <c r="B111" s="118"/>
      <c r="C111" s="16" t="s">
        <v>29</v>
      </c>
      <c r="D111" s="18" t="s">
        <v>30</v>
      </c>
      <c r="E111" s="63"/>
      <c r="F111" s="34"/>
      <c r="G111" s="34"/>
      <c r="H111" s="34"/>
      <c r="I111" s="15">
        <f t="shared" si="3"/>
        <v>0</v>
      </c>
      <c r="J111" s="15"/>
      <c r="K111" s="15"/>
    </row>
    <row r="112" spans="1:11" ht="15.75" hidden="1">
      <c r="A112" s="122"/>
      <c r="B112" s="118"/>
      <c r="C112" s="16" t="s">
        <v>48</v>
      </c>
      <c r="D112" s="18" t="s">
        <v>49</v>
      </c>
      <c r="E112" s="63"/>
      <c r="F112" s="34"/>
      <c r="G112" s="34"/>
      <c r="H112" s="34">
        <v>-75663.7</v>
      </c>
      <c r="I112" s="15">
        <f t="shared" si="3"/>
        <v>-75663.7</v>
      </c>
      <c r="J112" s="15"/>
      <c r="K112" s="15"/>
    </row>
    <row r="113" spans="1:11" ht="15.75" hidden="1">
      <c r="A113" s="122"/>
      <c r="B113" s="118"/>
      <c r="C113" s="16" t="s">
        <v>52</v>
      </c>
      <c r="D113" s="18" t="s">
        <v>89</v>
      </c>
      <c r="E113" s="63"/>
      <c r="F113" s="34">
        <v>4210.1</v>
      </c>
      <c r="G113" s="34"/>
      <c r="H113" s="34"/>
      <c r="I113" s="15">
        <f t="shared" si="3"/>
        <v>0</v>
      </c>
      <c r="J113" s="15"/>
      <c r="K113" s="15">
        <f t="shared" si="4"/>
        <v>0</v>
      </c>
    </row>
    <row r="114" spans="1:11" ht="15.75" hidden="1">
      <c r="A114" s="122"/>
      <c r="B114" s="118"/>
      <c r="C114" s="16" t="s">
        <v>53</v>
      </c>
      <c r="D114" s="18" t="s">
        <v>90</v>
      </c>
      <c r="E114" s="63">
        <v>389695.7</v>
      </c>
      <c r="F114" s="34">
        <v>1883517.4</v>
      </c>
      <c r="G114" s="34">
        <f>405666.2</f>
        <v>405666.2</v>
      </c>
      <c r="H114" s="34">
        <v>398839.5</v>
      </c>
      <c r="I114" s="15">
        <f t="shared" si="3"/>
        <v>-6826.700000000012</v>
      </c>
      <c r="J114" s="15">
        <f t="shared" si="5"/>
        <v>98.31716322434552</v>
      </c>
      <c r="K114" s="15">
        <f t="shared" si="4"/>
        <v>21.175249031413248</v>
      </c>
    </row>
    <row r="115" spans="1:11" ht="15.75" hidden="1">
      <c r="A115" s="122"/>
      <c r="B115" s="118"/>
      <c r="C115" s="16" t="s">
        <v>55</v>
      </c>
      <c r="D115" s="20" t="s">
        <v>56</v>
      </c>
      <c r="E115" s="63"/>
      <c r="F115" s="34"/>
      <c r="G115" s="34"/>
      <c r="H115" s="34"/>
      <c r="I115" s="15">
        <f t="shared" si="3"/>
        <v>0</v>
      </c>
      <c r="J115" s="15" t="e">
        <f t="shared" si="5"/>
        <v>#DIV/0!</v>
      </c>
      <c r="K115" s="15" t="e">
        <f t="shared" si="4"/>
        <v>#DIV/0!</v>
      </c>
    </row>
    <row r="116" spans="1:11" ht="15.75" hidden="1">
      <c r="A116" s="122"/>
      <c r="B116" s="118"/>
      <c r="C116" s="16" t="s">
        <v>67</v>
      </c>
      <c r="D116" s="18" t="s">
        <v>97</v>
      </c>
      <c r="E116" s="63"/>
      <c r="F116" s="34"/>
      <c r="G116" s="34"/>
      <c r="H116" s="34"/>
      <c r="I116" s="15">
        <f t="shared" si="3"/>
        <v>0</v>
      </c>
      <c r="J116" s="15" t="e">
        <f t="shared" si="5"/>
        <v>#DIV/0!</v>
      </c>
      <c r="K116" s="15" t="e">
        <f t="shared" si="4"/>
        <v>#DIV/0!</v>
      </c>
    </row>
    <row r="117" spans="1:11" ht="31.5" hidden="1">
      <c r="A117" s="122"/>
      <c r="B117" s="118"/>
      <c r="C117" s="16"/>
      <c r="D117" s="24" t="s">
        <v>215</v>
      </c>
      <c r="E117" s="57">
        <f>E118-E112</f>
        <v>392540.8</v>
      </c>
      <c r="F117" s="37">
        <f>F118-F112</f>
        <v>1887727.5</v>
      </c>
      <c r="G117" s="37">
        <f>G118-G112</f>
        <v>405666.2</v>
      </c>
      <c r="H117" s="37">
        <f>H118-H112</f>
        <v>400183.7</v>
      </c>
      <c r="I117" s="61">
        <f t="shared" si="3"/>
        <v>-5482.5</v>
      </c>
      <c r="J117" s="61">
        <f t="shared" si="5"/>
        <v>98.6485193984611</v>
      </c>
      <c r="K117" s="61">
        <f t="shared" si="4"/>
        <v>21.199230291448316</v>
      </c>
    </row>
    <row r="118" spans="1:13" ht="31.5" hidden="1">
      <c r="A118" s="122"/>
      <c r="B118" s="118"/>
      <c r="C118" s="8"/>
      <c r="D118" s="24" t="s">
        <v>216</v>
      </c>
      <c r="E118" s="62">
        <f>SUM(E107:E108,E110:E116)</f>
        <v>392540.8</v>
      </c>
      <c r="F118" s="25">
        <f>SUM(F107:F108,F110:F116)</f>
        <v>1887727.5</v>
      </c>
      <c r="G118" s="25">
        <f>SUM(G107:G108,G110:G116)</f>
        <v>405666.2</v>
      </c>
      <c r="H118" s="25">
        <f>SUM(H107:H108,H110:H116)</f>
        <v>324520</v>
      </c>
      <c r="I118" s="61">
        <f t="shared" si="3"/>
        <v>-81146.20000000001</v>
      </c>
      <c r="J118" s="61">
        <f t="shared" si="5"/>
        <v>79.99680525515805</v>
      </c>
      <c r="K118" s="61">
        <f t="shared" si="4"/>
        <v>17.191040550079396</v>
      </c>
      <c r="L118" s="26"/>
      <c r="M118" s="26"/>
    </row>
    <row r="119" spans="1:13" ht="31.5" hidden="1">
      <c r="A119" s="106" t="s">
        <v>98</v>
      </c>
      <c r="B119" s="97" t="s">
        <v>99</v>
      </c>
      <c r="C119" s="16" t="s">
        <v>16</v>
      </c>
      <c r="D119" s="21" t="s">
        <v>17</v>
      </c>
      <c r="E119" s="60"/>
      <c r="F119" s="25"/>
      <c r="G119" s="25"/>
      <c r="H119" s="11"/>
      <c r="I119" s="15">
        <f t="shared" si="3"/>
        <v>0</v>
      </c>
      <c r="J119" s="15" t="e">
        <f t="shared" si="5"/>
        <v>#DIV/0!</v>
      </c>
      <c r="K119" s="15" t="e">
        <f t="shared" si="4"/>
        <v>#DIV/0!</v>
      </c>
      <c r="L119" s="26"/>
      <c r="M119" s="26"/>
    </row>
    <row r="120" spans="1:13" ht="31.5" hidden="1">
      <c r="A120" s="107"/>
      <c r="B120" s="98"/>
      <c r="C120" s="16" t="s">
        <v>100</v>
      </c>
      <c r="D120" s="18" t="s">
        <v>101</v>
      </c>
      <c r="E120" s="60"/>
      <c r="F120" s="25"/>
      <c r="G120" s="25"/>
      <c r="H120" s="11"/>
      <c r="I120" s="15">
        <f t="shared" si="3"/>
        <v>0</v>
      </c>
      <c r="J120" s="15" t="e">
        <f t="shared" si="5"/>
        <v>#DIV/0!</v>
      </c>
      <c r="K120" s="15" t="e">
        <f t="shared" si="4"/>
        <v>#DIV/0!</v>
      </c>
      <c r="L120" s="26"/>
      <c r="M120" s="26"/>
    </row>
    <row r="121" spans="1:11" ht="15.75" hidden="1">
      <c r="A121" s="108"/>
      <c r="B121" s="125"/>
      <c r="C121" s="16" t="s">
        <v>22</v>
      </c>
      <c r="D121" s="18" t="s">
        <v>23</v>
      </c>
      <c r="E121" s="60">
        <f>E123+E122</f>
        <v>2</v>
      </c>
      <c r="F121" s="11">
        <f>F123+F122</f>
        <v>0</v>
      </c>
      <c r="G121" s="11">
        <f>G123+G122</f>
        <v>0</v>
      </c>
      <c r="H121" s="11">
        <f>H123+H122</f>
        <v>1.4</v>
      </c>
      <c r="I121" s="15">
        <f t="shared" si="3"/>
        <v>1.4</v>
      </c>
      <c r="J121" s="15"/>
      <c r="K121" s="15"/>
    </row>
    <row r="122" spans="1:11" ht="63" hidden="1">
      <c r="A122" s="108"/>
      <c r="B122" s="125"/>
      <c r="C122" s="19" t="s">
        <v>200</v>
      </c>
      <c r="D122" s="58" t="s">
        <v>24</v>
      </c>
      <c r="E122" s="60"/>
      <c r="F122" s="11"/>
      <c r="G122" s="11"/>
      <c r="H122" s="11"/>
      <c r="I122" s="15">
        <f t="shared" si="3"/>
        <v>0</v>
      </c>
      <c r="J122" s="15"/>
      <c r="K122" s="15"/>
    </row>
    <row r="123" spans="1:11" ht="47.25" hidden="1">
      <c r="A123" s="108"/>
      <c r="B123" s="125"/>
      <c r="C123" s="19" t="s">
        <v>25</v>
      </c>
      <c r="D123" s="20" t="s">
        <v>26</v>
      </c>
      <c r="E123" s="60">
        <v>2</v>
      </c>
      <c r="F123" s="11"/>
      <c r="G123" s="11"/>
      <c r="H123" s="11">
        <v>1.4</v>
      </c>
      <c r="I123" s="15">
        <f t="shared" si="3"/>
        <v>1.4</v>
      </c>
      <c r="J123" s="15"/>
      <c r="K123" s="15"/>
    </row>
    <row r="124" spans="1:11" ht="15.75" hidden="1">
      <c r="A124" s="108"/>
      <c r="B124" s="125"/>
      <c r="C124" s="16" t="s">
        <v>27</v>
      </c>
      <c r="D124" s="18" t="s">
        <v>28</v>
      </c>
      <c r="E124" s="60">
        <v>15.4</v>
      </c>
      <c r="F124" s="11"/>
      <c r="G124" s="11"/>
      <c r="H124" s="11"/>
      <c r="I124" s="15">
        <f t="shared" si="3"/>
        <v>0</v>
      </c>
      <c r="J124" s="15"/>
      <c r="K124" s="15"/>
    </row>
    <row r="125" spans="1:11" ht="15.75" hidden="1">
      <c r="A125" s="108"/>
      <c r="B125" s="125"/>
      <c r="C125" s="16" t="s">
        <v>29</v>
      </c>
      <c r="D125" s="18" t="s">
        <v>30</v>
      </c>
      <c r="E125" s="60"/>
      <c r="F125" s="35">
        <v>1487.2</v>
      </c>
      <c r="G125" s="35"/>
      <c r="H125" s="11"/>
      <c r="I125" s="15">
        <f t="shared" si="3"/>
        <v>0</v>
      </c>
      <c r="J125" s="15"/>
      <c r="K125" s="15">
        <f t="shared" si="4"/>
        <v>0</v>
      </c>
    </row>
    <row r="126" spans="1:11" ht="15.75" hidden="1">
      <c r="A126" s="108"/>
      <c r="B126" s="125"/>
      <c r="C126" s="16" t="s">
        <v>48</v>
      </c>
      <c r="D126" s="18" t="s">
        <v>49</v>
      </c>
      <c r="E126" s="60"/>
      <c r="F126" s="35"/>
      <c r="G126" s="35"/>
      <c r="H126" s="11">
        <v>-659.7</v>
      </c>
      <c r="I126" s="15">
        <f t="shared" si="3"/>
        <v>-659.7</v>
      </c>
      <c r="J126" s="15"/>
      <c r="K126" s="15"/>
    </row>
    <row r="127" spans="1:11" ht="15.75" hidden="1">
      <c r="A127" s="108"/>
      <c r="B127" s="125"/>
      <c r="C127" s="16" t="s">
        <v>52</v>
      </c>
      <c r="D127" s="18" t="s">
        <v>89</v>
      </c>
      <c r="E127" s="60"/>
      <c r="F127" s="11"/>
      <c r="G127" s="11"/>
      <c r="H127" s="11"/>
      <c r="I127" s="15">
        <f t="shared" si="3"/>
        <v>0</v>
      </c>
      <c r="J127" s="15" t="e">
        <f t="shared" si="5"/>
        <v>#DIV/0!</v>
      </c>
      <c r="K127" s="15" t="e">
        <f t="shared" si="4"/>
        <v>#DIV/0!</v>
      </c>
    </row>
    <row r="128" spans="1:11" ht="15.75" hidden="1">
      <c r="A128" s="108"/>
      <c r="B128" s="125"/>
      <c r="C128" s="16" t="s">
        <v>53</v>
      </c>
      <c r="D128" s="18" t="s">
        <v>90</v>
      </c>
      <c r="E128" s="60">
        <v>1709</v>
      </c>
      <c r="F128" s="11">
        <v>3042.2</v>
      </c>
      <c r="G128" s="11">
        <f>581.5</f>
        <v>581.5</v>
      </c>
      <c r="H128" s="11">
        <v>581.5</v>
      </c>
      <c r="I128" s="15">
        <f t="shared" si="3"/>
        <v>0</v>
      </c>
      <c r="J128" s="15">
        <f t="shared" si="5"/>
        <v>100</v>
      </c>
      <c r="K128" s="15">
        <f t="shared" si="4"/>
        <v>19.114456643218723</v>
      </c>
    </row>
    <row r="129" spans="1:11" ht="15.75" hidden="1">
      <c r="A129" s="108"/>
      <c r="B129" s="125"/>
      <c r="C129" s="16" t="s">
        <v>55</v>
      </c>
      <c r="D129" s="20" t="s">
        <v>56</v>
      </c>
      <c r="E129" s="60"/>
      <c r="F129" s="11"/>
      <c r="G129" s="11"/>
      <c r="H129" s="11"/>
      <c r="I129" s="15">
        <f t="shared" si="3"/>
        <v>0</v>
      </c>
      <c r="J129" s="15" t="e">
        <f t="shared" si="5"/>
        <v>#DIV/0!</v>
      </c>
      <c r="K129" s="15" t="e">
        <f t="shared" si="4"/>
        <v>#DIV/0!</v>
      </c>
    </row>
    <row r="130" spans="1:11" ht="15.75" hidden="1">
      <c r="A130" s="108"/>
      <c r="B130" s="125"/>
      <c r="C130" s="16" t="s">
        <v>31</v>
      </c>
      <c r="D130" s="18" t="s">
        <v>32</v>
      </c>
      <c r="E130" s="60"/>
      <c r="F130" s="11"/>
      <c r="G130" s="11"/>
      <c r="H130" s="11"/>
      <c r="I130" s="15">
        <f t="shared" si="3"/>
        <v>0</v>
      </c>
      <c r="J130" s="15" t="e">
        <f t="shared" si="5"/>
        <v>#DIV/0!</v>
      </c>
      <c r="K130" s="15" t="e">
        <f t="shared" si="4"/>
        <v>#DIV/0!</v>
      </c>
    </row>
    <row r="131" spans="1:11" ht="31.5" hidden="1">
      <c r="A131" s="108"/>
      <c r="B131" s="125"/>
      <c r="C131" s="16"/>
      <c r="D131" s="24" t="s">
        <v>215</v>
      </c>
      <c r="E131" s="62">
        <f>E132-E126</f>
        <v>1726.4</v>
      </c>
      <c r="F131" s="25">
        <f>F132-F126</f>
        <v>4529.4</v>
      </c>
      <c r="G131" s="25">
        <f>G132-G126</f>
        <v>581.5</v>
      </c>
      <c r="H131" s="25">
        <f>H132-H126</f>
        <v>582.9</v>
      </c>
      <c r="I131" s="61">
        <f t="shared" si="3"/>
        <v>1.3999999999999773</v>
      </c>
      <c r="J131" s="61">
        <f t="shared" si="5"/>
        <v>100.2407566638005</v>
      </c>
      <c r="K131" s="61">
        <f t="shared" si="4"/>
        <v>12.86925420585508</v>
      </c>
    </row>
    <row r="132" spans="1:13" ht="31.5" hidden="1">
      <c r="A132" s="105"/>
      <c r="B132" s="126"/>
      <c r="C132" s="36"/>
      <c r="D132" s="24" t="s">
        <v>216</v>
      </c>
      <c r="E132" s="57">
        <f>SUM(E119:E121,E124:E130)</f>
        <v>1726.4</v>
      </c>
      <c r="F132" s="37">
        <f>SUM(F119:F121,F124:F130)</f>
        <v>4529.4</v>
      </c>
      <c r="G132" s="37">
        <f>SUM(G119:G121,G124:G130)</f>
        <v>581.5</v>
      </c>
      <c r="H132" s="37">
        <f>SUM(H119:H121,H124:H130)</f>
        <v>-76.80000000000007</v>
      </c>
      <c r="I132" s="61">
        <f t="shared" si="3"/>
        <v>-658.3000000000001</v>
      </c>
      <c r="J132" s="61">
        <f t="shared" si="5"/>
        <v>-13.207222699914029</v>
      </c>
      <c r="K132" s="61">
        <f t="shared" si="4"/>
        <v>-1.6955888197112219</v>
      </c>
      <c r="L132" s="26"/>
      <c r="M132" s="26"/>
    </row>
    <row r="133" spans="1:11" ht="31.5" hidden="1">
      <c r="A133" s="122" t="s">
        <v>102</v>
      </c>
      <c r="B133" s="118" t="s">
        <v>103</v>
      </c>
      <c r="C133" s="16" t="s">
        <v>16</v>
      </c>
      <c r="D133" s="21" t="s">
        <v>17</v>
      </c>
      <c r="E133" s="60"/>
      <c r="F133" s="11"/>
      <c r="G133" s="11"/>
      <c r="H133" s="11"/>
      <c r="I133" s="15">
        <f t="shared" si="3"/>
        <v>0</v>
      </c>
      <c r="J133" s="15" t="e">
        <f t="shared" si="5"/>
        <v>#DIV/0!</v>
      </c>
      <c r="K133" s="15" t="e">
        <f t="shared" si="4"/>
        <v>#DIV/0!</v>
      </c>
    </row>
    <row r="134" spans="1:11" ht="15.75" hidden="1">
      <c r="A134" s="122"/>
      <c r="B134" s="118"/>
      <c r="C134" s="16" t="s">
        <v>104</v>
      </c>
      <c r="D134" s="18" t="s">
        <v>105</v>
      </c>
      <c r="E134" s="60"/>
      <c r="F134" s="11"/>
      <c r="G134" s="11"/>
      <c r="H134" s="11"/>
      <c r="I134" s="15">
        <f t="shared" si="3"/>
        <v>0</v>
      </c>
      <c r="J134" s="15" t="e">
        <f t="shared" si="5"/>
        <v>#DIV/0!</v>
      </c>
      <c r="K134" s="15" t="e">
        <f t="shared" si="4"/>
        <v>#DIV/0!</v>
      </c>
    </row>
    <row r="135" spans="1:11" ht="31.5" hidden="1">
      <c r="A135" s="119"/>
      <c r="B135" s="123"/>
      <c r="C135" s="16" t="s">
        <v>100</v>
      </c>
      <c r="D135" s="18" t="s">
        <v>101</v>
      </c>
      <c r="E135" s="60"/>
      <c r="F135" s="11"/>
      <c r="G135" s="11"/>
      <c r="H135" s="11"/>
      <c r="I135" s="15">
        <f aca="true" t="shared" si="6" ref="I135:I198">H135-G135</f>
        <v>0</v>
      </c>
      <c r="J135" s="15" t="e">
        <f t="shared" si="5"/>
        <v>#DIV/0!</v>
      </c>
      <c r="K135" s="15" t="e">
        <f aca="true" t="shared" si="7" ref="K135:K195">H135/F135*100</f>
        <v>#DIV/0!</v>
      </c>
    </row>
    <row r="136" spans="1:11" ht="15.75" hidden="1">
      <c r="A136" s="119"/>
      <c r="B136" s="123"/>
      <c r="C136" s="16" t="s">
        <v>22</v>
      </c>
      <c r="D136" s="18" t="s">
        <v>23</v>
      </c>
      <c r="E136" s="60">
        <f>E137</f>
        <v>0</v>
      </c>
      <c r="F136" s="11">
        <f>F137</f>
        <v>0</v>
      </c>
      <c r="G136" s="11">
        <f>G137</f>
        <v>0</v>
      </c>
      <c r="H136" s="11">
        <f>H137</f>
        <v>0</v>
      </c>
      <c r="I136" s="15">
        <f t="shared" si="6"/>
        <v>0</v>
      </c>
      <c r="J136" s="15" t="e">
        <f t="shared" si="5"/>
        <v>#DIV/0!</v>
      </c>
      <c r="K136" s="15" t="e">
        <f t="shared" si="7"/>
        <v>#DIV/0!</v>
      </c>
    </row>
    <row r="137" spans="1:11" ht="47.25" hidden="1">
      <c r="A137" s="119"/>
      <c r="B137" s="123"/>
      <c r="C137" s="19" t="s">
        <v>25</v>
      </c>
      <c r="D137" s="20" t="s">
        <v>26</v>
      </c>
      <c r="E137" s="60"/>
      <c r="F137" s="11"/>
      <c r="G137" s="11"/>
      <c r="H137" s="11"/>
      <c r="I137" s="15">
        <f t="shared" si="6"/>
        <v>0</v>
      </c>
      <c r="J137" s="15" t="e">
        <f t="shared" si="5"/>
        <v>#DIV/0!</v>
      </c>
      <c r="K137" s="15" t="e">
        <f t="shared" si="7"/>
        <v>#DIV/0!</v>
      </c>
    </row>
    <row r="138" spans="1:11" ht="15.75" hidden="1">
      <c r="A138" s="119"/>
      <c r="B138" s="123"/>
      <c r="C138" s="16" t="s">
        <v>27</v>
      </c>
      <c r="D138" s="18" t="s">
        <v>28</v>
      </c>
      <c r="E138" s="60">
        <v>4.3</v>
      </c>
      <c r="F138" s="11"/>
      <c r="G138" s="11"/>
      <c r="H138" s="11"/>
      <c r="I138" s="15">
        <f t="shared" si="6"/>
        <v>0</v>
      </c>
      <c r="J138" s="15"/>
      <c r="K138" s="15"/>
    </row>
    <row r="139" spans="1:11" ht="15.75" hidden="1">
      <c r="A139" s="119"/>
      <c r="B139" s="123"/>
      <c r="C139" s="16" t="s">
        <v>29</v>
      </c>
      <c r="D139" s="18" t="s">
        <v>30</v>
      </c>
      <c r="E139" s="60"/>
      <c r="F139" s="11">
        <v>734.1</v>
      </c>
      <c r="G139" s="11"/>
      <c r="H139" s="11"/>
      <c r="I139" s="15">
        <f t="shared" si="6"/>
        <v>0</v>
      </c>
      <c r="J139" s="15"/>
      <c r="K139" s="15">
        <f t="shared" si="7"/>
        <v>0</v>
      </c>
    </row>
    <row r="140" spans="1:11" ht="15.75" hidden="1">
      <c r="A140" s="119"/>
      <c r="B140" s="123"/>
      <c r="C140" s="16" t="s">
        <v>48</v>
      </c>
      <c r="D140" s="18" t="s">
        <v>49</v>
      </c>
      <c r="E140" s="60"/>
      <c r="F140" s="11"/>
      <c r="G140" s="11"/>
      <c r="H140" s="11">
        <v>-679.5</v>
      </c>
      <c r="I140" s="15">
        <f t="shared" si="6"/>
        <v>-679.5</v>
      </c>
      <c r="J140" s="15"/>
      <c r="K140" s="15"/>
    </row>
    <row r="141" spans="1:11" ht="15.75" hidden="1">
      <c r="A141" s="119"/>
      <c r="B141" s="123"/>
      <c r="C141" s="16" t="s">
        <v>52</v>
      </c>
      <c r="D141" s="18" t="s">
        <v>89</v>
      </c>
      <c r="E141" s="60"/>
      <c r="F141" s="11"/>
      <c r="G141" s="11"/>
      <c r="H141" s="11"/>
      <c r="I141" s="15">
        <f t="shared" si="6"/>
        <v>0</v>
      </c>
      <c r="J141" s="15" t="e">
        <f aca="true" t="shared" si="8" ref="J141:J195">H141/G141*100</f>
        <v>#DIV/0!</v>
      </c>
      <c r="K141" s="15" t="e">
        <f t="shared" si="7"/>
        <v>#DIV/0!</v>
      </c>
    </row>
    <row r="142" spans="1:11" ht="15.75" hidden="1">
      <c r="A142" s="119"/>
      <c r="B142" s="123"/>
      <c r="C142" s="16" t="s">
        <v>53</v>
      </c>
      <c r="D142" s="18" t="s">
        <v>90</v>
      </c>
      <c r="E142" s="60">
        <v>6175.5</v>
      </c>
      <c r="F142" s="11">
        <v>5283.7</v>
      </c>
      <c r="G142" s="11">
        <f>997.2</f>
        <v>997.2</v>
      </c>
      <c r="H142" s="11">
        <v>997.2</v>
      </c>
      <c r="I142" s="15">
        <f t="shared" si="6"/>
        <v>0</v>
      </c>
      <c r="J142" s="15">
        <f t="shared" si="8"/>
        <v>100</v>
      </c>
      <c r="K142" s="15">
        <f t="shared" si="7"/>
        <v>18.87313814183243</v>
      </c>
    </row>
    <row r="143" spans="1:11" ht="15.75" hidden="1">
      <c r="A143" s="119"/>
      <c r="B143" s="123"/>
      <c r="C143" s="16" t="s">
        <v>55</v>
      </c>
      <c r="D143" s="20" t="s">
        <v>56</v>
      </c>
      <c r="E143" s="60"/>
      <c r="F143" s="11"/>
      <c r="G143" s="11"/>
      <c r="H143" s="11"/>
      <c r="I143" s="15">
        <f t="shared" si="6"/>
        <v>0</v>
      </c>
      <c r="J143" s="15" t="e">
        <f t="shared" si="8"/>
        <v>#DIV/0!</v>
      </c>
      <c r="K143" s="15" t="e">
        <f t="shared" si="7"/>
        <v>#DIV/0!</v>
      </c>
    </row>
    <row r="144" spans="1:11" ht="31.5" hidden="1">
      <c r="A144" s="119"/>
      <c r="B144" s="123"/>
      <c r="C144" s="16"/>
      <c r="D144" s="24" t="s">
        <v>215</v>
      </c>
      <c r="E144" s="62">
        <f>E145-E140</f>
        <v>6179.8</v>
      </c>
      <c r="F144" s="25">
        <f>F145-F140</f>
        <v>6017.8</v>
      </c>
      <c r="G144" s="25">
        <f>G145-G140</f>
        <v>997.2</v>
      </c>
      <c r="H144" s="25">
        <f>H145-H140</f>
        <v>997.2</v>
      </c>
      <c r="I144" s="61">
        <f t="shared" si="6"/>
        <v>0</v>
      </c>
      <c r="J144" s="61">
        <f t="shared" si="8"/>
        <v>100</v>
      </c>
      <c r="K144" s="61">
        <f t="shared" si="7"/>
        <v>16.570839841802652</v>
      </c>
    </row>
    <row r="145" spans="1:13" ht="31.5" hidden="1">
      <c r="A145" s="119"/>
      <c r="B145" s="123"/>
      <c r="C145" s="36"/>
      <c r="D145" s="24" t="s">
        <v>216</v>
      </c>
      <c r="E145" s="57">
        <f>SUM(E133:E136,E138:E143)</f>
        <v>6179.8</v>
      </c>
      <c r="F145" s="37">
        <f>SUM(F133:F136,F138:F143)</f>
        <v>6017.8</v>
      </c>
      <c r="G145" s="37">
        <f>SUM(G133:G136,G138:G143)</f>
        <v>997.2</v>
      </c>
      <c r="H145" s="37">
        <f>SUM(H133:H136,H138:H143)</f>
        <v>317.70000000000005</v>
      </c>
      <c r="I145" s="61">
        <f t="shared" si="6"/>
        <v>-679.5</v>
      </c>
      <c r="J145" s="61">
        <f t="shared" si="8"/>
        <v>31.859205776173287</v>
      </c>
      <c r="K145" s="61">
        <f t="shared" si="7"/>
        <v>5.279337964040015</v>
      </c>
      <c r="L145" s="26"/>
      <c r="M145" s="26"/>
    </row>
    <row r="146" spans="1:11" ht="31.5" hidden="1">
      <c r="A146" s="122" t="s">
        <v>106</v>
      </c>
      <c r="B146" s="118" t="s">
        <v>107</v>
      </c>
      <c r="C146" s="16" t="s">
        <v>16</v>
      </c>
      <c r="D146" s="21" t="s">
        <v>17</v>
      </c>
      <c r="E146" s="60"/>
      <c r="F146" s="11"/>
      <c r="G146" s="11"/>
      <c r="H146" s="11">
        <v>115.2</v>
      </c>
      <c r="I146" s="15">
        <f t="shared" si="6"/>
        <v>115.2</v>
      </c>
      <c r="J146" s="15"/>
      <c r="K146" s="15"/>
    </row>
    <row r="147" spans="1:11" ht="15.75" hidden="1">
      <c r="A147" s="122"/>
      <c r="B147" s="118"/>
      <c r="C147" s="16" t="s">
        <v>104</v>
      </c>
      <c r="D147" s="18" t="s">
        <v>105</v>
      </c>
      <c r="E147" s="60"/>
      <c r="F147" s="11"/>
      <c r="G147" s="11"/>
      <c r="H147" s="11"/>
      <c r="I147" s="15">
        <f t="shared" si="6"/>
        <v>0</v>
      </c>
      <c r="J147" s="15"/>
      <c r="K147" s="15"/>
    </row>
    <row r="148" spans="1:11" ht="31.5" hidden="1">
      <c r="A148" s="119"/>
      <c r="B148" s="123"/>
      <c r="C148" s="16" t="s">
        <v>100</v>
      </c>
      <c r="D148" s="18" t="s">
        <v>101</v>
      </c>
      <c r="E148" s="60"/>
      <c r="F148" s="11"/>
      <c r="G148" s="11"/>
      <c r="H148" s="11"/>
      <c r="I148" s="15">
        <f t="shared" si="6"/>
        <v>0</v>
      </c>
      <c r="J148" s="15"/>
      <c r="K148" s="15"/>
    </row>
    <row r="149" spans="1:11" ht="15.75" hidden="1">
      <c r="A149" s="119"/>
      <c r="B149" s="123"/>
      <c r="C149" s="16" t="s">
        <v>22</v>
      </c>
      <c r="D149" s="18" t="s">
        <v>23</v>
      </c>
      <c r="E149" s="60">
        <f>E150</f>
        <v>2.3</v>
      </c>
      <c r="F149" s="11">
        <f>F150</f>
        <v>0</v>
      </c>
      <c r="G149" s="11">
        <f>G150</f>
        <v>0</v>
      </c>
      <c r="H149" s="11">
        <f>H150</f>
        <v>1.5</v>
      </c>
      <c r="I149" s="15">
        <f t="shared" si="6"/>
        <v>1.5</v>
      </c>
      <c r="J149" s="15"/>
      <c r="K149" s="15"/>
    </row>
    <row r="150" spans="1:11" ht="47.25" hidden="1">
      <c r="A150" s="119"/>
      <c r="B150" s="123"/>
      <c r="C150" s="19" t="s">
        <v>25</v>
      </c>
      <c r="D150" s="20" t="s">
        <v>26</v>
      </c>
      <c r="E150" s="60">
        <v>2.3</v>
      </c>
      <c r="F150" s="11"/>
      <c r="G150" s="11"/>
      <c r="H150" s="11">
        <v>1.5</v>
      </c>
      <c r="I150" s="15">
        <f t="shared" si="6"/>
        <v>1.5</v>
      </c>
      <c r="J150" s="15"/>
      <c r="K150" s="15"/>
    </row>
    <row r="151" spans="1:11" ht="15.75" hidden="1">
      <c r="A151" s="119"/>
      <c r="B151" s="123"/>
      <c r="C151" s="16" t="s">
        <v>27</v>
      </c>
      <c r="D151" s="18" t="s">
        <v>28</v>
      </c>
      <c r="E151" s="60">
        <v>2.4</v>
      </c>
      <c r="F151" s="11"/>
      <c r="G151" s="11"/>
      <c r="H151" s="11"/>
      <c r="I151" s="15">
        <f t="shared" si="6"/>
        <v>0</v>
      </c>
      <c r="J151" s="15"/>
      <c r="K151" s="15"/>
    </row>
    <row r="152" spans="1:11" ht="15.75" hidden="1">
      <c r="A152" s="119"/>
      <c r="B152" s="123"/>
      <c r="C152" s="16" t="s">
        <v>29</v>
      </c>
      <c r="D152" s="18" t="s">
        <v>30</v>
      </c>
      <c r="E152" s="60"/>
      <c r="F152" s="11">
        <v>237.9</v>
      </c>
      <c r="G152" s="11"/>
      <c r="H152" s="11">
        <v>6.2</v>
      </c>
      <c r="I152" s="15">
        <f t="shared" si="6"/>
        <v>6.2</v>
      </c>
      <c r="J152" s="15"/>
      <c r="K152" s="15">
        <f t="shared" si="7"/>
        <v>2.606137032366541</v>
      </c>
    </row>
    <row r="153" spans="1:11" ht="15.75" hidden="1">
      <c r="A153" s="119"/>
      <c r="B153" s="123"/>
      <c r="C153" s="16" t="s">
        <v>48</v>
      </c>
      <c r="D153" s="18" t="s">
        <v>49</v>
      </c>
      <c r="E153" s="60"/>
      <c r="F153" s="11"/>
      <c r="G153" s="11"/>
      <c r="H153" s="11">
        <v>-1007.6</v>
      </c>
      <c r="I153" s="15">
        <f t="shared" si="6"/>
        <v>-1007.6</v>
      </c>
      <c r="J153" s="15"/>
      <c r="K153" s="15"/>
    </row>
    <row r="154" spans="1:11" ht="15.75" hidden="1">
      <c r="A154" s="119"/>
      <c r="B154" s="123"/>
      <c r="C154" s="16" t="s">
        <v>52</v>
      </c>
      <c r="D154" s="18" t="s">
        <v>89</v>
      </c>
      <c r="E154" s="60"/>
      <c r="F154" s="11"/>
      <c r="G154" s="11"/>
      <c r="H154" s="11"/>
      <c r="I154" s="15">
        <f t="shared" si="6"/>
        <v>0</v>
      </c>
      <c r="J154" s="15" t="e">
        <f t="shared" si="8"/>
        <v>#DIV/0!</v>
      </c>
      <c r="K154" s="15" t="e">
        <f t="shared" si="7"/>
        <v>#DIV/0!</v>
      </c>
    </row>
    <row r="155" spans="1:11" ht="15.75" hidden="1">
      <c r="A155" s="119"/>
      <c r="B155" s="123"/>
      <c r="C155" s="16" t="s">
        <v>53</v>
      </c>
      <c r="D155" s="18" t="s">
        <v>90</v>
      </c>
      <c r="E155" s="60">
        <v>6483</v>
      </c>
      <c r="F155" s="11">
        <v>5168</v>
      </c>
      <c r="G155" s="11">
        <f>1094.3</f>
        <v>1094.3</v>
      </c>
      <c r="H155" s="11">
        <v>1094.3</v>
      </c>
      <c r="I155" s="15">
        <f t="shared" si="6"/>
        <v>0</v>
      </c>
      <c r="J155" s="15">
        <f t="shared" si="8"/>
        <v>100</v>
      </c>
      <c r="K155" s="15">
        <f t="shared" si="7"/>
        <v>21.17453560371517</v>
      </c>
    </row>
    <row r="156" spans="1:11" ht="15.75" hidden="1">
      <c r="A156" s="119"/>
      <c r="B156" s="123"/>
      <c r="C156" s="16" t="s">
        <v>55</v>
      </c>
      <c r="D156" s="20" t="s">
        <v>56</v>
      </c>
      <c r="E156" s="60"/>
      <c r="F156" s="11"/>
      <c r="G156" s="11"/>
      <c r="H156" s="11"/>
      <c r="I156" s="15">
        <f t="shared" si="6"/>
        <v>0</v>
      </c>
      <c r="J156" s="15" t="e">
        <f t="shared" si="8"/>
        <v>#DIV/0!</v>
      </c>
      <c r="K156" s="15" t="e">
        <f t="shared" si="7"/>
        <v>#DIV/0!</v>
      </c>
    </row>
    <row r="157" spans="1:11" ht="31.5" hidden="1">
      <c r="A157" s="119"/>
      <c r="B157" s="123"/>
      <c r="C157" s="16"/>
      <c r="D157" s="24" t="s">
        <v>215</v>
      </c>
      <c r="E157" s="62">
        <f>E158-E153</f>
        <v>6487.7</v>
      </c>
      <c r="F157" s="25">
        <f>F158-F153</f>
        <v>5405.9</v>
      </c>
      <c r="G157" s="25">
        <f>G158-G153</f>
        <v>1094.3</v>
      </c>
      <c r="H157" s="25">
        <f>H158-H153</f>
        <v>1217.1999999999998</v>
      </c>
      <c r="I157" s="61">
        <f t="shared" si="6"/>
        <v>122.89999999999986</v>
      </c>
      <c r="J157" s="61">
        <f t="shared" si="8"/>
        <v>111.23092387827833</v>
      </c>
      <c r="K157" s="61">
        <f t="shared" si="7"/>
        <v>22.51613977321075</v>
      </c>
    </row>
    <row r="158" spans="1:13" ht="31.5" hidden="1">
      <c r="A158" s="119"/>
      <c r="B158" s="123"/>
      <c r="C158" s="36"/>
      <c r="D158" s="24" t="s">
        <v>216</v>
      </c>
      <c r="E158" s="57">
        <f>SUM(E146:E149,E151:E156)</f>
        <v>6487.7</v>
      </c>
      <c r="F158" s="37">
        <f>SUM(F146:F149,F151:F156)</f>
        <v>5405.9</v>
      </c>
      <c r="G158" s="37">
        <f>SUM(G146:G149,G151:G156)</f>
        <v>1094.3</v>
      </c>
      <c r="H158" s="37">
        <f>SUM(H146:H149,H151:H156)</f>
        <v>209.5999999999999</v>
      </c>
      <c r="I158" s="61">
        <f t="shared" si="6"/>
        <v>-884.7</v>
      </c>
      <c r="J158" s="61">
        <f t="shared" si="8"/>
        <v>19.153796947820517</v>
      </c>
      <c r="K158" s="61">
        <f t="shared" si="7"/>
        <v>3.8772452320612647</v>
      </c>
      <c r="L158" s="26"/>
      <c r="M158" s="26"/>
    </row>
    <row r="159" spans="1:11" ht="31.5" hidden="1">
      <c r="A159" s="122" t="s">
        <v>108</v>
      </c>
      <c r="B159" s="118" t="s">
        <v>109</v>
      </c>
      <c r="C159" s="16" t="s">
        <v>16</v>
      </c>
      <c r="D159" s="21" t="s">
        <v>17</v>
      </c>
      <c r="E159" s="60">
        <v>16.5</v>
      </c>
      <c r="F159" s="11"/>
      <c r="G159" s="11"/>
      <c r="H159" s="11">
        <v>32.7</v>
      </c>
      <c r="I159" s="15">
        <f t="shared" si="6"/>
        <v>32.7</v>
      </c>
      <c r="J159" s="15"/>
      <c r="K159" s="15"/>
    </row>
    <row r="160" spans="1:11" ht="15.75" hidden="1">
      <c r="A160" s="122"/>
      <c r="B160" s="118"/>
      <c r="C160" s="16" t="s">
        <v>104</v>
      </c>
      <c r="D160" s="18" t="s">
        <v>105</v>
      </c>
      <c r="E160" s="60"/>
      <c r="F160" s="11"/>
      <c r="G160" s="11"/>
      <c r="H160" s="11"/>
      <c r="I160" s="15">
        <f t="shared" si="6"/>
        <v>0</v>
      </c>
      <c r="J160" s="15"/>
      <c r="K160" s="15"/>
    </row>
    <row r="161" spans="1:11" ht="31.5" hidden="1">
      <c r="A161" s="119"/>
      <c r="B161" s="123"/>
      <c r="C161" s="16" t="s">
        <v>100</v>
      </c>
      <c r="D161" s="18" t="s">
        <v>101</v>
      </c>
      <c r="E161" s="60"/>
      <c r="F161" s="11"/>
      <c r="G161" s="11"/>
      <c r="H161" s="11"/>
      <c r="I161" s="15">
        <f t="shared" si="6"/>
        <v>0</v>
      </c>
      <c r="J161" s="15"/>
      <c r="K161" s="15"/>
    </row>
    <row r="162" spans="1:11" ht="15.75" hidden="1">
      <c r="A162" s="119"/>
      <c r="B162" s="123"/>
      <c r="C162" s="16" t="s">
        <v>22</v>
      </c>
      <c r="D162" s="18" t="s">
        <v>23</v>
      </c>
      <c r="E162" s="60">
        <f>SUM(E163:E164)</f>
        <v>0</v>
      </c>
      <c r="F162" s="11">
        <f>SUM(F163:F164)</f>
        <v>0</v>
      </c>
      <c r="G162" s="11">
        <f>SUM(G163:G164)</f>
        <v>0</v>
      </c>
      <c r="H162" s="11">
        <f>SUM(H163:H164)</f>
        <v>31.1</v>
      </c>
      <c r="I162" s="15">
        <f t="shared" si="6"/>
        <v>31.1</v>
      </c>
      <c r="J162" s="15"/>
      <c r="K162" s="15"/>
    </row>
    <row r="163" spans="1:11" ht="63" hidden="1">
      <c r="A163" s="119"/>
      <c r="B163" s="123"/>
      <c r="C163" s="19" t="s">
        <v>200</v>
      </c>
      <c r="D163" s="58" t="s">
        <v>24</v>
      </c>
      <c r="E163" s="60"/>
      <c r="F163" s="11"/>
      <c r="G163" s="11"/>
      <c r="H163" s="11"/>
      <c r="I163" s="15">
        <f t="shared" si="6"/>
        <v>0</v>
      </c>
      <c r="J163" s="15" t="e">
        <f t="shared" si="8"/>
        <v>#DIV/0!</v>
      </c>
      <c r="K163" s="15" t="e">
        <f t="shared" si="7"/>
        <v>#DIV/0!</v>
      </c>
    </row>
    <row r="164" spans="1:11" ht="47.25" hidden="1">
      <c r="A164" s="119"/>
      <c r="B164" s="123"/>
      <c r="C164" s="19" t="s">
        <v>25</v>
      </c>
      <c r="D164" s="20" t="s">
        <v>26</v>
      </c>
      <c r="E164" s="60"/>
      <c r="F164" s="11"/>
      <c r="G164" s="11"/>
      <c r="H164" s="11">
        <v>31.1</v>
      </c>
      <c r="I164" s="15">
        <f t="shared" si="6"/>
        <v>31.1</v>
      </c>
      <c r="J164" s="15" t="e">
        <f t="shared" si="8"/>
        <v>#DIV/0!</v>
      </c>
      <c r="K164" s="15" t="e">
        <f t="shared" si="7"/>
        <v>#DIV/0!</v>
      </c>
    </row>
    <row r="165" spans="1:11" ht="15.75" hidden="1">
      <c r="A165" s="119"/>
      <c r="B165" s="123"/>
      <c r="C165" s="16" t="s">
        <v>27</v>
      </c>
      <c r="D165" s="18" t="s">
        <v>28</v>
      </c>
      <c r="E165" s="60"/>
      <c r="F165" s="11"/>
      <c r="G165" s="11"/>
      <c r="H165" s="11"/>
      <c r="I165" s="15">
        <f t="shared" si="6"/>
        <v>0</v>
      </c>
      <c r="J165" s="15" t="e">
        <f t="shared" si="8"/>
        <v>#DIV/0!</v>
      </c>
      <c r="K165" s="15" t="e">
        <f t="shared" si="7"/>
        <v>#DIV/0!</v>
      </c>
    </row>
    <row r="166" spans="1:11" ht="15.75" hidden="1">
      <c r="A166" s="119"/>
      <c r="B166" s="123"/>
      <c r="C166" s="16" t="s">
        <v>29</v>
      </c>
      <c r="D166" s="18" t="s">
        <v>30</v>
      </c>
      <c r="E166" s="60"/>
      <c r="F166" s="11">
        <v>114.1</v>
      </c>
      <c r="G166" s="11"/>
      <c r="H166" s="11"/>
      <c r="I166" s="15">
        <f t="shared" si="6"/>
        <v>0</v>
      </c>
      <c r="J166" s="15"/>
      <c r="K166" s="15">
        <f t="shared" si="7"/>
        <v>0</v>
      </c>
    </row>
    <row r="167" spans="1:11" ht="15.75" hidden="1">
      <c r="A167" s="119"/>
      <c r="B167" s="123"/>
      <c r="C167" s="16" t="s">
        <v>48</v>
      </c>
      <c r="D167" s="18" t="s">
        <v>49</v>
      </c>
      <c r="E167" s="60"/>
      <c r="G167" s="11"/>
      <c r="H167" s="11">
        <v>-454.8</v>
      </c>
      <c r="I167" s="15">
        <f t="shared" si="6"/>
        <v>-454.8</v>
      </c>
      <c r="J167" s="15"/>
      <c r="K167" s="15"/>
    </row>
    <row r="168" spans="1:11" ht="15.75" hidden="1">
      <c r="A168" s="119"/>
      <c r="B168" s="123"/>
      <c r="C168" s="16" t="s">
        <v>52</v>
      </c>
      <c r="D168" s="18" t="s">
        <v>89</v>
      </c>
      <c r="E168" s="60"/>
      <c r="F168" s="11"/>
      <c r="G168" s="11"/>
      <c r="H168" s="11"/>
      <c r="I168" s="15">
        <f t="shared" si="6"/>
        <v>0</v>
      </c>
      <c r="J168" s="15" t="e">
        <f t="shared" si="8"/>
        <v>#DIV/0!</v>
      </c>
      <c r="K168" s="15" t="e">
        <f t="shared" si="7"/>
        <v>#DIV/0!</v>
      </c>
    </row>
    <row r="169" spans="1:11" ht="15.75" hidden="1">
      <c r="A169" s="119"/>
      <c r="B169" s="123"/>
      <c r="C169" s="16" t="s">
        <v>53</v>
      </c>
      <c r="D169" s="18" t="s">
        <v>90</v>
      </c>
      <c r="E169" s="60">
        <v>5134.8</v>
      </c>
      <c r="F169" s="11">
        <v>4232.1</v>
      </c>
      <c r="G169" s="11">
        <f>803.4</f>
        <v>803.4</v>
      </c>
      <c r="H169" s="11">
        <v>803.4</v>
      </c>
      <c r="I169" s="15">
        <f t="shared" si="6"/>
        <v>0</v>
      </c>
      <c r="J169" s="15">
        <f t="shared" si="8"/>
        <v>100</v>
      </c>
      <c r="K169" s="15">
        <f t="shared" si="7"/>
        <v>18.983483377046852</v>
      </c>
    </row>
    <row r="170" spans="1:11" ht="15.75" hidden="1">
      <c r="A170" s="119"/>
      <c r="B170" s="123"/>
      <c r="C170" s="16" t="s">
        <v>55</v>
      </c>
      <c r="D170" s="20" t="s">
        <v>56</v>
      </c>
      <c r="E170" s="60"/>
      <c r="F170" s="11"/>
      <c r="G170" s="11"/>
      <c r="H170" s="11"/>
      <c r="I170" s="15">
        <f t="shared" si="6"/>
        <v>0</v>
      </c>
      <c r="J170" s="15" t="e">
        <f t="shared" si="8"/>
        <v>#DIV/0!</v>
      </c>
      <c r="K170" s="15" t="e">
        <f t="shared" si="7"/>
        <v>#DIV/0!</v>
      </c>
    </row>
    <row r="171" spans="1:11" ht="31.5" hidden="1">
      <c r="A171" s="119"/>
      <c r="B171" s="123"/>
      <c r="C171" s="16"/>
      <c r="D171" s="24" t="s">
        <v>215</v>
      </c>
      <c r="E171" s="62">
        <f>E172-E167</f>
        <v>5151.3</v>
      </c>
      <c r="F171" s="25">
        <f>F172-F167</f>
        <v>4346.200000000001</v>
      </c>
      <c r="G171" s="25">
        <f>G172-G167</f>
        <v>803.4</v>
      </c>
      <c r="H171" s="25">
        <f>H172-H167</f>
        <v>867.2</v>
      </c>
      <c r="I171" s="61">
        <f t="shared" si="6"/>
        <v>63.80000000000007</v>
      </c>
      <c r="J171" s="61">
        <f t="shared" si="8"/>
        <v>107.94124968882251</v>
      </c>
      <c r="K171" s="61">
        <f t="shared" si="7"/>
        <v>19.95306244535456</v>
      </c>
    </row>
    <row r="172" spans="1:13" ht="31.5" hidden="1">
      <c r="A172" s="119"/>
      <c r="B172" s="123"/>
      <c r="C172" s="36"/>
      <c r="D172" s="24" t="s">
        <v>216</v>
      </c>
      <c r="E172" s="57">
        <f>SUM(E159:E162,E165:E170)</f>
        <v>5151.3</v>
      </c>
      <c r="F172" s="37">
        <f>SUM(F159:F162,F165:F170)</f>
        <v>4346.200000000001</v>
      </c>
      <c r="G172" s="37">
        <f>SUM(G159:G162,G165:G170)</f>
        <v>803.4</v>
      </c>
      <c r="H172" s="37">
        <f>SUM(H159:H162,H165:H170)</f>
        <v>412.4</v>
      </c>
      <c r="I172" s="61">
        <f t="shared" si="6"/>
        <v>-391</v>
      </c>
      <c r="J172" s="61">
        <f t="shared" si="8"/>
        <v>51.33183968135424</v>
      </c>
      <c r="K172" s="61">
        <f t="shared" si="7"/>
        <v>9.488748792048224</v>
      </c>
      <c r="L172" s="26"/>
      <c r="M172" s="26"/>
    </row>
    <row r="173" spans="1:11" ht="31.5" hidden="1">
      <c r="A173" s="122" t="s">
        <v>110</v>
      </c>
      <c r="B173" s="118" t="s">
        <v>111</v>
      </c>
      <c r="C173" s="16" t="s">
        <v>16</v>
      </c>
      <c r="D173" s="21" t="s">
        <v>17</v>
      </c>
      <c r="E173" s="60"/>
      <c r="F173" s="11"/>
      <c r="G173" s="11"/>
      <c r="H173" s="11"/>
      <c r="I173" s="15">
        <f t="shared" si="6"/>
        <v>0</v>
      </c>
      <c r="J173" s="15" t="e">
        <f t="shared" si="8"/>
        <v>#DIV/0!</v>
      </c>
      <c r="K173" s="15" t="e">
        <f t="shared" si="7"/>
        <v>#DIV/0!</v>
      </c>
    </row>
    <row r="174" spans="1:11" ht="15.75" hidden="1">
      <c r="A174" s="122"/>
      <c r="B174" s="118"/>
      <c r="C174" s="16" t="s">
        <v>104</v>
      </c>
      <c r="D174" s="18" t="s">
        <v>105</v>
      </c>
      <c r="E174" s="60"/>
      <c r="F174" s="11"/>
      <c r="G174" s="11"/>
      <c r="H174" s="11"/>
      <c r="I174" s="15">
        <f t="shared" si="6"/>
        <v>0</v>
      </c>
      <c r="J174" s="15" t="e">
        <f t="shared" si="8"/>
        <v>#DIV/0!</v>
      </c>
      <c r="K174" s="15" t="e">
        <f t="shared" si="7"/>
        <v>#DIV/0!</v>
      </c>
    </row>
    <row r="175" spans="1:11" ht="31.5" hidden="1">
      <c r="A175" s="119"/>
      <c r="B175" s="123"/>
      <c r="C175" s="16" t="s">
        <v>100</v>
      </c>
      <c r="D175" s="18" t="s">
        <v>101</v>
      </c>
      <c r="E175" s="60"/>
      <c r="F175" s="11"/>
      <c r="G175" s="11"/>
      <c r="H175" s="11"/>
      <c r="I175" s="15">
        <f t="shared" si="6"/>
        <v>0</v>
      </c>
      <c r="J175" s="15" t="e">
        <f t="shared" si="8"/>
        <v>#DIV/0!</v>
      </c>
      <c r="K175" s="15" t="e">
        <f t="shared" si="7"/>
        <v>#DIV/0!</v>
      </c>
    </row>
    <row r="176" spans="1:11" ht="15.75" hidden="1">
      <c r="A176" s="119"/>
      <c r="B176" s="123"/>
      <c r="C176" s="16" t="s">
        <v>22</v>
      </c>
      <c r="D176" s="18" t="s">
        <v>23</v>
      </c>
      <c r="E176" s="60">
        <f>E177</f>
        <v>0</v>
      </c>
      <c r="F176" s="11">
        <f>F177</f>
        <v>0</v>
      </c>
      <c r="G176" s="11">
        <f>G177</f>
        <v>0</v>
      </c>
      <c r="H176" s="11">
        <f>H177</f>
        <v>0</v>
      </c>
      <c r="I176" s="15">
        <f t="shared" si="6"/>
        <v>0</v>
      </c>
      <c r="J176" s="15" t="e">
        <f t="shared" si="8"/>
        <v>#DIV/0!</v>
      </c>
      <c r="K176" s="15" t="e">
        <f t="shared" si="7"/>
        <v>#DIV/0!</v>
      </c>
    </row>
    <row r="177" spans="1:11" ht="47.25" hidden="1">
      <c r="A177" s="119"/>
      <c r="B177" s="123"/>
      <c r="C177" s="19" t="s">
        <v>25</v>
      </c>
      <c r="D177" s="20" t="s">
        <v>26</v>
      </c>
      <c r="E177" s="60"/>
      <c r="F177" s="11"/>
      <c r="G177" s="11"/>
      <c r="H177" s="11"/>
      <c r="I177" s="15">
        <f t="shared" si="6"/>
        <v>0</v>
      </c>
      <c r="J177" s="15" t="e">
        <f t="shared" si="8"/>
        <v>#DIV/0!</v>
      </c>
      <c r="K177" s="15" t="e">
        <f t="shared" si="7"/>
        <v>#DIV/0!</v>
      </c>
    </row>
    <row r="178" spans="1:11" ht="15.75" hidden="1">
      <c r="A178" s="119"/>
      <c r="B178" s="123"/>
      <c r="C178" s="16" t="s">
        <v>27</v>
      </c>
      <c r="D178" s="18" t="s">
        <v>28</v>
      </c>
      <c r="E178" s="60"/>
      <c r="F178" s="11"/>
      <c r="G178" s="11"/>
      <c r="H178" s="11">
        <v>0.2</v>
      </c>
      <c r="I178" s="15">
        <f t="shared" si="6"/>
        <v>0.2</v>
      </c>
      <c r="J178" s="15"/>
      <c r="K178" s="15"/>
    </row>
    <row r="179" spans="1:11" ht="15.75" hidden="1">
      <c r="A179" s="119"/>
      <c r="B179" s="123"/>
      <c r="C179" s="16" t="s">
        <v>29</v>
      </c>
      <c r="D179" s="18" t="s">
        <v>30</v>
      </c>
      <c r="E179" s="60">
        <v>8</v>
      </c>
      <c r="F179" s="11">
        <v>322.5</v>
      </c>
      <c r="G179" s="11"/>
      <c r="H179" s="11"/>
      <c r="I179" s="15">
        <f t="shared" si="6"/>
        <v>0</v>
      </c>
      <c r="J179" s="15"/>
      <c r="K179" s="15">
        <f t="shared" si="7"/>
        <v>0</v>
      </c>
    </row>
    <row r="180" spans="1:11" ht="15.75" hidden="1">
      <c r="A180" s="119"/>
      <c r="B180" s="123"/>
      <c r="C180" s="16" t="s">
        <v>48</v>
      </c>
      <c r="D180" s="18" t="s">
        <v>49</v>
      </c>
      <c r="E180" s="60"/>
      <c r="F180" s="11"/>
      <c r="G180" s="11"/>
      <c r="H180" s="11">
        <v>-731.7</v>
      </c>
      <c r="I180" s="15">
        <f t="shared" si="6"/>
        <v>-731.7</v>
      </c>
      <c r="J180" s="15"/>
      <c r="K180" s="15"/>
    </row>
    <row r="181" spans="1:11" ht="15.75" hidden="1">
      <c r="A181" s="119"/>
      <c r="B181" s="123"/>
      <c r="C181" s="16" t="s">
        <v>52</v>
      </c>
      <c r="D181" s="18" t="s">
        <v>89</v>
      </c>
      <c r="E181" s="60"/>
      <c r="F181" s="11"/>
      <c r="G181" s="11"/>
      <c r="H181" s="11"/>
      <c r="I181" s="15">
        <f t="shared" si="6"/>
        <v>0</v>
      </c>
      <c r="J181" s="15" t="e">
        <f t="shared" si="8"/>
        <v>#DIV/0!</v>
      </c>
      <c r="K181" s="15" t="e">
        <f t="shared" si="7"/>
        <v>#DIV/0!</v>
      </c>
    </row>
    <row r="182" spans="1:11" ht="15.75" hidden="1">
      <c r="A182" s="119"/>
      <c r="B182" s="123"/>
      <c r="C182" s="16" t="s">
        <v>53</v>
      </c>
      <c r="D182" s="18" t="s">
        <v>90</v>
      </c>
      <c r="E182" s="60">
        <v>4797.8</v>
      </c>
      <c r="F182" s="11">
        <v>4291.6</v>
      </c>
      <c r="G182" s="11">
        <f>658.5</f>
        <v>658.5</v>
      </c>
      <c r="H182" s="11">
        <v>658.5</v>
      </c>
      <c r="I182" s="15">
        <f t="shared" si="6"/>
        <v>0</v>
      </c>
      <c r="J182" s="15">
        <f t="shared" si="8"/>
        <v>100</v>
      </c>
      <c r="K182" s="15">
        <f t="shared" si="7"/>
        <v>15.343927672662874</v>
      </c>
    </row>
    <row r="183" spans="1:11" ht="15.75" hidden="1">
      <c r="A183" s="119"/>
      <c r="B183" s="123"/>
      <c r="C183" s="16" t="s">
        <v>55</v>
      </c>
      <c r="D183" s="20" t="s">
        <v>56</v>
      </c>
      <c r="E183" s="60"/>
      <c r="F183" s="11"/>
      <c r="G183" s="11"/>
      <c r="H183" s="11"/>
      <c r="I183" s="15">
        <f t="shared" si="6"/>
        <v>0</v>
      </c>
      <c r="J183" s="15" t="e">
        <f t="shared" si="8"/>
        <v>#DIV/0!</v>
      </c>
      <c r="K183" s="15" t="e">
        <f t="shared" si="7"/>
        <v>#DIV/0!</v>
      </c>
    </row>
    <row r="184" spans="1:11" ht="31.5" hidden="1">
      <c r="A184" s="119"/>
      <c r="B184" s="123"/>
      <c r="C184" s="16"/>
      <c r="D184" s="24" t="s">
        <v>215</v>
      </c>
      <c r="E184" s="62">
        <f>E185-E180</f>
        <v>4805.8</v>
      </c>
      <c r="F184" s="25">
        <f>F185-F180</f>
        <v>4614.1</v>
      </c>
      <c r="G184" s="25">
        <f>G185-G180</f>
        <v>658.5</v>
      </c>
      <c r="H184" s="25">
        <f>H185-H180</f>
        <v>658.7</v>
      </c>
      <c r="I184" s="61">
        <f t="shared" si="6"/>
        <v>0.20000000000004547</v>
      </c>
      <c r="J184" s="61">
        <f t="shared" si="8"/>
        <v>100.03037205770691</v>
      </c>
      <c r="K184" s="61">
        <f t="shared" si="7"/>
        <v>14.275806766216597</v>
      </c>
    </row>
    <row r="185" spans="1:13" ht="31.5" hidden="1">
      <c r="A185" s="119"/>
      <c r="B185" s="123"/>
      <c r="C185" s="36"/>
      <c r="D185" s="24" t="s">
        <v>216</v>
      </c>
      <c r="E185" s="57">
        <f>SUM(E173:E176,E178:E183)</f>
        <v>4805.8</v>
      </c>
      <c r="F185" s="37">
        <f>SUM(F173:F176,F178:F183)</f>
        <v>4614.1</v>
      </c>
      <c r="G185" s="37">
        <f>SUM(G173:G176,G178:G183)</f>
        <v>658.5</v>
      </c>
      <c r="H185" s="37">
        <f>SUM(H173:H176,H178:H183)</f>
        <v>-73</v>
      </c>
      <c r="I185" s="61">
        <f t="shared" si="6"/>
        <v>-731.5</v>
      </c>
      <c r="J185" s="61">
        <f t="shared" si="8"/>
        <v>-11.08580106302202</v>
      </c>
      <c r="K185" s="61">
        <f t="shared" si="7"/>
        <v>-1.5821070197871738</v>
      </c>
      <c r="L185" s="26"/>
      <c r="M185" s="26"/>
    </row>
    <row r="186" spans="1:13" ht="15.75" hidden="1">
      <c r="A186" s="97">
        <v>936</v>
      </c>
      <c r="B186" s="97" t="s">
        <v>112</v>
      </c>
      <c r="C186" s="16" t="s">
        <v>22</v>
      </c>
      <c r="D186" s="18" t="s">
        <v>23</v>
      </c>
      <c r="E186" s="60">
        <f>E187</f>
        <v>0</v>
      </c>
      <c r="F186" s="11">
        <f>F187</f>
        <v>0</v>
      </c>
      <c r="G186" s="11">
        <f>G187</f>
        <v>0</v>
      </c>
      <c r="H186" s="11">
        <f>H187</f>
        <v>0</v>
      </c>
      <c r="I186" s="15">
        <f t="shared" si="6"/>
        <v>0</v>
      </c>
      <c r="J186" s="15" t="e">
        <f t="shared" si="8"/>
        <v>#DIV/0!</v>
      </c>
      <c r="K186" s="15" t="e">
        <f t="shared" si="7"/>
        <v>#DIV/0!</v>
      </c>
      <c r="L186" s="26"/>
      <c r="M186" s="26"/>
    </row>
    <row r="187" spans="1:13" ht="47.25" hidden="1">
      <c r="A187" s="108"/>
      <c r="B187" s="125"/>
      <c r="C187" s="19" t="s">
        <v>25</v>
      </c>
      <c r="D187" s="20" t="s">
        <v>26</v>
      </c>
      <c r="E187" s="60"/>
      <c r="F187" s="11"/>
      <c r="G187" s="11"/>
      <c r="H187" s="11"/>
      <c r="I187" s="15">
        <f t="shared" si="6"/>
        <v>0</v>
      </c>
      <c r="J187" s="15" t="e">
        <f t="shared" si="8"/>
        <v>#DIV/0!</v>
      </c>
      <c r="K187" s="15" t="e">
        <f t="shared" si="7"/>
        <v>#DIV/0!</v>
      </c>
      <c r="L187" s="26"/>
      <c r="M187" s="26"/>
    </row>
    <row r="188" spans="1:11" ht="15.75" hidden="1">
      <c r="A188" s="108"/>
      <c r="B188" s="125"/>
      <c r="C188" s="16" t="s">
        <v>27</v>
      </c>
      <c r="D188" s="18" t="s">
        <v>28</v>
      </c>
      <c r="E188" s="60">
        <v>0.3</v>
      </c>
      <c r="F188" s="11"/>
      <c r="G188" s="11"/>
      <c r="H188" s="11">
        <v>0.1</v>
      </c>
      <c r="I188" s="15">
        <f t="shared" si="6"/>
        <v>0.1</v>
      </c>
      <c r="J188" s="15"/>
      <c r="K188" s="15"/>
    </row>
    <row r="189" spans="1:11" ht="15.75" hidden="1">
      <c r="A189" s="108"/>
      <c r="B189" s="125"/>
      <c r="C189" s="16" t="s">
        <v>29</v>
      </c>
      <c r="D189" s="18" t="s">
        <v>30</v>
      </c>
      <c r="E189" s="60"/>
      <c r="F189" s="11">
        <v>50</v>
      </c>
      <c r="G189" s="11"/>
      <c r="H189" s="11"/>
      <c r="I189" s="15">
        <f t="shared" si="6"/>
        <v>0</v>
      </c>
      <c r="J189" s="15"/>
      <c r="K189" s="15">
        <f t="shared" si="7"/>
        <v>0</v>
      </c>
    </row>
    <row r="190" spans="1:11" ht="15.75" hidden="1">
      <c r="A190" s="108"/>
      <c r="B190" s="125"/>
      <c r="C190" s="16" t="s">
        <v>48</v>
      </c>
      <c r="D190" s="18" t="s">
        <v>49</v>
      </c>
      <c r="E190" s="60"/>
      <c r="F190" s="11"/>
      <c r="G190" s="11"/>
      <c r="H190" s="11">
        <v>-658.3</v>
      </c>
      <c r="I190" s="15">
        <f t="shared" si="6"/>
        <v>-658.3</v>
      </c>
      <c r="J190" s="15"/>
      <c r="K190" s="15"/>
    </row>
    <row r="191" spans="1:11" ht="15.75" hidden="1">
      <c r="A191" s="108"/>
      <c r="B191" s="125"/>
      <c r="C191" s="16" t="s">
        <v>52</v>
      </c>
      <c r="D191" s="18" t="s">
        <v>89</v>
      </c>
      <c r="E191" s="60"/>
      <c r="F191" s="11"/>
      <c r="G191" s="11"/>
      <c r="H191" s="11"/>
      <c r="I191" s="15">
        <f t="shared" si="6"/>
        <v>0</v>
      </c>
      <c r="J191" s="15" t="e">
        <f t="shared" si="8"/>
        <v>#DIV/0!</v>
      </c>
      <c r="K191" s="15" t="e">
        <f t="shared" si="7"/>
        <v>#DIV/0!</v>
      </c>
    </row>
    <row r="192" spans="1:11" ht="15.75" hidden="1">
      <c r="A192" s="108"/>
      <c r="B192" s="125"/>
      <c r="C192" s="16" t="s">
        <v>53</v>
      </c>
      <c r="D192" s="18" t="s">
        <v>90</v>
      </c>
      <c r="E192" s="60">
        <v>5023.3</v>
      </c>
      <c r="F192" s="11">
        <v>3753.1</v>
      </c>
      <c r="G192" s="11">
        <f>657.6</f>
        <v>657.6</v>
      </c>
      <c r="H192" s="11">
        <v>657.6</v>
      </c>
      <c r="I192" s="15">
        <f t="shared" si="6"/>
        <v>0</v>
      </c>
      <c r="J192" s="15">
        <f t="shared" si="8"/>
        <v>100</v>
      </c>
      <c r="K192" s="15">
        <f t="shared" si="7"/>
        <v>17.521515547147693</v>
      </c>
    </row>
    <row r="193" spans="1:11" ht="15.75" hidden="1">
      <c r="A193" s="108"/>
      <c r="B193" s="125"/>
      <c r="C193" s="16" t="s">
        <v>55</v>
      </c>
      <c r="D193" s="20" t="s">
        <v>56</v>
      </c>
      <c r="E193" s="60"/>
      <c r="F193" s="11"/>
      <c r="G193" s="11"/>
      <c r="H193" s="11"/>
      <c r="I193" s="15">
        <f t="shared" si="6"/>
        <v>0</v>
      </c>
      <c r="J193" s="15" t="e">
        <f t="shared" si="8"/>
        <v>#DIV/0!</v>
      </c>
      <c r="K193" s="15" t="e">
        <f t="shared" si="7"/>
        <v>#DIV/0!</v>
      </c>
    </row>
    <row r="194" spans="1:11" ht="31.5" hidden="1">
      <c r="A194" s="108"/>
      <c r="B194" s="125"/>
      <c r="C194" s="16"/>
      <c r="D194" s="24" t="s">
        <v>215</v>
      </c>
      <c r="E194" s="62">
        <f>E195-E190</f>
        <v>5023.6</v>
      </c>
      <c r="F194" s="25">
        <f>F195-F190</f>
        <v>3803.1</v>
      </c>
      <c r="G194" s="25">
        <f>G195-G190</f>
        <v>657.6</v>
      </c>
      <c r="H194" s="25">
        <f>H195-H190</f>
        <v>657.7</v>
      </c>
      <c r="I194" s="61">
        <f t="shared" si="6"/>
        <v>0.10000000000002274</v>
      </c>
      <c r="J194" s="61">
        <f t="shared" si="8"/>
        <v>100.01520681265208</v>
      </c>
      <c r="K194" s="61">
        <f t="shared" si="7"/>
        <v>17.293786647734745</v>
      </c>
    </row>
    <row r="195" spans="1:13" ht="31.5" hidden="1">
      <c r="A195" s="105"/>
      <c r="B195" s="126"/>
      <c r="C195" s="36"/>
      <c r="D195" s="24" t="s">
        <v>216</v>
      </c>
      <c r="E195" s="57">
        <f>SUM(E186,E188:E193)</f>
        <v>5023.6</v>
      </c>
      <c r="F195" s="37">
        <f>SUM(F186,F188:F193)</f>
        <v>3803.1</v>
      </c>
      <c r="G195" s="37">
        <f>SUM(G186,G188:G193)</f>
        <v>657.6</v>
      </c>
      <c r="H195" s="37">
        <f>SUM(H186,H188:H193)</f>
        <v>-0.599999999999909</v>
      </c>
      <c r="I195" s="61">
        <f t="shared" si="6"/>
        <v>-658.1999999999999</v>
      </c>
      <c r="J195" s="61">
        <f t="shared" si="8"/>
        <v>-0.09124087591239492</v>
      </c>
      <c r="K195" s="61">
        <f t="shared" si="7"/>
        <v>-0.0157766032973077</v>
      </c>
      <c r="L195" s="26"/>
      <c r="M195" s="26"/>
    </row>
    <row r="196" spans="1:11" ht="31.5" hidden="1">
      <c r="A196" s="122" t="s">
        <v>113</v>
      </c>
      <c r="B196" s="118" t="s">
        <v>114</v>
      </c>
      <c r="C196" s="16" t="s">
        <v>16</v>
      </c>
      <c r="D196" s="21" t="s">
        <v>17</v>
      </c>
      <c r="E196" s="60"/>
      <c r="F196" s="11"/>
      <c r="G196" s="11"/>
      <c r="H196" s="11">
        <v>5.7</v>
      </c>
      <c r="I196" s="15">
        <f t="shared" si="6"/>
        <v>5.7</v>
      </c>
      <c r="J196" s="15"/>
      <c r="K196" s="15"/>
    </row>
    <row r="197" spans="1:11" ht="15.75" hidden="1">
      <c r="A197" s="122"/>
      <c r="B197" s="118"/>
      <c r="C197" s="16" t="s">
        <v>104</v>
      </c>
      <c r="D197" s="18" t="s">
        <v>105</v>
      </c>
      <c r="E197" s="60"/>
      <c r="F197" s="11"/>
      <c r="G197" s="11"/>
      <c r="H197" s="11"/>
      <c r="I197" s="15">
        <f t="shared" si="6"/>
        <v>0</v>
      </c>
      <c r="J197" s="15"/>
      <c r="K197" s="15"/>
    </row>
    <row r="198" spans="1:11" ht="31.5" hidden="1">
      <c r="A198" s="119"/>
      <c r="B198" s="123"/>
      <c r="C198" s="16" t="s">
        <v>100</v>
      </c>
      <c r="D198" s="18" t="s">
        <v>101</v>
      </c>
      <c r="E198" s="60"/>
      <c r="F198" s="11"/>
      <c r="G198" s="11"/>
      <c r="H198" s="11"/>
      <c r="I198" s="15">
        <f t="shared" si="6"/>
        <v>0</v>
      </c>
      <c r="J198" s="15"/>
      <c r="K198" s="15"/>
    </row>
    <row r="199" spans="1:11" ht="15.75" hidden="1">
      <c r="A199" s="119"/>
      <c r="B199" s="123"/>
      <c r="C199" s="16" t="s">
        <v>22</v>
      </c>
      <c r="D199" s="18" t="s">
        <v>23</v>
      </c>
      <c r="E199" s="60">
        <f>E200</f>
        <v>0</v>
      </c>
      <c r="F199" s="11">
        <f>F200</f>
        <v>0</v>
      </c>
      <c r="G199" s="11">
        <f>G200</f>
        <v>0</v>
      </c>
      <c r="H199" s="11">
        <f>H200</f>
        <v>0</v>
      </c>
      <c r="I199" s="15">
        <f aca="true" t="shared" si="9" ref="I199:I262">H199-G199</f>
        <v>0</v>
      </c>
      <c r="J199" s="15"/>
      <c r="K199" s="15"/>
    </row>
    <row r="200" spans="1:11" ht="47.25" hidden="1">
      <c r="A200" s="119"/>
      <c r="B200" s="123"/>
      <c r="C200" s="19" t="s">
        <v>25</v>
      </c>
      <c r="D200" s="20" t="s">
        <v>26</v>
      </c>
      <c r="E200" s="60"/>
      <c r="F200" s="11"/>
      <c r="G200" s="11"/>
      <c r="H200" s="11"/>
      <c r="I200" s="15">
        <f t="shared" si="9"/>
        <v>0</v>
      </c>
      <c r="J200" s="15"/>
      <c r="K200" s="15"/>
    </row>
    <row r="201" spans="1:11" ht="15.75" hidden="1">
      <c r="A201" s="119"/>
      <c r="B201" s="123"/>
      <c r="C201" s="16" t="s">
        <v>27</v>
      </c>
      <c r="D201" s="18" t="s">
        <v>28</v>
      </c>
      <c r="E201" s="60">
        <v>93.7</v>
      </c>
      <c r="F201" s="11"/>
      <c r="G201" s="11"/>
      <c r="H201" s="11"/>
      <c r="I201" s="15">
        <f t="shared" si="9"/>
        <v>0</v>
      </c>
      <c r="J201" s="15"/>
      <c r="K201" s="15"/>
    </row>
    <row r="202" spans="1:11" ht="15.75" hidden="1">
      <c r="A202" s="119"/>
      <c r="B202" s="123"/>
      <c r="C202" s="16" t="s">
        <v>29</v>
      </c>
      <c r="D202" s="18" t="s">
        <v>30</v>
      </c>
      <c r="E202" s="60"/>
      <c r="F202" s="11">
        <v>120</v>
      </c>
      <c r="G202" s="11"/>
      <c r="H202" s="11"/>
      <c r="I202" s="15">
        <f t="shared" si="9"/>
        <v>0</v>
      </c>
      <c r="J202" s="15"/>
      <c r="K202" s="15">
        <f aca="true" t="shared" si="10" ref="K202:K265">H202/F202*100</f>
        <v>0</v>
      </c>
    </row>
    <row r="203" spans="1:11" ht="15.75" hidden="1">
      <c r="A203" s="119"/>
      <c r="B203" s="123"/>
      <c r="C203" s="16" t="s">
        <v>48</v>
      </c>
      <c r="D203" s="18" t="s">
        <v>49</v>
      </c>
      <c r="E203" s="60"/>
      <c r="F203" s="11"/>
      <c r="G203" s="11"/>
      <c r="H203" s="11">
        <v>-331</v>
      </c>
      <c r="I203" s="15">
        <f t="shared" si="9"/>
        <v>-331</v>
      </c>
      <c r="J203" s="15"/>
      <c r="K203" s="15"/>
    </row>
    <row r="204" spans="1:11" ht="15.75" hidden="1">
      <c r="A204" s="119"/>
      <c r="B204" s="123"/>
      <c r="C204" s="16" t="s">
        <v>52</v>
      </c>
      <c r="D204" s="18" t="s">
        <v>89</v>
      </c>
      <c r="E204" s="60"/>
      <c r="F204" s="11"/>
      <c r="G204" s="11"/>
      <c r="H204" s="11"/>
      <c r="I204" s="15">
        <f t="shared" si="9"/>
        <v>0</v>
      </c>
      <c r="J204" s="15" t="e">
        <f>H204/G204*100</f>
        <v>#DIV/0!</v>
      </c>
      <c r="K204" s="15" t="e">
        <f t="shared" si="10"/>
        <v>#DIV/0!</v>
      </c>
    </row>
    <row r="205" spans="1:11" ht="15.75" hidden="1">
      <c r="A205" s="119"/>
      <c r="B205" s="123"/>
      <c r="C205" s="16" t="s">
        <v>53</v>
      </c>
      <c r="D205" s="18" t="s">
        <v>90</v>
      </c>
      <c r="E205" s="60">
        <v>4781.3</v>
      </c>
      <c r="F205" s="11">
        <v>3859.8</v>
      </c>
      <c r="G205" s="11">
        <f>781.7</f>
        <v>781.7</v>
      </c>
      <c r="H205" s="11">
        <v>781.7</v>
      </c>
      <c r="I205" s="15">
        <f t="shared" si="9"/>
        <v>0</v>
      </c>
      <c r="J205" s="15">
        <f>H205/G205*100</f>
        <v>100</v>
      </c>
      <c r="K205" s="15">
        <f t="shared" si="10"/>
        <v>20.25234468107156</v>
      </c>
    </row>
    <row r="206" spans="1:11" ht="15.75" hidden="1">
      <c r="A206" s="119"/>
      <c r="B206" s="123"/>
      <c r="C206" s="16" t="s">
        <v>55</v>
      </c>
      <c r="D206" s="20" t="s">
        <v>56</v>
      </c>
      <c r="E206" s="60"/>
      <c r="F206" s="11"/>
      <c r="G206" s="11"/>
      <c r="H206" s="11"/>
      <c r="I206" s="15">
        <f t="shared" si="9"/>
        <v>0</v>
      </c>
      <c r="J206" s="15" t="e">
        <f>H206/G206*100</f>
        <v>#DIV/0!</v>
      </c>
      <c r="K206" s="15" t="e">
        <f t="shared" si="10"/>
        <v>#DIV/0!</v>
      </c>
    </row>
    <row r="207" spans="1:11" ht="31.5" hidden="1">
      <c r="A207" s="119"/>
      <c r="B207" s="123"/>
      <c r="C207" s="16"/>
      <c r="D207" s="24" t="s">
        <v>215</v>
      </c>
      <c r="E207" s="62">
        <f>E208-E203</f>
        <v>4875</v>
      </c>
      <c r="F207" s="25">
        <f>F208-F203</f>
        <v>3979.8</v>
      </c>
      <c r="G207" s="25">
        <f>G208-G203</f>
        <v>781.7</v>
      </c>
      <c r="H207" s="25">
        <f>H208-H203</f>
        <v>787.4000000000001</v>
      </c>
      <c r="I207" s="61">
        <f t="shared" si="9"/>
        <v>5.7000000000000455</v>
      </c>
      <c r="J207" s="61">
        <f>H207/G207*100</f>
        <v>100.72917999232442</v>
      </c>
      <c r="K207" s="61">
        <f t="shared" si="10"/>
        <v>19.78491381476456</v>
      </c>
    </row>
    <row r="208" spans="1:13" ht="31.5" hidden="1">
      <c r="A208" s="119"/>
      <c r="B208" s="123"/>
      <c r="C208" s="36"/>
      <c r="D208" s="24" t="s">
        <v>216</v>
      </c>
      <c r="E208" s="57">
        <f>SUM(E196:E199,E201:E206)</f>
        <v>4875</v>
      </c>
      <c r="F208" s="37">
        <f>SUM(F196:F199,F201:F206)</f>
        <v>3979.8</v>
      </c>
      <c r="G208" s="37">
        <f>SUM(G196:G199,G201:G206)</f>
        <v>781.7</v>
      </c>
      <c r="H208" s="37">
        <f>SUM(H196:H199,H201:H206)</f>
        <v>456.40000000000003</v>
      </c>
      <c r="I208" s="61">
        <f t="shared" si="9"/>
        <v>-325.3</v>
      </c>
      <c r="J208" s="61">
        <f>H208/G208*100</f>
        <v>58.38556991173084</v>
      </c>
      <c r="K208" s="61">
        <f t="shared" si="10"/>
        <v>11.467912960450274</v>
      </c>
      <c r="L208" s="26"/>
      <c r="M208" s="26"/>
    </row>
    <row r="209" spans="1:11" ht="31.5" hidden="1">
      <c r="A209" s="122" t="s">
        <v>115</v>
      </c>
      <c r="B209" s="97" t="s">
        <v>116</v>
      </c>
      <c r="C209" s="16" t="s">
        <v>16</v>
      </c>
      <c r="D209" s="21" t="s">
        <v>17</v>
      </c>
      <c r="E209" s="60">
        <v>9.2</v>
      </c>
      <c r="F209" s="11"/>
      <c r="G209" s="11"/>
      <c r="H209" s="11">
        <v>0.6</v>
      </c>
      <c r="I209" s="15">
        <f t="shared" si="9"/>
        <v>0.6</v>
      </c>
      <c r="J209" s="15"/>
      <c r="K209" s="15"/>
    </row>
    <row r="210" spans="1:11" ht="15.75" hidden="1">
      <c r="A210" s="122"/>
      <c r="B210" s="125"/>
      <c r="C210" s="16" t="s">
        <v>104</v>
      </c>
      <c r="D210" s="18" t="s">
        <v>105</v>
      </c>
      <c r="E210" s="60"/>
      <c r="F210" s="11"/>
      <c r="G210" s="11"/>
      <c r="H210" s="11"/>
      <c r="I210" s="15">
        <f t="shared" si="9"/>
        <v>0</v>
      </c>
      <c r="J210" s="15"/>
      <c r="K210" s="15"/>
    </row>
    <row r="211" spans="1:11" ht="31.5" hidden="1">
      <c r="A211" s="119"/>
      <c r="B211" s="125"/>
      <c r="C211" s="16" t="s">
        <v>100</v>
      </c>
      <c r="D211" s="18" t="s">
        <v>101</v>
      </c>
      <c r="E211" s="60"/>
      <c r="F211" s="11"/>
      <c r="G211" s="11"/>
      <c r="H211" s="11"/>
      <c r="I211" s="15">
        <f t="shared" si="9"/>
        <v>0</v>
      </c>
      <c r="J211" s="15"/>
      <c r="K211" s="15"/>
    </row>
    <row r="212" spans="1:11" ht="15.75" hidden="1">
      <c r="A212" s="119"/>
      <c r="B212" s="125"/>
      <c r="C212" s="16" t="s">
        <v>22</v>
      </c>
      <c r="D212" s="18" t="s">
        <v>23</v>
      </c>
      <c r="E212" s="60">
        <f>E213</f>
        <v>0</v>
      </c>
      <c r="F212" s="11">
        <f>F213</f>
        <v>0</v>
      </c>
      <c r="G212" s="11">
        <f>G213</f>
        <v>0</v>
      </c>
      <c r="H212" s="11">
        <f>H213</f>
        <v>0</v>
      </c>
      <c r="I212" s="15">
        <f t="shared" si="9"/>
        <v>0</v>
      </c>
      <c r="J212" s="15"/>
      <c r="K212" s="15"/>
    </row>
    <row r="213" spans="1:11" ht="47.25" hidden="1">
      <c r="A213" s="119"/>
      <c r="B213" s="125"/>
      <c r="C213" s="19" t="s">
        <v>25</v>
      </c>
      <c r="D213" s="20" t="s">
        <v>26</v>
      </c>
      <c r="E213" s="60"/>
      <c r="F213" s="11"/>
      <c r="G213" s="11"/>
      <c r="H213" s="11"/>
      <c r="I213" s="15">
        <f t="shared" si="9"/>
        <v>0</v>
      </c>
      <c r="J213" s="15"/>
      <c r="K213" s="15"/>
    </row>
    <row r="214" spans="1:11" ht="15.75" hidden="1">
      <c r="A214" s="119"/>
      <c r="B214" s="125"/>
      <c r="C214" s="16" t="s">
        <v>27</v>
      </c>
      <c r="D214" s="18" t="s">
        <v>28</v>
      </c>
      <c r="E214" s="60"/>
      <c r="F214" s="11"/>
      <c r="G214" s="11"/>
      <c r="H214" s="11">
        <v>-2.5</v>
      </c>
      <c r="I214" s="15">
        <f t="shared" si="9"/>
        <v>-2.5</v>
      </c>
      <c r="J214" s="15"/>
      <c r="K214" s="15"/>
    </row>
    <row r="215" spans="1:11" ht="15.75" hidden="1">
      <c r="A215" s="119"/>
      <c r="B215" s="125"/>
      <c r="C215" s="16" t="s">
        <v>29</v>
      </c>
      <c r="D215" s="18" t="s">
        <v>30</v>
      </c>
      <c r="E215" s="60"/>
      <c r="F215" s="11"/>
      <c r="G215" s="11"/>
      <c r="H215" s="11"/>
      <c r="I215" s="15">
        <f t="shared" si="9"/>
        <v>0</v>
      </c>
      <c r="J215" s="15"/>
      <c r="K215" s="15"/>
    </row>
    <row r="216" spans="1:11" ht="15.75" hidden="1">
      <c r="A216" s="119"/>
      <c r="B216" s="125"/>
      <c r="C216" s="16" t="s">
        <v>48</v>
      </c>
      <c r="D216" s="18" t="s">
        <v>49</v>
      </c>
      <c r="E216" s="60"/>
      <c r="F216" s="11"/>
      <c r="G216" s="11"/>
      <c r="H216" s="11">
        <v>-1</v>
      </c>
      <c r="I216" s="15">
        <f t="shared" si="9"/>
        <v>-1</v>
      </c>
      <c r="J216" s="15"/>
      <c r="K216" s="15"/>
    </row>
    <row r="217" spans="1:11" ht="15.75" hidden="1">
      <c r="A217" s="119"/>
      <c r="B217" s="125"/>
      <c r="C217" s="16" t="s">
        <v>52</v>
      </c>
      <c r="D217" s="18" t="s">
        <v>89</v>
      </c>
      <c r="E217" s="60"/>
      <c r="F217" s="11"/>
      <c r="G217" s="11"/>
      <c r="H217" s="11"/>
      <c r="I217" s="15">
        <f t="shared" si="9"/>
        <v>0</v>
      </c>
      <c r="J217" s="15" t="e">
        <f aca="true" t="shared" si="11" ref="J217:J222">H217/G217*100</f>
        <v>#DIV/0!</v>
      </c>
      <c r="K217" s="15" t="e">
        <f t="shared" si="10"/>
        <v>#DIV/0!</v>
      </c>
    </row>
    <row r="218" spans="1:11" ht="15.75" hidden="1">
      <c r="A218" s="119"/>
      <c r="B218" s="125"/>
      <c r="C218" s="16" t="s">
        <v>53</v>
      </c>
      <c r="D218" s="18" t="s">
        <v>90</v>
      </c>
      <c r="E218" s="60">
        <v>184.9</v>
      </c>
      <c r="F218" s="11">
        <v>668.7</v>
      </c>
      <c r="G218" s="11">
        <f>149.3</f>
        <v>149.3</v>
      </c>
      <c r="H218" s="11">
        <v>149.3</v>
      </c>
      <c r="I218" s="15">
        <f t="shared" si="9"/>
        <v>0</v>
      </c>
      <c r="J218" s="15">
        <f t="shared" si="11"/>
        <v>100</v>
      </c>
      <c r="K218" s="15">
        <f t="shared" si="10"/>
        <v>22.326902946014656</v>
      </c>
    </row>
    <row r="219" spans="1:11" ht="15.75" hidden="1">
      <c r="A219" s="119"/>
      <c r="B219" s="125"/>
      <c r="C219" s="16" t="s">
        <v>55</v>
      </c>
      <c r="D219" s="20" t="s">
        <v>56</v>
      </c>
      <c r="E219" s="60"/>
      <c r="F219" s="11"/>
      <c r="G219" s="11"/>
      <c r="H219" s="11"/>
      <c r="I219" s="15">
        <f t="shared" si="9"/>
        <v>0</v>
      </c>
      <c r="J219" s="15" t="e">
        <f t="shared" si="11"/>
        <v>#DIV/0!</v>
      </c>
      <c r="K219" s="15" t="e">
        <f t="shared" si="10"/>
        <v>#DIV/0!</v>
      </c>
    </row>
    <row r="220" spans="1:11" ht="31.5" hidden="1">
      <c r="A220" s="119"/>
      <c r="B220" s="125"/>
      <c r="C220" s="16"/>
      <c r="D220" s="24" t="s">
        <v>215</v>
      </c>
      <c r="E220" s="62">
        <f>E221-E216</f>
        <v>194.1</v>
      </c>
      <c r="F220" s="25">
        <f>F221-F216</f>
        <v>668.7</v>
      </c>
      <c r="G220" s="25">
        <f>G221-G216</f>
        <v>149.3</v>
      </c>
      <c r="H220" s="25">
        <f>H221-H216</f>
        <v>147.4</v>
      </c>
      <c r="I220" s="61">
        <f t="shared" si="9"/>
        <v>-1.9000000000000057</v>
      </c>
      <c r="J220" s="61">
        <f t="shared" si="11"/>
        <v>98.7273945077026</v>
      </c>
      <c r="K220" s="61">
        <f t="shared" si="10"/>
        <v>22.042769552863763</v>
      </c>
    </row>
    <row r="221" spans="1:13" ht="31.5" hidden="1">
      <c r="A221" s="119"/>
      <c r="B221" s="125"/>
      <c r="C221" s="36"/>
      <c r="D221" s="24" t="s">
        <v>216</v>
      </c>
      <c r="E221" s="57">
        <f>SUM(E209:E212,E214:E219)</f>
        <v>194.1</v>
      </c>
      <c r="F221" s="37">
        <f>SUM(F209:F212,F214:F219)</f>
        <v>668.7</v>
      </c>
      <c r="G221" s="37">
        <f>SUM(G209:G212,G214:G219)</f>
        <v>149.3</v>
      </c>
      <c r="H221" s="37">
        <f>SUM(H209:H212,H214:H219)</f>
        <v>146.4</v>
      </c>
      <c r="I221" s="61">
        <f t="shared" si="9"/>
        <v>-2.9000000000000057</v>
      </c>
      <c r="J221" s="61">
        <f t="shared" si="11"/>
        <v>98.05760214333557</v>
      </c>
      <c r="K221" s="61">
        <f t="shared" si="10"/>
        <v>21.89322566173172</v>
      </c>
      <c r="L221" s="26"/>
      <c r="M221" s="26"/>
    </row>
    <row r="222" spans="1:11" ht="78.75" hidden="1">
      <c r="A222" s="106" t="s">
        <v>117</v>
      </c>
      <c r="B222" s="97" t="s">
        <v>118</v>
      </c>
      <c r="C222" s="19" t="s">
        <v>14</v>
      </c>
      <c r="D222" s="20" t="s">
        <v>119</v>
      </c>
      <c r="E222" s="60">
        <v>301.1</v>
      </c>
      <c r="F222" s="11">
        <v>5183</v>
      </c>
      <c r="G222" s="11">
        <v>665</v>
      </c>
      <c r="H222" s="11">
        <v>895.2</v>
      </c>
      <c r="I222" s="15">
        <f t="shared" si="9"/>
        <v>230.20000000000005</v>
      </c>
      <c r="J222" s="15">
        <f t="shared" si="11"/>
        <v>134.61654135338347</v>
      </c>
      <c r="K222" s="15">
        <f t="shared" si="10"/>
        <v>17.271850279760756</v>
      </c>
    </row>
    <row r="223" spans="1:11" ht="31.5" hidden="1">
      <c r="A223" s="108"/>
      <c r="B223" s="98"/>
      <c r="C223" s="16" t="s">
        <v>16</v>
      </c>
      <c r="D223" s="21" t="s">
        <v>17</v>
      </c>
      <c r="E223" s="63"/>
      <c r="F223" s="11"/>
      <c r="G223" s="11"/>
      <c r="H223" s="34">
        <v>2678</v>
      </c>
      <c r="I223" s="15">
        <f t="shared" si="9"/>
        <v>2678</v>
      </c>
      <c r="J223" s="15"/>
      <c r="K223" s="15"/>
    </row>
    <row r="224" spans="1:11" ht="15.75" hidden="1">
      <c r="A224" s="108"/>
      <c r="B224" s="98"/>
      <c r="C224" s="16" t="s">
        <v>22</v>
      </c>
      <c r="D224" s="18" t="s">
        <v>23</v>
      </c>
      <c r="E224" s="60"/>
      <c r="F224" s="11"/>
      <c r="G224" s="11"/>
      <c r="H224" s="11"/>
      <c r="I224" s="15">
        <f t="shared" si="9"/>
        <v>0</v>
      </c>
      <c r="J224" s="15"/>
      <c r="K224" s="15"/>
    </row>
    <row r="225" spans="1:11" ht="15.75" hidden="1">
      <c r="A225" s="108"/>
      <c r="B225" s="98"/>
      <c r="C225" s="16" t="s">
        <v>27</v>
      </c>
      <c r="D225" s="18" t="s">
        <v>28</v>
      </c>
      <c r="E225" s="60"/>
      <c r="F225" s="11"/>
      <c r="G225" s="11"/>
      <c r="H225" s="11">
        <v>38.1</v>
      </c>
      <c r="I225" s="15">
        <f t="shared" si="9"/>
        <v>38.1</v>
      </c>
      <c r="J225" s="15"/>
      <c r="K225" s="15"/>
    </row>
    <row r="226" spans="1:11" ht="15.75" hidden="1">
      <c r="A226" s="108"/>
      <c r="B226" s="98"/>
      <c r="C226" s="16" t="s">
        <v>48</v>
      </c>
      <c r="D226" s="18" t="s">
        <v>49</v>
      </c>
      <c r="E226" s="60"/>
      <c r="F226" s="11"/>
      <c r="G226" s="11"/>
      <c r="H226" s="11">
        <v>-4929.8</v>
      </c>
      <c r="I226" s="15">
        <f t="shared" si="9"/>
        <v>-4929.8</v>
      </c>
      <c r="J226" s="15"/>
      <c r="K226" s="15"/>
    </row>
    <row r="227" spans="1:11" ht="15.75" hidden="1">
      <c r="A227" s="108"/>
      <c r="B227" s="98"/>
      <c r="C227" s="16" t="s">
        <v>52</v>
      </c>
      <c r="D227" s="18" t="s">
        <v>89</v>
      </c>
      <c r="E227" s="60"/>
      <c r="F227" s="34"/>
      <c r="G227" s="34"/>
      <c r="H227" s="11"/>
      <c r="I227" s="15">
        <f t="shared" si="9"/>
        <v>0</v>
      </c>
      <c r="J227" s="15" t="e">
        <f aca="true" t="shared" si="12" ref="J227:J238">H227/G227*100</f>
        <v>#DIV/0!</v>
      </c>
      <c r="K227" s="15" t="e">
        <f t="shared" si="10"/>
        <v>#DIV/0!</v>
      </c>
    </row>
    <row r="228" spans="1:13" ht="15.75" hidden="1">
      <c r="A228" s="108"/>
      <c r="B228" s="98"/>
      <c r="C228" s="23"/>
      <c r="D228" s="24" t="s">
        <v>33</v>
      </c>
      <c r="E228" s="57">
        <f>SUM(E222:E227)</f>
        <v>301.1</v>
      </c>
      <c r="F228" s="37">
        <f>SUM(F222:F227)</f>
        <v>5183</v>
      </c>
      <c r="G228" s="37">
        <f>SUM(G222:G227)</f>
        <v>665</v>
      </c>
      <c r="H228" s="37">
        <f>SUM(H222:H227)</f>
        <v>-1318.5000000000005</v>
      </c>
      <c r="I228" s="61">
        <f t="shared" si="9"/>
        <v>-1983.5000000000005</v>
      </c>
      <c r="J228" s="61">
        <f t="shared" si="12"/>
        <v>-198.2706766917294</v>
      </c>
      <c r="K228" s="61">
        <f t="shared" si="10"/>
        <v>-25.43893497974147</v>
      </c>
      <c r="L228" s="26"/>
      <c r="M228" s="26"/>
    </row>
    <row r="229" spans="1:11" ht="15.75" hidden="1">
      <c r="A229" s="108"/>
      <c r="B229" s="98"/>
      <c r="C229" s="16" t="s">
        <v>22</v>
      </c>
      <c r="D229" s="18" t="s">
        <v>23</v>
      </c>
      <c r="E229" s="60">
        <f>E230</f>
        <v>0</v>
      </c>
      <c r="F229" s="11">
        <f>F230</f>
        <v>6990</v>
      </c>
      <c r="G229" s="11">
        <f>G230</f>
        <v>696</v>
      </c>
      <c r="H229" s="11">
        <f>H230</f>
        <v>1507.6</v>
      </c>
      <c r="I229" s="15">
        <f t="shared" si="9"/>
        <v>811.5999999999999</v>
      </c>
      <c r="J229" s="15">
        <f t="shared" si="12"/>
        <v>216.60919540229884</v>
      </c>
      <c r="K229" s="15">
        <f t="shared" si="10"/>
        <v>21.567954220314732</v>
      </c>
    </row>
    <row r="230" spans="1:11" ht="47.25" hidden="1">
      <c r="A230" s="108"/>
      <c r="B230" s="98"/>
      <c r="C230" s="19" t="s">
        <v>25</v>
      </c>
      <c r="D230" s="20" t="s">
        <v>26</v>
      </c>
      <c r="E230" s="60"/>
      <c r="F230" s="11">
        <v>6990</v>
      </c>
      <c r="G230" s="11">
        <v>696</v>
      </c>
      <c r="H230" s="11">
        <v>1507.6</v>
      </c>
      <c r="I230" s="15">
        <f t="shared" si="9"/>
        <v>811.5999999999999</v>
      </c>
      <c r="J230" s="15">
        <f t="shared" si="12"/>
        <v>216.60919540229884</v>
      </c>
      <c r="K230" s="15">
        <f t="shared" si="10"/>
        <v>21.567954220314732</v>
      </c>
    </row>
    <row r="231" spans="1:13" ht="15.75" hidden="1">
      <c r="A231" s="108"/>
      <c r="B231" s="98"/>
      <c r="C231" s="23"/>
      <c r="D231" s="24" t="s">
        <v>36</v>
      </c>
      <c r="E231" s="57">
        <f>E229</f>
        <v>0</v>
      </c>
      <c r="F231" s="37">
        <f>F229</f>
        <v>6990</v>
      </c>
      <c r="G231" s="37">
        <f>G229</f>
        <v>696</v>
      </c>
      <c r="H231" s="37">
        <f>H229</f>
        <v>1507.6</v>
      </c>
      <c r="I231" s="61">
        <f t="shared" si="9"/>
        <v>811.5999999999999</v>
      </c>
      <c r="J231" s="61">
        <f t="shared" si="12"/>
        <v>216.60919540229884</v>
      </c>
      <c r="K231" s="61">
        <f t="shared" si="10"/>
        <v>21.567954220314732</v>
      </c>
      <c r="L231" s="26"/>
      <c r="M231" s="26"/>
    </row>
    <row r="232" spans="1:13" ht="31.5" hidden="1">
      <c r="A232" s="108"/>
      <c r="B232" s="98"/>
      <c r="C232" s="23"/>
      <c r="D232" s="24" t="s">
        <v>215</v>
      </c>
      <c r="E232" s="57">
        <f>E233-E226</f>
        <v>301.1</v>
      </c>
      <c r="F232" s="37">
        <f>F233-F226</f>
        <v>12173</v>
      </c>
      <c r="G232" s="37">
        <f>G233-G226</f>
        <v>1361</v>
      </c>
      <c r="H232" s="37">
        <f>H233-H226</f>
        <v>5118.9</v>
      </c>
      <c r="I232" s="61">
        <f t="shared" si="9"/>
        <v>3757.8999999999996</v>
      </c>
      <c r="J232" s="61">
        <f t="shared" si="12"/>
        <v>376.1131520940485</v>
      </c>
      <c r="K232" s="61">
        <f t="shared" si="10"/>
        <v>42.0512609874312</v>
      </c>
      <c r="L232" s="26"/>
      <c r="M232" s="26"/>
    </row>
    <row r="233" spans="1:13" ht="31.5" hidden="1">
      <c r="A233" s="105"/>
      <c r="B233" s="99"/>
      <c r="C233" s="23"/>
      <c r="D233" s="24" t="s">
        <v>216</v>
      </c>
      <c r="E233" s="57">
        <f>E228+E231</f>
        <v>301.1</v>
      </c>
      <c r="F233" s="37">
        <f>F228+F231</f>
        <v>12173</v>
      </c>
      <c r="G233" s="37">
        <f>G228+G231</f>
        <v>1361</v>
      </c>
      <c r="H233" s="37">
        <f>H228+H231</f>
        <v>189.09999999999945</v>
      </c>
      <c r="I233" s="61">
        <f t="shared" si="9"/>
        <v>-1171.9000000000005</v>
      </c>
      <c r="J233" s="61">
        <f t="shared" si="12"/>
        <v>13.894195444526044</v>
      </c>
      <c r="K233" s="61">
        <f t="shared" si="10"/>
        <v>1.5534379364166553</v>
      </c>
      <c r="L233" s="26"/>
      <c r="M233" s="26"/>
    </row>
    <row r="234" spans="1:13" ht="31.5" hidden="1">
      <c r="A234" s="97">
        <v>943</v>
      </c>
      <c r="B234" s="97" t="s">
        <v>120</v>
      </c>
      <c r="C234" s="16" t="s">
        <v>16</v>
      </c>
      <c r="D234" s="21" t="s">
        <v>17</v>
      </c>
      <c r="E234" s="57"/>
      <c r="F234" s="37"/>
      <c r="G234" s="37"/>
      <c r="H234" s="34"/>
      <c r="I234" s="15">
        <f t="shared" si="9"/>
        <v>0</v>
      </c>
      <c r="J234" s="15" t="e">
        <f t="shared" si="12"/>
        <v>#DIV/0!</v>
      </c>
      <c r="K234" s="15" t="e">
        <f t="shared" si="10"/>
        <v>#DIV/0!</v>
      </c>
      <c r="L234" s="26"/>
      <c r="M234" s="26"/>
    </row>
    <row r="235" spans="1:13" ht="78.75" hidden="1">
      <c r="A235" s="108"/>
      <c r="B235" s="125"/>
      <c r="C235" s="19" t="s">
        <v>18</v>
      </c>
      <c r="D235" s="22" t="s">
        <v>19</v>
      </c>
      <c r="E235" s="57"/>
      <c r="F235" s="37"/>
      <c r="G235" s="37"/>
      <c r="H235" s="34"/>
      <c r="I235" s="15">
        <f t="shared" si="9"/>
        <v>0</v>
      </c>
      <c r="J235" s="15" t="e">
        <f t="shared" si="12"/>
        <v>#DIV/0!</v>
      </c>
      <c r="K235" s="15" t="e">
        <f t="shared" si="10"/>
        <v>#DIV/0!</v>
      </c>
      <c r="L235" s="26"/>
      <c r="M235" s="26"/>
    </row>
    <row r="236" spans="1:13" ht="15.75" hidden="1">
      <c r="A236" s="108"/>
      <c r="B236" s="125"/>
      <c r="C236" s="16" t="s">
        <v>22</v>
      </c>
      <c r="D236" s="18" t="s">
        <v>23</v>
      </c>
      <c r="E236" s="60">
        <f>SUM(E237:E238)</f>
        <v>0</v>
      </c>
      <c r="F236" s="11">
        <f>SUM(F237:F238)</f>
        <v>0</v>
      </c>
      <c r="G236" s="11">
        <f>SUM(G237:G238)</f>
        <v>0</v>
      </c>
      <c r="H236" s="11">
        <f>SUM(H237:H238)</f>
        <v>0</v>
      </c>
      <c r="I236" s="15">
        <f t="shared" si="9"/>
        <v>0</v>
      </c>
      <c r="J236" s="15" t="e">
        <f t="shared" si="12"/>
        <v>#DIV/0!</v>
      </c>
      <c r="K236" s="15" t="e">
        <f t="shared" si="10"/>
        <v>#DIV/0!</v>
      </c>
      <c r="L236" s="26"/>
      <c r="M236" s="26"/>
    </row>
    <row r="237" spans="1:13" ht="63" hidden="1">
      <c r="A237" s="108"/>
      <c r="B237" s="125"/>
      <c r="C237" s="19" t="s">
        <v>200</v>
      </c>
      <c r="D237" s="58" t="s">
        <v>24</v>
      </c>
      <c r="E237" s="60"/>
      <c r="F237" s="11"/>
      <c r="G237" s="11"/>
      <c r="H237" s="11"/>
      <c r="I237" s="15">
        <f t="shared" si="9"/>
        <v>0</v>
      </c>
      <c r="J237" s="15" t="e">
        <f t="shared" si="12"/>
        <v>#DIV/0!</v>
      </c>
      <c r="K237" s="15" t="e">
        <f t="shared" si="10"/>
        <v>#DIV/0!</v>
      </c>
      <c r="L237" s="26"/>
      <c r="M237" s="26"/>
    </row>
    <row r="238" spans="1:13" ht="47.25" hidden="1">
      <c r="A238" s="108"/>
      <c r="B238" s="125"/>
      <c r="C238" s="19" t="s">
        <v>25</v>
      </c>
      <c r="D238" s="20" t="s">
        <v>26</v>
      </c>
      <c r="E238" s="60"/>
      <c r="F238" s="11"/>
      <c r="G238" s="11"/>
      <c r="H238" s="11"/>
      <c r="I238" s="15">
        <f t="shared" si="9"/>
        <v>0</v>
      </c>
      <c r="J238" s="15" t="e">
        <f t="shared" si="12"/>
        <v>#DIV/0!</v>
      </c>
      <c r="K238" s="15" t="e">
        <f t="shared" si="10"/>
        <v>#DIV/0!</v>
      </c>
      <c r="L238" s="26"/>
      <c r="M238" s="26"/>
    </row>
    <row r="239" spans="1:13" ht="15.75" hidden="1">
      <c r="A239" s="108"/>
      <c r="B239" s="125"/>
      <c r="C239" s="16" t="s">
        <v>27</v>
      </c>
      <c r="D239" s="18" t="s">
        <v>28</v>
      </c>
      <c r="E239" s="63">
        <v>6.5</v>
      </c>
      <c r="F239" s="37"/>
      <c r="G239" s="37"/>
      <c r="H239" s="34"/>
      <c r="I239" s="15">
        <f t="shared" si="9"/>
        <v>0</v>
      </c>
      <c r="J239" s="15"/>
      <c r="K239" s="15"/>
      <c r="L239" s="26"/>
      <c r="M239" s="26"/>
    </row>
    <row r="240" spans="1:13" ht="15.75" hidden="1">
      <c r="A240" s="108"/>
      <c r="B240" s="125"/>
      <c r="C240" s="16" t="s">
        <v>48</v>
      </c>
      <c r="D240" s="18" t="s">
        <v>49</v>
      </c>
      <c r="E240" s="57"/>
      <c r="F240" s="37"/>
      <c r="G240" s="37"/>
      <c r="H240" s="34"/>
      <c r="I240" s="15">
        <f t="shared" si="9"/>
        <v>0</v>
      </c>
      <c r="J240" s="15"/>
      <c r="K240" s="15"/>
      <c r="L240" s="26"/>
      <c r="M240" s="26"/>
    </row>
    <row r="241" spans="1:13" ht="15.75" hidden="1">
      <c r="A241" s="108"/>
      <c r="B241" s="125"/>
      <c r="C241" s="16" t="s">
        <v>52</v>
      </c>
      <c r="D241" s="18" t="s">
        <v>89</v>
      </c>
      <c r="E241" s="63"/>
      <c r="F241" s="34"/>
      <c r="G241" s="34"/>
      <c r="H241" s="34"/>
      <c r="I241" s="15">
        <f t="shared" si="9"/>
        <v>0</v>
      </c>
      <c r="J241" s="15"/>
      <c r="K241" s="15"/>
      <c r="L241" s="26"/>
      <c r="M241" s="26"/>
    </row>
    <row r="242" spans="1:13" ht="15.75" hidden="1">
      <c r="A242" s="108"/>
      <c r="B242" s="125"/>
      <c r="C242" s="16" t="s">
        <v>55</v>
      </c>
      <c r="D242" s="20" t="s">
        <v>56</v>
      </c>
      <c r="E242" s="57"/>
      <c r="F242" s="34"/>
      <c r="G242" s="34"/>
      <c r="H242" s="34"/>
      <c r="I242" s="15">
        <f t="shared" si="9"/>
        <v>0</v>
      </c>
      <c r="J242" s="15"/>
      <c r="K242" s="15"/>
      <c r="L242" s="26"/>
      <c r="M242" s="26"/>
    </row>
    <row r="243" spans="1:13" ht="31.5" hidden="1">
      <c r="A243" s="108"/>
      <c r="B243" s="125"/>
      <c r="C243" s="16"/>
      <c r="D243" s="24" t="s">
        <v>215</v>
      </c>
      <c r="E243" s="57">
        <f>E244-E240</f>
        <v>6.5</v>
      </c>
      <c r="F243" s="37">
        <f>F244-F240</f>
        <v>0</v>
      </c>
      <c r="G243" s="37">
        <f>G244-G240</f>
        <v>0</v>
      </c>
      <c r="H243" s="37">
        <f>H244-H240</f>
        <v>0</v>
      </c>
      <c r="I243" s="61">
        <f t="shared" si="9"/>
        <v>0</v>
      </c>
      <c r="J243" s="61"/>
      <c r="K243" s="61"/>
      <c r="L243" s="26"/>
      <c r="M243" s="26"/>
    </row>
    <row r="244" spans="1:13" ht="31.5" hidden="1">
      <c r="A244" s="105"/>
      <c r="B244" s="126"/>
      <c r="C244" s="23"/>
      <c r="D244" s="24" t="s">
        <v>216</v>
      </c>
      <c r="E244" s="57">
        <f>SUM(E234:E236,E239:E242)</f>
        <v>6.5</v>
      </c>
      <c r="F244" s="37">
        <f>SUM(F234:F236,F239:F242)</f>
        <v>0</v>
      </c>
      <c r="G244" s="37">
        <f>SUM(G234:G236,G239:G242)</f>
        <v>0</v>
      </c>
      <c r="H244" s="37">
        <f>SUM(H234:H236,H239:H242)</f>
        <v>0</v>
      </c>
      <c r="I244" s="61">
        <f t="shared" si="9"/>
        <v>0</v>
      </c>
      <c r="J244" s="61"/>
      <c r="K244" s="61"/>
      <c r="L244" s="26"/>
      <c r="M244" s="26"/>
    </row>
    <row r="245" spans="1:11" ht="31.5" hidden="1">
      <c r="A245" s="106" t="s">
        <v>121</v>
      </c>
      <c r="B245" s="97" t="s">
        <v>122</v>
      </c>
      <c r="C245" s="16" t="s">
        <v>16</v>
      </c>
      <c r="D245" s="21" t="s">
        <v>17</v>
      </c>
      <c r="E245" s="60"/>
      <c r="F245" s="11"/>
      <c r="G245" s="11"/>
      <c r="H245" s="11">
        <v>223.8</v>
      </c>
      <c r="I245" s="15">
        <f t="shared" si="9"/>
        <v>223.8</v>
      </c>
      <c r="J245" s="15"/>
      <c r="K245" s="15"/>
    </row>
    <row r="246" spans="1:11" ht="15.75" hidden="1">
      <c r="A246" s="107"/>
      <c r="B246" s="98"/>
      <c r="C246" s="16" t="s">
        <v>22</v>
      </c>
      <c r="D246" s="18" t="s">
        <v>23</v>
      </c>
      <c r="E246" s="60">
        <f>SUM(E247:E248)</f>
        <v>0</v>
      </c>
      <c r="F246" s="11">
        <f>SUM(F247:F248)</f>
        <v>2050.9</v>
      </c>
      <c r="G246" s="11">
        <f>SUM(G247:G248)</f>
        <v>0</v>
      </c>
      <c r="H246" s="11">
        <f>SUM(H247:H248)</f>
        <v>0</v>
      </c>
      <c r="I246" s="15">
        <f t="shared" si="9"/>
        <v>0</v>
      </c>
      <c r="J246" s="15"/>
      <c r="K246" s="15">
        <f t="shared" si="10"/>
        <v>0</v>
      </c>
    </row>
    <row r="247" spans="1:11" ht="31.5" hidden="1">
      <c r="A247" s="107"/>
      <c r="B247" s="98"/>
      <c r="C247" s="19" t="s">
        <v>42</v>
      </c>
      <c r="D247" s="20" t="s">
        <v>43</v>
      </c>
      <c r="E247" s="60"/>
      <c r="F247" s="11"/>
      <c r="G247" s="11"/>
      <c r="H247" s="11"/>
      <c r="I247" s="15">
        <f t="shared" si="9"/>
        <v>0</v>
      </c>
      <c r="J247" s="15"/>
      <c r="K247" s="15" t="e">
        <f t="shared" si="10"/>
        <v>#DIV/0!</v>
      </c>
    </row>
    <row r="248" spans="1:11" ht="47.25" hidden="1">
      <c r="A248" s="107"/>
      <c r="B248" s="98"/>
      <c r="C248" s="19" t="s">
        <v>25</v>
      </c>
      <c r="D248" s="20" t="s">
        <v>26</v>
      </c>
      <c r="E248" s="60"/>
      <c r="F248" s="11">
        <v>2050.9</v>
      </c>
      <c r="G248" s="11"/>
      <c r="H248" s="11"/>
      <c r="I248" s="15">
        <f t="shared" si="9"/>
        <v>0</v>
      </c>
      <c r="J248" s="15"/>
      <c r="K248" s="15">
        <f t="shared" si="10"/>
        <v>0</v>
      </c>
    </row>
    <row r="249" spans="1:11" ht="15.75" hidden="1">
      <c r="A249" s="107"/>
      <c r="B249" s="98"/>
      <c r="C249" s="16" t="s">
        <v>27</v>
      </c>
      <c r="D249" s="18" t="s">
        <v>28</v>
      </c>
      <c r="E249" s="60"/>
      <c r="F249" s="11"/>
      <c r="G249" s="11"/>
      <c r="H249" s="11"/>
      <c r="I249" s="15">
        <f t="shared" si="9"/>
        <v>0</v>
      </c>
      <c r="J249" s="15"/>
      <c r="K249" s="15" t="e">
        <f t="shared" si="10"/>
        <v>#DIV/0!</v>
      </c>
    </row>
    <row r="250" spans="1:11" ht="15.75" hidden="1">
      <c r="A250" s="107"/>
      <c r="B250" s="98"/>
      <c r="C250" s="16" t="s">
        <v>29</v>
      </c>
      <c r="D250" s="18" t="s">
        <v>30</v>
      </c>
      <c r="E250" s="60"/>
      <c r="F250" s="11"/>
      <c r="G250" s="11"/>
      <c r="H250" s="11"/>
      <c r="I250" s="15">
        <f t="shared" si="9"/>
        <v>0</v>
      </c>
      <c r="J250" s="15"/>
      <c r="K250" s="15" t="e">
        <f t="shared" si="10"/>
        <v>#DIV/0!</v>
      </c>
    </row>
    <row r="251" spans="1:11" ht="15.75" hidden="1">
      <c r="A251" s="107"/>
      <c r="B251" s="98"/>
      <c r="C251" s="16" t="s">
        <v>48</v>
      </c>
      <c r="D251" s="18" t="s">
        <v>49</v>
      </c>
      <c r="E251" s="60"/>
      <c r="F251" s="11"/>
      <c r="G251" s="11"/>
      <c r="H251" s="11">
        <v>-124064.8</v>
      </c>
      <c r="I251" s="15">
        <f t="shared" si="9"/>
        <v>-124064.8</v>
      </c>
      <c r="J251" s="15"/>
      <c r="K251" s="15"/>
    </row>
    <row r="252" spans="1:11" ht="15.75" hidden="1">
      <c r="A252" s="107"/>
      <c r="B252" s="98"/>
      <c r="C252" s="16" t="s">
        <v>52</v>
      </c>
      <c r="D252" s="18" t="s">
        <v>123</v>
      </c>
      <c r="E252" s="60"/>
      <c r="F252" s="11"/>
      <c r="G252" s="11"/>
      <c r="H252" s="11"/>
      <c r="I252" s="15">
        <f t="shared" si="9"/>
        <v>0</v>
      </c>
      <c r="J252" s="15" t="e">
        <f>H252/G252*100</f>
        <v>#DIV/0!</v>
      </c>
      <c r="K252" s="15" t="e">
        <f t="shared" si="10"/>
        <v>#DIV/0!</v>
      </c>
    </row>
    <row r="253" spans="1:11" ht="31.5" hidden="1">
      <c r="A253" s="107"/>
      <c r="B253" s="98"/>
      <c r="C253" s="16"/>
      <c r="D253" s="24" t="s">
        <v>215</v>
      </c>
      <c r="E253" s="62">
        <f>E254-E251</f>
        <v>0</v>
      </c>
      <c r="F253" s="25">
        <f>F254-F251</f>
        <v>2050.9</v>
      </c>
      <c r="G253" s="25">
        <f>G254-G251</f>
        <v>0</v>
      </c>
      <c r="H253" s="25">
        <f>H254-H251</f>
        <v>223.8000000000029</v>
      </c>
      <c r="I253" s="61">
        <f t="shared" si="9"/>
        <v>223.8000000000029</v>
      </c>
      <c r="J253" s="61"/>
      <c r="K253" s="61">
        <f t="shared" si="10"/>
        <v>10.912282412599488</v>
      </c>
    </row>
    <row r="254" spans="1:13" ht="31.5" hidden="1">
      <c r="A254" s="111"/>
      <c r="B254" s="99"/>
      <c r="C254" s="28"/>
      <c r="D254" s="24" t="s">
        <v>216</v>
      </c>
      <c r="E254" s="62">
        <f>SUM(E245:E246,E249:E252)</f>
        <v>0</v>
      </c>
      <c r="F254" s="25">
        <f>SUM(F245:F246,F249:F252)</f>
        <v>2050.9</v>
      </c>
      <c r="G254" s="25">
        <f>SUM(G245:G246,G249:G252)</f>
        <v>0</v>
      </c>
      <c r="H254" s="25">
        <f>SUM(H245:H246,H249:H252)</f>
        <v>-123841</v>
      </c>
      <c r="I254" s="61">
        <f t="shared" si="9"/>
        <v>-123841</v>
      </c>
      <c r="J254" s="61"/>
      <c r="K254" s="61">
        <f t="shared" si="10"/>
        <v>-6038.373397045199</v>
      </c>
      <c r="L254" s="26"/>
      <c r="M254" s="26"/>
    </row>
    <row r="255" spans="1:13" ht="31.5" hidden="1">
      <c r="A255" s="106" t="s">
        <v>126</v>
      </c>
      <c r="B255" s="97" t="s">
        <v>127</v>
      </c>
      <c r="C255" s="16" t="s">
        <v>16</v>
      </c>
      <c r="D255" s="21" t="s">
        <v>17</v>
      </c>
      <c r="E255" s="62"/>
      <c r="F255" s="11"/>
      <c r="G255" s="11"/>
      <c r="H255" s="11">
        <v>20.7</v>
      </c>
      <c r="I255" s="15">
        <f t="shared" si="9"/>
        <v>20.7</v>
      </c>
      <c r="J255" s="15"/>
      <c r="K255" s="15"/>
      <c r="L255" s="26"/>
      <c r="M255" s="26"/>
    </row>
    <row r="256" spans="1:13" ht="15.75" hidden="1">
      <c r="A256" s="107"/>
      <c r="B256" s="98"/>
      <c r="C256" s="16" t="s">
        <v>27</v>
      </c>
      <c r="D256" s="18" t="s">
        <v>28</v>
      </c>
      <c r="E256" s="62"/>
      <c r="F256" s="11"/>
      <c r="G256" s="11"/>
      <c r="H256" s="11">
        <v>-855.2</v>
      </c>
      <c r="I256" s="15">
        <f t="shared" si="9"/>
        <v>-855.2</v>
      </c>
      <c r="J256" s="15"/>
      <c r="K256" s="15"/>
      <c r="L256" s="26"/>
      <c r="M256" s="26"/>
    </row>
    <row r="257" spans="1:13" ht="63" hidden="1">
      <c r="A257" s="108"/>
      <c r="B257" s="108"/>
      <c r="C257" s="16" t="s">
        <v>29</v>
      </c>
      <c r="D257" s="18" t="s">
        <v>205</v>
      </c>
      <c r="E257" s="62"/>
      <c r="F257" s="11">
        <v>268501.4</v>
      </c>
      <c r="G257" s="11">
        <v>44750</v>
      </c>
      <c r="H257" s="11">
        <v>30241.1</v>
      </c>
      <c r="I257" s="15">
        <f t="shared" si="9"/>
        <v>-14508.900000000001</v>
      </c>
      <c r="J257" s="15">
        <f>H257/G257*100</f>
        <v>67.57787709497207</v>
      </c>
      <c r="K257" s="15">
        <f t="shared" si="10"/>
        <v>11.262920789239832</v>
      </c>
      <c r="L257" s="26"/>
      <c r="M257" s="26"/>
    </row>
    <row r="258" spans="1:13" ht="15.75" hidden="1">
      <c r="A258" s="108"/>
      <c r="B258" s="108"/>
      <c r="C258" s="16" t="s">
        <v>48</v>
      </c>
      <c r="D258" s="18" t="s">
        <v>49</v>
      </c>
      <c r="E258" s="62"/>
      <c r="F258" s="11"/>
      <c r="G258" s="11"/>
      <c r="H258" s="11">
        <v>-1092.6</v>
      </c>
      <c r="I258" s="15">
        <f t="shared" si="9"/>
        <v>-1092.6</v>
      </c>
      <c r="J258" s="15"/>
      <c r="K258" s="15"/>
      <c r="L258" s="26"/>
      <c r="M258" s="26"/>
    </row>
    <row r="259" spans="1:13" ht="15.75" hidden="1">
      <c r="A259" s="108"/>
      <c r="B259" s="108"/>
      <c r="C259" s="16" t="s">
        <v>53</v>
      </c>
      <c r="D259" s="18" t="s">
        <v>90</v>
      </c>
      <c r="E259" s="60"/>
      <c r="F259" s="11">
        <v>3664.1</v>
      </c>
      <c r="G259" s="11">
        <f>23.5</f>
        <v>23.5</v>
      </c>
      <c r="H259" s="11"/>
      <c r="I259" s="15">
        <f t="shared" si="9"/>
        <v>-23.5</v>
      </c>
      <c r="J259" s="15">
        <f>H259/G259*100</f>
        <v>0</v>
      </c>
      <c r="K259" s="15">
        <f t="shared" si="10"/>
        <v>0</v>
      </c>
      <c r="L259" s="26"/>
      <c r="M259" s="26"/>
    </row>
    <row r="260" spans="1:13" ht="15.75" hidden="1">
      <c r="A260" s="108"/>
      <c r="B260" s="108"/>
      <c r="C260" s="28"/>
      <c r="D260" s="24" t="s">
        <v>33</v>
      </c>
      <c r="E260" s="62">
        <f>SUM(E255:E259)</f>
        <v>0</v>
      </c>
      <c r="F260" s="25">
        <f>SUM(F255:F259)</f>
        <v>272165.5</v>
      </c>
      <c r="G260" s="25">
        <f>SUM(G255:G259)</f>
        <v>44773.5</v>
      </c>
      <c r="H260" s="25">
        <f>SUM(H255:H259)</f>
        <v>28314</v>
      </c>
      <c r="I260" s="61">
        <f t="shared" si="9"/>
        <v>-16459.5</v>
      </c>
      <c r="J260" s="61">
        <f>H260/G260*100</f>
        <v>63.23829944051727</v>
      </c>
      <c r="K260" s="61">
        <f t="shared" si="10"/>
        <v>10.403228917698975</v>
      </c>
      <c r="L260" s="26"/>
      <c r="M260" s="26"/>
    </row>
    <row r="261" spans="1:11" ht="15.75" hidden="1">
      <c r="A261" s="108"/>
      <c r="B261" s="108"/>
      <c r="C261" s="16" t="s">
        <v>128</v>
      </c>
      <c r="D261" s="27" t="s">
        <v>129</v>
      </c>
      <c r="E261" s="60">
        <v>178470</v>
      </c>
      <c r="F261" s="11">
        <v>666607.6</v>
      </c>
      <c r="G261" s="11">
        <v>252131.3</v>
      </c>
      <c r="H261" s="11">
        <v>225794.4</v>
      </c>
      <c r="I261" s="15">
        <f t="shared" si="9"/>
        <v>-26336.899999999994</v>
      </c>
      <c r="J261" s="15">
        <f>H261/G261*100</f>
        <v>89.55429175195623</v>
      </c>
      <c r="K261" s="15">
        <f t="shared" si="10"/>
        <v>33.872161073471105</v>
      </c>
    </row>
    <row r="262" spans="1:11" ht="15.75" hidden="1">
      <c r="A262" s="108"/>
      <c r="B262" s="108"/>
      <c r="C262" s="16" t="s">
        <v>124</v>
      </c>
      <c r="D262" s="18" t="s">
        <v>125</v>
      </c>
      <c r="E262" s="60">
        <v>8156.7</v>
      </c>
      <c r="F262" s="11">
        <v>53385.7</v>
      </c>
      <c r="G262" s="11">
        <v>6843.8</v>
      </c>
      <c r="H262" s="11">
        <v>14269.9</v>
      </c>
      <c r="I262" s="15">
        <f t="shared" si="9"/>
        <v>7426.099999999999</v>
      </c>
      <c r="J262" s="15">
        <f>H262/G262*100</f>
        <v>208.50843098863203</v>
      </c>
      <c r="K262" s="15">
        <f t="shared" si="10"/>
        <v>26.729817160775266</v>
      </c>
    </row>
    <row r="263" spans="1:11" ht="15.75" hidden="1">
      <c r="A263" s="108"/>
      <c r="B263" s="108"/>
      <c r="C263" s="16" t="s">
        <v>22</v>
      </c>
      <c r="D263" s="18" t="s">
        <v>23</v>
      </c>
      <c r="E263" s="60">
        <f>E264+E265</f>
        <v>9505.6</v>
      </c>
      <c r="F263" s="11">
        <f>F264+F265</f>
        <v>81131.59999999999</v>
      </c>
      <c r="G263" s="11">
        <f>G264+G265</f>
        <v>8241.199999999999</v>
      </c>
      <c r="H263" s="11">
        <f>H264+H265</f>
        <v>8433.8</v>
      </c>
      <c r="I263" s="15">
        <f aca="true" t="shared" si="13" ref="I263:I326">H263-G263</f>
        <v>192.60000000000036</v>
      </c>
      <c r="J263" s="15">
        <f aca="true" t="shared" si="14" ref="J263:J326">H263/G263*100</f>
        <v>102.3370382953939</v>
      </c>
      <c r="K263" s="15">
        <f t="shared" si="10"/>
        <v>10.395209757973465</v>
      </c>
    </row>
    <row r="264" spans="1:13" ht="31.5" hidden="1">
      <c r="A264" s="108"/>
      <c r="B264" s="108"/>
      <c r="C264" s="19" t="s">
        <v>130</v>
      </c>
      <c r="D264" s="20" t="s">
        <v>131</v>
      </c>
      <c r="E264" s="60">
        <v>9505.6</v>
      </c>
      <c r="F264" s="11">
        <f>6+81034.2</f>
        <v>81040.2</v>
      </c>
      <c r="G264" s="11">
        <v>8228.3</v>
      </c>
      <c r="H264" s="11">
        <v>8420.3</v>
      </c>
      <c r="I264" s="15">
        <f t="shared" si="13"/>
        <v>192</v>
      </c>
      <c r="J264" s="15">
        <f t="shared" si="14"/>
        <v>102.33341030346487</v>
      </c>
      <c r="K264" s="15">
        <f t="shared" si="10"/>
        <v>10.390275443545303</v>
      </c>
      <c r="L264" s="26"/>
      <c r="M264" s="26"/>
    </row>
    <row r="265" spans="1:13" ht="47.25" hidden="1">
      <c r="A265" s="108"/>
      <c r="B265" s="108"/>
      <c r="C265" s="19" t="s">
        <v>25</v>
      </c>
      <c r="D265" s="20" t="s">
        <v>26</v>
      </c>
      <c r="E265" s="60"/>
      <c r="F265" s="11">
        <v>91.4</v>
      </c>
      <c r="G265" s="11">
        <v>12.9</v>
      </c>
      <c r="H265" s="11">
        <v>13.5</v>
      </c>
      <c r="I265" s="15">
        <f t="shared" si="13"/>
        <v>0.5999999999999996</v>
      </c>
      <c r="J265" s="15">
        <f t="shared" si="14"/>
        <v>104.65116279069765</v>
      </c>
      <c r="K265" s="15">
        <f t="shared" si="10"/>
        <v>14.770240700218817</v>
      </c>
      <c r="L265" s="26"/>
      <c r="M265" s="26"/>
    </row>
    <row r="266" spans="1:13" ht="15.75" hidden="1">
      <c r="A266" s="108"/>
      <c r="B266" s="108"/>
      <c r="C266" s="28"/>
      <c r="D266" s="24" t="s">
        <v>36</v>
      </c>
      <c r="E266" s="62">
        <f>SUM(E261:E263)</f>
        <v>196132.30000000002</v>
      </c>
      <c r="F266" s="25">
        <f>SUM(F261:F263)</f>
        <v>801124.8999999999</v>
      </c>
      <c r="G266" s="25">
        <f>SUM(G261:G263)</f>
        <v>267216.3</v>
      </c>
      <c r="H266" s="25">
        <f>SUM(H261:H263)</f>
        <v>248498.09999999998</v>
      </c>
      <c r="I266" s="61">
        <f t="shared" si="13"/>
        <v>-18718.20000000001</v>
      </c>
      <c r="J266" s="61">
        <f t="shared" si="14"/>
        <v>92.9951129478254</v>
      </c>
      <c r="K266" s="61">
        <f aca="true" t="shared" si="15" ref="K266:K326">H266/F266*100</f>
        <v>31.018646405822615</v>
      </c>
      <c r="L266" s="26"/>
      <c r="M266" s="26"/>
    </row>
    <row r="267" spans="1:13" ht="31.5" hidden="1">
      <c r="A267" s="108"/>
      <c r="B267" s="108"/>
      <c r="C267" s="28"/>
      <c r="D267" s="24" t="s">
        <v>215</v>
      </c>
      <c r="E267" s="62">
        <f>E268-E258</f>
        <v>196132.30000000002</v>
      </c>
      <c r="F267" s="25">
        <f>F268-F258</f>
        <v>1073290.4</v>
      </c>
      <c r="G267" s="25">
        <f>G268-G258</f>
        <v>311989.8</v>
      </c>
      <c r="H267" s="25">
        <f>H268-H258</f>
        <v>277904.69999999995</v>
      </c>
      <c r="I267" s="61">
        <f t="shared" si="13"/>
        <v>-34085.100000000035</v>
      </c>
      <c r="J267" s="61">
        <f t="shared" si="14"/>
        <v>89.07493129583082</v>
      </c>
      <c r="K267" s="61">
        <f t="shared" si="15"/>
        <v>25.892777947142733</v>
      </c>
      <c r="L267" s="26"/>
      <c r="M267" s="26"/>
    </row>
    <row r="268" spans="1:13" ht="31.5" hidden="1">
      <c r="A268" s="105"/>
      <c r="B268" s="105"/>
      <c r="C268" s="28"/>
      <c r="D268" s="24" t="s">
        <v>216</v>
      </c>
      <c r="E268" s="62">
        <f>E260+E266</f>
        <v>196132.30000000002</v>
      </c>
      <c r="F268" s="25">
        <f>F260+F266</f>
        <v>1073290.4</v>
      </c>
      <c r="G268" s="25">
        <f>G260+G266</f>
        <v>311989.8</v>
      </c>
      <c r="H268" s="25">
        <f>H260+H266</f>
        <v>276812.1</v>
      </c>
      <c r="I268" s="61">
        <f t="shared" si="13"/>
        <v>-35177.70000000001</v>
      </c>
      <c r="J268" s="61">
        <f t="shared" si="14"/>
        <v>88.72472753916955</v>
      </c>
      <c r="K268" s="61">
        <f t="shared" si="15"/>
        <v>25.79097884412271</v>
      </c>
      <c r="L268" s="26"/>
      <c r="M268" s="26"/>
    </row>
    <row r="269" spans="1:13" ht="31.5" hidden="1">
      <c r="A269" s="106" t="s">
        <v>132</v>
      </c>
      <c r="B269" s="97" t="s">
        <v>133</v>
      </c>
      <c r="C269" s="16" t="s">
        <v>16</v>
      </c>
      <c r="D269" s="21" t="s">
        <v>17</v>
      </c>
      <c r="E269" s="60"/>
      <c r="F269" s="25"/>
      <c r="G269" s="25"/>
      <c r="H269" s="11">
        <v>7.5</v>
      </c>
      <c r="I269" s="15">
        <f t="shared" si="13"/>
        <v>7.5</v>
      </c>
      <c r="J269" s="15"/>
      <c r="K269" s="15"/>
      <c r="L269" s="26"/>
      <c r="M269" s="26"/>
    </row>
    <row r="270" spans="1:13" ht="15.75" hidden="1">
      <c r="A270" s="107"/>
      <c r="B270" s="98"/>
      <c r="C270" s="16" t="s">
        <v>48</v>
      </c>
      <c r="D270" s="18" t="s">
        <v>49</v>
      </c>
      <c r="E270" s="60"/>
      <c r="F270" s="11"/>
      <c r="G270" s="11"/>
      <c r="H270" s="11">
        <v>-674.2</v>
      </c>
      <c r="I270" s="15">
        <f t="shared" si="13"/>
        <v>-674.2</v>
      </c>
      <c r="J270" s="15"/>
      <c r="K270" s="15"/>
      <c r="L270" s="26"/>
      <c r="M270" s="26"/>
    </row>
    <row r="271" spans="1:13" ht="15.75" hidden="1">
      <c r="A271" s="107"/>
      <c r="B271" s="98"/>
      <c r="C271" s="16" t="s">
        <v>55</v>
      </c>
      <c r="D271" s="20" t="s">
        <v>56</v>
      </c>
      <c r="E271" s="60"/>
      <c r="F271" s="11"/>
      <c r="G271" s="11"/>
      <c r="H271" s="11"/>
      <c r="I271" s="15">
        <f t="shared" si="13"/>
        <v>0</v>
      </c>
      <c r="J271" s="15"/>
      <c r="K271" s="15"/>
      <c r="L271" s="26"/>
      <c r="M271" s="26"/>
    </row>
    <row r="272" spans="1:13" ht="15.75" hidden="1">
      <c r="A272" s="108"/>
      <c r="B272" s="108"/>
      <c r="C272" s="28"/>
      <c r="D272" s="24" t="s">
        <v>33</v>
      </c>
      <c r="E272" s="62">
        <f>E269+E270+E271</f>
        <v>0</v>
      </c>
      <c r="F272" s="62">
        <f>F269+F270+F271</f>
        <v>0</v>
      </c>
      <c r="G272" s="62">
        <f>G269+G270+G271</f>
        <v>0</v>
      </c>
      <c r="H272" s="62">
        <f>H269+H270+H271</f>
        <v>-666.7</v>
      </c>
      <c r="I272" s="61">
        <f t="shared" si="13"/>
        <v>-666.7</v>
      </c>
      <c r="J272" s="15"/>
      <c r="K272" s="15"/>
      <c r="L272" s="26"/>
      <c r="M272" s="26"/>
    </row>
    <row r="273" spans="1:11" ht="15.75" hidden="1">
      <c r="A273" s="108"/>
      <c r="B273" s="108"/>
      <c r="C273" s="16" t="s">
        <v>134</v>
      </c>
      <c r="D273" s="18" t="s">
        <v>135</v>
      </c>
      <c r="E273" s="60">
        <v>841967.8</v>
      </c>
      <c r="F273" s="14">
        <v>5771930.8</v>
      </c>
      <c r="G273" s="11">
        <v>714144.3</v>
      </c>
      <c r="H273" s="11">
        <v>817809.7</v>
      </c>
      <c r="I273" s="15">
        <f t="shared" si="13"/>
        <v>103665.3999999999</v>
      </c>
      <c r="J273" s="15">
        <f t="shared" si="14"/>
        <v>114.51602988359635</v>
      </c>
      <c r="K273" s="15">
        <f t="shared" si="15"/>
        <v>14.168737088809172</v>
      </c>
    </row>
    <row r="274" spans="1:11" ht="15.75" hidden="1">
      <c r="A274" s="108"/>
      <c r="B274" s="108"/>
      <c r="C274" s="16" t="s">
        <v>136</v>
      </c>
      <c r="D274" s="18" t="s">
        <v>137</v>
      </c>
      <c r="E274" s="60">
        <v>103346.3</v>
      </c>
      <c r="F274" s="11">
        <v>432143.8</v>
      </c>
      <c r="G274" s="11">
        <v>97363.4</v>
      </c>
      <c r="H274" s="11">
        <v>92343.7</v>
      </c>
      <c r="I274" s="15">
        <f t="shared" si="13"/>
        <v>-5019.699999999997</v>
      </c>
      <c r="J274" s="15">
        <f t="shared" si="14"/>
        <v>94.84436656895713</v>
      </c>
      <c r="K274" s="15">
        <f t="shared" si="15"/>
        <v>21.368743459931625</v>
      </c>
    </row>
    <row r="275" spans="1:11" ht="31.5" hidden="1">
      <c r="A275" s="108"/>
      <c r="B275" s="108"/>
      <c r="C275" s="16" t="s">
        <v>16</v>
      </c>
      <c r="D275" s="21" t="s">
        <v>17</v>
      </c>
      <c r="E275" s="60"/>
      <c r="F275" s="11"/>
      <c r="G275" s="11"/>
      <c r="H275" s="11"/>
      <c r="I275" s="15">
        <f t="shared" si="13"/>
        <v>0</v>
      </c>
      <c r="J275" s="15" t="e">
        <f t="shared" si="14"/>
        <v>#DIV/0!</v>
      </c>
      <c r="K275" s="15" t="e">
        <f t="shared" si="15"/>
        <v>#DIV/0!</v>
      </c>
    </row>
    <row r="276" spans="1:11" ht="15.75" hidden="1">
      <c r="A276" s="108"/>
      <c r="B276" s="108"/>
      <c r="C276" s="16" t="s">
        <v>22</v>
      </c>
      <c r="D276" s="18" t="s">
        <v>23</v>
      </c>
      <c r="E276" s="60">
        <f>E277+E278+E279</f>
        <v>1574.6000000000001</v>
      </c>
      <c r="F276" s="11">
        <f>F277+F278+F279</f>
        <v>15126</v>
      </c>
      <c r="G276" s="11">
        <f>G277+G278+G279</f>
        <v>2254.3</v>
      </c>
      <c r="H276" s="11">
        <f>H277+H278+H279</f>
        <v>545.6999999999999</v>
      </c>
      <c r="I276" s="15">
        <f t="shared" si="13"/>
        <v>-1708.6000000000004</v>
      </c>
      <c r="J276" s="15">
        <f t="shared" si="14"/>
        <v>24.20707093110943</v>
      </c>
      <c r="K276" s="15">
        <f t="shared" si="15"/>
        <v>3.6076953589845293</v>
      </c>
    </row>
    <row r="277" spans="1:11" ht="78.75" hidden="1">
      <c r="A277" s="108"/>
      <c r="B277" s="108"/>
      <c r="C277" s="19" t="s">
        <v>138</v>
      </c>
      <c r="D277" s="20" t="s">
        <v>139</v>
      </c>
      <c r="E277" s="60">
        <v>266.5</v>
      </c>
      <c r="F277" s="11">
        <v>2072</v>
      </c>
      <c r="G277" s="11">
        <v>206.1</v>
      </c>
      <c r="H277" s="11">
        <v>213.7</v>
      </c>
      <c r="I277" s="15">
        <f t="shared" si="13"/>
        <v>7.599999999999994</v>
      </c>
      <c r="J277" s="15">
        <f t="shared" si="14"/>
        <v>103.68753032508491</v>
      </c>
      <c r="K277" s="15">
        <f t="shared" si="15"/>
        <v>10.313706563706564</v>
      </c>
    </row>
    <row r="278" spans="1:11" ht="63" hidden="1">
      <c r="A278" s="108"/>
      <c r="B278" s="108"/>
      <c r="C278" s="19" t="s">
        <v>140</v>
      </c>
      <c r="D278" s="20" t="s">
        <v>141</v>
      </c>
      <c r="E278" s="60">
        <v>1171.7</v>
      </c>
      <c r="F278" s="11">
        <f>11654.7+335.4</f>
        <v>11990.1</v>
      </c>
      <c r="G278" s="11">
        <v>1928.2</v>
      </c>
      <c r="H278" s="11">
        <v>129.1</v>
      </c>
      <c r="I278" s="15">
        <f t="shared" si="13"/>
        <v>-1799.1000000000001</v>
      </c>
      <c r="J278" s="15">
        <f t="shared" si="14"/>
        <v>6.695363551498806</v>
      </c>
      <c r="K278" s="15">
        <f t="shared" si="15"/>
        <v>1.0767216286769918</v>
      </c>
    </row>
    <row r="279" spans="1:11" ht="47.25" hidden="1">
      <c r="A279" s="108"/>
      <c r="B279" s="108"/>
      <c r="C279" s="19" t="s">
        <v>25</v>
      </c>
      <c r="D279" s="20" t="s">
        <v>26</v>
      </c>
      <c r="E279" s="60">
        <v>136.4</v>
      </c>
      <c r="F279" s="11">
        <f>1000+63.9</f>
        <v>1063.9</v>
      </c>
      <c r="G279" s="11">
        <v>120</v>
      </c>
      <c r="H279" s="11">
        <v>202.9</v>
      </c>
      <c r="I279" s="15">
        <f t="shared" si="13"/>
        <v>82.9</v>
      </c>
      <c r="J279" s="15">
        <f t="shared" si="14"/>
        <v>169.08333333333334</v>
      </c>
      <c r="K279" s="15">
        <f t="shared" si="15"/>
        <v>19.07134129147476</v>
      </c>
    </row>
    <row r="280" spans="1:13" ht="15.75" hidden="1">
      <c r="A280" s="108"/>
      <c r="B280" s="108"/>
      <c r="C280" s="38"/>
      <c r="D280" s="24" t="s">
        <v>36</v>
      </c>
      <c r="E280" s="25">
        <f>E273+E274+E275+E276</f>
        <v>946888.7000000001</v>
      </c>
      <c r="F280" s="25">
        <f>F273+F274+F275+F276</f>
        <v>6219200.6</v>
      </c>
      <c r="G280" s="25">
        <f>G273+G274+G275+G276</f>
        <v>813762.0000000001</v>
      </c>
      <c r="H280" s="25">
        <f>H273+H274+H275+H276</f>
        <v>910699.0999999999</v>
      </c>
      <c r="I280" s="61">
        <f t="shared" si="13"/>
        <v>96937.09999999974</v>
      </c>
      <c r="J280" s="61">
        <f t="shared" si="14"/>
        <v>111.9122175771294</v>
      </c>
      <c r="K280" s="61">
        <f t="shared" si="15"/>
        <v>14.643346606314642</v>
      </c>
      <c r="L280" s="26"/>
      <c r="M280" s="26"/>
    </row>
    <row r="281" spans="1:13" ht="31.5" hidden="1">
      <c r="A281" s="108"/>
      <c r="B281" s="108"/>
      <c r="C281" s="38"/>
      <c r="D281" s="24" t="s">
        <v>215</v>
      </c>
      <c r="E281" s="62">
        <f>E272+E280-E270</f>
        <v>946888.7000000001</v>
      </c>
      <c r="F281" s="62">
        <f>F272+F280-F270</f>
        <v>6219200.6</v>
      </c>
      <c r="G281" s="62">
        <f>G272+G280-G270</f>
        <v>813762.0000000001</v>
      </c>
      <c r="H281" s="62">
        <f>H272+H280-H270</f>
        <v>910706.5999999999</v>
      </c>
      <c r="I281" s="61">
        <f t="shared" si="13"/>
        <v>96944.59999999974</v>
      </c>
      <c r="J281" s="61">
        <f t="shared" si="14"/>
        <v>111.91313922252448</v>
      </c>
      <c r="K281" s="61">
        <f t="shared" si="15"/>
        <v>14.643467200591665</v>
      </c>
      <c r="L281" s="26"/>
      <c r="M281" s="26"/>
    </row>
    <row r="282" spans="1:13" ht="31.5" hidden="1">
      <c r="A282" s="105"/>
      <c r="B282" s="105"/>
      <c r="C282" s="28"/>
      <c r="D282" s="24" t="s">
        <v>216</v>
      </c>
      <c r="E282" s="62">
        <f>E272+E280</f>
        <v>946888.7000000001</v>
      </c>
      <c r="F282" s="62">
        <f>F272+F280</f>
        <v>6219200.6</v>
      </c>
      <c r="G282" s="62">
        <f>G272+G280</f>
        <v>813762.0000000001</v>
      </c>
      <c r="H282" s="62">
        <f>H272+H280</f>
        <v>910032.3999999999</v>
      </c>
      <c r="I282" s="61">
        <f t="shared" si="13"/>
        <v>96270.39999999979</v>
      </c>
      <c r="J282" s="61">
        <f t="shared" si="14"/>
        <v>111.83028944580846</v>
      </c>
      <c r="K282" s="61">
        <f t="shared" si="15"/>
        <v>14.632626579049404</v>
      </c>
      <c r="L282" s="26"/>
      <c r="M282" s="26"/>
    </row>
    <row r="283" spans="1:13" ht="31.5" hidden="1">
      <c r="A283" s="97">
        <v>955</v>
      </c>
      <c r="B283" s="97" t="s">
        <v>198</v>
      </c>
      <c r="C283" s="16" t="s">
        <v>16</v>
      </c>
      <c r="D283" s="21" t="s">
        <v>17</v>
      </c>
      <c r="E283" s="60"/>
      <c r="F283" s="25"/>
      <c r="G283" s="25"/>
      <c r="H283" s="11">
        <v>37.2</v>
      </c>
      <c r="I283" s="15">
        <f t="shared" si="13"/>
        <v>37.2</v>
      </c>
      <c r="J283" s="15"/>
      <c r="K283" s="15"/>
      <c r="L283" s="26"/>
      <c r="M283" s="26"/>
    </row>
    <row r="284" spans="1:13" ht="15.75" hidden="1">
      <c r="A284" s="108"/>
      <c r="B284" s="108"/>
      <c r="C284" s="16" t="s">
        <v>27</v>
      </c>
      <c r="D284" s="18" t="s">
        <v>28</v>
      </c>
      <c r="E284" s="62"/>
      <c r="F284" s="25"/>
      <c r="G284" s="25"/>
      <c r="H284" s="11"/>
      <c r="I284" s="15">
        <f t="shared" si="13"/>
        <v>0</v>
      </c>
      <c r="J284" s="15"/>
      <c r="K284" s="15"/>
      <c r="L284" s="26"/>
      <c r="M284" s="26"/>
    </row>
    <row r="285" spans="1:11" ht="15.75" hidden="1">
      <c r="A285" s="108"/>
      <c r="B285" s="108"/>
      <c r="C285" s="16" t="s">
        <v>48</v>
      </c>
      <c r="D285" s="18" t="s">
        <v>49</v>
      </c>
      <c r="E285" s="63"/>
      <c r="F285" s="34"/>
      <c r="G285" s="34"/>
      <c r="H285" s="34">
        <v>-3188.5</v>
      </c>
      <c r="I285" s="15">
        <f t="shared" si="13"/>
        <v>-3188.5</v>
      </c>
      <c r="J285" s="15"/>
      <c r="K285" s="15"/>
    </row>
    <row r="286" spans="1:11" ht="15.75" hidden="1">
      <c r="A286" s="108"/>
      <c r="B286" s="108"/>
      <c r="C286" s="16" t="s">
        <v>52</v>
      </c>
      <c r="D286" s="18" t="s">
        <v>123</v>
      </c>
      <c r="E286" s="63"/>
      <c r="F286" s="34"/>
      <c r="G286" s="34"/>
      <c r="H286" s="34"/>
      <c r="I286" s="15">
        <f t="shared" si="13"/>
        <v>0</v>
      </c>
      <c r="J286" s="15"/>
      <c r="K286" s="15"/>
    </row>
    <row r="287" spans="1:11" ht="31.5" hidden="1">
      <c r="A287" s="108"/>
      <c r="B287" s="108"/>
      <c r="C287" s="16"/>
      <c r="D287" s="24" t="s">
        <v>215</v>
      </c>
      <c r="E287" s="57">
        <f>E288-E285</f>
        <v>0</v>
      </c>
      <c r="F287" s="37">
        <f>F288-F285</f>
        <v>0</v>
      </c>
      <c r="G287" s="37">
        <f>G288-G285</f>
        <v>0</v>
      </c>
      <c r="H287" s="37">
        <f>H288-H285</f>
        <v>37.19999999999982</v>
      </c>
      <c r="I287" s="61">
        <f t="shared" si="13"/>
        <v>37.19999999999982</v>
      </c>
      <c r="J287" s="61"/>
      <c r="K287" s="61"/>
    </row>
    <row r="288" spans="1:13" ht="31.5" hidden="1">
      <c r="A288" s="105"/>
      <c r="B288" s="105"/>
      <c r="C288" s="23"/>
      <c r="D288" s="24" t="s">
        <v>216</v>
      </c>
      <c r="E288" s="57">
        <f>SUM(E283:E286)</f>
        <v>0</v>
      </c>
      <c r="F288" s="37">
        <f>SUM(F283:F286)</f>
        <v>0</v>
      </c>
      <c r="G288" s="37">
        <f>SUM(G283:G286)</f>
        <v>0</v>
      </c>
      <c r="H288" s="37">
        <f>SUM(H283:H286)</f>
        <v>-3151.3</v>
      </c>
      <c r="I288" s="61">
        <f t="shared" si="13"/>
        <v>-3151.3</v>
      </c>
      <c r="J288" s="61"/>
      <c r="K288" s="61"/>
      <c r="L288" s="26"/>
      <c r="M288" s="26"/>
    </row>
    <row r="289" spans="1:13" ht="31.5" hidden="1">
      <c r="A289" s="106" t="s">
        <v>142</v>
      </c>
      <c r="B289" s="97" t="s">
        <v>143</v>
      </c>
      <c r="C289" s="16" t="s">
        <v>16</v>
      </c>
      <c r="D289" s="21" t="s">
        <v>17</v>
      </c>
      <c r="E289" s="63"/>
      <c r="F289" s="37"/>
      <c r="G289" s="37"/>
      <c r="H289" s="34">
        <v>77.6</v>
      </c>
      <c r="I289" s="15">
        <f t="shared" si="13"/>
        <v>77.6</v>
      </c>
      <c r="J289" s="15"/>
      <c r="K289" s="15"/>
      <c r="L289" s="26"/>
      <c r="M289" s="26"/>
    </row>
    <row r="290" spans="1:13" ht="78.75" hidden="1">
      <c r="A290" s="107"/>
      <c r="B290" s="98"/>
      <c r="C290" s="19" t="s">
        <v>18</v>
      </c>
      <c r="D290" s="22" t="s">
        <v>19</v>
      </c>
      <c r="E290" s="63"/>
      <c r="F290" s="37"/>
      <c r="G290" s="37"/>
      <c r="H290" s="34">
        <v>40.1</v>
      </c>
      <c r="I290" s="15">
        <f t="shared" si="13"/>
        <v>40.1</v>
      </c>
      <c r="J290" s="15"/>
      <c r="K290" s="15"/>
      <c r="L290" s="26"/>
      <c r="M290" s="26"/>
    </row>
    <row r="291" spans="1:11" ht="15.75" hidden="1">
      <c r="A291" s="107"/>
      <c r="B291" s="98"/>
      <c r="C291" s="16" t="s">
        <v>22</v>
      </c>
      <c r="D291" s="18" t="s">
        <v>23</v>
      </c>
      <c r="E291" s="60">
        <f>E292</f>
        <v>0</v>
      </c>
      <c r="F291" s="11">
        <f>F292</f>
        <v>0</v>
      </c>
      <c r="G291" s="11">
        <f>G292</f>
        <v>0</v>
      </c>
      <c r="H291" s="11">
        <f>H292</f>
        <v>0</v>
      </c>
      <c r="I291" s="15">
        <f t="shared" si="13"/>
        <v>0</v>
      </c>
      <c r="J291" s="15"/>
      <c r="K291" s="15"/>
    </row>
    <row r="292" spans="1:11" ht="47.25" hidden="1">
      <c r="A292" s="107"/>
      <c r="B292" s="98"/>
      <c r="C292" s="19" t="s">
        <v>25</v>
      </c>
      <c r="D292" s="20" t="s">
        <v>26</v>
      </c>
      <c r="E292" s="60"/>
      <c r="F292" s="11"/>
      <c r="G292" s="11"/>
      <c r="H292" s="11"/>
      <c r="I292" s="15">
        <f t="shared" si="13"/>
        <v>0</v>
      </c>
      <c r="J292" s="15"/>
      <c r="K292" s="15"/>
    </row>
    <row r="293" spans="1:11" ht="15.75" hidden="1">
      <c r="A293" s="107"/>
      <c r="B293" s="98"/>
      <c r="C293" s="16" t="s">
        <v>27</v>
      </c>
      <c r="D293" s="18" t="s">
        <v>28</v>
      </c>
      <c r="E293" s="60"/>
      <c r="F293" s="11"/>
      <c r="G293" s="11"/>
      <c r="H293" s="11">
        <v>1.5</v>
      </c>
      <c r="I293" s="15">
        <f t="shared" si="13"/>
        <v>1.5</v>
      </c>
      <c r="J293" s="15"/>
      <c r="K293" s="15"/>
    </row>
    <row r="294" spans="1:11" ht="15.75" hidden="1">
      <c r="A294" s="107"/>
      <c r="B294" s="98"/>
      <c r="C294" s="16" t="s">
        <v>29</v>
      </c>
      <c r="D294" s="18" t="s">
        <v>30</v>
      </c>
      <c r="E294" s="60"/>
      <c r="F294" s="11"/>
      <c r="G294" s="11"/>
      <c r="H294" s="11"/>
      <c r="I294" s="15">
        <f t="shared" si="13"/>
        <v>0</v>
      </c>
      <c r="J294" s="15"/>
      <c r="K294" s="15"/>
    </row>
    <row r="295" spans="1:11" ht="15.75" hidden="1">
      <c r="A295" s="107"/>
      <c r="B295" s="98"/>
      <c r="C295" s="16" t="s">
        <v>48</v>
      </c>
      <c r="D295" s="18" t="s">
        <v>49</v>
      </c>
      <c r="E295" s="60"/>
      <c r="F295" s="11"/>
      <c r="G295" s="11"/>
      <c r="H295" s="11">
        <v>-156.5</v>
      </c>
      <c r="I295" s="15">
        <f t="shared" si="13"/>
        <v>-156.5</v>
      </c>
      <c r="J295" s="15"/>
      <c r="K295" s="15"/>
    </row>
    <row r="296" spans="1:11" ht="15.75" hidden="1">
      <c r="A296" s="107"/>
      <c r="B296" s="98"/>
      <c r="C296" s="16" t="s">
        <v>53</v>
      </c>
      <c r="D296" s="18" t="s">
        <v>90</v>
      </c>
      <c r="E296" s="60">
        <v>72.4</v>
      </c>
      <c r="F296" s="11">
        <v>470.4</v>
      </c>
      <c r="G296" s="11">
        <f>253.6</f>
        <v>253.6</v>
      </c>
      <c r="H296" s="11">
        <v>72.3</v>
      </c>
      <c r="I296" s="15">
        <f t="shared" si="13"/>
        <v>-181.3</v>
      </c>
      <c r="J296" s="15">
        <f t="shared" si="14"/>
        <v>28.509463722397477</v>
      </c>
      <c r="K296" s="15">
        <f t="shared" si="15"/>
        <v>15.369897959183673</v>
      </c>
    </row>
    <row r="297" spans="1:11" ht="15.75" hidden="1">
      <c r="A297" s="107"/>
      <c r="B297" s="98"/>
      <c r="C297" s="16" t="s">
        <v>55</v>
      </c>
      <c r="D297" s="20" t="s">
        <v>56</v>
      </c>
      <c r="E297" s="60"/>
      <c r="F297" s="11">
        <v>207539.8</v>
      </c>
      <c r="G297" s="11">
        <f>49415.2</f>
        <v>49415.2</v>
      </c>
      <c r="H297" s="11">
        <v>49415.2</v>
      </c>
      <c r="I297" s="15">
        <f t="shared" si="13"/>
        <v>0</v>
      </c>
      <c r="J297" s="15">
        <f t="shared" si="14"/>
        <v>100</v>
      </c>
      <c r="K297" s="15">
        <f t="shared" si="15"/>
        <v>23.809987289185013</v>
      </c>
    </row>
    <row r="298" spans="1:13" ht="15.75" hidden="1">
      <c r="A298" s="107"/>
      <c r="B298" s="98"/>
      <c r="C298" s="8"/>
      <c r="D298" s="24" t="s">
        <v>33</v>
      </c>
      <c r="E298" s="57">
        <f>SUM(E289:E291,E293:E297)</f>
        <v>72.4</v>
      </c>
      <c r="F298" s="37">
        <f>SUM(F289:F291,F293:F297)</f>
        <v>208010.19999999998</v>
      </c>
      <c r="G298" s="37">
        <f>SUM(G289:G291,G293:G297)</f>
        <v>49668.799999999996</v>
      </c>
      <c r="H298" s="37">
        <f>SUM(H289:H291,H293:H297)</f>
        <v>49450.2</v>
      </c>
      <c r="I298" s="61">
        <f t="shared" si="13"/>
        <v>-218.59999999999854</v>
      </c>
      <c r="J298" s="61">
        <f t="shared" si="14"/>
        <v>99.55988467609446</v>
      </c>
      <c r="K298" s="61">
        <f t="shared" si="15"/>
        <v>23.772968825567208</v>
      </c>
      <c r="L298" s="26"/>
      <c r="M298" s="26"/>
    </row>
    <row r="299" spans="1:11" ht="15.75" hidden="1">
      <c r="A299" s="107"/>
      <c r="B299" s="98"/>
      <c r="C299" s="16" t="s">
        <v>144</v>
      </c>
      <c r="D299" s="18" t="s">
        <v>145</v>
      </c>
      <c r="E299" s="60">
        <v>11956.3</v>
      </c>
      <c r="F299" s="11">
        <v>105181.1</v>
      </c>
      <c r="G299" s="11">
        <v>10611.2</v>
      </c>
      <c r="H299" s="11">
        <v>14482.6</v>
      </c>
      <c r="I299" s="15">
        <f t="shared" si="13"/>
        <v>3871.3999999999996</v>
      </c>
      <c r="J299" s="15">
        <f t="shared" si="14"/>
        <v>136.48409227985525</v>
      </c>
      <c r="K299" s="15">
        <f t="shared" si="15"/>
        <v>13.769203782808889</v>
      </c>
    </row>
    <row r="300" spans="1:11" ht="31.5" hidden="1">
      <c r="A300" s="107"/>
      <c r="B300" s="98"/>
      <c r="C300" s="16" t="s">
        <v>16</v>
      </c>
      <c r="D300" s="21" t="s">
        <v>17</v>
      </c>
      <c r="E300" s="60"/>
      <c r="F300" s="11"/>
      <c r="G300" s="11"/>
      <c r="H300" s="11"/>
      <c r="I300" s="15">
        <f t="shared" si="13"/>
        <v>0</v>
      </c>
      <c r="J300" s="15" t="e">
        <f t="shared" si="14"/>
        <v>#DIV/0!</v>
      </c>
      <c r="K300" s="15" t="e">
        <f t="shared" si="15"/>
        <v>#DIV/0!</v>
      </c>
    </row>
    <row r="301" spans="1:11" ht="15.75" hidden="1">
      <c r="A301" s="107"/>
      <c r="B301" s="98"/>
      <c r="C301" s="16" t="s">
        <v>22</v>
      </c>
      <c r="D301" s="18" t="s">
        <v>23</v>
      </c>
      <c r="E301" s="60">
        <f>SUM(E302:E305)</f>
        <v>2678.5</v>
      </c>
      <c r="F301" s="11">
        <f>SUM(F302:F305)</f>
        <v>23545.1</v>
      </c>
      <c r="G301" s="11">
        <f>SUM(G302:G305)</f>
        <v>2773.5</v>
      </c>
      <c r="H301" s="11">
        <f>SUM(H302:H305)</f>
        <v>2133.9</v>
      </c>
      <c r="I301" s="15">
        <f t="shared" si="13"/>
        <v>-639.5999999999999</v>
      </c>
      <c r="J301" s="15">
        <f t="shared" si="14"/>
        <v>76.93888588426177</v>
      </c>
      <c r="K301" s="15">
        <f t="shared" si="15"/>
        <v>9.063032223265138</v>
      </c>
    </row>
    <row r="302" spans="1:13" ht="63" hidden="1">
      <c r="A302" s="107"/>
      <c r="B302" s="98"/>
      <c r="C302" s="19" t="s">
        <v>146</v>
      </c>
      <c r="D302" s="20" t="s">
        <v>147</v>
      </c>
      <c r="E302" s="60">
        <v>66.6</v>
      </c>
      <c r="F302" s="11">
        <v>540</v>
      </c>
      <c r="G302" s="11">
        <v>70.2</v>
      </c>
      <c r="H302" s="11">
        <v>68.2</v>
      </c>
      <c r="I302" s="15">
        <f t="shared" si="13"/>
        <v>-2</v>
      </c>
      <c r="J302" s="15">
        <f t="shared" si="14"/>
        <v>97.15099715099716</v>
      </c>
      <c r="K302" s="15">
        <f t="shared" si="15"/>
        <v>12.62962962962963</v>
      </c>
      <c r="L302" s="26"/>
      <c r="M302" s="26"/>
    </row>
    <row r="303" spans="1:13" ht="63" hidden="1">
      <c r="A303" s="107"/>
      <c r="B303" s="98"/>
      <c r="C303" s="19" t="s">
        <v>148</v>
      </c>
      <c r="D303" s="20" t="s">
        <v>149</v>
      </c>
      <c r="E303" s="60">
        <v>350.6</v>
      </c>
      <c r="F303" s="11">
        <f>95+1400+316.3</f>
        <v>1811.3</v>
      </c>
      <c r="G303" s="11">
        <v>343.4</v>
      </c>
      <c r="H303" s="11">
        <v>45.3</v>
      </c>
      <c r="I303" s="15">
        <f t="shared" si="13"/>
        <v>-298.09999999999997</v>
      </c>
      <c r="J303" s="15">
        <f t="shared" si="14"/>
        <v>13.191613278974955</v>
      </c>
      <c r="K303" s="15">
        <f t="shared" si="15"/>
        <v>2.500966156903881</v>
      </c>
      <c r="L303" s="26"/>
      <c r="M303" s="26"/>
    </row>
    <row r="304" spans="1:13" ht="47.25" hidden="1">
      <c r="A304" s="107"/>
      <c r="B304" s="98"/>
      <c r="C304" s="19" t="s">
        <v>150</v>
      </c>
      <c r="D304" s="20" t="s">
        <v>151</v>
      </c>
      <c r="E304" s="60">
        <f>1.5</f>
        <v>1.5</v>
      </c>
      <c r="F304" s="11">
        <f>24.2</f>
        <v>24.2</v>
      </c>
      <c r="G304" s="11">
        <v>3</v>
      </c>
      <c r="H304" s="11"/>
      <c r="I304" s="15">
        <f t="shared" si="13"/>
        <v>-3</v>
      </c>
      <c r="J304" s="15">
        <f t="shared" si="14"/>
        <v>0</v>
      </c>
      <c r="K304" s="15">
        <f t="shared" si="15"/>
        <v>0</v>
      </c>
      <c r="L304" s="26"/>
      <c r="M304" s="26"/>
    </row>
    <row r="305" spans="1:13" ht="47.25" hidden="1">
      <c r="A305" s="107"/>
      <c r="B305" s="98"/>
      <c r="C305" s="19" t="s">
        <v>25</v>
      </c>
      <c r="D305" s="20" t="s">
        <v>26</v>
      </c>
      <c r="E305" s="60">
        <v>2259.8</v>
      </c>
      <c r="F305" s="11">
        <f>3169.6+18000</f>
        <v>21169.6</v>
      </c>
      <c r="G305" s="11">
        <v>2356.9</v>
      </c>
      <c r="H305" s="11">
        <v>2020.4</v>
      </c>
      <c r="I305" s="15">
        <f t="shared" si="13"/>
        <v>-336.5</v>
      </c>
      <c r="J305" s="15">
        <f t="shared" si="14"/>
        <v>85.72277143705716</v>
      </c>
      <c r="K305" s="15">
        <f t="shared" si="15"/>
        <v>9.543874234751721</v>
      </c>
      <c r="L305" s="26"/>
      <c r="M305" s="26"/>
    </row>
    <row r="306" spans="1:13" ht="15.75" hidden="1">
      <c r="A306" s="107"/>
      <c r="B306" s="98"/>
      <c r="C306" s="16" t="s">
        <v>55</v>
      </c>
      <c r="D306" s="20" t="s">
        <v>56</v>
      </c>
      <c r="E306" s="60"/>
      <c r="F306" s="11"/>
      <c r="G306" s="11"/>
      <c r="H306" s="11"/>
      <c r="I306" s="15">
        <f t="shared" si="13"/>
        <v>0</v>
      </c>
      <c r="J306" s="15"/>
      <c r="K306" s="15"/>
      <c r="L306" s="26"/>
      <c r="M306" s="26"/>
    </row>
    <row r="307" spans="1:13" ht="15.75" hidden="1">
      <c r="A307" s="107"/>
      <c r="B307" s="98"/>
      <c r="C307" s="28"/>
      <c r="D307" s="24" t="s">
        <v>36</v>
      </c>
      <c r="E307" s="57">
        <f>SUM(E299:E301,E306)</f>
        <v>14634.8</v>
      </c>
      <c r="F307" s="37">
        <f>SUM(F299:F301,F306)</f>
        <v>128726.20000000001</v>
      </c>
      <c r="G307" s="37">
        <f>SUM(G299:G301,G306)</f>
        <v>13384.7</v>
      </c>
      <c r="H307" s="37">
        <f>SUM(H299:H301,H306)</f>
        <v>16616.5</v>
      </c>
      <c r="I307" s="61">
        <f t="shared" si="13"/>
        <v>3231.7999999999993</v>
      </c>
      <c r="J307" s="61">
        <f t="shared" si="14"/>
        <v>124.14547954007188</v>
      </c>
      <c r="K307" s="61">
        <f t="shared" si="15"/>
        <v>12.908405592645474</v>
      </c>
      <c r="L307" s="26"/>
      <c r="M307" s="26"/>
    </row>
    <row r="308" spans="1:13" ht="31.5" hidden="1">
      <c r="A308" s="107"/>
      <c r="B308" s="98"/>
      <c r="C308" s="28"/>
      <c r="D308" s="24" t="s">
        <v>215</v>
      </c>
      <c r="E308" s="57">
        <f>E309-E295</f>
        <v>14707.199999999999</v>
      </c>
      <c r="F308" s="37">
        <f>F309-F295</f>
        <v>336736.4</v>
      </c>
      <c r="G308" s="37">
        <f>G309-G295</f>
        <v>63053.5</v>
      </c>
      <c r="H308" s="37">
        <f>H309-H295</f>
        <v>66223.2</v>
      </c>
      <c r="I308" s="61">
        <f t="shared" si="13"/>
        <v>3169.699999999997</v>
      </c>
      <c r="J308" s="61">
        <f t="shared" si="14"/>
        <v>105.0270008802049</v>
      </c>
      <c r="K308" s="61">
        <f t="shared" si="15"/>
        <v>19.66618399436473</v>
      </c>
      <c r="L308" s="26"/>
      <c r="M308" s="26"/>
    </row>
    <row r="309" spans="1:13" ht="31.5" hidden="1">
      <c r="A309" s="111"/>
      <c r="B309" s="99"/>
      <c r="C309" s="28"/>
      <c r="D309" s="24" t="s">
        <v>216</v>
      </c>
      <c r="E309" s="57">
        <f>E298+E307</f>
        <v>14707.199999999999</v>
      </c>
      <c r="F309" s="37">
        <f>F298+F307</f>
        <v>336736.4</v>
      </c>
      <c r="G309" s="37">
        <f>G298+G307</f>
        <v>63053.5</v>
      </c>
      <c r="H309" s="37">
        <f>H298+H307</f>
        <v>66066.7</v>
      </c>
      <c r="I309" s="61">
        <f t="shared" si="13"/>
        <v>3013.199999999997</v>
      </c>
      <c r="J309" s="61">
        <f t="shared" si="14"/>
        <v>104.77879895644176</v>
      </c>
      <c r="K309" s="61">
        <f t="shared" si="15"/>
        <v>19.619708472264954</v>
      </c>
      <c r="L309" s="26"/>
      <c r="M309" s="26"/>
    </row>
    <row r="310" spans="1:11" ht="31.5" hidden="1">
      <c r="A310" s="97" t="s">
        <v>152</v>
      </c>
      <c r="B310" s="97" t="s">
        <v>153</v>
      </c>
      <c r="C310" s="16" t="s">
        <v>154</v>
      </c>
      <c r="D310" s="18" t="s">
        <v>155</v>
      </c>
      <c r="E310" s="60">
        <v>102</v>
      </c>
      <c r="F310" s="11">
        <v>462</v>
      </c>
      <c r="G310" s="11">
        <v>67.5</v>
      </c>
      <c r="H310" s="11">
        <v>58.5</v>
      </c>
      <c r="I310" s="15">
        <f t="shared" si="13"/>
        <v>-9</v>
      </c>
      <c r="J310" s="15">
        <f t="shared" si="14"/>
        <v>86.66666666666667</v>
      </c>
      <c r="K310" s="15">
        <f t="shared" si="15"/>
        <v>12.662337662337661</v>
      </c>
    </row>
    <row r="311" spans="1:11" ht="15.75" hidden="1">
      <c r="A311" s="98"/>
      <c r="B311" s="98"/>
      <c r="C311" s="16" t="s">
        <v>10</v>
      </c>
      <c r="D311" s="17" t="s">
        <v>156</v>
      </c>
      <c r="E311" s="60"/>
      <c r="F311" s="11"/>
      <c r="G311" s="11"/>
      <c r="H311" s="11"/>
      <c r="I311" s="15">
        <f t="shared" si="13"/>
        <v>0</v>
      </c>
      <c r="J311" s="15" t="e">
        <f t="shared" si="14"/>
        <v>#DIV/0!</v>
      </c>
      <c r="K311" s="15" t="e">
        <f t="shared" si="15"/>
        <v>#DIV/0!</v>
      </c>
    </row>
    <row r="312" spans="1:11" ht="47.25" hidden="1">
      <c r="A312" s="98"/>
      <c r="B312" s="98"/>
      <c r="C312" s="19" t="s">
        <v>14</v>
      </c>
      <c r="D312" s="20" t="s">
        <v>204</v>
      </c>
      <c r="E312" s="60">
        <v>6970.7</v>
      </c>
      <c r="F312" s="11">
        <v>68493.4</v>
      </c>
      <c r="G312" s="11">
        <v>10757.4</v>
      </c>
      <c r="H312" s="11">
        <v>8118.4</v>
      </c>
      <c r="I312" s="15">
        <f t="shared" si="13"/>
        <v>-2639</v>
      </c>
      <c r="J312" s="15">
        <f t="shared" si="14"/>
        <v>75.46804990053359</v>
      </c>
      <c r="K312" s="15">
        <f t="shared" si="15"/>
        <v>11.852820855732086</v>
      </c>
    </row>
    <row r="313" spans="1:11" ht="31.5" hidden="1">
      <c r="A313" s="98"/>
      <c r="B313" s="98"/>
      <c r="C313" s="16" t="s">
        <v>16</v>
      </c>
      <c r="D313" s="21" t="s">
        <v>17</v>
      </c>
      <c r="E313" s="60"/>
      <c r="F313" s="11"/>
      <c r="G313" s="11"/>
      <c r="H313" s="11"/>
      <c r="I313" s="15">
        <f t="shared" si="13"/>
        <v>0</v>
      </c>
      <c r="J313" s="15" t="e">
        <f t="shared" si="14"/>
        <v>#DIV/0!</v>
      </c>
      <c r="K313" s="15" t="e">
        <f t="shared" si="15"/>
        <v>#DIV/0!</v>
      </c>
    </row>
    <row r="314" spans="1:11" ht="15.75" hidden="1">
      <c r="A314" s="98"/>
      <c r="B314" s="98"/>
      <c r="C314" s="16" t="s">
        <v>22</v>
      </c>
      <c r="D314" s="18" t="s">
        <v>23</v>
      </c>
      <c r="E314" s="60">
        <f>E315</f>
        <v>0</v>
      </c>
      <c r="F314" s="11">
        <f>F315</f>
        <v>0</v>
      </c>
      <c r="G314" s="11">
        <f>G315</f>
        <v>0</v>
      </c>
      <c r="H314" s="11">
        <f>H315</f>
        <v>16.9</v>
      </c>
      <c r="I314" s="15">
        <f t="shared" si="13"/>
        <v>16.9</v>
      </c>
      <c r="J314" s="15"/>
      <c r="K314" s="15"/>
    </row>
    <row r="315" spans="1:11" ht="47.25" hidden="1">
      <c r="A315" s="98"/>
      <c r="B315" s="98"/>
      <c r="C315" s="19" t="s">
        <v>25</v>
      </c>
      <c r="D315" s="20" t="s">
        <v>26</v>
      </c>
      <c r="E315" s="60"/>
      <c r="F315" s="11"/>
      <c r="G315" s="11"/>
      <c r="H315" s="11">
        <v>16.9</v>
      </c>
      <c r="I315" s="15">
        <f t="shared" si="13"/>
        <v>16.9</v>
      </c>
      <c r="J315" s="15"/>
      <c r="K315" s="15"/>
    </row>
    <row r="316" spans="1:11" ht="15.75" hidden="1">
      <c r="A316" s="98"/>
      <c r="B316" s="98"/>
      <c r="C316" s="16" t="s">
        <v>27</v>
      </c>
      <c r="D316" s="18" t="s">
        <v>28</v>
      </c>
      <c r="E316" s="60"/>
      <c r="F316" s="11"/>
      <c r="G316" s="11"/>
      <c r="H316" s="11"/>
      <c r="I316" s="15">
        <f t="shared" si="13"/>
        <v>0</v>
      </c>
      <c r="J316" s="15"/>
      <c r="K316" s="15"/>
    </row>
    <row r="317" spans="1:11" ht="15.75" hidden="1">
      <c r="A317" s="98"/>
      <c r="B317" s="98"/>
      <c r="C317" s="16" t="s">
        <v>29</v>
      </c>
      <c r="D317" s="18" t="s">
        <v>30</v>
      </c>
      <c r="E317" s="60"/>
      <c r="F317" s="11"/>
      <c r="G317" s="11"/>
      <c r="H317" s="11"/>
      <c r="I317" s="15">
        <f t="shared" si="13"/>
        <v>0</v>
      </c>
      <c r="J317" s="15"/>
      <c r="K317" s="15"/>
    </row>
    <row r="318" spans="1:11" ht="15.75" hidden="1">
      <c r="A318" s="98"/>
      <c r="B318" s="98"/>
      <c r="C318" s="16" t="s">
        <v>48</v>
      </c>
      <c r="D318" s="18" t="s">
        <v>49</v>
      </c>
      <c r="E318" s="60"/>
      <c r="F318" s="11"/>
      <c r="G318" s="11"/>
      <c r="H318" s="11"/>
      <c r="I318" s="15">
        <f t="shared" si="13"/>
        <v>0</v>
      </c>
      <c r="J318" s="15"/>
      <c r="K318" s="15"/>
    </row>
    <row r="319" spans="1:11" ht="15.75" hidden="1">
      <c r="A319" s="98"/>
      <c r="B319" s="98"/>
      <c r="C319" s="16" t="s">
        <v>53</v>
      </c>
      <c r="D319" s="18" t="s">
        <v>54</v>
      </c>
      <c r="E319" s="60">
        <v>75</v>
      </c>
      <c r="F319" s="11"/>
      <c r="G319" s="11"/>
      <c r="H319" s="11"/>
      <c r="I319" s="15">
        <f t="shared" si="13"/>
        <v>0</v>
      </c>
      <c r="J319" s="15"/>
      <c r="K319" s="15"/>
    </row>
    <row r="320" spans="1:13" ht="15.75" hidden="1">
      <c r="A320" s="98"/>
      <c r="B320" s="98"/>
      <c r="C320" s="23"/>
      <c r="D320" s="24" t="s">
        <v>33</v>
      </c>
      <c r="E320" s="57">
        <f>SUM(E310:E314,E316:E319)</f>
        <v>7147.7</v>
      </c>
      <c r="F320" s="37">
        <f>SUM(F310:F314,F316:F319)</f>
        <v>68955.4</v>
      </c>
      <c r="G320" s="37">
        <f>SUM(G310:G314,G316:G319)</f>
        <v>10824.9</v>
      </c>
      <c r="H320" s="37">
        <f>SUM(H310:H314,H316:H319)</f>
        <v>8193.8</v>
      </c>
      <c r="I320" s="61">
        <f t="shared" si="13"/>
        <v>-2631.1000000000004</v>
      </c>
      <c r="J320" s="61">
        <f t="shared" si="14"/>
        <v>75.69400179216436</v>
      </c>
      <c r="K320" s="61">
        <f t="shared" si="15"/>
        <v>11.882753199894424</v>
      </c>
      <c r="L320" s="26"/>
      <c r="M320" s="26"/>
    </row>
    <row r="321" spans="1:11" ht="15.75" hidden="1">
      <c r="A321" s="98"/>
      <c r="B321" s="98"/>
      <c r="C321" s="16" t="s">
        <v>157</v>
      </c>
      <c r="D321" s="18" t="s">
        <v>158</v>
      </c>
      <c r="E321" s="60">
        <v>2.8</v>
      </c>
      <c r="F321" s="11">
        <v>373.8</v>
      </c>
      <c r="G321" s="11">
        <v>6</v>
      </c>
      <c r="H321" s="11">
        <v>3.5</v>
      </c>
      <c r="I321" s="15">
        <f t="shared" si="13"/>
        <v>-2.5</v>
      </c>
      <c r="J321" s="15">
        <f t="shared" si="14"/>
        <v>58.333333333333336</v>
      </c>
      <c r="K321" s="15">
        <f t="shared" si="15"/>
        <v>0.9363295880149813</v>
      </c>
    </row>
    <row r="322" spans="1:11" ht="15.75" hidden="1">
      <c r="A322" s="98"/>
      <c r="B322" s="98"/>
      <c r="C322" s="16" t="s">
        <v>22</v>
      </c>
      <c r="D322" s="18" t="s">
        <v>23</v>
      </c>
      <c r="E322" s="60">
        <f>SUM(E323:E324)</f>
        <v>1451.5</v>
      </c>
      <c r="F322" s="60">
        <f>SUM(F323:F324)</f>
        <v>8425</v>
      </c>
      <c r="G322" s="60">
        <f>SUM(G323:G324)</f>
        <v>1766.6</v>
      </c>
      <c r="H322" s="60">
        <f>SUM(H323:H324)</f>
        <v>1860.5</v>
      </c>
      <c r="I322" s="15">
        <f t="shared" si="13"/>
        <v>93.90000000000009</v>
      </c>
      <c r="J322" s="15">
        <f t="shared" si="14"/>
        <v>105.31529491678933</v>
      </c>
      <c r="K322" s="15">
        <f t="shared" si="15"/>
        <v>22.083086053412462</v>
      </c>
    </row>
    <row r="323" spans="1:13" ht="63" hidden="1">
      <c r="A323" s="98"/>
      <c r="B323" s="98"/>
      <c r="C323" s="19" t="s">
        <v>159</v>
      </c>
      <c r="D323" s="20" t="s">
        <v>160</v>
      </c>
      <c r="E323" s="60">
        <v>1381</v>
      </c>
      <c r="F323" s="11">
        <f>8000+25</f>
        <v>8025</v>
      </c>
      <c r="G323" s="11">
        <v>1700</v>
      </c>
      <c r="H323" s="11">
        <v>1762</v>
      </c>
      <c r="I323" s="15">
        <f t="shared" si="13"/>
        <v>62</v>
      </c>
      <c r="J323" s="15">
        <f t="shared" si="14"/>
        <v>103.6470588235294</v>
      </c>
      <c r="K323" s="15">
        <f t="shared" si="15"/>
        <v>21.95638629283489</v>
      </c>
      <c r="L323" s="26"/>
      <c r="M323" s="26"/>
    </row>
    <row r="324" spans="1:13" ht="47.25" hidden="1">
      <c r="A324" s="98"/>
      <c r="B324" s="98"/>
      <c r="C324" s="19" t="s">
        <v>25</v>
      </c>
      <c r="D324" s="20" t="s">
        <v>26</v>
      </c>
      <c r="E324" s="60">
        <v>70.5</v>
      </c>
      <c r="F324" s="11">
        <v>400</v>
      </c>
      <c r="G324" s="11">
        <v>66.6</v>
      </c>
      <c r="H324" s="11">
        <v>98.5</v>
      </c>
      <c r="I324" s="15">
        <f t="shared" si="13"/>
        <v>31.900000000000006</v>
      </c>
      <c r="J324" s="15">
        <f t="shared" si="14"/>
        <v>147.8978978978979</v>
      </c>
      <c r="K324" s="15">
        <f t="shared" si="15"/>
        <v>24.625</v>
      </c>
      <c r="L324" s="26"/>
      <c r="M324" s="26"/>
    </row>
    <row r="325" spans="1:13" ht="15.75" hidden="1">
      <c r="A325" s="98"/>
      <c r="B325" s="98"/>
      <c r="C325" s="28"/>
      <c r="D325" s="24" t="s">
        <v>36</v>
      </c>
      <c r="E325" s="57">
        <f>SUM(E321:E322)</f>
        <v>1454.3</v>
      </c>
      <c r="F325" s="37">
        <f>SUM(F321:F322)</f>
        <v>8798.8</v>
      </c>
      <c r="G325" s="37">
        <f>SUM(G321:G322)</f>
        <v>1772.6</v>
      </c>
      <c r="H325" s="37">
        <f>SUM(H321:H322)</f>
        <v>1864</v>
      </c>
      <c r="I325" s="61">
        <f t="shared" si="13"/>
        <v>91.40000000000009</v>
      </c>
      <c r="J325" s="61">
        <f t="shared" si="14"/>
        <v>105.15626762947083</v>
      </c>
      <c r="K325" s="61">
        <f t="shared" si="15"/>
        <v>21.18470700550075</v>
      </c>
      <c r="L325" s="26"/>
      <c r="M325" s="26"/>
    </row>
    <row r="326" spans="1:13" ht="15.75" hidden="1">
      <c r="A326" s="99"/>
      <c r="B326" s="99"/>
      <c r="C326" s="23"/>
      <c r="D326" s="24" t="s">
        <v>37</v>
      </c>
      <c r="E326" s="57">
        <f>E320+E325</f>
        <v>8602</v>
      </c>
      <c r="F326" s="37">
        <f>F320+F325</f>
        <v>77754.2</v>
      </c>
      <c r="G326" s="37">
        <f>G320+G325</f>
        <v>12597.5</v>
      </c>
      <c r="H326" s="37">
        <f>H320+H325</f>
        <v>10057.8</v>
      </c>
      <c r="I326" s="61">
        <f t="shared" si="13"/>
        <v>-2539.7000000000007</v>
      </c>
      <c r="J326" s="61">
        <f t="shared" si="14"/>
        <v>79.83965072435007</v>
      </c>
      <c r="K326" s="61">
        <f t="shared" si="15"/>
        <v>12.935378410426704</v>
      </c>
      <c r="L326" s="26"/>
      <c r="M326" s="26"/>
    </row>
    <row r="327" spans="1:11" ht="31.5" hidden="1">
      <c r="A327" s="122" t="s">
        <v>161</v>
      </c>
      <c r="B327" s="118" t="s">
        <v>162</v>
      </c>
      <c r="C327" s="16" t="s">
        <v>16</v>
      </c>
      <c r="D327" s="21" t="s">
        <v>17</v>
      </c>
      <c r="E327" s="60">
        <v>14881.5</v>
      </c>
      <c r="F327" s="11"/>
      <c r="G327" s="11"/>
      <c r="H327" s="11">
        <v>1.5</v>
      </c>
      <c r="I327" s="15">
        <f aca="true" t="shared" si="16" ref="I327:I390">H327-G327</f>
        <v>1.5</v>
      </c>
      <c r="J327" s="15"/>
      <c r="K327" s="15"/>
    </row>
    <row r="328" spans="1:11" ht="15.75" hidden="1">
      <c r="A328" s="122"/>
      <c r="B328" s="118"/>
      <c r="C328" s="16" t="s">
        <v>22</v>
      </c>
      <c r="D328" s="18" t="s">
        <v>23</v>
      </c>
      <c r="E328" s="60"/>
      <c r="F328" s="11"/>
      <c r="G328" s="11"/>
      <c r="H328" s="11"/>
      <c r="I328" s="15">
        <f t="shared" si="16"/>
        <v>0</v>
      </c>
      <c r="J328" s="15"/>
      <c r="K328" s="15"/>
    </row>
    <row r="329" spans="1:11" ht="15.75" hidden="1">
      <c r="A329" s="122"/>
      <c r="B329" s="118"/>
      <c r="C329" s="16" t="s">
        <v>27</v>
      </c>
      <c r="D329" s="18" t="s">
        <v>28</v>
      </c>
      <c r="E329" s="60"/>
      <c r="F329" s="11"/>
      <c r="G329" s="11"/>
      <c r="H329" s="11"/>
      <c r="I329" s="15">
        <f t="shared" si="16"/>
        <v>0</v>
      </c>
      <c r="J329" s="15"/>
      <c r="K329" s="15"/>
    </row>
    <row r="330" spans="1:11" ht="15.75" hidden="1">
      <c r="A330" s="122"/>
      <c r="B330" s="118"/>
      <c r="C330" s="16" t="s">
        <v>48</v>
      </c>
      <c r="D330" s="18" t="s">
        <v>49</v>
      </c>
      <c r="E330" s="60"/>
      <c r="F330" s="11"/>
      <c r="G330" s="11"/>
      <c r="H330" s="11">
        <v>-384.6</v>
      </c>
      <c r="I330" s="15">
        <f t="shared" si="16"/>
        <v>-384.6</v>
      </c>
      <c r="J330" s="15"/>
      <c r="K330" s="15"/>
    </row>
    <row r="331" spans="1:11" ht="15.75" hidden="1">
      <c r="A331" s="122"/>
      <c r="B331" s="118"/>
      <c r="C331" s="16" t="s">
        <v>53</v>
      </c>
      <c r="D331" s="18" t="s">
        <v>54</v>
      </c>
      <c r="E331" s="60">
        <v>790.4</v>
      </c>
      <c r="F331" s="11">
        <v>1012.7</v>
      </c>
      <c r="G331" s="11">
        <f>194.7</f>
        <v>194.7</v>
      </c>
      <c r="H331" s="11">
        <v>194.7</v>
      </c>
      <c r="I331" s="15">
        <f t="shared" si="16"/>
        <v>0</v>
      </c>
      <c r="J331" s="15">
        <f aca="true" t="shared" si="17" ref="J331:J390">H331/G331*100</f>
        <v>100</v>
      </c>
      <c r="K331" s="15">
        <f aca="true" t="shared" si="18" ref="K331:K390">H331/F331*100</f>
        <v>19.2258319344327</v>
      </c>
    </row>
    <row r="332" spans="1:11" ht="31.5" hidden="1">
      <c r="A332" s="122"/>
      <c r="B332" s="118"/>
      <c r="C332" s="16"/>
      <c r="D332" s="24" t="s">
        <v>215</v>
      </c>
      <c r="E332" s="62">
        <f>E333-E330</f>
        <v>15671.9</v>
      </c>
      <c r="F332" s="25">
        <f>F333-F330</f>
        <v>1012.7</v>
      </c>
      <c r="G332" s="25">
        <f>G333-G330</f>
        <v>194.7</v>
      </c>
      <c r="H332" s="25">
        <f>H333-H330</f>
        <v>196.2</v>
      </c>
      <c r="I332" s="61">
        <f t="shared" si="16"/>
        <v>1.5</v>
      </c>
      <c r="J332" s="61">
        <f t="shared" si="17"/>
        <v>100.77041602465331</v>
      </c>
      <c r="K332" s="61">
        <f t="shared" si="18"/>
        <v>19.373950824528485</v>
      </c>
    </row>
    <row r="333" spans="1:13" ht="31.5" hidden="1">
      <c r="A333" s="122"/>
      <c r="B333" s="118"/>
      <c r="C333" s="8"/>
      <c r="D333" s="24" t="s">
        <v>216</v>
      </c>
      <c r="E333" s="57">
        <f>SUM(E327:E331)</f>
        <v>15671.9</v>
      </c>
      <c r="F333" s="37">
        <f>SUM(F327:F331)</f>
        <v>1012.7</v>
      </c>
      <c r="G333" s="37">
        <f>SUM(G327:G331)</f>
        <v>194.7</v>
      </c>
      <c r="H333" s="37">
        <f>SUM(H327:H331)</f>
        <v>-188.40000000000003</v>
      </c>
      <c r="I333" s="61">
        <f t="shared" si="16"/>
        <v>-383.1</v>
      </c>
      <c r="J333" s="61">
        <f t="shared" si="17"/>
        <v>-96.76425269645611</v>
      </c>
      <c r="K333" s="61">
        <f t="shared" si="18"/>
        <v>-18.60373259603042</v>
      </c>
      <c r="L333" s="26"/>
      <c r="M333" s="26"/>
    </row>
    <row r="334" spans="1:13" ht="31.5" hidden="1">
      <c r="A334" s="106" t="s">
        <v>163</v>
      </c>
      <c r="B334" s="97" t="s">
        <v>164</v>
      </c>
      <c r="C334" s="16" t="s">
        <v>16</v>
      </c>
      <c r="D334" s="21" t="s">
        <v>17</v>
      </c>
      <c r="E334" s="63"/>
      <c r="F334" s="37"/>
      <c r="G334" s="37"/>
      <c r="H334" s="34"/>
      <c r="I334" s="15">
        <f t="shared" si="16"/>
        <v>0</v>
      </c>
      <c r="J334" s="15" t="e">
        <f t="shared" si="17"/>
        <v>#DIV/0!</v>
      </c>
      <c r="K334" s="15" t="e">
        <f t="shared" si="18"/>
        <v>#DIV/0!</v>
      </c>
      <c r="L334" s="26"/>
      <c r="M334" s="26"/>
    </row>
    <row r="335" spans="1:13" ht="15.75" hidden="1">
      <c r="A335" s="108"/>
      <c r="B335" s="108"/>
      <c r="C335" s="16" t="s">
        <v>22</v>
      </c>
      <c r="D335" s="18" t="s">
        <v>23</v>
      </c>
      <c r="E335" s="63">
        <f>E336</f>
        <v>0</v>
      </c>
      <c r="F335" s="34">
        <f>F336</f>
        <v>0</v>
      </c>
      <c r="G335" s="34">
        <f>G336</f>
        <v>0</v>
      </c>
      <c r="H335" s="34">
        <f>H336</f>
        <v>0</v>
      </c>
      <c r="I335" s="15">
        <f t="shared" si="16"/>
        <v>0</v>
      </c>
      <c r="J335" s="15" t="e">
        <f t="shared" si="17"/>
        <v>#DIV/0!</v>
      </c>
      <c r="K335" s="15" t="e">
        <f t="shared" si="18"/>
        <v>#DIV/0!</v>
      </c>
      <c r="L335" s="26"/>
      <c r="M335" s="26"/>
    </row>
    <row r="336" spans="1:13" ht="47.25" hidden="1">
      <c r="A336" s="108"/>
      <c r="B336" s="108"/>
      <c r="C336" s="19" t="s">
        <v>25</v>
      </c>
      <c r="D336" s="20" t="s">
        <v>26</v>
      </c>
      <c r="E336" s="60"/>
      <c r="F336" s="11"/>
      <c r="G336" s="11"/>
      <c r="H336" s="11"/>
      <c r="I336" s="15">
        <f t="shared" si="16"/>
        <v>0</v>
      </c>
      <c r="J336" s="15" t="e">
        <f t="shared" si="17"/>
        <v>#DIV/0!</v>
      </c>
      <c r="K336" s="15" t="e">
        <f t="shared" si="18"/>
        <v>#DIV/0!</v>
      </c>
      <c r="L336" s="26"/>
      <c r="M336" s="26"/>
    </row>
    <row r="337" spans="1:13" ht="15.75" hidden="1">
      <c r="A337" s="108"/>
      <c r="B337" s="108"/>
      <c r="C337" s="16" t="s">
        <v>27</v>
      </c>
      <c r="D337" s="18" t="s">
        <v>28</v>
      </c>
      <c r="E337" s="63">
        <v>99.2</v>
      </c>
      <c r="F337" s="37"/>
      <c r="G337" s="37"/>
      <c r="H337" s="34"/>
      <c r="I337" s="15">
        <f t="shared" si="16"/>
        <v>0</v>
      </c>
      <c r="J337" s="15"/>
      <c r="K337" s="15"/>
      <c r="L337" s="26"/>
      <c r="M337" s="26"/>
    </row>
    <row r="338" spans="1:13" ht="15.75" hidden="1">
      <c r="A338" s="108"/>
      <c r="B338" s="108"/>
      <c r="C338" s="16" t="s">
        <v>48</v>
      </c>
      <c r="D338" s="18" t="s">
        <v>49</v>
      </c>
      <c r="E338" s="63"/>
      <c r="F338" s="37"/>
      <c r="G338" s="37"/>
      <c r="H338" s="34">
        <v>-182.8</v>
      </c>
      <c r="I338" s="15">
        <f t="shared" si="16"/>
        <v>-182.8</v>
      </c>
      <c r="J338" s="15"/>
      <c r="K338" s="15"/>
      <c r="L338" s="26"/>
      <c r="M338" s="26"/>
    </row>
    <row r="339" spans="1:11" ht="15.75" hidden="1">
      <c r="A339" s="108"/>
      <c r="B339" s="108"/>
      <c r="C339" s="16" t="s">
        <v>52</v>
      </c>
      <c r="D339" s="18" t="s">
        <v>123</v>
      </c>
      <c r="E339" s="63"/>
      <c r="F339" s="34">
        <v>331.3</v>
      </c>
      <c r="G339" s="34"/>
      <c r="H339" s="34"/>
      <c r="I339" s="15">
        <f t="shared" si="16"/>
        <v>0</v>
      </c>
      <c r="J339" s="15"/>
      <c r="K339" s="15">
        <f t="shared" si="18"/>
        <v>0</v>
      </c>
    </row>
    <row r="340" spans="1:11" ht="15.75" hidden="1">
      <c r="A340" s="108"/>
      <c r="B340" s="108"/>
      <c r="C340" s="16" t="s">
        <v>55</v>
      </c>
      <c r="D340" s="20" t="s">
        <v>56</v>
      </c>
      <c r="E340" s="63"/>
      <c r="F340" s="34"/>
      <c r="G340" s="34"/>
      <c r="H340" s="34"/>
      <c r="I340" s="15">
        <f t="shared" si="16"/>
        <v>0</v>
      </c>
      <c r="J340" s="15"/>
      <c r="K340" s="15" t="e">
        <f t="shared" si="18"/>
        <v>#DIV/0!</v>
      </c>
    </row>
    <row r="341" spans="1:11" ht="31.5" hidden="1">
      <c r="A341" s="108"/>
      <c r="B341" s="108"/>
      <c r="C341" s="16"/>
      <c r="D341" s="24" t="s">
        <v>215</v>
      </c>
      <c r="E341" s="57">
        <f>E342-E338</f>
        <v>99.2</v>
      </c>
      <c r="F341" s="37">
        <f>F342-F338</f>
        <v>331.3</v>
      </c>
      <c r="G341" s="37">
        <f>G342-G338</f>
        <v>0</v>
      </c>
      <c r="H341" s="37">
        <f>H342-H338</f>
        <v>0</v>
      </c>
      <c r="I341" s="61">
        <f t="shared" si="16"/>
        <v>0</v>
      </c>
      <c r="J341" s="61"/>
      <c r="K341" s="61">
        <f t="shared" si="18"/>
        <v>0</v>
      </c>
    </row>
    <row r="342" spans="1:13" ht="31.5" hidden="1">
      <c r="A342" s="105"/>
      <c r="B342" s="105"/>
      <c r="C342" s="8"/>
      <c r="D342" s="24" t="s">
        <v>216</v>
      </c>
      <c r="E342" s="57">
        <f>SUM(E334:E335,E337:E340)</f>
        <v>99.2</v>
      </c>
      <c r="F342" s="37">
        <f>SUM(F334:F335,F337:F340)</f>
        <v>331.3</v>
      </c>
      <c r="G342" s="37">
        <f>SUM(G334:G335,G337:G340)</f>
        <v>0</v>
      </c>
      <c r="H342" s="37">
        <f>SUM(H334:H335,H337:H340)</f>
        <v>-182.8</v>
      </c>
      <c r="I342" s="61">
        <f t="shared" si="16"/>
        <v>-182.8</v>
      </c>
      <c r="J342" s="61"/>
      <c r="K342" s="61">
        <f t="shared" si="18"/>
        <v>-55.17657712043466</v>
      </c>
      <c r="L342" s="26"/>
      <c r="M342" s="26"/>
    </row>
    <row r="343" spans="1:13" ht="31.5" hidden="1">
      <c r="A343" s="97">
        <v>977</v>
      </c>
      <c r="B343" s="97" t="s">
        <v>199</v>
      </c>
      <c r="C343" s="16" t="s">
        <v>16</v>
      </c>
      <c r="D343" s="21" t="s">
        <v>17</v>
      </c>
      <c r="E343" s="63"/>
      <c r="F343" s="34"/>
      <c r="G343" s="34"/>
      <c r="H343" s="34">
        <v>19.6</v>
      </c>
      <c r="I343" s="15">
        <f t="shared" si="16"/>
        <v>19.6</v>
      </c>
      <c r="J343" s="15"/>
      <c r="K343" s="15"/>
      <c r="L343" s="26"/>
      <c r="M343" s="26"/>
    </row>
    <row r="344" spans="1:13" ht="15.75" hidden="1">
      <c r="A344" s="98"/>
      <c r="B344" s="98"/>
      <c r="C344" s="16" t="s">
        <v>22</v>
      </c>
      <c r="D344" s="18" t="s">
        <v>23</v>
      </c>
      <c r="E344" s="63">
        <f>E345+E346</f>
        <v>0</v>
      </c>
      <c r="F344" s="34">
        <f>F345+F346</f>
        <v>0</v>
      </c>
      <c r="G344" s="34">
        <f>G345+G346</f>
        <v>0</v>
      </c>
      <c r="H344" s="34">
        <f>H345+H346</f>
        <v>0</v>
      </c>
      <c r="I344" s="15">
        <f t="shared" si="16"/>
        <v>0</v>
      </c>
      <c r="J344" s="15"/>
      <c r="K344" s="15"/>
      <c r="L344" s="26"/>
      <c r="M344" s="26"/>
    </row>
    <row r="345" spans="1:13" ht="31.5" hidden="1">
      <c r="A345" s="98"/>
      <c r="B345" s="98"/>
      <c r="C345" s="19" t="s">
        <v>42</v>
      </c>
      <c r="D345" s="20" t="s">
        <v>43</v>
      </c>
      <c r="E345" s="63"/>
      <c r="F345" s="34"/>
      <c r="G345" s="34"/>
      <c r="H345" s="34"/>
      <c r="I345" s="15">
        <f t="shared" si="16"/>
        <v>0</v>
      </c>
      <c r="J345" s="15"/>
      <c r="K345" s="15"/>
      <c r="L345" s="26"/>
      <c r="M345" s="26"/>
    </row>
    <row r="346" spans="1:13" ht="63" hidden="1">
      <c r="A346" s="98"/>
      <c r="B346" s="98"/>
      <c r="C346" s="16" t="s">
        <v>179</v>
      </c>
      <c r="D346" s="58" t="s">
        <v>180</v>
      </c>
      <c r="E346" s="63"/>
      <c r="F346" s="34"/>
      <c r="G346" s="34"/>
      <c r="H346" s="34"/>
      <c r="I346" s="15">
        <f t="shared" si="16"/>
        <v>0</v>
      </c>
      <c r="J346" s="15"/>
      <c r="K346" s="15"/>
      <c r="L346" s="26"/>
      <c r="M346" s="26"/>
    </row>
    <row r="347" spans="1:13" ht="15.75" hidden="1">
      <c r="A347" s="98"/>
      <c r="B347" s="98"/>
      <c r="C347" s="16" t="s">
        <v>27</v>
      </c>
      <c r="D347" s="18" t="s">
        <v>28</v>
      </c>
      <c r="E347" s="63"/>
      <c r="F347" s="34"/>
      <c r="G347" s="34"/>
      <c r="H347" s="34">
        <v>17.9</v>
      </c>
      <c r="I347" s="15">
        <f t="shared" si="16"/>
        <v>17.9</v>
      </c>
      <c r="J347" s="15"/>
      <c r="K347" s="15"/>
      <c r="L347" s="26"/>
      <c r="M347" s="26"/>
    </row>
    <row r="348" spans="1:13" ht="15.75" hidden="1">
      <c r="A348" s="99"/>
      <c r="B348" s="99"/>
      <c r="C348" s="23"/>
      <c r="D348" s="24" t="s">
        <v>37</v>
      </c>
      <c r="E348" s="57">
        <f>E343+E344+E347</f>
        <v>0</v>
      </c>
      <c r="F348" s="57">
        <f>F343+F344+F347</f>
        <v>0</v>
      </c>
      <c r="G348" s="57">
        <f>G343+G344+G347</f>
        <v>0</v>
      </c>
      <c r="H348" s="57">
        <f>H343+H344+H347</f>
        <v>37.5</v>
      </c>
      <c r="I348" s="61">
        <f t="shared" si="16"/>
        <v>37.5</v>
      </c>
      <c r="J348" s="15"/>
      <c r="K348" s="15"/>
      <c r="L348" s="26"/>
      <c r="M348" s="26"/>
    </row>
    <row r="349" spans="1:13" ht="15.75" hidden="1">
      <c r="A349" s="97">
        <v>978</v>
      </c>
      <c r="B349" s="97" t="s">
        <v>202</v>
      </c>
      <c r="C349" s="16" t="s">
        <v>29</v>
      </c>
      <c r="D349" s="18" t="s">
        <v>181</v>
      </c>
      <c r="E349" s="63"/>
      <c r="F349" s="34"/>
      <c r="G349" s="34"/>
      <c r="H349" s="34"/>
      <c r="I349" s="15">
        <f t="shared" si="16"/>
        <v>0</v>
      </c>
      <c r="J349" s="15" t="e">
        <f t="shared" si="17"/>
        <v>#DIV/0!</v>
      </c>
      <c r="K349" s="15" t="e">
        <f t="shared" si="18"/>
        <v>#DIV/0!</v>
      </c>
      <c r="L349" s="26"/>
      <c r="M349" s="26"/>
    </row>
    <row r="350" spans="1:13" ht="15.75" hidden="1">
      <c r="A350" s="99"/>
      <c r="B350" s="99"/>
      <c r="C350" s="23"/>
      <c r="D350" s="24" t="s">
        <v>37</v>
      </c>
      <c r="E350" s="57">
        <f>E349</f>
        <v>0</v>
      </c>
      <c r="F350" s="37">
        <f>F349</f>
        <v>0</v>
      </c>
      <c r="G350" s="37">
        <f>G349</f>
        <v>0</v>
      </c>
      <c r="H350" s="37">
        <f>H349</f>
        <v>0</v>
      </c>
      <c r="I350" s="15">
        <f t="shared" si="16"/>
        <v>0</v>
      </c>
      <c r="J350" s="15" t="e">
        <f t="shared" si="17"/>
        <v>#DIV/0!</v>
      </c>
      <c r="K350" s="15" t="e">
        <f t="shared" si="18"/>
        <v>#DIV/0!</v>
      </c>
      <c r="L350" s="26"/>
      <c r="M350" s="26"/>
    </row>
    <row r="351" spans="1:13" ht="31.5" hidden="1">
      <c r="A351" s="97">
        <v>985</v>
      </c>
      <c r="B351" s="97" t="s">
        <v>201</v>
      </c>
      <c r="C351" s="16" t="s">
        <v>16</v>
      </c>
      <c r="D351" s="21" t="s">
        <v>17</v>
      </c>
      <c r="E351" s="63"/>
      <c r="F351" s="34"/>
      <c r="G351" s="34"/>
      <c r="H351" s="34"/>
      <c r="I351" s="15">
        <f t="shared" si="16"/>
        <v>0</v>
      </c>
      <c r="J351" s="15" t="e">
        <f t="shared" si="17"/>
        <v>#DIV/0!</v>
      </c>
      <c r="K351" s="15" t="e">
        <f t="shared" si="18"/>
        <v>#DIV/0!</v>
      </c>
      <c r="L351" s="26"/>
      <c r="M351" s="26"/>
    </row>
    <row r="352" spans="1:13" ht="15.75" hidden="1">
      <c r="A352" s="99"/>
      <c r="B352" s="99"/>
      <c r="C352" s="23"/>
      <c r="D352" s="24" t="s">
        <v>37</v>
      </c>
      <c r="E352" s="57">
        <f>E351</f>
        <v>0</v>
      </c>
      <c r="F352" s="37">
        <f>F351</f>
        <v>0</v>
      </c>
      <c r="G352" s="37">
        <f>G351</f>
        <v>0</v>
      </c>
      <c r="H352" s="37">
        <f>H351</f>
        <v>0</v>
      </c>
      <c r="I352" s="15">
        <f t="shared" si="16"/>
        <v>0</v>
      </c>
      <c r="J352" s="15" t="e">
        <f t="shared" si="17"/>
        <v>#DIV/0!</v>
      </c>
      <c r="K352" s="15" t="e">
        <f t="shared" si="18"/>
        <v>#DIV/0!</v>
      </c>
      <c r="L352" s="26"/>
      <c r="M352" s="26"/>
    </row>
    <row r="353" spans="1:13" ht="78.75" hidden="1">
      <c r="A353" s="106" t="s">
        <v>165</v>
      </c>
      <c r="B353" s="97" t="s">
        <v>166</v>
      </c>
      <c r="C353" s="19" t="s">
        <v>14</v>
      </c>
      <c r="D353" s="20" t="s">
        <v>119</v>
      </c>
      <c r="E353" s="57"/>
      <c r="F353" s="34">
        <v>44501.2</v>
      </c>
      <c r="G353" s="34">
        <v>7607</v>
      </c>
      <c r="H353" s="34">
        <v>9000.2</v>
      </c>
      <c r="I353" s="15">
        <f t="shared" si="16"/>
        <v>1393.2000000000007</v>
      </c>
      <c r="J353" s="15">
        <f t="shared" si="17"/>
        <v>118.31471013540163</v>
      </c>
      <c r="K353" s="15">
        <f t="shared" si="18"/>
        <v>20.224623156229498</v>
      </c>
      <c r="L353" s="26"/>
      <c r="M353" s="26"/>
    </row>
    <row r="354" spans="1:13" ht="31.5" hidden="1">
      <c r="A354" s="107"/>
      <c r="B354" s="98"/>
      <c r="C354" s="16" t="s">
        <v>16</v>
      </c>
      <c r="D354" s="21" t="s">
        <v>17</v>
      </c>
      <c r="E354" s="57"/>
      <c r="F354" s="34"/>
      <c r="G354" s="34"/>
      <c r="H354" s="34"/>
      <c r="I354" s="15">
        <f t="shared" si="16"/>
        <v>0</v>
      </c>
      <c r="J354" s="15" t="e">
        <f t="shared" si="17"/>
        <v>#DIV/0!</v>
      </c>
      <c r="K354" s="15" t="e">
        <f t="shared" si="18"/>
        <v>#DIV/0!</v>
      </c>
      <c r="L354" s="26"/>
      <c r="M354" s="26"/>
    </row>
    <row r="355" spans="1:13" ht="15.75" hidden="1">
      <c r="A355" s="108"/>
      <c r="B355" s="108"/>
      <c r="C355" s="16" t="s">
        <v>104</v>
      </c>
      <c r="D355" s="18" t="s">
        <v>105</v>
      </c>
      <c r="E355" s="63"/>
      <c r="F355" s="34">
        <v>389.3</v>
      </c>
      <c r="G355" s="34"/>
      <c r="H355" s="34"/>
      <c r="I355" s="15">
        <f t="shared" si="16"/>
        <v>0</v>
      </c>
      <c r="J355" s="15"/>
      <c r="K355" s="15">
        <f t="shared" si="18"/>
        <v>0</v>
      </c>
      <c r="L355" s="26"/>
      <c r="M355" s="26"/>
    </row>
    <row r="356" spans="1:13" ht="15.75" hidden="1">
      <c r="A356" s="108"/>
      <c r="B356" s="108"/>
      <c r="C356" s="16" t="s">
        <v>27</v>
      </c>
      <c r="D356" s="18" t="s">
        <v>28</v>
      </c>
      <c r="E356" s="63"/>
      <c r="F356" s="34"/>
      <c r="G356" s="34"/>
      <c r="H356" s="34"/>
      <c r="I356" s="15">
        <f t="shared" si="16"/>
        <v>0</v>
      </c>
      <c r="J356" s="15"/>
      <c r="K356" s="15" t="e">
        <f t="shared" si="18"/>
        <v>#DIV/0!</v>
      </c>
      <c r="L356" s="26"/>
      <c r="M356" s="26"/>
    </row>
    <row r="357" spans="1:13" ht="15.75" hidden="1">
      <c r="A357" s="108"/>
      <c r="B357" s="108"/>
      <c r="C357" s="16" t="s">
        <v>48</v>
      </c>
      <c r="D357" s="18" t="s">
        <v>49</v>
      </c>
      <c r="E357" s="63"/>
      <c r="F357" s="34"/>
      <c r="G357" s="34"/>
      <c r="H357" s="34">
        <v>-0.4</v>
      </c>
      <c r="I357" s="15">
        <f t="shared" si="16"/>
        <v>-0.4</v>
      </c>
      <c r="J357" s="15"/>
      <c r="K357" s="15"/>
      <c r="L357" s="26"/>
      <c r="M357" s="26"/>
    </row>
    <row r="358" spans="1:13" ht="15.75" hidden="1">
      <c r="A358" s="108"/>
      <c r="B358" s="108"/>
      <c r="C358" s="16" t="s">
        <v>52</v>
      </c>
      <c r="D358" s="18" t="s">
        <v>89</v>
      </c>
      <c r="E358" s="60">
        <v>20387</v>
      </c>
      <c r="F358" s="11"/>
      <c r="G358" s="11"/>
      <c r="H358" s="11"/>
      <c r="I358" s="15">
        <f t="shared" si="16"/>
        <v>0</v>
      </c>
      <c r="J358" s="15"/>
      <c r="K358" s="15"/>
      <c r="L358" s="26"/>
      <c r="M358" s="26"/>
    </row>
    <row r="359" spans="1:13" ht="15.75" hidden="1">
      <c r="A359" s="108"/>
      <c r="B359" s="108"/>
      <c r="C359" s="16" t="s">
        <v>53</v>
      </c>
      <c r="D359" s="18" t="s">
        <v>54</v>
      </c>
      <c r="E359" s="60"/>
      <c r="F359" s="34">
        <v>27838</v>
      </c>
      <c r="G359" s="34">
        <f>4.3</f>
        <v>4.3</v>
      </c>
      <c r="H359" s="34">
        <v>4.3</v>
      </c>
      <c r="I359" s="15">
        <f t="shared" si="16"/>
        <v>0</v>
      </c>
      <c r="J359" s="15">
        <f t="shared" si="17"/>
        <v>100</v>
      </c>
      <c r="K359" s="15">
        <f t="shared" si="18"/>
        <v>0.015446511962066239</v>
      </c>
      <c r="L359" s="26"/>
      <c r="M359" s="26"/>
    </row>
    <row r="360" spans="1:13" ht="15.75" hidden="1">
      <c r="A360" s="108"/>
      <c r="B360" s="108"/>
      <c r="C360" s="16" t="s">
        <v>55</v>
      </c>
      <c r="D360" s="20" t="s">
        <v>56</v>
      </c>
      <c r="E360" s="63"/>
      <c r="F360" s="34"/>
      <c r="G360" s="34"/>
      <c r="H360" s="34"/>
      <c r="I360" s="15">
        <f t="shared" si="16"/>
        <v>0</v>
      </c>
      <c r="J360" s="15" t="e">
        <f t="shared" si="17"/>
        <v>#DIV/0!</v>
      </c>
      <c r="K360" s="15" t="e">
        <f t="shared" si="18"/>
        <v>#DIV/0!</v>
      </c>
      <c r="L360" s="26"/>
      <c r="M360" s="26"/>
    </row>
    <row r="361" spans="1:13" ht="31.5" hidden="1">
      <c r="A361" s="108"/>
      <c r="B361" s="108"/>
      <c r="C361" s="16"/>
      <c r="D361" s="24" t="s">
        <v>215</v>
      </c>
      <c r="E361" s="57">
        <f>E362-E357</f>
        <v>20387</v>
      </c>
      <c r="F361" s="37">
        <f>F362-F357</f>
        <v>72728.5</v>
      </c>
      <c r="G361" s="37">
        <f>G362-G357</f>
        <v>7611.3</v>
      </c>
      <c r="H361" s="37">
        <f>H362-H357</f>
        <v>9004.5</v>
      </c>
      <c r="I361" s="61">
        <f t="shared" si="16"/>
        <v>1393.1999999999998</v>
      </c>
      <c r="J361" s="61">
        <f t="shared" si="17"/>
        <v>118.30436324937921</v>
      </c>
      <c r="K361" s="61">
        <f t="shared" si="18"/>
        <v>12.380978570986615</v>
      </c>
      <c r="L361" s="26"/>
      <c r="M361" s="26"/>
    </row>
    <row r="362" spans="1:13" ht="31.5" hidden="1">
      <c r="A362" s="105"/>
      <c r="B362" s="105"/>
      <c r="C362" s="8"/>
      <c r="D362" s="24" t="s">
        <v>216</v>
      </c>
      <c r="E362" s="57">
        <f>SUM(E353:E360)</f>
        <v>20387</v>
      </c>
      <c r="F362" s="57">
        <f>SUM(F353:F360)</f>
        <v>72728.5</v>
      </c>
      <c r="G362" s="57">
        <f>SUM(G353:G360)</f>
        <v>7611.3</v>
      </c>
      <c r="H362" s="37">
        <f>SUM(H353:H360)</f>
        <v>9004.1</v>
      </c>
      <c r="I362" s="61">
        <f t="shared" si="16"/>
        <v>1392.8000000000002</v>
      </c>
      <c r="J362" s="61">
        <f t="shared" si="17"/>
        <v>118.29910790535125</v>
      </c>
      <c r="K362" s="61">
        <f t="shared" si="18"/>
        <v>12.38042858026771</v>
      </c>
      <c r="L362" s="26"/>
      <c r="M362" s="26"/>
    </row>
    <row r="363" spans="1:11" ht="63" hidden="1">
      <c r="A363" s="106" t="s">
        <v>167</v>
      </c>
      <c r="B363" s="97" t="s">
        <v>168</v>
      </c>
      <c r="C363" s="19" t="s">
        <v>63</v>
      </c>
      <c r="D363" s="33" t="s">
        <v>64</v>
      </c>
      <c r="E363" s="60">
        <v>38152.8</v>
      </c>
      <c r="F363" s="11">
        <v>610333.4</v>
      </c>
      <c r="G363" s="11">
        <v>20707</v>
      </c>
      <c r="H363" s="11">
        <v>26141.7</v>
      </c>
      <c r="I363" s="15">
        <f t="shared" si="16"/>
        <v>5434.700000000001</v>
      </c>
      <c r="J363" s="15">
        <f t="shared" si="17"/>
        <v>126.24571400975515</v>
      </c>
      <c r="K363" s="15">
        <f t="shared" si="18"/>
        <v>4.283183584578527</v>
      </c>
    </row>
    <row r="364" spans="1:11" ht="31.5" hidden="1">
      <c r="A364" s="107"/>
      <c r="B364" s="98"/>
      <c r="C364" s="16" t="s">
        <v>171</v>
      </c>
      <c r="D364" s="18" t="s">
        <v>172</v>
      </c>
      <c r="E364" s="60">
        <v>12.5</v>
      </c>
      <c r="F364" s="11">
        <v>35694.5</v>
      </c>
      <c r="G364" s="11"/>
      <c r="H364" s="11">
        <v>1205.2</v>
      </c>
      <c r="I364" s="15">
        <f t="shared" si="16"/>
        <v>1205.2</v>
      </c>
      <c r="J364" s="15"/>
      <c r="K364" s="15">
        <f t="shared" si="18"/>
        <v>3.3764305425205565</v>
      </c>
    </row>
    <row r="365" spans="1:11" ht="31.5" hidden="1">
      <c r="A365" s="107"/>
      <c r="B365" s="98"/>
      <c r="C365" s="16" t="s">
        <v>16</v>
      </c>
      <c r="D365" s="21" t="s">
        <v>17</v>
      </c>
      <c r="E365" s="64"/>
      <c r="F365" s="11"/>
      <c r="G365" s="11"/>
      <c r="H365" s="11">
        <v>103.2</v>
      </c>
      <c r="I365" s="15">
        <f t="shared" si="16"/>
        <v>103.2</v>
      </c>
      <c r="J365" s="15"/>
      <c r="K365" s="15"/>
    </row>
    <row r="366" spans="1:11" ht="47.25" hidden="1">
      <c r="A366" s="107"/>
      <c r="B366" s="98"/>
      <c r="C366" s="19" t="s">
        <v>65</v>
      </c>
      <c r="D366" s="20" t="s">
        <v>66</v>
      </c>
      <c r="E366" s="60">
        <v>40425.9</v>
      </c>
      <c r="F366" s="11">
        <v>187221.4</v>
      </c>
      <c r="G366" s="11">
        <v>20824</v>
      </c>
      <c r="H366" s="11">
        <v>32912.8</v>
      </c>
      <c r="I366" s="15">
        <f t="shared" si="16"/>
        <v>12088.800000000003</v>
      </c>
      <c r="J366" s="15">
        <f t="shared" si="17"/>
        <v>158.05224740683826</v>
      </c>
      <c r="K366" s="15">
        <f t="shared" si="18"/>
        <v>17.57961429622896</v>
      </c>
    </row>
    <row r="367" spans="1:11" ht="15.75" hidden="1">
      <c r="A367" s="107"/>
      <c r="B367" s="98"/>
      <c r="C367" s="16" t="s">
        <v>27</v>
      </c>
      <c r="D367" s="18" t="s">
        <v>28</v>
      </c>
      <c r="E367" s="60">
        <v>2099.8</v>
      </c>
      <c r="F367" s="11"/>
      <c r="G367" s="11"/>
      <c r="H367" s="11">
        <v>-277.7</v>
      </c>
      <c r="I367" s="15">
        <f t="shared" si="16"/>
        <v>-277.7</v>
      </c>
      <c r="J367" s="15"/>
      <c r="K367" s="15"/>
    </row>
    <row r="368" spans="1:13" ht="15.75" hidden="1">
      <c r="A368" s="107"/>
      <c r="B368" s="98"/>
      <c r="C368" s="23"/>
      <c r="D368" s="24" t="s">
        <v>33</v>
      </c>
      <c r="E368" s="57">
        <f>SUM(E363:E367)</f>
        <v>80691.00000000001</v>
      </c>
      <c r="F368" s="37">
        <f>SUM(F363:F367)</f>
        <v>833249.3</v>
      </c>
      <c r="G368" s="37">
        <f>SUM(G363:G367)</f>
        <v>41531</v>
      </c>
      <c r="H368" s="37">
        <f>SUM(H363:H367)</f>
        <v>60085.20000000001</v>
      </c>
      <c r="I368" s="61">
        <f t="shared" si="16"/>
        <v>18554.20000000001</v>
      </c>
      <c r="J368" s="61">
        <f t="shared" si="17"/>
        <v>144.6755435698635</v>
      </c>
      <c r="K368" s="61">
        <f t="shared" si="18"/>
        <v>7.2109511523142</v>
      </c>
      <c r="L368" s="26"/>
      <c r="M368" s="26"/>
    </row>
    <row r="369" spans="1:11" ht="15.75" hidden="1">
      <c r="A369" s="107"/>
      <c r="B369" s="98"/>
      <c r="C369" s="16" t="s">
        <v>173</v>
      </c>
      <c r="D369" s="18" t="s">
        <v>174</v>
      </c>
      <c r="E369" s="60">
        <v>8311.3</v>
      </c>
      <c r="F369" s="11">
        <v>231414</v>
      </c>
      <c r="G369" s="11">
        <v>13667.1</v>
      </c>
      <c r="H369" s="11">
        <v>13560.6</v>
      </c>
      <c r="I369" s="15">
        <f t="shared" si="16"/>
        <v>-106.5</v>
      </c>
      <c r="J369" s="15">
        <f t="shared" si="17"/>
        <v>99.2207564150405</v>
      </c>
      <c r="K369" s="15">
        <f t="shared" si="18"/>
        <v>5.859887474396537</v>
      </c>
    </row>
    <row r="370" spans="1:11" ht="15.75" hidden="1">
      <c r="A370" s="107"/>
      <c r="B370" s="98"/>
      <c r="C370" s="16" t="s">
        <v>175</v>
      </c>
      <c r="D370" s="18" t="s">
        <v>176</v>
      </c>
      <c r="E370" s="60">
        <v>605431.5</v>
      </c>
      <c r="F370" s="11">
        <v>3295898.2</v>
      </c>
      <c r="G370" s="11">
        <v>673370.8</v>
      </c>
      <c r="H370" s="11">
        <v>603607.8</v>
      </c>
      <c r="I370" s="15">
        <f t="shared" si="16"/>
        <v>-69763</v>
      </c>
      <c r="J370" s="15">
        <f t="shared" si="17"/>
        <v>89.63973489791954</v>
      </c>
      <c r="K370" s="15">
        <f t="shared" si="18"/>
        <v>18.31390908857561</v>
      </c>
    </row>
    <row r="371" spans="1:11" ht="15.75" hidden="1">
      <c r="A371" s="107"/>
      <c r="B371" s="98"/>
      <c r="C371" s="16" t="s">
        <v>169</v>
      </c>
      <c r="D371" s="27" t="s">
        <v>170</v>
      </c>
      <c r="E371" s="63">
        <v>-9781.1</v>
      </c>
      <c r="F371" s="11"/>
      <c r="G371" s="11"/>
      <c r="H371" s="11">
        <v>23172.9</v>
      </c>
      <c r="I371" s="15">
        <f t="shared" si="16"/>
        <v>23172.9</v>
      </c>
      <c r="J371" s="15"/>
      <c r="K371" s="15"/>
    </row>
    <row r="372" spans="1:11" ht="15.75" hidden="1">
      <c r="A372" s="107"/>
      <c r="B372" s="98"/>
      <c r="C372" s="16" t="s">
        <v>22</v>
      </c>
      <c r="D372" s="18" t="s">
        <v>23</v>
      </c>
      <c r="E372" s="60">
        <f>E373</f>
        <v>66.2</v>
      </c>
      <c r="F372" s="11">
        <f>F373</f>
        <v>548.2</v>
      </c>
      <c r="G372" s="11">
        <f>G373</f>
        <v>87.1</v>
      </c>
      <c r="H372" s="11">
        <f>H373</f>
        <v>50.8</v>
      </c>
      <c r="I372" s="15">
        <f t="shared" si="16"/>
        <v>-36.3</v>
      </c>
      <c r="J372" s="15">
        <f t="shared" si="17"/>
        <v>58.323765786452356</v>
      </c>
      <c r="K372" s="15">
        <f t="shared" si="18"/>
        <v>9.266690988690257</v>
      </c>
    </row>
    <row r="373" spans="1:11" ht="31.5" hidden="1">
      <c r="A373" s="107"/>
      <c r="B373" s="98"/>
      <c r="C373" s="19" t="s">
        <v>177</v>
      </c>
      <c r="D373" s="20" t="s">
        <v>178</v>
      </c>
      <c r="E373" s="60">
        <v>66.2</v>
      </c>
      <c r="F373" s="11">
        <f>115+433.2</f>
        <v>548.2</v>
      </c>
      <c r="G373" s="11">
        <v>87.1</v>
      </c>
      <c r="H373" s="11">
        <v>50.8</v>
      </c>
      <c r="I373" s="15">
        <f t="shared" si="16"/>
        <v>-36.3</v>
      </c>
      <c r="J373" s="15">
        <f t="shared" si="17"/>
        <v>58.323765786452356</v>
      </c>
      <c r="K373" s="15">
        <f t="shared" si="18"/>
        <v>9.266690988690257</v>
      </c>
    </row>
    <row r="374" spans="1:13" ht="15.75" hidden="1">
      <c r="A374" s="107"/>
      <c r="B374" s="98"/>
      <c r="C374" s="23"/>
      <c r="D374" s="24" t="s">
        <v>36</v>
      </c>
      <c r="E374" s="57">
        <f>SUM(E369:E372)</f>
        <v>604027.9</v>
      </c>
      <c r="F374" s="37">
        <f>SUM(F369:F372)</f>
        <v>3527860.4000000004</v>
      </c>
      <c r="G374" s="37">
        <f>SUM(G369:G372)</f>
        <v>687125</v>
      </c>
      <c r="H374" s="37">
        <f>SUM(H369:H372)</f>
        <v>640392.1000000001</v>
      </c>
      <c r="I374" s="61">
        <f t="shared" si="16"/>
        <v>-46732.89999999991</v>
      </c>
      <c r="J374" s="61">
        <f t="shared" si="17"/>
        <v>93.1987775150082</v>
      </c>
      <c r="K374" s="61">
        <f t="shared" si="18"/>
        <v>18.152421790839572</v>
      </c>
      <c r="L374" s="26"/>
      <c r="M374" s="26"/>
    </row>
    <row r="375" spans="1:13" ht="15.75" hidden="1">
      <c r="A375" s="111"/>
      <c r="B375" s="99"/>
      <c r="C375" s="23"/>
      <c r="D375" s="24" t="s">
        <v>37</v>
      </c>
      <c r="E375" s="57">
        <f>E368+E374</f>
        <v>684718.9</v>
      </c>
      <c r="F375" s="37">
        <f>F368+F374</f>
        <v>4361109.7</v>
      </c>
      <c r="G375" s="37">
        <f>G368+G374</f>
        <v>728656</v>
      </c>
      <c r="H375" s="37">
        <f>H368+H374</f>
        <v>700477.3</v>
      </c>
      <c r="I375" s="61">
        <f t="shared" si="16"/>
        <v>-28178.699999999953</v>
      </c>
      <c r="J375" s="61">
        <f t="shared" si="17"/>
        <v>96.13278419446215</v>
      </c>
      <c r="K375" s="61">
        <f t="shared" si="18"/>
        <v>16.06190506971196</v>
      </c>
      <c r="L375" s="26"/>
      <c r="M375" s="26"/>
    </row>
    <row r="376" spans="1:13" ht="15.75" hidden="1">
      <c r="A376" s="97"/>
      <c r="B376" s="97" t="s">
        <v>223</v>
      </c>
      <c r="C376" s="16" t="s">
        <v>169</v>
      </c>
      <c r="D376" s="27" t="s">
        <v>170</v>
      </c>
      <c r="E376" s="63"/>
      <c r="F376" s="37"/>
      <c r="G376" s="37"/>
      <c r="H376" s="34"/>
      <c r="I376" s="15">
        <f t="shared" si="16"/>
        <v>0</v>
      </c>
      <c r="J376" s="15" t="e">
        <f t="shared" si="17"/>
        <v>#DIV/0!</v>
      </c>
      <c r="K376" s="15" t="e">
        <f t="shared" si="18"/>
        <v>#DIV/0!</v>
      </c>
      <c r="L376" s="26"/>
      <c r="M376" s="26"/>
    </row>
    <row r="377" spans="1:13" ht="94.5" hidden="1">
      <c r="A377" s="98"/>
      <c r="B377" s="98"/>
      <c r="C377" s="29" t="s">
        <v>57</v>
      </c>
      <c r="D377" s="30" t="s">
        <v>58</v>
      </c>
      <c r="E377" s="60"/>
      <c r="F377" s="11"/>
      <c r="G377" s="11"/>
      <c r="H377" s="11"/>
      <c r="I377" s="15">
        <f t="shared" si="16"/>
        <v>0</v>
      </c>
      <c r="J377" s="15" t="e">
        <f t="shared" si="17"/>
        <v>#DIV/0!</v>
      </c>
      <c r="K377" s="15" t="e">
        <f t="shared" si="18"/>
        <v>#DIV/0!</v>
      </c>
      <c r="L377" s="26"/>
      <c r="M377" s="26"/>
    </row>
    <row r="378" spans="1:13" ht="78.75" hidden="1">
      <c r="A378" s="98"/>
      <c r="B378" s="98"/>
      <c r="C378" s="31" t="s">
        <v>59</v>
      </c>
      <c r="D378" s="30" t="s">
        <v>60</v>
      </c>
      <c r="E378" s="60"/>
      <c r="F378" s="11"/>
      <c r="G378" s="11"/>
      <c r="H378" s="11"/>
      <c r="I378" s="15">
        <f t="shared" si="16"/>
        <v>0</v>
      </c>
      <c r="J378" s="15" t="e">
        <f t="shared" si="17"/>
        <v>#DIV/0!</v>
      </c>
      <c r="K378" s="15" t="e">
        <f t="shared" si="18"/>
        <v>#DIV/0!</v>
      </c>
      <c r="L378" s="26"/>
      <c r="M378" s="26"/>
    </row>
    <row r="379" spans="1:11" ht="15.75" hidden="1">
      <c r="A379" s="108"/>
      <c r="B379" s="108"/>
      <c r="C379" s="16" t="s">
        <v>22</v>
      </c>
      <c r="D379" s="18" t="s">
        <v>23</v>
      </c>
      <c r="E379" s="60">
        <f>SUM(E380:E380)</f>
        <v>0</v>
      </c>
      <c r="F379" s="11">
        <f>SUM(F380:F380)</f>
        <v>0</v>
      </c>
      <c r="G379" s="11">
        <f>SUM(G380:G380)</f>
        <v>0</v>
      </c>
      <c r="H379" s="11">
        <f>SUM(H380:H380)</f>
        <v>0</v>
      </c>
      <c r="I379" s="15">
        <f t="shared" si="16"/>
        <v>0</v>
      </c>
      <c r="J379" s="15" t="e">
        <f t="shared" si="17"/>
        <v>#DIV/0!</v>
      </c>
      <c r="K379" s="15" t="e">
        <f t="shared" si="18"/>
        <v>#DIV/0!</v>
      </c>
    </row>
    <row r="380" spans="1:11" ht="63" hidden="1">
      <c r="A380" s="108"/>
      <c r="B380" s="108"/>
      <c r="C380" s="16" t="s">
        <v>179</v>
      </c>
      <c r="D380" s="58" t="s">
        <v>180</v>
      </c>
      <c r="E380" s="60"/>
      <c r="F380" s="11"/>
      <c r="G380" s="11"/>
      <c r="H380" s="11"/>
      <c r="I380" s="15">
        <f t="shared" si="16"/>
        <v>0</v>
      </c>
      <c r="J380" s="15" t="e">
        <f t="shared" si="17"/>
        <v>#DIV/0!</v>
      </c>
      <c r="K380" s="15" t="e">
        <f t="shared" si="18"/>
        <v>#DIV/0!</v>
      </c>
    </row>
    <row r="381" spans="1:11" ht="15.75" hidden="1">
      <c r="A381" s="108"/>
      <c r="B381" s="108"/>
      <c r="C381" s="16" t="s">
        <v>52</v>
      </c>
      <c r="D381" s="18" t="s">
        <v>89</v>
      </c>
      <c r="E381" s="60"/>
      <c r="F381" s="11">
        <v>82641.6</v>
      </c>
      <c r="G381" s="11"/>
      <c r="H381" s="11"/>
      <c r="I381" s="15">
        <f t="shared" si="16"/>
        <v>0</v>
      </c>
      <c r="J381" s="15"/>
      <c r="K381" s="15">
        <f t="shared" si="18"/>
        <v>0</v>
      </c>
    </row>
    <row r="382" spans="1:13" ht="15.75" hidden="1">
      <c r="A382" s="105"/>
      <c r="B382" s="105"/>
      <c r="C382" s="23"/>
      <c r="D382" s="24" t="s">
        <v>182</v>
      </c>
      <c r="E382" s="57">
        <f>SUM(E376:E379,E381:E381)</f>
        <v>0</v>
      </c>
      <c r="F382" s="37">
        <f>SUM(F376:F379,F381:F381)</f>
        <v>82641.6</v>
      </c>
      <c r="G382" s="37">
        <f>SUM(G376:G379,G381:G381)</f>
        <v>0</v>
      </c>
      <c r="H382" s="37">
        <f>SUM(H376:H379,H381:H381)</f>
        <v>0</v>
      </c>
      <c r="I382" s="61">
        <f t="shared" si="16"/>
        <v>0</v>
      </c>
      <c r="J382" s="61"/>
      <c r="K382" s="61">
        <f t="shared" si="18"/>
        <v>0</v>
      </c>
      <c r="L382" s="26"/>
      <c r="M382" s="26"/>
    </row>
    <row r="383" spans="5:11" ht="15.75" hidden="1">
      <c r="E383" s="65"/>
      <c r="I383" s="15"/>
      <c r="J383" s="15"/>
      <c r="K383" s="15"/>
    </row>
    <row r="384" spans="1:13" ht="31.5" hidden="1">
      <c r="A384" s="97"/>
      <c r="B384" s="97"/>
      <c r="C384" s="23"/>
      <c r="D384" s="24" t="s">
        <v>211</v>
      </c>
      <c r="E384" s="57">
        <f>E402+E416</f>
        <v>2076437</v>
      </c>
      <c r="F384" s="37">
        <f>F402+F416</f>
        <v>15737707.2</v>
      </c>
      <c r="G384" s="37">
        <f>G402+G416</f>
        <v>2029146.1</v>
      </c>
      <c r="H384" s="37">
        <f>H402+H416</f>
        <v>2087971.4999999998</v>
      </c>
      <c r="I384" s="61">
        <f t="shared" si="16"/>
        <v>58825.399999999674</v>
      </c>
      <c r="J384" s="61">
        <f t="shared" si="17"/>
        <v>102.89902240159049</v>
      </c>
      <c r="K384" s="61">
        <f t="shared" si="18"/>
        <v>13.267316982489035</v>
      </c>
      <c r="L384" s="26"/>
      <c r="M384" s="26"/>
    </row>
    <row r="385" spans="1:13" ht="15.75" hidden="1">
      <c r="A385" s="98"/>
      <c r="B385" s="98"/>
      <c r="C385" s="23"/>
      <c r="D385" s="24"/>
      <c r="E385" s="57"/>
      <c r="F385" s="37"/>
      <c r="G385" s="37"/>
      <c r="H385" s="37"/>
      <c r="I385" s="15"/>
      <c r="J385" s="15"/>
      <c r="K385" s="15"/>
      <c r="L385" s="26"/>
      <c r="M385" s="26"/>
    </row>
    <row r="386" spans="1:13" ht="31.5" hidden="1">
      <c r="A386" s="98"/>
      <c r="B386" s="98"/>
      <c r="C386" s="23"/>
      <c r="D386" s="24" t="s">
        <v>212</v>
      </c>
      <c r="E386" s="57">
        <f>E402+E416+E455</f>
        <v>2076437</v>
      </c>
      <c r="F386" s="37">
        <f>F402+F416+F455</f>
        <v>15737707.2</v>
      </c>
      <c r="G386" s="37">
        <f>G402+G416+G455</f>
        <v>2029146.1</v>
      </c>
      <c r="H386" s="37">
        <f>H402+H416+H455</f>
        <v>1835757.9999999998</v>
      </c>
      <c r="I386" s="61">
        <f t="shared" si="16"/>
        <v>-193388.10000000033</v>
      </c>
      <c r="J386" s="61">
        <f t="shared" si="17"/>
        <v>90.46948369070121</v>
      </c>
      <c r="K386" s="61">
        <f t="shared" si="18"/>
        <v>11.664710600283628</v>
      </c>
      <c r="L386" s="26"/>
      <c r="M386" s="26"/>
    </row>
    <row r="387" spans="1:13" ht="15.75" hidden="1">
      <c r="A387" s="98"/>
      <c r="B387" s="98"/>
      <c r="C387" s="23"/>
      <c r="D387" s="39"/>
      <c r="E387" s="57"/>
      <c r="F387" s="37"/>
      <c r="G387" s="37"/>
      <c r="H387" s="37"/>
      <c r="I387" s="15"/>
      <c r="J387" s="15"/>
      <c r="K387" s="15"/>
      <c r="L387" s="26"/>
      <c r="M387" s="26"/>
    </row>
    <row r="388" spans="1:13" ht="31.5" hidden="1">
      <c r="A388" s="98"/>
      <c r="B388" s="98"/>
      <c r="C388" s="23"/>
      <c r="D388" s="39" t="s">
        <v>213</v>
      </c>
      <c r="E388" s="57">
        <f>E390-E455</f>
        <v>2600134.6</v>
      </c>
      <c r="F388" s="37">
        <f>F390-F455</f>
        <v>18080957.8</v>
      </c>
      <c r="G388" s="37">
        <f>G390-G455</f>
        <v>2505739.4333333336</v>
      </c>
      <c r="H388" s="37">
        <f>H390-H455</f>
        <v>2556707.2</v>
      </c>
      <c r="I388" s="61">
        <f t="shared" si="16"/>
        <v>50967.766666666605</v>
      </c>
      <c r="J388" s="61">
        <f t="shared" si="17"/>
        <v>102.03404096964962</v>
      </c>
      <c r="K388" s="61">
        <f t="shared" si="18"/>
        <v>14.1403305526215</v>
      </c>
      <c r="L388" s="26"/>
      <c r="M388" s="26"/>
    </row>
    <row r="389" spans="1:13" ht="15.75" hidden="1">
      <c r="A389" s="98"/>
      <c r="B389" s="98"/>
      <c r="C389" s="23"/>
      <c r="D389" s="39"/>
      <c r="E389" s="57"/>
      <c r="F389" s="37"/>
      <c r="G389" s="37"/>
      <c r="H389" s="37"/>
      <c r="I389" s="15"/>
      <c r="J389" s="15"/>
      <c r="K389" s="15"/>
      <c r="L389" s="26"/>
      <c r="M389" s="26"/>
    </row>
    <row r="390" spans="1:13" ht="31.5" hidden="1">
      <c r="A390" s="98"/>
      <c r="B390" s="98"/>
      <c r="C390" s="23"/>
      <c r="D390" s="39" t="s">
        <v>214</v>
      </c>
      <c r="E390" s="57">
        <f>E24+E44+E56+E73+E89+E102+E106+E118+E132+E145+E158+E172+E185+E195+E208+E221+E233+E244+E254+E268+E282+E309+E326+E333+E342+E362+E375+E382+E288+E352+E348+E350</f>
        <v>2600134.6</v>
      </c>
      <c r="F390" s="37">
        <f>F24+F44+F56+F73+F89+F102+F106+F118+F132+F145+F158+F172+F185+F195+F208+F221+F233+F244+F254+F268+F282+F309+F326+F333+F342+F362+F375+F382+F288+F352+F348+F350</f>
        <v>18080957.8</v>
      </c>
      <c r="G390" s="37">
        <f>G24+G44+G56+G73+G89+G102+G106+G118+G132+G145+G158+G172+G185+G195+G208+G221+G233+G244+G254+G268+G282+G309+G326+G333+G342+G362+G375+G382+G288+G352+G348+G350</f>
        <v>2505739.4333333336</v>
      </c>
      <c r="H390" s="37">
        <f>H24+H44+H56+H73+H89+H102+H106+H118+H132+H145+H158+H172+H185+H195+H208+H221+H233+H244+H254+H268+H282+H309+H326+H333+H342+H362+H375+H382+H288+H352+H348+H350</f>
        <v>2304493.7</v>
      </c>
      <c r="I390" s="61">
        <f t="shared" si="16"/>
        <v>-201245.7333333334</v>
      </c>
      <c r="J390" s="61">
        <f t="shared" si="17"/>
        <v>91.96860892013738</v>
      </c>
      <c r="K390" s="61">
        <f t="shared" si="18"/>
        <v>12.745418276458784</v>
      </c>
      <c r="L390" s="26"/>
      <c r="M390" s="26"/>
    </row>
    <row r="391" spans="1:13" ht="15.75" hidden="1">
      <c r="A391" s="98"/>
      <c r="B391" s="98"/>
      <c r="C391" s="23"/>
      <c r="D391" s="39"/>
      <c r="E391" s="57"/>
      <c r="F391" s="37"/>
      <c r="G391" s="37"/>
      <c r="H391" s="37"/>
      <c r="I391" s="15"/>
      <c r="J391" s="15"/>
      <c r="K391" s="15"/>
      <c r="L391" s="26"/>
      <c r="M391" s="26"/>
    </row>
    <row r="392" spans="1:13" ht="31.5" hidden="1">
      <c r="A392" s="99"/>
      <c r="B392" s="99"/>
      <c r="C392" s="28"/>
      <c r="D392" s="24" t="s">
        <v>183</v>
      </c>
      <c r="E392" s="24">
        <f>E394</f>
        <v>10160</v>
      </c>
      <c r="F392" s="32">
        <f>F394</f>
        <v>24300.2</v>
      </c>
      <c r="G392" s="32">
        <f>G394</f>
        <v>0</v>
      </c>
      <c r="H392" s="32">
        <f>H394</f>
        <v>0</v>
      </c>
      <c r="I392" s="61">
        <f>H392-G392</f>
        <v>0</v>
      </c>
      <c r="J392" s="61"/>
      <c r="K392" s="61">
        <f>H392/F392*100</f>
        <v>0</v>
      </c>
      <c r="L392" s="26"/>
      <c r="M392" s="26"/>
    </row>
    <row r="393" spans="1:11" ht="31.5" hidden="1">
      <c r="A393" s="106" t="s">
        <v>6</v>
      </c>
      <c r="B393" s="97" t="s">
        <v>7</v>
      </c>
      <c r="C393" s="19" t="s">
        <v>184</v>
      </c>
      <c r="D393" s="20" t="s">
        <v>185</v>
      </c>
      <c r="E393" s="18">
        <v>10160</v>
      </c>
      <c r="F393" s="14">
        <v>24300.2</v>
      </c>
      <c r="G393" s="14"/>
      <c r="H393" s="14"/>
      <c r="I393" s="15">
        <f>H393-G393</f>
        <v>0</v>
      </c>
      <c r="J393" s="15"/>
      <c r="K393" s="15">
        <f>H393/F393*100</f>
        <v>0</v>
      </c>
    </row>
    <row r="394" spans="1:13" ht="15.75" hidden="1">
      <c r="A394" s="105"/>
      <c r="B394" s="105"/>
      <c r="C394" s="28"/>
      <c r="D394" s="24" t="s">
        <v>182</v>
      </c>
      <c r="E394" s="24">
        <f>SUM(E393:E393)</f>
        <v>10160</v>
      </c>
      <c r="F394" s="32">
        <f>SUM(F393:F393)</f>
        <v>24300.2</v>
      </c>
      <c r="G394" s="32">
        <f>SUM(G393:G393)</f>
        <v>0</v>
      </c>
      <c r="H394" s="32">
        <f>SUM(H393:H393)</f>
        <v>0</v>
      </c>
      <c r="I394" s="61">
        <f>H394-G394</f>
        <v>0</v>
      </c>
      <c r="J394" s="61"/>
      <c r="K394" s="61">
        <f>H394/F394*100</f>
        <v>0</v>
      </c>
      <c r="L394" s="26"/>
      <c r="M394" s="26"/>
    </row>
    <row r="395" spans="1:11" ht="15.75" hidden="1">
      <c r="A395" s="40"/>
      <c r="B395" s="40"/>
      <c r="C395" s="41"/>
      <c r="D395" s="42"/>
      <c r="E395" s="43"/>
      <c r="F395" s="44"/>
      <c r="G395" s="44"/>
      <c r="H395" s="44"/>
      <c r="I395" s="45"/>
      <c r="J395" s="45"/>
      <c r="K395" s="45"/>
    </row>
    <row r="396" spans="1:11" ht="15.75">
      <c r="A396" s="40"/>
      <c r="B396" s="40"/>
      <c r="C396" s="41"/>
      <c r="D396" s="42" t="s">
        <v>186</v>
      </c>
      <c r="E396" s="109"/>
      <c r="F396" s="95"/>
      <c r="G396" s="95"/>
      <c r="H396" s="95"/>
      <c r="I396" s="121"/>
      <c r="J396" s="95"/>
      <c r="K396" s="95"/>
    </row>
    <row r="397" spans="1:11" ht="15.75" hidden="1">
      <c r="A397" s="40"/>
      <c r="B397" s="40"/>
      <c r="C397" s="41"/>
      <c r="D397" s="42"/>
      <c r="E397" s="109"/>
      <c r="F397" s="103"/>
      <c r="G397" s="103"/>
      <c r="H397" s="103"/>
      <c r="I397" s="96"/>
      <c r="J397" s="96"/>
      <c r="K397" s="96"/>
    </row>
    <row r="398" spans="1:12" ht="15.75" hidden="1">
      <c r="A398" s="110" t="s">
        <v>222</v>
      </c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7"/>
    </row>
    <row r="399" spans="2:12" ht="15.75">
      <c r="B399" s="2"/>
      <c r="C399" s="2"/>
      <c r="D399" s="2"/>
      <c r="E399" s="2"/>
      <c r="F399" s="2"/>
      <c r="G399" s="2"/>
      <c r="H399" s="2"/>
      <c r="K399" s="7" t="s">
        <v>0</v>
      </c>
      <c r="L399" s="7"/>
    </row>
    <row r="400" spans="1:12" ht="37.5" customHeight="1">
      <c r="A400" s="120" t="s">
        <v>1</v>
      </c>
      <c r="B400" s="100" t="s">
        <v>2</v>
      </c>
      <c r="C400" s="120" t="s">
        <v>3</v>
      </c>
      <c r="D400" s="100" t="s">
        <v>4</v>
      </c>
      <c r="E400" s="101" t="s">
        <v>229</v>
      </c>
      <c r="F400" s="116" t="s">
        <v>208</v>
      </c>
      <c r="G400" s="116" t="s">
        <v>227</v>
      </c>
      <c r="H400" s="116" t="s">
        <v>228</v>
      </c>
      <c r="I400" s="115" t="s">
        <v>220</v>
      </c>
      <c r="J400" s="100" t="s">
        <v>221</v>
      </c>
      <c r="K400" s="100" t="s">
        <v>5</v>
      </c>
      <c r="L400" s="100" t="s">
        <v>209</v>
      </c>
    </row>
    <row r="401" spans="1:12" ht="42" customHeight="1">
      <c r="A401" s="120"/>
      <c r="B401" s="100"/>
      <c r="C401" s="120"/>
      <c r="D401" s="100"/>
      <c r="E401" s="102"/>
      <c r="F401" s="117"/>
      <c r="G401" s="117"/>
      <c r="H401" s="117"/>
      <c r="I401" s="104"/>
      <c r="J401" s="104"/>
      <c r="K401" s="104"/>
      <c r="L401" s="114"/>
    </row>
    <row r="402" spans="1:13" ht="19.5" customHeight="1">
      <c r="A402" s="97"/>
      <c r="B402" s="97"/>
      <c r="C402" s="23"/>
      <c r="D402" s="70" t="s">
        <v>187</v>
      </c>
      <c r="E402" s="68">
        <f>SUM(E415,E403:E410)</f>
        <v>1800819.8</v>
      </c>
      <c r="F402" s="68">
        <f>SUM(F415,F403:F410)</f>
        <v>13135236.899999999</v>
      </c>
      <c r="G402" s="68">
        <f>SUM(G415,G403:G410)</f>
        <v>1814655</v>
      </c>
      <c r="H402" s="68">
        <f>SUM(H415,H403:H410)</f>
        <v>1856815.4999999998</v>
      </c>
      <c r="I402" s="69">
        <f aca="true" t="shared" si="19" ref="I402:I464">H402-G402</f>
        <v>42160.49999999977</v>
      </c>
      <c r="J402" s="69">
        <f aca="true" t="shared" si="20" ref="J402:J414">H402/G402*100</f>
        <v>102.32333418749018</v>
      </c>
      <c r="K402" s="69">
        <f aca="true" t="shared" si="21" ref="K402:K414">H402/F402*100</f>
        <v>14.136140171175748</v>
      </c>
      <c r="L402" s="37">
        <f>SUM(L415,L403:L410)</f>
        <v>0</v>
      </c>
      <c r="M402" s="26"/>
    </row>
    <row r="403" spans="1:12" ht="15.75">
      <c r="A403" s="98"/>
      <c r="B403" s="98"/>
      <c r="C403" s="16" t="s">
        <v>134</v>
      </c>
      <c r="D403" s="18" t="s">
        <v>135</v>
      </c>
      <c r="E403" s="34">
        <f aca="true" t="shared" si="22" ref="E403:H409">SUMIF($C$5:$C$393,$C403,E$5:E$393)</f>
        <v>841967.8</v>
      </c>
      <c r="F403" s="34">
        <f t="shared" si="22"/>
        <v>5771930.8</v>
      </c>
      <c r="G403" s="34">
        <f t="shared" si="22"/>
        <v>714144.3</v>
      </c>
      <c r="H403" s="34">
        <f t="shared" si="22"/>
        <v>817809.7</v>
      </c>
      <c r="I403" s="15">
        <f t="shared" si="19"/>
        <v>103665.3999999999</v>
      </c>
      <c r="J403" s="15">
        <f t="shared" si="20"/>
        <v>114.51602988359635</v>
      </c>
      <c r="K403" s="15">
        <f t="shared" si="21"/>
        <v>14.168737088809172</v>
      </c>
      <c r="L403" s="34"/>
    </row>
    <row r="404" spans="1:12" ht="15.75">
      <c r="A404" s="98"/>
      <c r="B404" s="98"/>
      <c r="C404" s="16" t="s">
        <v>136</v>
      </c>
      <c r="D404" s="18" t="s">
        <v>137</v>
      </c>
      <c r="E404" s="34">
        <f t="shared" si="22"/>
        <v>103346.3</v>
      </c>
      <c r="F404" s="34">
        <f t="shared" si="22"/>
        <v>432143.8</v>
      </c>
      <c r="G404" s="34">
        <f t="shared" si="22"/>
        <v>97363.4</v>
      </c>
      <c r="H404" s="34">
        <f t="shared" si="22"/>
        <v>92343.7</v>
      </c>
      <c r="I404" s="15">
        <f t="shared" si="19"/>
        <v>-5019.699999999997</v>
      </c>
      <c r="J404" s="15">
        <f t="shared" si="20"/>
        <v>94.84436656895713</v>
      </c>
      <c r="K404" s="15">
        <f t="shared" si="21"/>
        <v>21.368743459931625</v>
      </c>
      <c r="L404" s="34"/>
    </row>
    <row r="405" spans="1:12" ht="15.75">
      <c r="A405" s="98"/>
      <c r="B405" s="98"/>
      <c r="C405" s="16" t="s">
        <v>157</v>
      </c>
      <c r="D405" s="18" t="s">
        <v>158</v>
      </c>
      <c r="E405" s="34">
        <f t="shared" si="22"/>
        <v>2.8</v>
      </c>
      <c r="F405" s="34">
        <f t="shared" si="22"/>
        <v>373.8</v>
      </c>
      <c r="G405" s="34">
        <f t="shared" si="22"/>
        <v>6</v>
      </c>
      <c r="H405" s="34">
        <f t="shared" si="22"/>
        <v>3.5</v>
      </c>
      <c r="I405" s="15">
        <f t="shared" si="19"/>
        <v>-2.5</v>
      </c>
      <c r="J405" s="15">
        <f t="shared" si="20"/>
        <v>58.333333333333336</v>
      </c>
      <c r="K405" s="15">
        <f t="shared" si="21"/>
        <v>0.9363295880149813</v>
      </c>
      <c r="L405" s="34"/>
    </row>
    <row r="406" spans="1:12" ht="15.75">
      <c r="A406" s="98"/>
      <c r="B406" s="98"/>
      <c r="C406" s="16" t="s">
        <v>173</v>
      </c>
      <c r="D406" s="18" t="s">
        <v>174</v>
      </c>
      <c r="E406" s="34">
        <f t="shared" si="22"/>
        <v>8311.3</v>
      </c>
      <c r="F406" s="34">
        <f t="shared" si="22"/>
        <v>231414</v>
      </c>
      <c r="G406" s="34">
        <f t="shared" si="22"/>
        <v>13667.1</v>
      </c>
      <c r="H406" s="34">
        <f t="shared" si="22"/>
        <v>13560.6</v>
      </c>
      <c r="I406" s="15">
        <f t="shared" si="19"/>
        <v>-106.5</v>
      </c>
      <c r="J406" s="15">
        <f t="shared" si="20"/>
        <v>99.2207564150405</v>
      </c>
      <c r="K406" s="15">
        <f t="shared" si="21"/>
        <v>5.859887474396537</v>
      </c>
      <c r="L406" s="34"/>
    </row>
    <row r="407" spans="1:12" ht="15.75">
      <c r="A407" s="98"/>
      <c r="B407" s="98"/>
      <c r="C407" s="16" t="s">
        <v>34</v>
      </c>
      <c r="D407" s="27" t="s">
        <v>35</v>
      </c>
      <c r="E407" s="34">
        <f t="shared" si="22"/>
        <v>52762.9</v>
      </c>
      <c r="F407" s="34">
        <f t="shared" si="22"/>
        <v>2577354.9</v>
      </c>
      <c r="G407" s="34">
        <f t="shared" si="22"/>
        <v>46392.4</v>
      </c>
      <c r="H407" s="34">
        <f t="shared" si="22"/>
        <v>51568.5</v>
      </c>
      <c r="I407" s="15">
        <f t="shared" si="19"/>
        <v>5176.0999999999985</v>
      </c>
      <c r="J407" s="15">
        <f t="shared" si="20"/>
        <v>111.15721540597166</v>
      </c>
      <c r="K407" s="15">
        <f t="shared" si="21"/>
        <v>2.0008303862227126</v>
      </c>
      <c r="L407" s="34"/>
    </row>
    <row r="408" spans="1:12" ht="15.75">
      <c r="A408" s="98"/>
      <c r="B408" s="98"/>
      <c r="C408" s="16" t="s">
        <v>128</v>
      </c>
      <c r="D408" s="27" t="s">
        <v>129</v>
      </c>
      <c r="E408" s="34">
        <f t="shared" si="22"/>
        <v>178470</v>
      </c>
      <c r="F408" s="34">
        <f t="shared" si="22"/>
        <v>666607.6</v>
      </c>
      <c r="G408" s="34">
        <f t="shared" si="22"/>
        <v>252131.3</v>
      </c>
      <c r="H408" s="34">
        <f t="shared" si="22"/>
        <v>225794.4</v>
      </c>
      <c r="I408" s="15">
        <f t="shared" si="19"/>
        <v>-26336.899999999994</v>
      </c>
      <c r="J408" s="15">
        <f t="shared" si="20"/>
        <v>89.55429175195623</v>
      </c>
      <c r="K408" s="15">
        <f t="shared" si="21"/>
        <v>33.872161073471105</v>
      </c>
      <c r="L408" s="34"/>
    </row>
    <row r="409" spans="1:12" ht="15.75">
      <c r="A409" s="98"/>
      <c r="B409" s="98"/>
      <c r="C409" s="16" t="s">
        <v>175</v>
      </c>
      <c r="D409" s="18" t="s">
        <v>176</v>
      </c>
      <c r="E409" s="34">
        <f t="shared" si="22"/>
        <v>605431.5</v>
      </c>
      <c r="F409" s="34">
        <f t="shared" si="22"/>
        <v>3295898.2</v>
      </c>
      <c r="G409" s="34">
        <f t="shared" si="22"/>
        <v>673370.8</v>
      </c>
      <c r="H409" s="34">
        <f t="shared" si="22"/>
        <v>603607.8</v>
      </c>
      <c r="I409" s="15">
        <f t="shared" si="19"/>
        <v>-69763</v>
      </c>
      <c r="J409" s="15">
        <f t="shared" si="20"/>
        <v>89.63973489791954</v>
      </c>
      <c r="K409" s="15">
        <f t="shared" si="21"/>
        <v>18.31390908857561</v>
      </c>
      <c r="L409" s="34"/>
    </row>
    <row r="410" spans="1:12" ht="15.75">
      <c r="A410" s="98"/>
      <c r="B410" s="98"/>
      <c r="C410" s="31" t="s">
        <v>188</v>
      </c>
      <c r="D410" s="18" t="s">
        <v>189</v>
      </c>
      <c r="E410" s="34">
        <f>SUM(E411:E414)</f>
        <v>20259.2</v>
      </c>
      <c r="F410" s="34">
        <f>SUM(F411:F414)</f>
        <v>159513.8</v>
      </c>
      <c r="G410" s="34">
        <f>SUM(G411:G414)</f>
        <v>17579.7</v>
      </c>
      <c r="H410" s="34">
        <f>SUM(H411:H414)</f>
        <v>28947.9</v>
      </c>
      <c r="I410" s="15">
        <f t="shared" si="19"/>
        <v>11368.2</v>
      </c>
      <c r="J410" s="15">
        <f t="shared" si="20"/>
        <v>164.6666325363914</v>
      </c>
      <c r="K410" s="15">
        <f t="shared" si="21"/>
        <v>18.14758346926724</v>
      </c>
      <c r="L410" s="34">
        <f>SUM(L411:L414)</f>
        <v>0</v>
      </c>
    </row>
    <row r="411" spans="1:13" s="84" customFormat="1" ht="15.75" hidden="1">
      <c r="A411" s="98"/>
      <c r="B411" s="98"/>
      <c r="C411" s="79" t="s">
        <v>144</v>
      </c>
      <c r="D411" s="80" t="s">
        <v>145</v>
      </c>
      <c r="E411" s="81">
        <f aca="true" t="shared" si="23" ref="E411:H415">SUMIF($C$5:$C$393,$C411,E$5:E$393)</f>
        <v>11956.3</v>
      </c>
      <c r="F411" s="81">
        <f t="shared" si="23"/>
        <v>105181.1</v>
      </c>
      <c r="G411" s="81">
        <f t="shared" si="23"/>
        <v>10611.2</v>
      </c>
      <c r="H411" s="81">
        <f t="shared" si="23"/>
        <v>14482.6</v>
      </c>
      <c r="I411" s="82">
        <f t="shared" si="19"/>
        <v>3871.3999999999996</v>
      </c>
      <c r="J411" s="82">
        <f t="shared" si="20"/>
        <v>136.48409227985525</v>
      </c>
      <c r="K411" s="82">
        <f t="shared" si="21"/>
        <v>13.769203782808889</v>
      </c>
      <c r="L411" s="81"/>
      <c r="M411" s="83"/>
    </row>
    <row r="412" spans="1:13" s="84" customFormat="1" ht="110.25" hidden="1">
      <c r="A412" s="98"/>
      <c r="B412" s="98"/>
      <c r="C412" s="85" t="s">
        <v>206</v>
      </c>
      <c r="D412" s="86" t="s">
        <v>207</v>
      </c>
      <c r="E412" s="81">
        <f t="shared" si="23"/>
        <v>44.2</v>
      </c>
      <c r="F412" s="81">
        <f t="shared" si="23"/>
        <v>485</v>
      </c>
      <c r="G412" s="81">
        <f t="shared" si="23"/>
        <v>57.2</v>
      </c>
      <c r="H412" s="81">
        <f t="shared" si="23"/>
        <v>136.9</v>
      </c>
      <c r="I412" s="82">
        <f t="shared" si="19"/>
        <v>79.7</v>
      </c>
      <c r="J412" s="82">
        <f t="shared" si="20"/>
        <v>239.33566433566432</v>
      </c>
      <c r="K412" s="82">
        <f t="shared" si="21"/>
        <v>28.22680412371134</v>
      </c>
      <c r="L412" s="81"/>
      <c r="M412" s="83"/>
    </row>
    <row r="413" spans="1:13" s="84" customFormat="1" ht="15.75" hidden="1">
      <c r="A413" s="98"/>
      <c r="B413" s="98"/>
      <c r="C413" s="79" t="s">
        <v>124</v>
      </c>
      <c r="D413" s="80" t="s">
        <v>125</v>
      </c>
      <c r="E413" s="81">
        <f t="shared" si="23"/>
        <v>8156.7</v>
      </c>
      <c r="F413" s="81">
        <f t="shared" si="23"/>
        <v>53385.7</v>
      </c>
      <c r="G413" s="81">
        <f t="shared" si="23"/>
        <v>6843.8</v>
      </c>
      <c r="H413" s="81">
        <f t="shared" si="23"/>
        <v>14269.9</v>
      </c>
      <c r="I413" s="82">
        <f t="shared" si="19"/>
        <v>7426.099999999999</v>
      </c>
      <c r="J413" s="82">
        <f t="shared" si="20"/>
        <v>208.50843098863203</v>
      </c>
      <c r="K413" s="82">
        <f t="shared" si="21"/>
        <v>26.729817160775266</v>
      </c>
      <c r="L413" s="81"/>
      <c r="M413" s="83"/>
    </row>
    <row r="414" spans="1:13" s="84" customFormat="1" ht="31.5" hidden="1">
      <c r="A414" s="98"/>
      <c r="B414" s="98"/>
      <c r="C414" s="79" t="s">
        <v>154</v>
      </c>
      <c r="D414" s="80" t="s">
        <v>155</v>
      </c>
      <c r="E414" s="81">
        <f t="shared" si="23"/>
        <v>102</v>
      </c>
      <c r="F414" s="81">
        <f t="shared" si="23"/>
        <v>462</v>
      </c>
      <c r="G414" s="81">
        <f t="shared" si="23"/>
        <v>67.5</v>
      </c>
      <c r="H414" s="81">
        <f t="shared" si="23"/>
        <v>58.5</v>
      </c>
      <c r="I414" s="82">
        <f t="shared" si="19"/>
        <v>-9</v>
      </c>
      <c r="J414" s="82">
        <f t="shared" si="20"/>
        <v>86.66666666666667</v>
      </c>
      <c r="K414" s="82">
        <f t="shared" si="21"/>
        <v>12.662337662337661</v>
      </c>
      <c r="L414" s="81"/>
      <c r="M414" s="83"/>
    </row>
    <row r="415" spans="1:12" ht="15.75">
      <c r="A415" s="98"/>
      <c r="B415" s="98"/>
      <c r="C415" s="16" t="s">
        <v>169</v>
      </c>
      <c r="D415" s="18" t="s">
        <v>170</v>
      </c>
      <c r="E415" s="34">
        <f t="shared" si="23"/>
        <v>-9732</v>
      </c>
      <c r="F415" s="34">
        <f t="shared" si="23"/>
        <v>0</v>
      </c>
      <c r="G415" s="34">
        <f t="shared" si="23"/>
        <v>0</v>
      </c>
      <c r="H415" s="34">
        <f t="shared" si="23"/>
        <v>23179.4</v>
      </c>
      <c r="I415" s="15">
        <f t="shared" si="19"/>
        <v>23179.4</v>
      </c>
      <c r="J415" s="15"/>
      <c r="K415" s="15"/>
      <c r="L415" s="34"/>
    </row>
    <row r="416" spans="1:13" ht="31.5">
      <c r="A416" s="98"/>
      <c r="B416" s="98"/>
      <c r="C416" s="23"/>
      <c r="D416" s="70" t="s">
        <v>210</v>
      </c>
      <c r="E416" s="68">
        <f>SUM(E417:E431,E452:E455)-E455</f>
        <v>275617.20000000007</v>
      </c>
      <c r="F416" s="68">
        <f>SUM(F417:F431,F452:F455)-F455</f>
        <v>2602470.3000000007</v>
      </c>
      <c r="G416" s="68">
        <f>SUM(G417:G431,G452:G455)-G455</f>
        <v>214491.09999999998</v>
      </c>
      <c r="H416" s="68">
        <f>SUM(H417:H431,H452:H455)-H455</f>
        <v>231156</v>
      </c>
      <c r="I416" s="69">
        <f t="shared" si="19"/>
        <v>16664.900000000023</v>
      </c>
      <c r="J416" s="69">
        <f>H416/G416*100</f>
        <v>107.76950652031718</v>
      </c>
      <c r="K416" s="69">
        <f>H416/F416*100</f>
        <v>8.882176292271229</v>
      </c>
      <c r="L416" s="37">
        <f>SUM(L417:L431,L452:L455)</f>
        <v>0</v>
      </c>
      <c r="M416" s="26"/>
    </row>
    <row r="417" spans="1:12" ht="15.75" hidden="1">
      <c r="A417" s="98"/>
      <c r="B417" s="98"/>
      <c r="C417" s="16" t="s">
        <v>8</v>
      </c>
      <c r="D417" s="18" t="s">
        <v>9</v>
      </c>
      <c r="E417" s="34">
        <f aca="true" t="shared" si="24" ref="E417:H436">SUMIF($C$5:$C$393,$C417,E$5:E$393)</f>
        <v>0</v>
      </c>
      <c r="F417" s="34">
        <f t="shared" si="24"/>
        <v>0</v>
      </c>
      <c r="G417" s="34">
        <f t="shared" si="24"/>
        <v>0</v>
      </c>
      <c r="H417" s="34">
        <f t="shared" si="24"/>
        <v>0</v>
      </c>
      <c r="I417" s="15">
        <f t="shared" si="19"/>
        <v>0</v>
      </c>
      <c r="J417" s="15"/>
      <c r="K417" s="15"/>
      <c r="L417" s="34"/>
    </row>
    <row r="418" spans="1:12" ht="31.5" hidden="1">
      <c r="A418" s="98"/>
      <c r="B418" s="98"/>
      <c r="C418" s="16" t="s">
        <v>40</v>
      </c>
      <c r="D418" s="18" t="s">
        <v>41</v>
      </c>
      <c r="E418" s="34">
        <f t="shared" si="24"/>
        <v>0</v>
      </c>
      <c r="F418" s="34">
        <f t="shared" si="24"/>
        <v>0</v>
      </c>
      <c r="G418" s="34">
        <f t="shared" si="24"/>
        <v>0</v>
      </c>
      <c r="H418" s="34">
        <f t="shared" si="24"/>
        <v>0</v>
      </c>
      <c r="I418" s="15">
        <f t="shared" si="19"/>
        <v>0</v>
      </c>
      <c r="J418" s="15"/>
      <c r="K418" s="15"/>
      <c r="L418" s="34"/>
    </row>
    <row r="419" spans="1:12" ht="78.75">
      <c r="A419" s="98"/>
      <c r="B419" s="98"/>
      <c r="C419" s="19" t="s">
        <v>63</v>
      </c>
      <c r="D419" s="33" t="s">
        <v>190</v>
      </c>
      <c r="E419" s="34">
        <f t="shared" si="24"/>
        <v>38152.8</v>
      </c>
      <c r="F419" s="34">
        <f t="shared" si="24"/>
        <v>610333.4</v>
      </c>
      <c r="G419" s="34">
        <f t="shared" si="24"/>
        <v>20707</v>
      </c>
      <c r="H419" s="34">
        <f t="shared" si="24"/>
        <v>26141.7</v>
      </c>
      <c r="I419" s="15">
        <f t="shared" si="19"/>
        <v>5434.700000000001</v>
      </c>
      <c r="J419" s="15">
        <f>H419/G419*100</f>
        <v>126.24571400975515</v>
      </c>
      <c r="K419" s="15">
        <f>H419/F419*100</f>
        <v>4.283183584578527</v>
      </c>
      <c r="L419" s="34"/>
    </row>
    <row r="420" spans="1:12" ht="31.5">
      <c r="A420" s="98"/>
      <c r="B420" s="98"/>
      <c r="C420" s="16" t="s">
        <v>171</v>
      </c>
      <c r="D420" s="18" t="s">
        <v>172</v>
      </c>
      <c r="E420" s="34">
        <f t="shared" si="24"/>
        <v>12.5</v>
      </c>
      <c r="F420" s="34">
        <f t="shared" si="24"/>
        <v>35694.5</v>
      </c>
      <c r="G420" s="34">
        <f t="shared" si="24"/>
        <v>0</v>
      </c>
      <c r="H420" s="34">
        <f t="shared" si="24"/>
        <v>1205.2</v>
      </c>
      <c r="I420" s="15">
        <f t="shared" si="19"/>
        <v>1205.2</v>
      </c>
      <c r="J420" s="15"/>
      <c r="K420" s="15">
        <f aca="true" t="shared" si="25" ref="K420:K454">H420/F420*100</f>
        <v>3.3764305425205565</v>
      </c>
      <c r="L420" s="34"/>
    </row>
    <row r="421" spans="1:12" ht="15.75">
      <c r="A421" s="98"/>
      <c r="B421" s="98"/>
      <c r="C421" s="16" t="s">
        <v>10</v>
      </c>
      <c r="D421" s="17" t="s">
        <v>156</v>
      </c>
      <c r="E421" s="34">
        <f t="shared" si="24"/>
        <v>88094.8</v>
      </c>
      <c r="F421" s="34">
        <f t="shared" si="24"/>
        <v>352527.3</v>
      </c>
      <c r="G421" s="34">
        <f t="shared" si="24"/>
        <v>61000</v>
      </c>
      <c r="H421" s="34">
        <f t="shared" si="24"/>
        <v>68237</v>
      </c>
      <c r="I421" s="15">
        <f t="shared" si="19"/>
        <v>7237</v>
      </c>
      <c r="J421" s="15">
        <f aca="true" t="shared" si="26" ref="J421:J454">H421/G421*100</f>
        <v>111.8639344262295</v>
      </c>
      <c r="K421" s="15">
        <f t="shared" si="25"/>
        <v>19.356515084080016</v>
      </c>
      <c r="L421" s="34"/>
    </row>
    <row r="422" spans="1:12" ht="31.5">
      <c r="A422" s="98"/>
      <c r="B422" s="98"/>
      <c r="C422" s="16" t="s">
        <v>12</v>
      </c>
      <c r="D422" s="18" t="s">
        <v>13</v>
      </c>
      <c r="E422" s="34">
        <f t="shared" si="24"/>
        <v>0</v>
      </c>
      <c r="F422" s="34">
        <f t="shared" si="24"/>
        <v>3225.3</v>
      </c>
      <c r="G422" s="34">
        <f t="shared" si="24"/>
        <v>0</v>
      </c>
      <c r="H422" s="34">
        <f t="shared" si="24"/>
        <v>0</v>
      </c>
      <c r="I422" s="15">
        <f t="shared" si="19"/>
        <v>0</v>
      </c>
      <c r="J422" s="15"/>
      <c r="K422" s="15">
        <f t="shared" si="25"/>
        <v>0</v>
      </c>
      <c r="L422" s="34"/>
    </row>
    <row r="423" spans="1:12" ht="64.5" customHeight="1">
      <c r="A423" s="98"/>
      <c r="B423" s="98"/>
      <c r="C423" s="19" t="s">
        <v>14</v>
      </c>
      <c r="D423" s="20" t="s">
        <v>191</v>
      </c>
      <c r="E423" s="34">
        <f t="shared" si="24"/>
        <v>7578.1</v>
      </c>
      <c r="F423" s="34">
        <f t="shared" si="24"/>
        <v>118177.59999999999</v>
      </c>
      <c r="G423" s="34">
        <f t="shared" si="24"/>
        <v>19029.4</v>
      </c>
      <c r="H423" s="34">
        <f t="shared" si="24"/>
        <v>18102</v>
      </c>
      <c r="I423" s="15">
        <f t="shared" si="19"/>
        <v>-927.4000000000015</v>
      </c>
      <c r="J423" s="15">
        <f t="shared" si="26"/>
        <v>95.12648848623708</v>
      </c>
      <c r="K423" s="15">
        <f t="shared" si="25"/>
        <v>15.317623644413155</v>
      </c>
      <c r="L423" s="34"/>
    </row>
    <row r="424" spans="1:12" ht="16.5" customHeight="1">
      <c r="A424" s="98"/>
      <c r="B424" s="98"/>
      <c r="C424" s="16" t="s">
        <v>71</v>
      </c>
      <c r="D424" s="18" t="s">
        <v>72</v>
      </c>
      <c r="E424" s="34">
        <f t="shared" si="24"/>
        <v>2816.4</v>
      </c>
      <c r="F424" s="34">
        <f t="shared" si="24"/>
        <v>13174.1</v>
      </c>
      <c r="G424" s="34">
        <f t="shared" si="24"/>
        <v>2495.4</v>
      </c>
      <c r="H424" s="34">
        <f t="shared" si="24"/>
        <v>1949.2</v>
      </c>
      <c r="I424" s="15">
        <f t="shared" si="19"/>
        <v>-546.2</v>
      </c>
      <c r="J424" s="15">
        <f t="shared" si="26"/>
        <v>78.11172557505812</v>
      </c>
      <c r="K424" s="15">
        <f t="shared" si="25"/>
        <v>14.79569761881267</v>
      </c>
      <c r="L424" s="34"/>
    </row>
    <row r="425" spans="1:12" ht="31.5">
      <c r="A425" s="98"/>
      <c r="B425" s="98"/>
      <c r="C425" s="16" t="s">
        <v>16</v>
      </c>
      <c r="D425" s="21" t="s">
        <v>17</v>
      </c>
      <c r="E425" s="34">
        <f t="shared" si="24"/>
        <v>14992.7</v>
      </c>
      <c r="F425" s="34">
        <f t="shared" si="24"/>
        <v>180</v>
      </c>
      <c r="G425" s="34">
        <f t="shared" si="24"/>
        <v>0</v>
      </c>
      <c r="H425" s="34">
        <f t="shared" si="24"/>
        <v>4750.900000000001</v>
      </c>
      <c r="I425" s="15">
        <f t="shared" si="19"/>
        <v>4750.900000000001</v>
      </c>
      <c r="J425" s="15"/>
      <c r="K425" s="15">
        <f t="shared" si="25"/>
        <v>2639.388888888889</v>
      </c>
      <c r="L425" s="34"/>
    </row>
    <row r="426" spans="1:12" ht="16.5" customHeight="1">
      <c r="A426" s="98"/>
      <c r="B426" s="98"/>
      <c r="C426" s="16" t="s">
        <v>104</v>
      </c>
      <c r="D426" s="18" t="s">
        <v>105</v>
      </c>
      <c r="E426" s="34">
        <f t="shared" si="24"/>
        <v>0</v>
      </c>
      <c r="F426" s="34">
        <f t="shared" si="24"/>
        <v>389.3</v>
      </c>
      <c r="G426" s="34">
        <f t="shared" si="24"/>
        <v>0</v>
      </c>
      <c r="H426" s="34">
        <f t="shared" si="24"/>
        <v>0</v>
      </c>
      <c r="I426" s="15">
        <f t="shared" si="19"/>
        <v>0</v>
      </c>
      <c r="J426" s="15"/>
      <c r="K426" s="15">
        <f t="shared" si="25"/>
        <v>0</v>
      </c>
      <c r="L426" s="34"/>
    </row>
    <row r="427" spans="1:12" ht="78.75">
      <c r="A427" s="99"/>
      <c r="B427" s="98"/>
      <c r="C427" s="19" t="s">
        <v>18</v>
      </c>
      <c r="D427" s="22" t="s">
        <v>19</v>
      </c>
      <c r="E427" s="34">
        <f t="shared" si="24"/>
        <v>15</v>
      </c>
      <c r="F427" s="34">
        <f t="shared" si="24"/>
        <v>0</v>
      </c>
      <c r="G427" s="34">
        <f t="shared" si="24"/>
        <v>0</v>
      </c>
      <c r="H427" s="34">
        <f t="shared" si="24"/>
        <v>45.1</v>
      </c>
      <c r="I427" s="15">
        <f t="shared" si="19"/>
        <v>45.1</v>
      </c>
      <c r="J427" s="15"/>
      <c r="K427" s="15"/>
      <c r="L427" s="34"/>
    </row>
    <row r="428" spans="1:12" ht="80.25" customHeight="1">
      <c r="A428" s="97"/>
      <c r="B428" s="98"/>
      <c r="C428" s="19" t="s">
        <v>20</v>
      </c>
      <c r="D428" s="20" t="s">
        <v>192</v>
      </c>
      <c r="E428" s="34">
        <f t="shared" si="24"/>
        <v>54073.3</v>
      </c>
      <c r="F428" s="34">
        <f t="shared" si="24"/>
        <v>860562.8</v>
      </c>
      <c r="G428" s="34">
        <f t="shared" si="24"/>
        <v>28523</v>
      </c>
      <c r="H428" s="34">
        <f t="shared" si="24"/>
        <v>29465.1</v>
      </c>
      <c r="I428" s="15">
        <f t="shared" si="19"/>
        <v>942.0999999999985</v>
      </c>
      <c r="J428" s="15">
        <f t="shared" si="26"/>
        <v>103.30294849770361</v>
      </c>
      <c r="K428" s="15">
        <f t="shared" si="25"/>
        <v>3.4239337326688997</v>
      </c>
      <c r="L428" s="34"/>
    </row>
    <row r="429" spans="1:12" ht="47.25">
      <c r="A429" s="98"/>
      <c r="B429" s="98"/>
      <c r="C429" s="19" t="s">
        <v>65</v>
      </c>
      <c r="D429" s="20" t="s">
        <v>66</v>
      </c>
      <c r="E429" s="34">
        <f t="shared" si="24"/>
        <v>40425.9</v>
      </c>
      <c r="F429" s="34">
        <f t="shared" si="24"/>
        <v>188930.6</v>
      </c>
      <c r="G429" s="34">
        <f t="shared" si="24"/>
        <v>20824</v>
      </c>
      <c r="H429" s="34">
        <f t="shared" si="24"/>
        <v>33165.8</v>
      </c>
      <c r="I429" s="15">
        <f t="shared" si="19"/>
        <v>12341.800000000003</v>
      </c>
      <c r="J429" s="15">
        <f t="shared" si="26"/>
        <v>159.26719170188247</v>
      </c>
      <c r="K429" s="15">
        <f t="shared" si="25"/>
        <v>17.55448826182736</v>
      </c>
      <c r="L429" s="34"/>
    </row>
    <row r="430" spans="1:12" ht="31.5" hidden="1">
      <c r="A430" s="98"/>
      <c r="B430" s="98"/>
      <c r="C430" s="16" t="s">
        <v>100</v>
      </c>
      <c r="D430" s="18" t="s">
        <v>101</v>
      </c>
      <c r="E430" s="34">
        <f t="shared" si="24"/>
        <v>0</v>
      </c>
      <c r="F430" s="34">
        <f t="shared" si="24"/>
        <v>0</v>
      </c>
      <c r="G430" s="34">
        <f t="shared" si="24"/>
        <v>0</v>
      </c>
      <c r="H430" s="34">
        <f t="shared" si="24"/>
        <v>0</v>
      </c>
      <c r="I430" s="15">
        <f t="shared" si="19"/>
        <v>0</v>
      </c>
      <c r="J430" s="15" t="e">
        <f t="shared" si="26"/>
        <v>#DIV/0!</v>
      </c>
      <c r="K430" s="15" t="e">
        <f t="shared" si="25"/>
        <v>#DIV/0!</v>
      </c>
      <c r="L430" s="34"/>
    </row>
    <row r="431" spans="1:12" ht="15.75">
      <c r="A431" s="98"/>
      <c r="B431" s="98"/>
      <c r="C431" s="16" t="s">
        <v>22</v>
      </c>
      <c r="D431" s="18" t="s">
        <v>23</v>
      </c>
      <c r="E431" s="34">
        <f t="shared" si="24"/>
        <v>15649.2</v>
      </c>
      <c r="F431" s="34">
        <f t="shared" si="24"/>
        <v>147708.2</v>
      </c>
      <c r="G431" s="34">
        <f t="shared" si="24"/>
        <v>17162.299999999996</v>
      </c>
      <c r="H431" s="34">
        <f t="shared" si="24"/>
        <v>16990.6</v>
      </c>
      <c r="I431" s="15">
        <f t="shared" si="19"/>
        <v>-171.6999999999971</v>
      </c>
      <c r="J431" s="15">
        <f t="shared" si="26"/>
        <v>98.99955134218608</v>
      </c>
      <c r="K431" s="15">
        <f t="shared" si="25"/>
        <v>11.502814332582753</v>
      </c>
      <c r="L431" s="34"/>
    </row>
    <row r="432" spans="1:13" s="84" customFormat="1" ht="63.75" customHeight="1" hidden="1">
      <c r="A432" s="98"/>
      <c r="B432" s="98"/>
      <c r="C432" s="87" t="s">
        <v>138</v>
      </c>
      <c r="D432" s="88" t="s">
        <v>139</v>
      </c>
      <c r="E432" s="81">
        <f t="shared" si="24"/>
        <v>266.5</v>
      </c>
      <c r="F432" s="81">
        <f t="shared" si="24"/>
        <v>2072</v>
      </c>
      <c r="G432" s="81">
        <f t="shared" si="24"/>
        <v>206.1</v>
      </c>
      <c r="H432" s="81">
        <f t="shared" si="24"/>
        <v>213.7</v>
      </c>
      <c r="I432" s="82">
        <f t="shared" si="19"/>
        <v>7.599999999999994</v>
      </c>
      <c r="J432" s="82">
        <f t="shared" si="26"/>
        <v>103.68753032508491</v>
      </c>
      <c r="K432" s="82">
        <f t="shared" si="25"/>
        <v>10.313706563706564</v>
      </c>
      <c r="L432" s="81"/>
      <c r="M432" s="83"/>
    </row>
    <row r="433" spans="1:13" s="84" customFormat="1" ht="63" hidden="1">
      <c r="A433" s="98"/>
      <c r="B433" s="98"/>
      <c r="C433" s="87" t="s">
        <v>146</v>
      </c>
      <c r="D433" s="88" t="s">
        <v>147</v>
      </c>
      <c r="E433" s="81">
        <f t="shared" si="24"/>
        <v>66.6</v>
      </c>
      <c r="F433" s="81">
        <f t="shared" si="24"/>
        <v>540</v>
      </c>
      <c r="G433" s="81">
        <f t="shared" si="24"/>
        <v>70.2</v>
      </c>
      <c r="H433" s="81">
        <f t="shared" si="24"/>
        <v>68.2</v>
      </c>
      <c r="I433" s="82">
        <f t="shared" si="19"/>
        <v>-2</v>
      </c>
      <c r="J433" s="82">
        <f t="shared" si="26"/>
        <v>97.15099715099716</v>
      </c>
      <c r="K433" s="82">
        <f t="shared" si="25"/>
        <v>12.62962962962963</v>
      </c>
      <c r="L433" s="81"/>
      <c r="M433" s="83"/>
    </row>
    <row r="434" spans="1:13" s="84" customFormat="1" ht="63" hidden="1">
      <c r="A434" s="98"/>
      <c r="B434" s="98"/>
      <c r="C434" s="87" t="s">
        <v>140</v>
      </c>
      <c r="D434" s="88" t="s">
        <v>141</v>
      </c>
      <c r="E434" s="81">
        <f t="shared" si="24"/>
        <v>1171.7</v>
      </c>
      <c r="F434" s="81">
        <f t="shared" si="24"/>
        <v>11990.1</v>
      </c>
      <c r="G434" s="81">
        <f t="shared" si="24"/>
        <v>1928.2</v>
      </c>
      <c r="H434" s="81">
        <f t="shared" si="24"/>
        <v>129.1</v>
      </c>
      <c r="I434" s="82">
        <f t="shared" si="19"/>
        <v>-1799.1000000000001</v>
      </c>
      <c r="J434" s="82">
        <f t="shared" si="26"/>
        <v>6.695363551498806</v>
      </c>
      <c r="K434" s="82">
        <f t="shared" si="25"/>
        <v>1.0767216286769918</v>
      </c>
      <c r="L434" s="81"/>
      <c r="M434" s="83"/>
    </row>
    <row r="435" spans="1:13" s="84" customFormat="1" ht="63" hidden="1">
      <c r="A435" s="98"/>
      <c r="B435" s="98"/>
      <c r="C435" s="87" t="s">
        <v>148</v>
      </c>
      <c r="D435" s="88" t="s">
        <v>149</v>
      </c>
      <c r="E435" s="81">
        <f t="shared" si="24"/>
        <v>350.6</v>
      </c>
      <c r="F435" s="81">
        <f t="shared" si="24"/>
        <v>1811.3</v>
      </c>
      <c r="G435" s="81">
        <f t="shared" si="24"/>
        <v>343.4</v>
      </c>
      <c r="H435" s="81">
        <f t="shared" si="24"/>
        <v>45.3</v>
      </c>
      <c r="I435" s="82">
        <f t="shared" si="19"/>
        <v>-298.09999999999997</v>
      </c>
      <c r="J435" s="82">
        <f t="shared" si="26"/>
        <v>13.191613278974955</v>
      </c>
      <c r="K435" s="82">
        <f t="shared" si="25"/>
        <v>2.500966156903881</v>
      </c>
      <c r="L435" s="81"/>
      <c r="M435" s="83"/>
    </row>
    <row r="436" spans="1:13" s="84" customFormat="1" ht="31.5" hidden="1">
      <c r="A436" s="98"/>
      <c r="B436" s="98"/>
      <c r="C436" s="87" t="s">
        <v>42</v>
      </c>
      <c r="D436" s="88" t="s">
        <v>43</v>
      </c>
      <c r="E436" s="81">
        <f t="shared" si="24"/>
        <v>0</v>
      </c>
      <c r="F436" s="81">
        <f t="shared" si="24"/>
        <v>0</v>
      </c>
      <c r="G436" s="81">
        <f t="shared" si="24"/>
        <v>0</v>
      </c>
      <c r="H436" s="81">
        <f t="shared" si="24"/>
        <v>170.3</v>
      </c>
      <c r="I436" s="82">
        <f t="shared" si="19"/>
        <v>170.3</v>
      </c>
      <c r="J436" s="82" t="e">
        <f t="shared" si="26"/>
        <v>#DIV/0!</v>
      </c>
      <c r="K436" s="82" t="e">
        <f t="shared" si="25"/>
        <v>#DIV/0!</v>
      </c>
      <c r="L436" s="81"/>
      <c r="M436" s="83"/>
    </row>
    <row r="437" spans="1:13" s="84" customFormat="1" ht="47.25" hidden="1">
      <c r="A437" s="98"/>
      <c r="B437" s="98"/>
      <c r="C437" s="87" t="s">
        <v>150</v>
      </c>
      <c r="D437" s="88" t="s">
        <v>151</v>
      </c>
      <c r="E437" s="81">
        <f aca="true" t="shared" si="27" ref="E437:H455">SUMIF($C$5:$C$393,$C437,E$5:E$393)</f>
        <v>1.5</v>
      </c>
      <c r="F437" s="81">
        <f t="shared" si="27"/>
        <v>24.2</v>
      </c>
      <c r="G437" s="81">
        <f t="shared" si="27"/>
        <v>3</v>
      </c>
      <c r="H437" s="81">
        <f t="shared" si="27"/>
        <v>0</v>
      </c>
      <c r="I437" s="82">
        <f t="shared" si="19"/>
        <v>-3</v>
      </c>
      <c r="J437" s="82">
        <f t="shared" si="26"/>
        <v>0</v>
      </c>
      <c r="K437" s="82">
        <f t="shared" si="25"/>
        <v>0</v>
      </c>
      <c r="L437" s="81"/>
      <c r="M437" s="83"/>
    </row>
    <row r="438" spans="1:13" s="84" customFormat="1" ht="63" hidden="1">
      <c r="A438" s="98"/>
      <c r="B438" s="98"/>
      <c r="C438" s="87" t="s">
        <v>200</v>
      </c>
      <c r="D438" s="89" t="s">
        <v>24</v>
      </c>
      <c r="E438" s="81">
        <f t="shared" si="27"/>
        <v>0</v>
      </c>
      <c r="F438" s="81">
        <f t="shared" si="27"/>
        <v>0</v>
      </c>
      <c r="G438" s="81">
        <f t="shared" si="27"/>
        <v>0</v>
      </c>
      <c r="H438" s="81">
        <f t="shared" si="27"/>
        <v>0</v>
      </c>
      <c r="I438" s="82">
        <f t="shared" si="19"/>
        <v>0</v>
      </c>
      <c r="J438" s="82" t="e">
        <f t="shared" si="26"/>
        <v>#DIV/0!</v>
      </c>
      <c r="K438" s="82" t="e">
        <f t="shared" si="25"/>
        <v>#DIV/0!</v>
      </c>
      <c r="L438" s="81"/>
      <c r="M438" s="83"/>
    </row>
    <row r="439" spans="1:13" s="84" customFormat="1" ht="31.5" hidden="1">
      <c r="A439" s="98"/>
      <c r="B439" s="98"/>
      <c r="C439" s="87" t="s">
        <v>73</v>
      </c>
      <c r="D439" s="88" t="s">
        <v>74</v>
      </c>
      <c r="E439" s="81">
        <f t="shared" si="27"/>
        <v>73.8</v>
      </c>
      <c r="F439" s="81">
        <f t="shared" si="27"/>
        <v>1100</v>
      </c>
      <c r="G439" s="81">
        <f t="shared" si="27"/>
        <v>262.6</v>
      </c>
      <c r="H439" s="81">
        <f t="shared" si="27"/>
        <v>117.5</v>
      </c>
      <c r="I439" s="82">
        <f t="shared" si="19"/>
        <v>-145.10000000000002</v>
      </c>
      <c r="J439" s="82">
        <f t="shared" si="26"/>
        <v>44.74485910129474</v>
      </c>
      <c r="K439" s="82">
        <f t="shared" si="25"/>
        <v>10.681818181818182</v>
      </c>
      <c r="L439" s="81"/>
      <c r="M439" s="83"/>
    </row>
    <row r="440" spans="1:13" s="84" customFormat="1" ht="31.5" hidden="1">
      <c r="A440" s="98"/>
      <c r="B440" s="98"/>
      <c r="C440" s="87" t="s">
        <v>75</v>
      </c>
      <c r="D440" s="88" t="s">
        <v>76</v>
      </c>
      <c r="E440" s="81">
        <f t="shared" si="27"/>
        <v>0</v>
      </c>
      <c r="F440" s="81">
        <f t="shared" si="27"/>
        <v>0</v>
      </c>
      <c r="G440" s="81">
        <f t="shared" si="27"/>
        <v>0</v>
      </c>
      <c r="H440" s="81">
        <f t="shared" si="27"/>
        <v>0</v>
      </c>
      <c r="I440" s="82">
        <f t="shared" si="19"/>
        <v>0</v>
      </c>
      <c r="J440" s="82" t="e">
        <f t="shared" si="26"/>
        <v>#DIV/0!</v>
      </c>
      <c r="K440" s="82" t="e">
        <f t="shared" si="25"/>
        <v>#DIV/0!</v>
      </c>
      <c r="L440" s="81"/>
      <c r="M440" s="83"/>
    </row>
    <row r="441" spans="1:13" s="84" customFormat="1" ht="31.5" hidden="1">
      <c r="A441" s="98"/>
      <c r="B441" s="98"/>
      <c r="C441" s="87" t="s">
        <v>77</v>
      </c>
      <c r="D441" s="88" t="s">
        <v>78</v>
      </c>
      <c r="E441" s="81">
        <f t="shared" si="27"/>
        <v>0.5</v>
      </c>
      <c r="F441" s="81">
        <f t="shared" si="27"/>
        <v>0</v>
      </c>
      <c r="G441" s="81">
        <f t="shared" si="27"/>
        <v>0</v>
      </c>
      <c r="H441" s="81">
        <f t="shared" si="27"/>
        <v>1099.4</v>
      </c>
      <c r="I441" s="82">
        <f t="shared" si="19"/>
        <v>1099.4</v>
      </c>
      <c r="J441" s="82" t="e">
        <f t="shared" si="26"/>
        <v>#DIV/0!</v>
      </c>
      <c r="K441" s="82" t="e">
        <f t="shared" si="25"/>
        <v>#DIV/0!</v>
      </c>
      <c r="L441" s="81"/>
      <c r="M441" s="83"/>
    </row>
    <row r="442" spans="1:13" s="84" customFormat="1" ht="31.5" hidden="1">
      <c r="A442" s="98"/>
      <c r="B442" s="98"/>
      <c r="C442" s="87" t="s">
        <v>79</v>
      </c>
      <c r="D442" s="88" t="s">
        <v>80</v>
      </c>
      <c r="E442" s="81">
        <f t="shared" si="27"/>
        <v>0</v>
      </c>
      <c r="F442" s="81">
        <f t="shared" si="27"/>
        <v>0</v>
      </c>
      <c r="G442" s="81">
        <f t="shared" si="27"/>
        <v>0</v>
      </c>
      <c r="H442" s="81">
        <f t="shared" si="27"/>
        <v>0</v>
      </c>
      <c r="I442" s="82">
        <f t="shared" si="19"/>
        <v>0</v>
      </c>
      <c r="J442" s="82" t="e">
        <f t="shared" si="26"/>
        <v>#DIV/0!</v>
      </c>
      <c r="K442" s="82" t="e">
        <f t="shared" si="25"/>
        <v>#DIV/0!</v>
      </c>
      <c r="L442" s="81"/>
      <c r="M442" s="83"/>
    </row>
    <row r="443" spans="1:13" s="84" customFormat="1" ht="31.5" hidden="1">
      <c r="A443" s="98"/>
      <c r="B443" s="98"/>
      <c r="C443" s="87" t="s">
        <v>81</v>
      </c>
      <c r="D443" s="88" t="s">
        <v>82</v>
      </c>
      <c r="E443" s="81">
        <f t="shared" si="27"/>
        <v>0</v>
      </c>
      <c r="F443" s="81">
        <f t="shared" si="27"/>
        <v>1200</v>
      </c>
      <c r="G443" s="81">
        <f t="shared" si="27"/>
        <v>59</v>
      </c>
      <c r="H443" s="81">
        <f t="shared" si="27"/>
        <v>147.8</v>
      </c>
      <c r="I443" s="82">
        <f t="shared" si="19"/>
        <v>88.80000000000001</v>
      </c>
      <c r="J443" s="82">
        <f t="shared" si="26"/>
        <v>250.50847457627123</v>
      </c>
      <c r="K443" s="82">
        <f t="shared" si="25"/>
        <v>12.316666666666668</v>
      </c>
      <c r="L443" s="81"/>
      <c r="M443" s="83"/>
    </row>
    <row r="444" spans="1:13" s="84" customFormat="1" ht="31.5" hidden="1">
      <c r="A444" s="98"/>
      <c r="B444" s="98"/>
      <c r="C444" s="87" t="s">
        <v>177</v>
      </c>
      <c r="D444" s="88" t="s">
        <v>178</v>
      </c>
      <c r="E444" s="81">
        <f t="shared" si="27"/>
        <v>66.2</v>
      </c>
      <c r="F444" s="81">
        <f t="shared" si="27"/>
        <v>548.2</v>
      </c>
      <c r="G444" s="81">
        <f t="shared" si="27"/>
        <v>87.1</v>
      </c>
      <c r="H444" s="81">
        <f t="shared" si="27"/>
        <v>50.8</v>
      </c>
      <c r="I444" s="82">
        <f t="shared" si="19"/>
        <v>-36.3</v>
      </c>
      <c r="J444" s="82">
        <f t="shared" si="26"/>
        <v>58.323765786452356</v>
      </c>
      <c r="K444" s="82">
        <f t="shared" si="25"/>
        <v>9.266690988690257</v>
      </c>
      <c r="L444" s="81"/>
      <c r="M444" s="83"/>
    </row>
    <row r="445" spans="1:13" s="84" customFormat="1" ht="31.5" hidden="1">
      <c r="A445" s="98"/>
      <c r="B445" s="98"/>
      <c r="C445" s="87" t="s">
        <v>83</v>
      </c>
      <c r="D445" s="88" t="s">
        <v>84</v>
      </c>
      <c r="E445" s="81">
        <f t="shared" si="27"/>
        <v>0</v>
      </c>
      <c r="F445" s="81">
        <f t="shared" si="27"/>
        <v>0</v>
      </c>
      <c r="G445" s="81">
        <f t="shared" si="27"/>
        <v>0</v>
      </c>
      <c r="H445" s="81">
        <f t="shared" si="27"/>
        <v>0</v>
      </c>
      <c r="I445" s="82">
        <f t="shared" si="19"/>
        <v>0</v>
      </c>
      <c r="J445" s="82" t="e">
        <f t="shared" si="26"/>
        <v>#DIV/0!</v>
      </c>
      <c r="K445" s="82" t="e">
        <f t="shared" si="25"/>
        <v>#DIV/0!</v>
      </c>
      <c r="L445" s="81"/>
      <c r="M445" s="83"/>
    </row>
    <row r="446" spans="1:13" s="84" customFormat="1" ht="31.5" hidden="1">
      <c r="A446" s="98"/>
      <c r="B446" s="98"/>
      <c r="C446" s="87" t="s">
        <v>85</v>
      </c>
      <c r="D446" s="88" t="s">
        <v>86</v>
      </c>
      <c r="E446" s="81">
        <f t="shared" si="27"/>
        <v>0</v>
      </c>
      <c r="F446" s="81">
        <f t="shared" si="27"/>
        <v>0</v>
      </c>
      <c r="G446" s="81">
        <f t="shared" si="27"/>
        <v>0</v>
      </c>
      <c r="H446" s="81">
        <f t="shared" si="27"/>
        <v>0</v>
      </c>
      <c r="I446" s="82">
        <f t="shared" si="19"/>
        <v>0</v>
      </c>
      <c r="J446" s="82" t="e">
        <f t="shared" si="26"/>
        <v>#DIV/0!</v>
      </c>
      <c r="K446" s="82" t="e">
        <f t="shared" si="25"/>
        <v>#DIV/0!</v>
      </c>
      <c r="L446" s="81"/>
      <c r="M446" s="83"/>
    </row>
    <row r="447" spans="1:13" s="84" customFormat="1" ht="63" hidden="1">
      <c r="A447" s="98"/>
      <c r="B447" s="98"/>
      <c r="C447" s="87" t="s">
        <v>159</v>
      </c>
      <c r="D447" s="88" t="s">
        <v>160</v>
      </c>
      <c r="E447" s="81">
        <f t="shared" si="27"/>
        <v>1381</v>
      </c>
      <c r="F447" s="81">
        <f t="shared" si="27"/>
        <v>8025</v>
      </c>
      <c r="G447" s="81">
        <f t="shared" si="27"/>
        <v>1700</v>
      </c>
      <c r="H447" s="81">
        <f t="shared" si="27"/>
        <v>1762</v>
      </c>
      <c r="I447" s="82">
        <f t="shared" si="19"/>
        <v>62</v>
      </c>
      <c r="J447" s="82">
        <f t="shared" si="26"/>
        <v>103.6470588235294</v>
      </c>
      <c r="K447" s="82">
        <f t="shared" si="25"/>
        <v>21.95638629283489</v>
      </c>
      <c r="L447" s="81"/>
      <c r="M447" s="83"/>
    </row>
    <row r="448" spans="1:13" s="84" customFormat="1" ht="31.5" hidden="1">
      <c r="A448" s="98"/>
      <c r="B448" s="98"/>
      <c r="C448" s="87" t="s">
        <v>130</v>
      </c>
      <c r="D448" s="88" t="s">
        <v>131</v>
      </c>
      <c r="E448" s="81">
        <f t="shared" si="27"/>
        <v>9505.6</v>
      </c>
      <c r="F448" s="81">
        <f t="shared" si="27"/>
        <v>81040.2</v>
      </c>
      <c r="G448" s="81">
        <f t="shared" si="27"/>
        <v>8228.3</v>
      </c>
      <c r="H448" s="81">
        <f t="shared" si="27"/>
        <v>8420.3</v>
      </c>
      <c r="I448" s="82">
        <f t="shared" si="19"/>
        <v>192</v>
      </c>
      <c r="J448" s="82">
        <f t="shared" si="26"/>
        <v>102.33341030346487</v>
      </c>
      <c r="K448" s="82">
        <f t="shared" si="25"/>
        <v>10.390275443545303</v>
      </c>
      <c r="L448" s="81"/>
      <c r="M448" s="83"/>
    </row>
    <row r="449" spans="1:13" s="84" customFormat="1" ht="47.25" hidden="1">
      <c r="A449" s="98"/>
      <c r="B449" s="98"/>
      <c r="C449" s="87" t="s">
        <v>44</v>
      </c>
      <c r="D449" s="90" t="s">
        <v>45</v>
      </c>
      <c r="E449" s="81">
        <f t="shared" si="27"/>
        <v>0</v>
      </c>
      <c r="F449" s="81">
        <f t="shared" si="27"/>
        <v>1800</v>
      </c>
      <c r="G449" s="81">
        <f t="shared" si="27"/>
        <v>100</v>
      </c>
      <c r="H449" s="81">
        <f t="shared" si="27"/>
        <v>0</v>
      </c>
      <c r="I449" s="82">
        <f t="shared" si="19"/>
        <v>-100</v>
      </c>
      <c r="J449" s="82">
        <f t="shared" si="26"/>
        <v>0</v>
      </c>
      <c r="K449" s="82">
        <f t="shared" si="25"/>
        <v>0</v>
      </c>
      <c r="L449" s="81"/>
      <c r="M449" s="83"/>
    </row>
    <row r="450" spans="1:13" s="84" customFormat="1" ht="63" hidden="1">
      <c r="A450" s="98"/>
      <c r="B450" s="98"/>
      <c r="C450" s="79" t="s">
        <v>179</v>
      </c>
      <c r="D450" s="90" t="s">
        <v>180</v>
      </c>
      <c r="E450" s="81">
        <f t="shared" si="27"/>
        <v>0</v>
      </c>
      <c r="F450" s="81">
        <f t="shared" si="27"/>
        <v>0</v>
      </c>
      <c r="G450" s="81">
        <f t="shared" si="27"/>
        <v>0</v>
      </c>
      <c r="H450" s="81">
        <f t="shared" si="27"/>
        <v>0</v>
      </c>
      <c r="I450" s="82">
        <f t="shared" si="19"/>
        <v>0</v>
      </c>
      <c r="J450" s="82" t="e">
        <f t="shared" si="26"/>
        <v>#DIV/0!</v>
      </c>
      <c r="K450" s="82" t="e">
        <f t="shared" si="25"/>
        <v>#DIV/0!</v>
      </c>
      <c r="L450" s="81"/>
      <c r="M450" s="83"/>
    </row>
    <row r="451" spans="1:13" s="84" customFormat="1" ht="47.25" hidden="1">
      <c r="A451" s="98"/>
      <c r="B451" s="98"/>
      <c r="C451" s="87" t="s">
        <v>25</v>
      </c>
      <c r="D451" s="88" t="s">
        <v>26</v>
      </c>
      <c r="E451" s="81">
        <f t="shared" si="27"/>
        <v>2765.2000000000003</v>
      </c>
      <c r="F451" s="81">
        <f t="shared" si="27"/>
        <v>37557.2</v>
      </c>
      <c r="G451" s="81">
        <f t="shared" si="27"/>
        <v>4174.400000000001</v>
      </c>
      <c r="H451" s="81">
        <f t="shared" si="27"/>
        <v>4766.2</v>
      </c>
      <c r="I451" s="82">
        <f t="shared" si="19"/>
        <v>591.7999999999993</v>
      </c>
      <c r="J451" s="82">
        <f t="shared" si="26"/>
        <v>114.17688769643539</v>
      </c>
      <c r="K451" s="82">
        <f t="shared" si="25"/>
        <v>12.690509409647152</v>
      </c>
      <c r="L451" s="81"/>
      <c r="M451" s="83"/>
    </row>
    <row r="452" spans="1:12" ht="15.75">
      <c r="A452" s="98"/>
      <c r="B452" s="98"/>
      <c r="C452" s="16" t="s">
        <v>27</v>
      </c>
      <c r="D452" s="18" t="s">
        <v>28</v>
      </c>
      <c r="E452" s="34">
        <f t="shared" si="27"/>
        <v>12933</v>
      </c>
      <c r="F452" s="34">
        <f t="shared" si="27"/>
        <v>0</v>
      </c>
      <c r="G452" s="34">
        <f t="shared" si="27"/>
        <v>0</v>
      </c>
      <c r="H452" s="34">
        <f t="shared" si="27"/>
        <v>-116.69999999999996</v>
      </c>
      <c r="I452" s="15">
        <f t="shared" si="19"/>
        <v>-116.69999999999996</v>
      </c>
      <c r="J452" s="15"/>
      <c r="K452" s="15"/>
      <c r="L452" s="34"/>
    </row>
    <row r="453" spans="1:12" ht="15.75">
      <c r="A453" s="98"/>
      <c r="B453" s="98"/>
      <c r="C453" s="16" t="s">
        <v>29</v>
      </c>
      <c r="D453" s="18" t="s">
        <v>181</v>
      </c>
      <c r="E453" s="34">
        <f t="shared" si="27"/>
        <v>873.5</v>
      </c>
      <c r="F453" s="34">
        <f t="shared" si="27"/>
        <v>271567.2</v>
      </c>
      <c r="G453" s="34">
        <f t="shared" si="27"/>
        <v>44750</v>
      </c>
      <c r="H453" s="34">
        <f t="shared" si="27"/>
        <v>31220.1</v>
      </c>
      <c r="I453" s="15">
        <f t="shared" si="19"/>
        <v>-13529.900000000001</v>
      </c>
      <c r="J453" s="15">
        <f t="shared" si="26"/>
        <v>69.76558659217876</v>
      </c>
      <c r="K453" s="15">
        <f t="shared" si="25"/>
        <v>11.496270536353432</v>
      </c>
      <c r="L453" s="34"/>
    </row>
    <row r="454" spans="1:12" ht="31.5" hidden="1">
      <c r="A454" s="98"/>
      <c r="B454" s="98"/>
      <c r="C454" s="16" t="s">
        <v>46</v>
      </c>
      <c r="D454" s="18" t="s">
        <v>47</v>
      </c>
      <c r="E454" s="34">
        <f t="shared" si="27"/>
        <v>0</v>
      </c>
      <c r="F454" s="34">
        <f t="shared" si="27"/>
        <v>0</v>
      </c>
      <c r="G454" s="34">
        <f t="shared" si="27"/>
        <v>0</v>
      </c>
      <c r="H454" s="34">
        <f t="shared" si="27"/>
        <v>0</v>
      </c>
      <c r="I454" s="15">
        <f t="shared" si="19"/>
        <v>0</v>
      </c>
      <c r="J454" s="15" t="e">
        <f t="shared" si="26"/>
        <v>#DIV/0!</v>
      </c>
      <c r="K454" s="15" t="e">
        <f t="shared" si="25"/>
        <v>#DIV/0!</v>
      </c>
      <c r="L454" s="34"/>
    </row>
    <row r="455" spans="1:12" ht="16.5" customHeight="1">
      <c r="A455" s="98"/>
      <c r="B455" s="98"/>
      <c r="C455" s="16" t="s">
        <v>48</v>
      </c>
      <c r="D455" s="18" t="s">
        <v>49</v>
      </c>
      <c r="E455" s="34">
        <f t="shared" si="27"/>
        <v>0</v>
      </c>
      <c r="F455" s="34">
        <f t="shared" si="27"/>
        <v>0</v>
      </c>
      <c r="G455" s="34">
        <f t="shared" si="27"/>
        <v>0</v>
      </c>
      <c r="H455" s="34">
        <f t="shared" si="27"/>
        <v>-252213.50000000003</v>
      </c>
      <c r="I455" s="15">
        <f t="shared" si="19"/>
        <v>-252213.50000000003</v>
      </c>
      <c r="J455" s="15"/>
      <c r="K455" s="15"/>
      <c r="L455" s="34"/>
    </row>
    <row r="456" spans="1:12" ht="31.5">
      <c r="A456" s="98"/>
      <c r="B456" s="98"/>
      <c r="C456" s="16"/>
      <c r="D456" s="91" t="s">
        <v>211</v>
      </c>
      <c r="E456" s="92">
        <f>E402+E416</f>
        <v>2076437</v>
      </c>
      <c r="F456" s="92">
        <f>F402+F416</f>
        <v>15737707.2</v>
      </c>
      <c r="G456" s="92">
        <f>G402+G416</f>
        <v>2029146.1</v>
      </c>
      <c r="H456" s="92">
        <f>H402+H416</f>
        <v>2087971.4999999998</v>
      </c>
      <c r="I456" s="93">
        <f t="shared" si="19"/>
        <v>58825.399999999674</v>
      </c>
      <c r="J456" s="93">
        <f>H456/G456*100</f>
        <v>102.89902240159049</v>
      </c>
      <c r="K456" s="93">
        <f>H456/F456*100</f>
        <v>13.267316982489035</v>
      </c>
      <c r="L456" s="37">
        <f>L402+L416</f>
        <v>0</v>
      </c>
    </row>
    <row r="457" spans="1:12" ht="31.5">
      <c r="A457" s="98"/>
      <c r="B457" s="98"/>
      <c r="C457" s="16"/>
      <c r="D457" s="24" t="s">
        <v>212</v>
      </c>
      <c r="E457" s="37">
        <f>E402+E416+E455</f>
        <v>2076437</v>
      </c>
      <c r="F457" s="37">
        <f>F402+F416+F455</f>
        <v>15737707.2</v>
      </c>
      <c r="G457" s="37">
        <f>G402+G416+G455</f>
        <v>2029146.1</v>
      </c>
      <c r="H457" s="37">
        <f>H402+H416+H455</f>
        <v>1835757.9999999998</v>
      </c>
      <c r="I457" s="61">
        <f>H457-G457</f>
        <v>-193388.10000000033</v>
      </c>
      <c r="J457" s="61">
        <f>H457/G457*100</f>
        <v>90.46948369070121</v>
      </c>
      <c r="K457" s="61">
        <f>H457/F457*100</f>
        <v>11.664710600283628</v>
      </c>
      <c r="L457" s="37"/>
    </row>
    <row r="458" spans="1:13" ht="20.25" customHeight="1">
      <c r="A458" s="98"/>
      <c r="B458" s="98"/>
      <c r="C458" s="28" t="s">
        <v>193</v>
      </c>
      <c r="D458" s="70" t="s">
        <v>194</v>
      </c>
      <c r="E458" s="68">
        <f>SUM(E459:E464)</f>
        <v>523697.6000000001</v>
      </c>
      <c r="F458" s="68">
        <f>SUM(F459:F464)</f>
        <v>2343250.6</v>
      </c>
      <c r="G458" s="68">
        <f>SUM(G459:G464)</f>
        <v>476593.3333333333</v>
      </c>
      <c r="H458" s="68">
        <f>SUM(H459:H464)</f>
        <v>468735.7</v>
      </c>
      <c r="I458" s="69">
        <f t="shared" si="19"/>
        <v>-7857.633333333302</v>
      </c>
      <c r="J458" s="69">
        <f>H458/G458*100</f>
        <v>98.35129180713118</v>
      </c>
      <c r="K458" s="69">
        <f>H458/F458*100</f>
        <v>20.003652191532563</v>
      </c>
      <c r="L458" s="37">
        <f>SUM(L459:L464)</f>
        <v>0</v>
      </c>
      <c r="M458" s="26"/>
    </row>
    <row r="459" spans="1:12" ht="31.5" hidden="1">
      <c r="A459" s="98"/>
      <c r="B459" s="98"/>
      <c r="C459" s="16" t="s">
        <v>50</v>
      </c>
      <c r="D459" s="18" t="s">
        <v>51</v>
      </c>
      <c r="E459" s="34">
        <f aca="true" t="shared" si="28" ref="E459:H464">SUMIF($C$5:$C$382,$C459,E$5:E$382)</f>
        <v>0</v>
      </c>
      <c r="F459" s="34">
        <f t="shared" si="28"/>
        <v>0</v>
      </c>
      <c r="G459" s="34">
        <f t="shared" si="28"/>
        <v>0</v>
      </c>
      <c r="H459" s="34">
        <f t="shared" si="28"/>
        <v>0</v>
      </c>
      <c r="I459" s="15">
        <f t="shared" si="19"/>
        <v>0</v>
      </c>
      <c r="J459" s="15"/>
      <c r="K459" s="15"/>
      <c r="L459" s="34"/>
    </row>
    <row r="460" spans="1:12" ht="16.5" customHeight="1">
      <c r="A460" s="98"/>
      <c r="B460" s="98"/>
      <c r="C460" s="16" t="s">
        <v>52</v>
      </c>
      <c r="D460" s="18" t="s">
        <v>195</v>
      </c>
      <c r="E460" s="34">
        <f t="shared" si="28"/>
        <v>78793.1</v>
      </c>
      <c r="F460" s="34">
        <f t="shared" si="28"/>
        <v>90743.1</v>
      </c>
      <c r="G460" s="34">
        <f t="shared" si="28"/>
        <v>0</v>
      </c>
      <c r="H460" s="34">
        <f t="shared" si="28"/>
        <v>0</v>
      </c>
      <c r="I460" s="15">
        <f t="shared" si="19"/>
        <v>0</v>
      </c>
      <c r="J460" s="15"/>
      <c r="K460" s="15">
        <f>H460/F460*100</f>
        <v>0</v>
      </c>
      <c r="L460" s="34"/>
    </row>
    <row r="461" spans="1:12" ht="16.5" customHeight="1">
      <c r="A461" s="98"/>
      <c r="B461" s="98"/>
      <c r="C461" s="16" t="s">
        <v>53</v>
      </c>
      <c r="D461" s="18" t="s">
        <v>90</v>
      </c>
      <c r="E461" s="34">
        <f t="shared" si="28"/>
        <v>444904.50000000006</v>
      </c>
      <c r="F461" s="34">
        <f t="shared" si="28"/>
        <v>2043703.3</v>
      </c>
      <c r="G461" s="34">
        <f t="shared" si="28"/>
        <v>427178.1333333333</v>
      </c>
      <c r="H461" s="34">
        <f t="shared" si="28"/>
        <v>419320.5</v>
      </c>
      <c r="I461" s="15">
        <f t="shared" si="19"/>
        <v>-7857.633333333302</v>
      </c>
      <c r="J461" s="15">
        <f>H461/G461*100</f>
        <v>98.16057220157337</v>
      </c>
      <c r="K461" s="15">
        <f>H461/F461*100</f>
        <v>20.517679841295944</v>
      </c>
      <c r="L461" s="34"/>
    </row>
    <row r="462" spans="1:12" ht="16.5" customHeight="1">
      <c r="A462" s="98"/>
      <c r="B462" s="98"/>
      <c r="C462" s="16" t="s">
        <v>55</v>
      </c>
      <c r="D462" s="20" t="s">
        <v>56</v>
      </c>
      <c r="E462" s="34">
        <f t="shared" si="28"/>
        <v>0</v>
      </c>
      <c r="F462" s="34">
        <f t="shared" si="28"/>
        <v>208804.19999999998</v>
      </c>
      <c r="G462" s="34">
        <f t="shared" si="28"/>
        <v>49415.2</v>
      </c>
      <c r="H462" s="34">
        <f t="shared" si="28"/>
        <v>49415.2</v>
      </c>
      <c r="I462" s="15">
        <f t="shared" si="19"/>
        <v>0</v>
      </c>
      <c r="J462" s="15">
        <f>H462/G462*100</f>
        <v>100</v>
      </c>
      <c r="K462" s="15">
        <f>H462/F462*100</f>
        <v>23.665807488546687</v>
      </c>
      <c r="L462" s="34"/>
    </row>
    <row r="463" spans="1:12" ht="31.5" hidden="1">
      <c r="A463" s="98"/>
      <c r="B463" s="98"/>
      <c r="C463" s="16" t="s">
        <v>196</v>
      </c>
      <c r="D463" s="17" t="s">
        <v>197</v>
      </c>
      <c r="E463" s="34">
        <f t="shared" si="28"/>
        <v>0</v>
      </c>
      <c r="F463" s="34">
        <f t="shared" si="28"/>
        <v>0</v>
      </c>
      <c r="G463" s="34">
        <f t="shared" si="28"/>
        <v>0</v>
      </c>
      <c r="H463" s="34">
        <f t="shared" si="28"/>
        <v>0</v>
      </c>
      <c r="I463" s="15">
        <f t="shared" si="19"/>
        <v>0</v>
      </c>
      <c r="J463" s="15"/>
      <c r="K463" s="15"/>
      <c r="L463" s="34"/>
    </row>
    <row r="464" spans="1:12" ht="15.75" hidden="1">
      <c r="A464" s="98"/>
      <c r="B464" s="98"/>
      <c r="C464" s="16" t="s">
        <v>67</v>
      </c>
      <c r="D464" s="18" t="s">
        <v>68</v>
      </c>
      <c r="E464" s="34">
        <f t="shared" si="28"/>
        <v>0</v>
      </c>
      <c r="F464" s="34">
        <f t="shared" si="28"/>
        <v>0</v>
      </c>
      <c r="G464" s="34">
        <f t="shared" si="28"/>
        <v>0</v>
      </c>
      <c r="H464" s="34">
        <f t="shared" si="28"/>
        <v>0</v>
      </c>
      <c r="I464" s="15">
        <f t="shared" si="19"/>
        <v>0</v>
      </c>
      <c r="J464" s="15"/>
      <c r="K464" s="15"/>
      <c r="L464" s="34"/>
    </row>
    <row r="465" spans="1:12" ht="31.5">
      <c r="A465" s="98"/>
      <c r="B465" s="98"/>
      <c r="C465" s="16"/>
      <c r="D465" s="71" t="s">
        <v>213</v>
      </c>
      <c r="E465" s="73">
        <f>E456+E458</f>
        <v>2600134.6</v>
      </c>
      <c r="F465" s="73">
        <f>F456+F458</f>
        <v>18080957.8</v>
      </c>
      <c r="G465" s="73">
        <f>G456+G458</f>
        <v>2505739.4333333336</v>
      </c>
      <c r="H465" s="73">
        <f>H456+H458</f>
        <v>2556707.1999999997</v>
      </c>
      <c r="I465" s="74">
        <f>H465-G465</f>
        <v>50967.76666666614</v>
      </c>
      <c r="J465" s="74">
        <f>H465/G465*100</f>
        <v>102.03404096964961</v>
      </c>
      <c r="K465" s="74">
        <f>H465/F465*100</f>
        <v>14.140330552621498</v>
      </c>
      <c r="L465" s="34"/>
    </row>
    <row r="466" spans="1:13" ht="31.5">
      <c r="A466" s="98"/>
      <c r="B466" s="98"/>
      <c r="C466" s="23"/>
      <c r="D466" s="39" t="s">
        <v>214</v>
      </c>
      <c r="E466" s="37">
        <f>E457+E458</f>
        <v>2600134.6</v>
      </c>
      <c r="F466" s="37">
        <f>F457+F458</f>
        <v>18080957.8</v>
      </c>
      <c r="G466" s="37">
        <f>G457+G458</f>
        <v>2505739.4333333336</v>
      </c>
      <c r="H466" s="37">
        <f>H457+H458</f>
        <v>2304493.6999999997</v>
      </c>
      <c r="I466" s="61">
        <f>H466-G466</f>
        <v>-201245.73333333386</v>
      </c>
      <c r="J466" s="61">
        <f>H466/G466*100</f>
        <v>91.96860892013736</v>
      </c>
      <c r="K466" s="61">
        <f>H466/F466*100</f>
        <v>12.74541827645878</v>
      </c>
      <c r="L466" s="37">
        <f>SUM(L402,L416,L458)</f>
        <v>0</v>
      </c>
      <c r="M466" s="26"/>
    </row>
    <row r="467" spans="1:13" ht="31.5">
      <c r="A467" s="98"/>
      <c r="B467" s="98"/>
      <c r="C467" s="28"/>
      <c r="D467" s="24" t="s">
        <v>183</v>
      </c>
      <c r="E467" s="32">
        <f>E468</f>
        <v>10160</v>
      </c>
      <c r="F467" s="32">
        <f>F468</f>
        <v>24300.2</v>
      </c>
      <c r="G467" s="32">
        <f>G468</f>
        <v>0</v>
      </c>
      <c r="H467" s="32">
        <f>H468</f>
        <v>0</v>
      </c>
      <c r="I467" s="61">
        <f>H467-G467</f>
        <v>0</v>
      </c>
      <c r="J467" s="61"/>
      <c r="K467" s="61">
        <f>H467/F467*100</f>
        <v>0</v>
      </c>
      <c r="L467" s="32">
        <f>L468</f>
        <v>0</v>
      </c>
      <c r="M467" s="26"/>
    </row>
    <row r="468" spans="1:12" ht="31.5">
      <c r="A468" s="99"/>
      <c r="B468" s="99"/>
      <c r="C468" s="19" t="s">
        <v>184</v>
      </c>
      <c r="D468" s="20" t="s">
        <v>185</v>
      </c>
      <c r="E468" s="34">
        <f>SUMIF($C$5:$C$393,$C468,E$5:E$393)</f>
        <v>10160</v>
      </c>
      <c r="F468" s="14">
        <f>F393</f>
        <v>24300.2</v>
      </c>
      <c r="G468" s="14">
        <f>G393</f>
        <v>0</v>
      </c>
      <c r="H468" s="34">
        <f>SUMIF($C$5:$C$393,$C468,H$5:H$393)</f>
        <v>0</v>
      </c>
      <c r="I468" s="15">
        <f>H468-G468</f>
        <v>0</v>
      </c>
      <c r="J468" s="15"/>
      <c r="K468" s="15">
        <f>H468/F468*100</f>
        <v>0</v>
      </c>
      <c r="L468" s="34"/>
    </row>
    <row r="469" spans="1:12" ht="15.75">
      <c r="A469" s="40"/>
      <c r="B469" s="40"/>
      <c r="C469" s="41"/>
      <c r="D469" s="42"/>
      <c r="E469" s="46"/>
      <c r="F469" s="46"/>
      <c r="G469" s="46"/>
      <c r="H469" s="43"/>
      <c r="I469" s="47"/>
      <c r="J469" s="7"/>
      <c r="K469" s="7"/>
      <c r="L469" s="56"/>
    </row>
    <row r="470" spans="1:11" ht="15.75">
      <c r="A470" s="40"/>
      <c r="B470" s="40"/>
      <c r="C470" s="41"/>
      <c r="D470" s="42"/>
      <c r="E470" s="46"/>
      <c r="F470" s="46"/>
      <c r="G470" s="46"/>
      <c r="H470" s="43"/>
      <c r="I470" s="47"/>
      <c r="J470" s="7"/>
      <c r="K470" s="7"/>
    </row>
    <row r="471" spans="1:11" ht="15.75">
      <c r="A471" s="40"/>
      <c r="B471" s="40"/>
      <c r="C471" s="41"/>
      <c r="D471" s="42"/>
      <c r="E471" s="46"/>
      <c r="F471" s="46"/>
      <c r="G471" s="46"/>
      <c r="H471" s="43"/>
      <c r="I471" s="47"/>
      <c r="J471" s="7"/>
      <c r="K471" s="7"/>
    </row>
    <row r="472" spans="1:9" ht="15.75">
      <c r="A472" s="48"/>
      <c r="B472" s="49"/>
      <c r="C472" s="50"/>
      <c r="D472" s="51"/>
      <c r="E472" s="51"/>
      <c r="F472" s="51"/>
      <c r="G472" s="51"/>
      <c r="H472" s="51"/>
      <c r="I472" s="52"/>
    </row>
    <row r="473" spans="1:9" ht="15.75">
      <c r="A473" s="48"/>
      <c r="B473" s="49"/>
      <c r="C473" s="50"/>
      <c r="D473" s="51"/>
      <c r="E473" s="51"/>
      <c r="F473" s="51"/>
      <c r="G473" s="51"/>
      <c r="H473" s="51"/>
      <c r="I473" s="52"/>
    </row>
    <row r="474" spans="1:9" ht="15.75">
      <c r="A474" s="48"/>
      <c r="B474" s="49"/>
      <c r="C474" s="50"/>
      <c r="D474" s="51"/>
      <c r="E474" s="51"/>
      <c r="F474" s="51"/>
      <c r="G474" s="51"/>
      <c r="H474" s="51"/>
      <c r="I474" s="52"/>
    </row>
    <row r="475" spans="1:9" ht="15.75">
      <c r="A475" s="48"/>
      <c r="B475" s="49"/>
      <c r="C475" s="50"/>
      <c r="D475" s="51"/>
      <c r="E475" s="51"/>
      <c r="F475" s="51"/>
      <c r="G475" s="51"/>
      <c r="H475" s="51"/>
      <c r="I475" s="52"/>
    </row>
    <row r="476" spans="1:9" ht="15.75">
      <c r="A476" s="48"/>
      <c r="B476" s="49"/>
      <c r="C476" s="50"/>
      <c r="D476" s="51"/>
      <c r="E476" s="51"/>
      <c r="F476" s="51"/>
      <c r="G476" s="51"/>
      <c r="H476" s="51"/>
      <c r="I476" s="52"/>
    </row>
    <row r="477" spans="1:8" ht="15.75">
      <c r="A477" s="53"/>
      <c r="B477" s="49"/>
      <c r="C477" s="50"/>
      <c r="D477" s="51"/>
      <c r="E477" s="51"/>
      <c r="F477" s="51"/>
      <c r="G477" s="51"/>
      <c r="H477" s="51"/>
    </row>
    <row r="478" spans="1:8" ht="15.75">
      <c r="A478" s="53"/>
      <c r="B478" s="49"/>
      <c r="C478" s="50"/>
      <c r="D478" s="51"/>
      <c r="E478" s="51"/>
      <c r="F478" s="51"/>
      <c r="G478" s="51"/>
      <c r="H478" s="51"/>
    </row>
    <row r="479" spans="1:8" ht="15.75">
      <c r="A479" s="53"/>
      <c r="B479" s="49"/>
      <c r="C479" s="50"/>
      <c r="D479" s="51"/>
      <c r="E479" s="51"/>
      <c r="F479" s="51"/>
      <c r="G479" s="51"/>
      <c r="H479" s="51"/>
    </row>
    <row r="480" spans="1:8" ht="15.75">
      <c r="A480" s="53"/>
      <c r="B480" s="49"/>
      <c r="C480" s="50"/>
      <c r="D480" s="51"/>
      <c r="E480" s="51"/>
      <c r="F480" s="51"/>
      <c r="G480" s="51"/>
      <c r="H480" s="51"/>
    </row>
    <row r="481" spans="1:8" ht="15.75">
      <c r="A481" s="53"/>
      <c r="B481" s="49"/>
      <c r="C481" s="50"/>
      <c r="D481" s="51"/>
      <c r="E481" s="51"/>
      <c r="F481" s="51"/>
      <c r="G481" s="51"/>
      <c r="H481" s="51"/>
    </row>
    <row r="482" spans="1:8" ht="15.75">
      <c r="A482" s="53"/>
      <c r="B482" s="49"/>
      <c r="C482" s="50"/>
      <c r="D482" s="51"/>
      <c r="E482" s="51"/>
      <c r="F482" s="51"/>
      <c r="G482" s="51"/>
      <c r="H482" s="51"/>
    </row>
    <row r="483" spans="1:8" ht="15.75">
      <c r="A483" s="53"/>
      <c r="B483" s="49"/>
      <c r="C483" s="50"/>
      <c r="D483" s="51"/>
      <c r="E483" s="51"/>
      <c r="F483" s="51"/>
      <c r="G483" s="51"/>
      <c r="H483" s="51"/>
    </row>
    <row r="484" spans="1:8" ht="15.75">
      <c r="A484" s="53"/>
      <c r="B484" s="49"/>
      <c r="C484" s="50"/>
      <c r="D484" s="51"/>
      <c r="E484" s="51"/>
      <c r="F484" s="51"/>
      <c r="G484" s="51"/>
      <c r="H484" s="51"/>
    </row>
    <row r="485" spans="1:8" ht="15.75">
      <c r="A485" s="53"/>
      <c r="B485" s="49"/>
      <c r="C485" s="50"/>
      <c r="D485" s="51"/>
      <c r="E485" s="51"/>
      <c r="F485" s="51"/>
      <c r="G485" s="51"/>
      <c r="H485" s="51"/>
    </row>
    <row r="486" spans="1:8" ht="15.75">
      <c r="A486" s="53"/>
      <c r="B486" s="49"/>
      <c r="C486" s="50"/>
      <c r="D486" s="51"/>
      <c r="E486" s="51"/>
      <c r="F486" s="51"/>
      <c r="G486" s="51"/>
      <c r="H486" s="51"/>
    </row>
    <row r="487" spans="1:8" ht="15.75">
      <c r="A487" s="53"/>
      <c r="B487" s="49"/>
      <c r="C487" s="50"/>
      <c r="D487" s="51"/>
      <c r="E487" s="51"/>
      <c r="F487" s="51"/>
      <c r="G487" s="51"/>
      <c r="H487" s="51"/>
    </row>
    <row r="488" spans="1:8" ht="15.75">
      <c r="A488" s="53"/>
      <c r="B488" s="49"/>
      <c r="C488" s="50"/>
      <c r="D488" s="51"/>
      <c r="E488" s="51"/>
      <c r="F488" s="51"/>
      <c r="G488" s="51"/>
      <c r="H488" s="51"/>
    </row>
    <row r="489" spans="1:8" ht="15.75">
      <c r="A489" s="53"/>
      <c r="B489" s="49"/>
      <c r="C489" s="50"/>
      <c r="D489" s="51"/>
      <c r="E489" s="51"/>
      <c r="F489" s="51"/>
      <c r="G489" s="51"/>
      <c r="H489" s="51"/>
    </row>
    <row r="490" spans="1:8" ht="15.75">
      <c r="A490" s="53"/>
      <c r="B490" s="49"/>
      <c r="C490" s="50"/>
      <c r="D490" s="51"/>
      <c r="E490" s="51"/>
      <c r="F490" s="51"/>
      <c r="G490" s="51"/>
      <c r="H490" s="51"/>
    </row>
    <row r="491" spans="1:8" ht="15.75">
      <c r="A491" s="53"/>
      <c r="B491" s="49"/>
      <c r="C491" s="50"/>
      <c r="D491" s="51"/>
      <c r="E491" s="51"/>
      <c r="F491" s="51"/>
      <c r="G491" s="51"/>
      <c r="H491" s="51"/>
    </row>
    <row r="492" spans="1:8" ht="15.75">
      <c r="A492" s="53"/>
      <c r="B492" s="49"/>
      <c r="C492" s="50"/>
      <c r="D492" s="51"/>
      <c r="E492" s="51"/>
      <c r="F492" s="51"/>
      <c r="G492" s="51"/>
      <c r="H492" s="51"/>
    </row>
    <row r="493" spans="1:8" ht="15.75">
      <c r="A493" s="53"/>
      <c r="B493" s="49"/>
      <c r="C493" s="50"/>
      <c r="D493" s="51"/>
      <c r="E493" s="51"/>
      <c r="F493" s="51"/>
      <c r="G493" s="51"/>
      <c r="H493" s="51"/>
    </row>
    <row r="494" spans="1:8" ht="15.75">
      <c r="A494" s="53"/>
      <c r="B494" s="49"/>
      <c r="C494" s="50"/>
      <c r="D494" s="51"/>
      <c r="E494" s="51"/>
      <c r="F494" s="51"/>
      <c r="G494" s="51"/>
      <c r="H494" s="51"/>
    </row>
    <row r="495" spans="1:8" ht="15.75">
      <c r="A495" s="53"/>
      <c r="B495" s="49"/>
      <c r="C495" s="50"/>
      <c r="D495" s="51"/>
      <c r="E495" s="51"/>
      <c r="F495" s="51"/>
      <c r="G495" s="51"/>
      <c r="H495" s="51"/>
    </row>
    <row r="496" spans="1:8" ht="15.75">
      <c r="A496" s="53"/>
      <c r="B496" s="49"/>
      <c r="C496" s="50"/>
      <c r="D496" s="51"/>
      <c r="E496" s="51"/>
      <c r="F496" s="51"/>
      <c r="G496" s="51"/>
      <c r="H496" s="51"/>
    </row>
    <row r="497" spans="1:8" ht="15.75">
      <c r="A497" s="53"/>
      <c r="B497" s="49"/>
      <c r="C497" s="50"/>
      <c r="D497" s="51"/>
      <c r="E497" s="51"/>
      <c r="F497" s="51"/>
      <c r="G497" s="51"/>
      <c r="H497" s="51"/>
    </row>
    <row r="498" spans="1:8" ht="15.75">
      <c r="A498" s="53"/>
      <c r="B498" s="49"/>
      <c r="C498" s="50"/>
      <c r="D498" s="51"/>
      <c r="E498" s="51"/>
      <c r="F498" s="51"/>
      <c r="G498" s="51"/>
      <c r="H498" s="51"/>
    </row>
    <row r="499" spans="1:8" ht="15.75">
      <c r="A499" s="53"/>
      <c r="B499" s="49"/>
      <c r="C499" s="50"/>
      <c r="D499" s="51"/>
      <c r="E499" s="51"/>
      <c r="F499" s="51"/>
      <c r="G499" s="51"/>
      <c r="H499" s="51"/>
    </row>
    <row r="500" spans="1:8" ht="15.75">
      <c r="A500" s="53"/>
      <c r="B500" s="49"/>
      <c r="C500" s="50"/>
      <c r="D500" s="51"/>
      <c r="E500" s="51"/>
      <c r="F500" s="51"/>
      <c r="G500" s="51"/>
      <c r="H500" s="51"/>
    </row>
    <row r="501" spans="2:8" ht="15.75">
      <c r="B501" s="54"/>
      <c r="C501" s="50"/>
      <c r="D501" s="51"/>
      <c r="E501" s="51"/>
      <c r="F501" s="51"/>
      <c r="G501" s="51"/>
      <c r="H501" s="51"/>
    </row>
    <row r="502" spans="2:8" ht="15.75">
      <c r="B502" s="54"/>
      <c r="C502" s="50"/>
      <c r="D502" s="51"/>
      <c r="E502" s="51"/>
      <c r="F502" s="51"/>
      <c r="G502" s="51"/>
      <c r="H502" s="51"/>
    </row>
    <row r="503" spans="2:8" ht="15.75">
      <c r="B503" s="54"/>
      <c r="C503" s="50"/>
      <c r="D503" s="51"/>
      <c r="E503" s="51"/>
      <c r="F503" s="51"/>
      <c r="G503" s="51"/>
      <c r="H503" s="51"/>
    </row>
    <row r="504" spans="2:8" ht="15.75">
      <c r="B504" s="54"/>
      <c r="C504" s="50"/>
      <c r="D504" s="51"/>
      <c r="E504" s="51"/>
      <c r="F504" s="51"/>
      <c r="G504" s="51"/>
      <c r="H504" s="51"/>
    </row>
    <row r="505" spans="2:8" ht="15.75">
      <c r="B505" s="54"/>
      <c r="C505" s="50"/>
      <c r="D505" s="51"/>
      <c r="E505" s="51"/>
      <c r="F505" s="51"/>
      <c r="G505" s="51"/>
      <c r="H505" s="51"/>
    </row>
    <row r="506" spans="2:8" ht="15.75">
      <c r="B506" s="54"/>
      <c r="C506" s="50"/>
      <c r="D506" s="51"/>
      <c r="E506" s="51"/>
      <c r="F506" s="51"/>
      <c r="G506" s="51"/>
      <c r="H506" s="51"/>
    </row>
    <row r="507" spans="2:8" ht="15.75">
      <c r="B507" s="54"/>
      <c r="C507" s="50"/>
      <c r="D507" s="51"/>
      <c r="E507" s="51"/>
      <c r="F507" s="51"/>
      <c r="G507" s="51"/>
      <c r="H507" s="51"/>
    </row>
    <row r="508" spans="2:8" ht="15.75">
      <c r="B508" s="54"/>
      <c r="C508" s="50"/>
      <c r="D508" s="51"/>
      <c r="E508" s="51"/>
      <c r="F508" s="51"/>
      <c r="G508" s="51"/>
      <c r="H508" s="51"/>
    </row>
    <row r="509" spans="2:8" ht="15.75">
      <c r="B509" s="54"/>
      <c r="C509" s="50"/>
      <c r="D509" s="51"/>
      <c r="E509" s="51"/>
      <c r="F509" s="51"/>
      <c r="G509" s="51"/>
      <c r="H509" s="51"/>
    </row>
    <row r="510" spans="2:8" ht="15.75">
      <c r="B510" s="54"/>
      <c r="C510" s="50"/>
      <c r="D510" s="51"/>
      <c r="E510" s="51"/>
      <c r="F510" s="51"/>
      <c r="G510" s="51"/>
      <c r="H510" s="51"/>
    </row>
    <row r="511" spans="2:8" ht="15.75">
      <c r="B511" s="54"/>
      <c r="C511" s="50"/>
      <c r="D511" s="51"/>
      <c r="E511" s="51"/>
      <c r="F511" s="51"/>
      <c r="G511" s="51"/>
      <c r="H511" s="51"/>
    </row>
    <row r="512" spans="2:8" ht="15.75">
      <c r="B512" s="54"/>
      <c r="C512" s="50"/>
      <c r="D512" s="51"/>
      <c r="E512" s="51"/>
      <c r="F512" s="51"/>
      <c r="G512" s="51"/>
      <c r="H512" s="51"/>
    </row>
    <row r="513" spans="2:8" ht="15.75">
      <c r="B513" s="54"/>
      <c r="C513" s="50"/>
      <c r="D513" s="51"/>
      <c r="E513" s="51"/>
      <c r="F513" s="51"/>
      <c r="G513" s="51"/>
      <c r="H513" s="51"/>
    </row>
    <row r="514" spans="2:8" ht="15.75">
      <c r="B514" s="54"/>
      <c r="C514" s="50"/>
      <c r="D514" s="51"/>
      <c r="E514" s="51"/>
      <c r="F514" s="51"/>
      <c r="G514" s="51"/>
      <c r="H514" s="51"/>
    </row>
    <row r="515" spans="2:8" ht="15.75">
      <c r="B515" s="54"/>
      <c r="C515" s="50"/>
      <c r="D515" s="51"/>
      <c r="E515" s="51"/>
      <c r="F515" s="51"/>
      <c r="G515" s="51"/>
      <c r="H515" s="51"/>
    </row>
    <row r="516" spans="2:8" ht="15.75">
      <c r="B516" s="54"/>
      <c r="C516" s="50"/>
      <c r="D516" s="51"/>
      <c r="E516" s="51"/>
      <c r="F516" s="51"/>
      <c r="G516" s="51"/>
      <c r="H516" s="51"/>
    </row>
    <row r="517" spans="2:8" ht="15.75">
      <c r="B517" s="54"/>
      <c r="C517" s="50"/>
      <c r="D517" s="51"/>
      <c r="E517" s="51"/>
      <c r="F517" s="51"/>
      <c r="G517" s="51"/>
      <c r="H517" s="51"/>
    </row>
    <row r="518" spans="2:8" ht="15.75">
      <c r="B518" s="54"/>
      <c r="C518" s="50"/>
      <c r="D518" s="51"/>
      <c r="E518" s="51"/>
      <c r="F518" s="51"/>
      <c r="G518" s="51"/>
      <c r="H518" s="51"/>
    </row>
    <row r="519" spans="2:8" ht="15.75">
      <c r="B519" s="54"/>
      <c r="C519" s="50"/>
      <c r="D519" s="51"/>
      <c r="E519" s="51"/>
      <c r="F519" s="51"/>
      <c r="G519" s="51"/>
      <c r="H519" s="51"/>
    </row>
    <row r="520" spans="2:8" ht="15.75">
      <c r="B520" s="54"/>
      <c r="C520" s="50"/>
      <c r="D520" s="51"/>
      <c r="E520" s="51"/>
      <c r="F520" s="51"/>
      <c r="G520" s="51"/>
      <c r="H520" s="51"/>
    </row>
    <row r="521" spans="2:8" ht="15.75">
      <c r="B521" s="54"/>
      <c r="C521" s="50"/>
      <c r="D521" s="51"/>
      <c r="E521" s="51"/>
      <c r="F521" s="51"/>
      <c r="G521" s="51"/>
      <c r="H521" s="51"/>
    </row>
    <row r="522" spans="2:8" ht="15.75">
      <c r="B522" s="54"/>
      <c r="C522" s="50"/>
      <c r="D522" s="51"/>
      <c r="E522" s="51"/>
      <c r="F522" s="51"/>
      <c r="G522" s="51"/>
      <c r="H522" s="51"/>
    </row>
    <row r="523" spans="2:8" ht="15.75">
      <c r="B523" s="54"/>
      <c r="C523" s="50"/>
      <c r="D523" s="51"/>
      <c r="E523" s="51"/>
      <c r="F523" s="51"/>
      <c r="G523" s="51"/>
      <c r="H523" s="51"/>
    </row>
    <row r="524" spans="2:8" ht="15.75">
      <c r="B524" s="54"/>
      <c r="C524" s="50"/>
      <c r="D524" s="51"/>
      <c r="E524" s="51"/>
      <c r="F524" s="51"/>
      <c r="G524" s="51"/>
      <c r="H524" s="51"/>
    </row>
    <row r="525" spans="2:8" ht="15.75">
      <c r="B525" s="54"/>
      <c r="C525" s="50"/>
      <c r="D525" s="51"/>
      <c r="E525" s="51"/>
      <c r="F525" s="51"/>
      <c r="G525" s="51"/>
      <c r="H525" s="51"/>
    </row>
    <row r="526" spans="2:8" ht="15.75">
      <c r="B526" s="54"/>
      <c r="C526" s="50"/>
      <c r="D526" s="51"/>
      <c r="E526" s="51"/>
      <c r="F526" s="51"/>
      <c r="G526" s="51"/>
      <c r="H526" s="51"/>
    </row>
    <row r="527" spans="2:8" ht="15.75">
      <c r="B527" s="54"/>
      <c r="C527" s="50"/>
      <c r="D527" s="51"/>
      <c r="E527" s="51"/>
      <c r="F527" s="51"/>
      <c r="G527" s="51"/>
      <c r="H527" s="51"/>
    </row>
    <row r="528" spans="2:8" ht="15.75">
      <c r="B528" s="54"/>
      <c r="C528" s="50"/>
      <c r="D528" s="51"/>
      <c r="E528" s="51"/>
      <c r="F528" s="51"/>
      <c r="G528" s="51"/>
      <c r="H528" s="51"/>
    </row>
    <row r="529" spans="2:8" ht="15.75">
      <c r="B529" s="54"/>
      <c r="C529" s="50"/>
      <c r="D529" s="51"/>
      <c r="E529" s="51"/>
      <c r="F529" s="51"/>
      <c r="G529" s="51"/>
      <c r="H529" s="51"/>
    </row>
    <row r="530" spans="2:8" ht="15.75">
      <c r="B530" s="54"/>
      <c r="C530" s="50"/>
      <c r="D530" s="51"/>
      <c r="E530" s="51"/>
      <c r="F530" s="51"/>
      <c r="G530" s="51"/>
      <c r="H530" s="51"/>
    </row>
    <row r="531" spans="2:8" ht="15.75">
      <c r="B531" s="54"/>
      <c r="C531" s="50"/>
      <c r="D531" s="51"/>
      <c r="E531" s="51"/>
      <c r="F531" s="51"/>
      <c r="G531" s="51"/>
      <c r="H531" s="51"/>
    </row>
    <row r="532" spans="2:8" ht="15.75">
      <c r="B532" s="54"/>
      <c r="C532" s="50"/>
      <c r="D532" s="51"/>
      <c r="E532" s="51"/>
      <c r="F532" s="51"/>
      <c r="G532" s="51"/>
      <c r="H532" s="51"/>
    </row>
    <row r="533" spans="2:8" ht="15.75">
      <c r="B533" s="54"/>
      <c r="C533" s="50"/>
      <c r="D533" s="51"/>
      <c r="E533" s="51"/>
      <c r="F533" s="51"/>
      <c r="G533" s="51"/>
      <c r="H533" s="51"/>
    </row>
    <row r="534" spans="2:8" ht="15.75">
      <c r="B534" s="54"/>
      <c r="C534" s="50"/>
      <c r="D534" s="51"/>
      <c r="E534" s="51"/>
      <c r="F534" s="51"/>
      <c r="G534" s="51"/>
      <c r="H534" s="51"/>
    </row>
    <row r="535" spans="2:8" ht="15.75">
      <c r="B535" s="54"/>
      <c r="C535" s="50"/>
      <c r="D535" s="51"/>
      <c r="E535" s="51"/>
      <c r="F535" s="51"/>
      <c r="G535" s="51"/>
      <c r="H535" s="51"/>
    </row>
    <row r="536" spans="2:8" ht="15.75">
      <c r="B536" s="54"/>
      <c r="C536" s="50"/>
      <c r="D536" s="51"/>
      <c r="E536" s="51"/>
      <c r="F536" s="51"/>
      <c r="G536" s="51"/>
      <c r="H536" s="51"/>
    </row>
    <row r="537" spans="2:8" ht="15.75">
      <c r="B537" s="54"/>
      <c r="C537" s="50"/>
      <c r="D537" s="51"/>
      <c r="E537" s="51"/>
      <c r="F537" s="51"/>
      <c r="G537" s="51"/>
      <c r="H537" s="51"/>
    </row>
    <row r="538" spans="2:8" ht="15.75">
      <c r="B538" s="54"/>
      <c r="C538" s="50"/>
      <c r="D538" s="51"/>
      <c r="E538" s="51"/>
      <c r="F538" s="51"/>
      <c r="G538" s="51"/>
      <c r="H538" s="51"/>
    </row>
    <row r="539" spans="2:8" ht="15.75">
      <c r="B539" s="54"/>
      <c r="C539" s="50"/>
      <c r="D539" s="51"/>
      <c r="E539" s="51"/>
      <c r="F539" s="51"/>
      <c r="G539" s="51"/>
      <c r="H539" s="51"/>
    </row>
    <row r="540" spans="2:8" ht="15.75">
      <c r="B540" s="54"/>
      <c r="C540" s="50"/>
      <c r="D540" s="51"/>
      <c r="E540" s="51"/>
      <c r="F540" s="51"/>
      <c r="G540" s="51"/>
      <c r="H540" s="51"/>
    </row>
    <row r="541" spans="2:8" ht="15.75">
      <c r="B541" s="54"/>
      <c r="C541" s="50"/>
      <c r="D541" s="51"/>
      <c r="E541" s="51"/>
      <c r="F541" s="51"/>
      <c r="G541" s="51"/>
      <c r="H541" s="51"/>
    </row>
    <row r="542" spans="2:8" ht="15.75">
      <c r="B542" s="54"/>
      <c r="C542" s="50"/>
      <c r="D542" s="51"/>
      <c r="E542" s="51"/>
      <c r="F542" s="51"/>
      <c r="G542" s="51"/>
      <c r="H542" s="51"/>
    </row>
    <row r="543" spans="2:8" ht="15.75">
      <c r="B543" s="54"/>
      <c r="C543" s="50"/>
      <c r="D543" s="51"/>
      <c r="E543" s="51"/>
      <c r="F543" s="51"/>
      <c r="G543" s="51"/>
      <c r="H543" s="51"/>
    </row>
    <row r="544" spans="2:8" ht="15.75">
      <c r="B544" s="54"/>
      <c r="C544" s="50"/>
      <c r="D544" s="51"/>
      <c r="E544" s="51"/>
      <c r="F544" s="51"/>
      <c r="G544" s="51"/>
      <c r="H544" s="51"/>
    </row>
    <row r="545" spans="2:8" ht="15.75">
      <c r="B545" s="54"/>
      <c r="C545" s="50"/>
      <c r="D545" s="51"/>
      <c r="E545" s="51"/>
      <c r="F545" s="51"/>
      <c r="G545" s="51"/>
      <c r="H545" s="51"/>
    </row>
    <row r="546" spans="2:8" ht="15.75">
      <c r="B546" s="54"/>
      <c r="C546" s="50"/>
      <c r="D546" s="51"/>
      <c r="E546" s="51"/>
      <c r="F546" s="51"/>
      <c r="G546" s="51"/>
      <c r="H546" s="51"/>
    </row>
    <row r="547" spans="2:8" ht="15.75">
      <c r="B547" s="54"/>
      <c r="C547" s="50"/>
      <c r="D547" s="51"/>
      <c r="E547" s="51"/>
      <c r="F547" s="51"/>
      <c r="G547" s="51"/>
      <c r="H547" s="51"/>
    </row>
    <row r="548" spans="2:8" ht="15.75">
      <c r="B548" s="54"/>
      <c r="C548" s="50"/>
      <c r="D548" s="51"/>
      <c r="E548" s="51"/>
      <c r="F548" s="51"/>
      <c r="G548" s="51"/>
      <c r="H548" s="51"/>
    </row>
    <row r="549" spans="2:8" ht="15.75">
      <c r="B549" s="54"/>
      <c r="C549" s="50"/>
      <c r="D549" s="51"/>
      <c r="E549" s="51"/>
      <c r="F549" s="51"/>
      <c r="G549" s="51"/>
      <c r="H549" s="51"/>
    </row>
    <row r="550" spans="2:8" ht="15.75">
      <c r="B550" s="54"/>
      <c r="C550" s="50"/>
      <c r="D550" s="51"/>
      <c r="E550" s="51"/>
      <c r="F550" s="51"/>
      <c r="G550" s="51"/>
      <c r="H550" s="51"/>
    </row>
    <row r="551" spans="2:8" ht="15.75">
      <c r="B551" s="54"/>
      <c r="C551" s="50"/>
      <c r="D551" s="51"/>
      <c r="E551" s="51"/>
      <c r="F551" s="51"/>
      <c r="G551" s="51"/>
      <c r="H551" s="51"/>
    </row>
    <row r="552" spans="2:8" ht="15.75">
      <c r="B552" s="54"/>
      <c r="C552" s="50"/>
      <c r="D552" s="55"/>
      <c r="E552" s="55"/>
      <c r="F552" s="55"/>
      <c r="G552" s="55"/>
      <c r="H552" s="55"/>
    </row>
    <row r="553" spans="2:8" ht="15.75">
      <c r="B553" s="54"/>
      <c r="C553" s="50"/>
      <c r="D553" s="55"/>
      <c r="E553" s="55"/>
      <c r="F553" s="55"/>
      <c r="G553" s="55"/>
      <c r="H553" s="55"/>
    </row>
    <row r="554" spans="2:8" ht="15.75">
      <c r="B554" s="54"/>
      <c r="C554" s="50"/>
      <c r="D554" s="55"/>
      <c r="E554" s="55"/>
      <c r="F554" s="55"/>
      <c r="G554" s="55"/>
      <c r="H554" s="55"/>
    </row>
    <row r="555" spans="2:8" ht="15.75">
      <c r="B555" s="54"/>
      <c r="C555" s="50"/>
      <c r="D555" s="55"/>
      <c r="E555" s="55"/>
      <c r="F555" s="55"/>
      <c r="G555" s="55"/>
      <c r="H555" s="55"/>
    </row>
    <row r="556" spans="2:8" ht="15.75">
      <c r="B556" s="54"/>
      <c r="C556" s="50"/>
      <c r="D556" s="55"/>
      <c r="E556" s="55"/>
      <c r="F556" s="55"/>
      <c r="G556" s="55"/>
      <c r="H556" s="55"/>
    </row>
    <row r="557" spans="2:8" ht="15.75">
      <c r="B557" s="54"/>
      <c r="C557" s="50"/>
      <c r="D557" s="55"/>
      <c r="E557" s="55"/>
      <c r="F557" s="55"/>
      <c r="G557" s="55"/>
      <c r="H557" s="55"/>
    </row>
    <row r="558" spans="2:8" ht="15.75">
      <c r="B558" s="54"/>
      <c r="C558" s="50"/>
      <c r="D558" s="55"/>
      <c r="E558" s="55"/>
      <c r="F558" s="55"/>
      <c r="G558" s="55"/>
      <c r="H558" s="55"/>
    </row>
    <row r="559" spans="2:8" ht="15.75">
      <c r="B559" s="54"/>
      <c r="C559" s="50"/>
      <c r="D559" s="55"/>
      <c r="E559" s="55"/>
      <c r="F559" s="55"/>
      <c r="G559" s="55"/>
      <c r="H559" s="55"/>
    </row>
    <row r="560" spans="2:8" ht="15.75">
      <c r="B560" s="54"/>
      <c r="C560" s="50"/>
      <c r="D560" s="55"/>
      <c r="E560" s="55"/>
      <c r="F560" s="55"/>
      <c r="G560" s="55"/>
      <c r="H560" s="55"/>
    </row>
    <row r="561" spans="2:8" ht="15.75">
      <c r="B561" s="54"/>
      <c r="C561" s="50"/>
      <c r="D561" s="55"/>
      <c r="E561" s="55"/>
      <c r="F561" s="55"/>
      <c r="G561" s="55"/>
      <c r="H561" s="55"/>
    </row>
    <row r="562" spans="2:8" ht="15.75">
      <c r="B562" s="54"/>
      <c r="C562" s="50"/>
      <c r="D562" s="55"/>
      <c r="E562" s="55"/>
      <c r="F562" s="55"/>
      <c r="G562" s="55"/>
      <c r="H562" s="55"/>
    </row>
    <row r="563" spans="2:8" ht="15.75">
      <c r="B563" s="54"/>
      <c r="C563" s="50"/>
      <c r="D563" s="55"/>
      <c r="E563" s="55"/>
      <c r="F563" s="55"/>
      <c r="G563" s="55"/>
      <c r="H563" s="55"/>
    </row>
    <row r="564" spans="2:8" ht="15.75">
      <c r="B564" s="54"/>
      <c r="C564" s="50"/>
      <c r="D564" s="55"/>
      <c r="E564" s="55"/>
      <c r="F564" s="55"/>
      <c r="G564" s="55"/>
      <c r="H564" s="55"/>
    </row>
    <row r="565" spans="2:8" ht="15.75">
      <c r="B565" s="54"/>
      <c r="C565" s="50"/>
      <c r="D565" s="55"/>
      <c r="E565" s="55"/>
      <c r="F565" s="55"/>
      <c r="G565" s="55"/>
      <c r="H565" s="55"/>
    </row>
    <row r="566" spans="2:8" ht="15.75">
      <c r="B566" s="54"/>
      <c r="C566" s="50"/>
      <c r="D566" s="55"/>
      <c r="E566" s="55"/>
      <c r="F566" s="55"/>
      <c r="G566" s="55"/>
      <c r="H566" s="55"/>
    </row>
    <row r="567" spans="2:8" ht="15.75">
      <c r="B567" s="54"/>
      <c r="C567" s="50"/>
      <c r="D567" s="55"/>
      <c r="E567" s="55"/>
      <c r="F567" s="55"/>
      <c r="G567" s="55"/>
      <c r="H567" s="55"/>
    </row>
    <row r="568" spans="2:8" ht="15.75">
      <c r="B568" s="54"/>
      <c r="C568" s="50"/>
      <c r="D568" s="55"/>
      <c r="E568" s="55"/>
      <c r="F568" s="55"/>
      <c r="G568" s="55"/>
      <c r="H568" s="55"/>
    </row>
    <row r="569" spans="2:8" ht="15.75">
      <c r="B569" s="54"/>
      <c r="C569" s="50"/>
      <c r="D569" s="55"/>
      <c r="E569" s="55"/>
      <c r="F569" s="55"/>
      <c r="G569" s="55"/>
      <c r="H569" s="55"/>
    </row>
    <row r="570" spans="2:8" ht="15.75">
      <c r="B570" s="54"/>
      <c r="C570" s="50"/>
      <c r="D570" s="55"/>
      <c r="E570" s="55"/>
      <c r="F570" s="55"/>
      <c r="G570" s="55"/>
      <c r="H570" s="55"/>
    </row>
    <row r="571" spans="2:8" ht="15.75">
      <c r="B571" s="54"/>
      <c r="C571" s="50"/>
      <c r="D571" s="55"/>
      <c r="E571" s="55"/>
      <c r="F571" s="55"/>
      <c r="G571" s="55"/>
      <c r="H571" s="55"/>
    </row>
    <row r="572" spans="2:8" ht="15.75">
      <c r="B572" s="54"/>
      <c r="C572" s="50"/>
      <c r="D572" s="55"/>
      <c r="E572" s="55"/>
      <c r="F572" s="55"/>
      <c r="G572" s="55"/>
      <c r="H572" s="55"/>
    </row>
    <row r="573" spans="2:8" ht="15.75">
      <c r="B573" s="54"/>
      <c r="C573" s="50"/>
      <c r="D573" s="55"/>
      <c r="E573" s="55"/>
      <c r="F573" s="55"/>
      <c r="G573" s="55"/>
      <c r="H573" s="55"/>
    </row>
    <row r="574" spans="2:8" ht="15.75">
      <c r="B574" s="54"/>
      <c r="C574" s="50"/>
      <c r="D574" s="55"/>
      <c r="E574" s="55"/>
      <c r="F574" s="55"/>
      <c r="G574" s="55"/>
      <c r="H574" s="55"/>
    </row>
    <row r="575" spans="2:8" ht="15.75">
      <c r="B575" s="54"/>
      <c r="C575" s="50"/>
      <c r="D575" s="55"/>
      <c r="E575" s="55"/>
      <c r="F575" s="55"/>
      <c r="G575" s="55"/>
      <c r="H575" s="55"/>
    </row>
    <row r="576" spans="2:8" ht="15.75">
      <c r="B576" s="54"/>
      <c r="C576" s="50"/>
      <c r="D576" s="55"/>
      <c r="E576" s="55"/>
      <c r="F576" s="55"/>
      <c r="G576" s="55"/>
      <c r="H576" s="55"/>
    </row>
    <row r="577" spans="2:8" ht="15.75">
      <c r="B577" s="54"/>
      <c r="C577" s="50"/>
      <c r="D577" s="55"/>
      <c r="E577" s="55"/>
      <c r="F577" s="55"/>
      <c r="G577" s="55"/>
      <c r="H577" s="55"/>
    </row>
    <row r="578" spans="2:8" ht="15.75">
      <c r="B578" s="54"/>
      <c r="C578" s="50"/>
      <c r="D578" s="55"/>
      <c r="E578" s="55"/>
      <c r="F578" s="55"/>
      <c r="G578" s="55"/>
      <c r="H578" s="55"/>
    </row>
    <row r="579" spans="2:8" ht="15.75">
      <c r="B579" s="54"/>
      <c r="C579" s="50"/>
      <c r="D579" s="55"/>
      <c r="E579" s="55"/>
      <c r="F579" s="55"/>
      <c r="G579" s="55"/>
      <c r="H579" s="55"/>
    </row>
    <row r="580" spans="2:8" ht="15.75">
      <c r="B580" s="54"/>
      <c r="C580" s="50"/>
      <c r="D580" s="55"/>
      <c r="E580" s="55"/>
      <c r="F580" s="55"/>
      <c r="G580" s="55"/>
      <c r="H580" s="55"/>
    </row>
    <row r="581" spans="2:8" ht="15.75">
      <c r="B581" s="54"/>
      <c r="C581" s="50"/>
      <c r="D581" s="55"/>
      <c r="E581" s="55"/>
      <c r="F581" s="55"/>
      <c r="G581" s="55"/>
      <c r="H581" s="55"/>
    </row>
    <row r="582" spans="2:8" ht="15.75">
      <c r="B582" s="54"/>
      <c r="C582" s="50"/>
      <c r="D582" s="55"/>
      <c r="E582" s="55"/>
      <c r="F582" s="55"/>
      <c r="G582" s="55"/>
      <c r="H582" s="55"/>
    </row>
    <row r="583" spans="2:8" ht="15.75">
      <c r="B583" s="54"/>
      <c r="C583" s="50"/>
      <c r="D583" s="55"/>
      <c r="E583" s="55"/>
      <c r="F583" s="55"/>
      <c r="G583" s="55"/>
      <c r="H583" s="55"/>
    </row>
    <row r="584" spans="2:8" ht="15.75">
      <c r="B584" s="54"/>
      <c r="C584" s="50"/>
      <c r="D584" s="55"/>
      <c r="E584" s="55"/>
      <c r="F584" s="55"/>
      <c r="G584" s="55"/>
      <c r="H584" s="55"/>
    </row>
    <row r="585" spans="2:8" ht="15.75">
      <c r="B585" s="54"/>
      <c r="C585" s="50"/>
      <c r="D585" s="55"/>
      <c r="E585" s="55"/>
      <c r="F585" s="55"/>
      <c r="G585" s="55"/>
      <c r="H585" s="55"/>
    </row>
    <row r="586" spans="2:8" ht="15.75">
      <c r="B586" s="54"/>
      <c r="C586" s="50"/>
      <c r="D586" s="55"/>
      <c r="E586" s="55"/>
      <c r="F586" s="55"/>
      <c r="G586" s="55"/>
      <c r="H586" s="55"/>
    </row>
    <row r="587" spans="2:8" ht="15.75">
      <c r="B587" s="54"/>
      <c r="C587" s="50"/>
      <c r="D587" s="55"/>
      <c r="E587" s="55"/>
      <c r="F587" s="55"/>
      <c r="G587" s="55"/>
      <c r="H587" s="55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  <row r="680" spans="2:8" ht="15.75">
      <c r="B680" s="54"/>
      <c r="C680" s="50"/>
      <c r="D680" s="55"/>
      <c r="E680" s="55"/>
      <c r="F680" s="55"/>
      <c r="G680" s="55"/>
      <c r="H680" s="55"/>
    </row>
    <row r="681" spans="2:8" ht="15.75">
      <c r="B681" s="54"/>
      <c r="C681" s="50"/>
      <c r="D681" s="55"/>
      <c r="E681" s="55"/>
      <c r="F681" s="55"/>
      <c r="G681" s="55"/>
      <c r="H681" s="55"/>
    </row>
  </sheetData>
  <sheetProtection password="CC0D" sheet="1" formatCells="0" formatColumns="0" formatRows="0" insertColumns="0" insertRows="0" insertHyperlinks="0" deleteColumns="0" deleteRows="0" sort="0" autoFilter="0" pivotTables="0"/>
  <mergeCells count="103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5:A24"/>
    <mergeCell ref="B5:B24"/>
    <mergeCell ref="A25:A44"/>
    <mergeCell ref="B25:B44"/>
    <mergeCell ref="A45:A56"/>
    <mergeCell ref="B45:B56"/>
    <mergeCell ref="A57:A73"/>
    <mergeCell ref="B57:B73"/>
    <mergeCell ref="A74:A89"/>
    <mergeCell ref="B74:B89"/>
    <mergeCell ref="A90:A102"/>
    <mergeCell ref="B90:B102"/>
    <mergeCell ref="A103:A106"/>
    <mergeCell ref="B103:B106"/>
    <mergeCell ref="A107:A118"/>
    <mergeCell ref="B107:B118"/>
    <mergeCell ref="A119:A132"/>
    <mergeCell ref="B119:B132"/>
    <mergeCell ref="A133:A145"/>
    <mergeCell ref="B133:B145"/>
    <mergeCell ref="A146:A158"/>
    <mergeCell ref="B146:B158"/>
    <mergeCell ref="A159:A172"/>
    <mergeCell ref="B159:B172"/>
    <mergeCell ref="A173:A185"/>
    <mergeCell ref="B173:B185"/>
    <mergeCell ref="A186:A195"/>
    <mergeCell ref="B186:B195"/>
    <mergeCell ref="A196:A208"/>
    <mergeCell ref="B196:B208"/>
    <mergeCell ref="A209:A221"/>
    <mergeCell ref="B209:B221"/>
    <mergeCell ref="A222:A233"/>
    <mergeCell ref="B222:B233"/>
    <mergeCell ref="A234:A244"/>
    <mergeCell ref="B234:B244"/>
    <mergeCell ref="A245:A254"/>
    <mergeCell ref="B245:B254"/>
    <mergeCell ref="A255:A268"/>
    <mergeCell ref="B255:B268"/>
    <mergeCell ref="A269:A282"/>
    <mergeCell ref="B269:B282"/>
    <mergeCell ref="A283:A288"/>
    <mergeCell ref="B283:B288"/>
    <mergeCell ref="A289:A309"/>
    <mergeCell ref="B289:B309"/>
    <mergeCell ref="A310:A326"/>
    <mergeCell ref="B310:B326"/>
    <mergeCell ref="A327:A333"/>
    <mergeCell ref="B327:B333"/>
    <mergeCell ref="A334:A342"/>
    <mergeCell ref="B334:B342"/>
    <mergeCell ref="A343:A348"/>
    <mergeCell ref="B343:B348"/>
    <mergeCell ref="A349:A350"/>
    <mergeCell ref="B349:B350"/>
    <mergeCell ref="A351:A352"/>
    <mergeCell ref="B351:B352"/>
    <mergeCell ref="A353:A362"/>
    <mergeCell ref="B353:B362"/>
    <mergeCell ref="A363:A375"/>
    <mergeCell ref="B363:B375"/>
    <mergeCell ref="A376:A382"/>
    <mergeCell ref="B376:B382"/>
    <mergeCell ref="A384:A392"/>
    <mergeCell ref="B384:B392"/>
    <mergeCell ref="A393:A394"/>
    <mergeCell ref="B393:B394"/>
    <mergeCell ref="E396:E397"/>
    <mergeCell ref="F396:F397"/>
    <mergeCell ref="G396:G397"/>
    <mergeCell ref="H396:H397"/>
    <mergeCell ref="I396:I397"/>
    <mergeCell ref="J396:J397"/>
    <mergeCell ref="J400:J401"/>
    <mergeCell ref="K400:K401"/>
    <mergeCell ref="L400:L401"/>
    <mergeCell ref="K396:K397"/>
    <mergeCell ref="A398:K398"/>
    <mergeCell ref="A400:A401"/>
    <mergeCell ref="B400:B401"/>
    <mergeCell ref="C400:C401"/>
    <mergeCell ref="D400:D401"/>
    <mergeCell ref="E400:E401"/>
    <mergeCell ref="A402:A427"/>
    <mergeCell ref="B402:B468"/>
    <mergeCell ref="A428:A468"/>
    <mergeCell ref="I400:I401"/>
    <mergeCell ref="F400:F401"/>
    <mergeCell ref="G400:G401"/>
    <mergeCell ref="H400:H401"/>
  </mergeCells>
  <printOptions/>
  <pageMargins left="0.4" right="0.29" top="0.38" bottom="0.29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27-1</dc:creator>
  <cp:keywords/>
  <dc:description/>
  <cp:lastModifiedBy>Новикова Н.А.</cp:lastModifiedBy>
  <cp:lastPrinted>2010-03-15T12:41:08Z</cp:lastPrinted>
  <dcterms:created xsi:type="dcterms:W3CDTF">2009-07-09T10:52:20Z</dcterms:created>
  <dcterms:modified xsi:type="dcterms:W3CDTF">2010-05-14T10:28:36Z</dcterms:modified>
  <cp:category/>
  <cp:version/>
  <cp:contentType/>
  <cp:contentStatus/>
</cp:coreProperties>
</file>