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20" windowHeight="10065" activeTab="0"/>
  </bookViews>
  <sheets>
    <sheet name="по ГАДБ" sheetId="1" r:id="rId1"/>
    <sheet name="по КВД" sheetId="2" r:id="rId2"/>
  </sheets>
  <definedNames>
    <definedName name="_xlnm.Print_Titles" localSheetId="0">'по ГАДБ'!$4:$5</definedName>
    <definedName name="_xlnm.Print_Titles" localSheetId="1">'по КВД'!$4:$5</definedName>
    <definedName name="_xlnm.Print_Area" localSheetId="0">'по ГАДБ'!$A$1:$N$427</definedName>
  </definedNames>
  <calcPr fullCalcOnLoad="1"/>
</workbook>
</file>

<file path=xl/sharedStrings.xml><?xml version="1.0" encoding="utf-8"?>
<sst xmlns="http://schemas.openxmlformats.org/spreadsheetml/2006/main" count="1931" uniqueCount="234">
  <si>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</si>
  <si>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</si>
  <si>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</si>
  <si>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</si>
  <si>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</si>
  <si>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</si>
  <si>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</si>
  <si>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</si>
  <si>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</si>
  <si>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</si>
  <si>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</si>
  <si>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</si>
  <si>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</si>
  <si>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</si>
  <si>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</si>
  <si>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</si>
  <si>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</si>
  <si>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</si>
  <si>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</si>
  <si>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</si>
  <si>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</si>
  <si>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</si>
  <si>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</si>
  <si>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</si>
  <si>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</si>
  <si>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</si>
  <si>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</si>
  <si>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</si>
  <si>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</si>
  <si>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</si>
  <si>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</si>
  <si>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</si>
  <si>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</si>
  <si>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</si>
  <si>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</si>
  <si>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</si>
  <si>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</si>
  <si>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</si>
  <si>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</si>
  <si>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</si>
  <si>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</si>
  <si>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</si>
  <si>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</si>
  <si>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</si>
  <si>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</si>
  <si>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</si>
  <si>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</si>
  <si>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</si>
  <si>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</si>
  <si>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</si>
  <si>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</si>
  <si>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</si>
  <si>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</si>
  <si>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</si>
  <si>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</si>
  <si>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</si>
  <si>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</si>
  <si>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</si>
  <si>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</si>
  <si>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</si>
  <si>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</si>
  <si>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</si>
  <si>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</si>
  <si>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</si>
  <si>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</si>
  <si>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</si>
  <si>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</si>
  <si>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</si>
  <si>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</si>
  <si>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</si>
  <si>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</si>
  <si>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</si>
  <si>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</si>
  <si>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</si>
  <si>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</si>
  <si>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</si>
  <si>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</si>
  <si>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</si>
  <si>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</si>
  <si>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</si>
  <si>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</si>
  <si>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</si>
  <si>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</si>
  <si>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</si>
  <si>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</si>
  <si>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</si>
  <si>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</si>
  <si>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</si>
  <si>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</si>
  <si>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</si>
  <si>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</si>
  <si>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</si>
  <si>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</si>
  <si>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</si>
  <si>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</si>
  <si>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</si>
  <si>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</si>
  <si>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</si>
  <si>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</si>
  <si>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</si>
  <si>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</si>
  <si>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</si>
  <si>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</si>
  <si>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</si>
  <si>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</si>
  <si>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</si>
  <si>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</si>
  <si>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</si>
  <si>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</si>
  <si>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</si>
  <si>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</si>
  <si>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</si>
  <si>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</si>
  <si>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</si>
  <si>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</si>
  <si>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</si>
  <si>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</si>
  <si>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</si>
  <si>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</si>
  <si>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</si>
  <si>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</si>
  <si>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</si>
  <si>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</si>
  <si>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</si>
  <si>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</si>
  <si>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</si>
  <si>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</si>
  <si>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</si>
  <si>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</si>
  <si>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</si>
  <si>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</si>
  <si>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</si>
  <si>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</si>
  <si>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</si>
  <si>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</si>
  <si>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</si>
  <si>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</si>
  <si>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</si>
  <si>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</si>
  <si>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</si>
  <si>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</si>
  <si>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</si>
  <si>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</si>
  <si>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</si>
  <si>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</si>
  <si>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</si>
  <si>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</si>
  <si>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</si>
  <si>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</si>
  <si>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</si>
  <si>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</si>
  <si>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</si>
  <si>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</si>
  <si>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</si>
  <si>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</si>
  <si>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</si>
  <si>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</si>
  <si>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</si>
  <si>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</si>
  <si>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</si>
  <si>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</si>
  <si>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</si>
  <si>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</si>
  <si>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</si>
  <si>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</si>
  <si>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</si>
  <si>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</si>
  <si>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</si>
  <si>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</si>
  <si>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</si>
  <si>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</si>
  <si>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</si>
  <si>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</si>
  <si>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</si>
  <si>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</si>
  <si>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</si>
  <si>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</si>
  <si>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</si>
  <si>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</si>
  <si>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</si>
  <si>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</si>
  <si>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</si>
  <si>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</si>
  <si>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</si>
  <si>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</si>
  <si>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</si>
  <si>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</si>
  <si>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</si>
  <si>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</si>
  <si>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</si>
  <si>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</si>
  <si>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</si>
  <si>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</si>
  <si>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</si>
  <si>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</si>
  <si>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</si>
  <si>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</si>
  <si>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</si>
  <si>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</si>
  <si>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</si>
  <si>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</si>
  <si>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</si>
  <si>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</si>
  <si>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</si>
  <si>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</si>
  <si>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</si>
  <si>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</si>
  <si>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</si>
  <si>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</si>
  <si>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</si>
  <si>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</si>
  <si>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</si>
  <si>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</si>
  <si>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>Нераспределенные средства</t>
  </si>
  <si>
    <t xml:space="preserve">Территориальные избирательные комиссии </t>
  </si>
  <si>
    <t>966-971</t>
  </si>
  <si>
    <t>Отклонение факта 2010 от факта 2009</t>
  </si>
  <si>
    <t>1 19 04000 04 0000 151</t>
  </si>
  <si>
    <t>% факта 2010г. к факту 2009г.</t>
  </si>
  <si>
    <t>Архитектурно-планировочное управление</t>
  </si>
  <si>
    <t xml:space="preserve">                                                                 Оперативный анализ  поступления доходов за январь-июль 2010 года</t>
  </si>
  <si>
    <t>План января-июля 2010 г.</t>
  </si>
  <si>
    <t xml:space="preserve">Факт  на 01.08.2009 г. </t>
  </si>
  <si>
    <t xml:space="preserve">Факт с начала года на 01.08.2010г. </t>
  </si>
  <si>
    <t>Отклонение факта 7-ми мес. от плана 7-ми мес.</t>
  </si>
  <si>
    <t>% исполн. плана 7-ми мес.</t>
  </si>
  <si>
    <t>Оперативный анализ  поступления доходов на 1 августа 2010 года</t>
  </si>
  <si>
    <t>Приложение 2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</si>
  <si>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</si>
  <si>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</si>
  <si>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</si>
  <si>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</t>
  </si>
  <si>
    <t>тыс. руб.</t>
  </si>
  <si>
    <t>Оперативный анализ исполнения бюджета города Перми по доходам на 1 августа 2010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</si>
</sst>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22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wrapText="1"/>
    </xf>
    <xf numFmtId="165" fontId="2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4" fontId="2" fillId="0" borderId="10" xfId="42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4" fontId="2" fillId="22" borderId="10" xfId="0" applyNumberFormat="1" applyFont="1" applyFill="1" applyBorder="1" applyAlignment="1">
      <alignment wrapText="1"/>
    </xf>
    <xf numFmtId="165" fontId="2" fillId="22" borderId="10" xfId="42" applyNumberFormat="1" applyFont="1" applyFill="1" applyBorder="1" applyAlignment="1">
      <alignment horizontal="right" wrapText="1"/>
    </xf>
    <xf numFmtId="165" fontId="2" fillId="22" borderId="10" xfId="0" applyNumberFormat="1" applyFont="1" applyFill="1" applyBorder="1" applyAlignment="1">
      <alignment/>
    </xf>
    <xf numFmtId="4" fontId="2" fillId="22" borderId="10" xfId="0" applyNumberFormat="1" applyFont="1" applyFill="1" applyBorder="1" applyAlignment="1">
      <alignment/>
    </xf>
    <xf numFmtId="180" fontId="2" fillId="22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 wrapText="1"/>
    </xf>
    <xf numFmtId="165" fontId="2" fillId="4" borderId="10" xfId="42" applyNumberFormat="1" applyFont="1" applyFill="1" applyBorder="1" applyAlignment="1">
      <alignment horizontal="right" wrapText="1"/>
    </xf>
    <xf numFmtId="165" fontId="2" fillId="4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180" fontId="2" fillId="4" borderId="10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 wrapText="1"/>
    </xf>
    <xf numFmtId="165" fontId="0" fillId="4" borderId="10" xfId="42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6" xfId="42" applyFont="1" applyFill="1" applyBorder="1" applyAlignment="1">
      <alignment horizontal="center" vertical="center" wrapText="1"/>
    </xf>
    <xf numFmtId="44" fontId="2" fillId="0" borderId="11" xfId="42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4" fontId="2" fillId="0" borderId="0" xfId="4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3"/>
  <sheetViews>
    <sheetView tabSelected="1" zoomScale="75" zoomScaleNormal="75" zoomScaleSheetLayoutView="65" zoomScalePageLayoutView="0" workbookViewId="0" topLeftCell="A1">
      <pane xSplit="4" ySplit="5" topLeftCell="F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7" sqref="G7"/>
    </sheetView>
  </sheetViews>
  <sheetFormatPr defaultColWidth="15.25390625" defaultRowHeight="15.75"/>
  <cols>
    <col min="1" max="1" width="6.125" style="1" customWidth="1"/>
    <col min="2" max="2" width="19.50390625" style="4" customWidth="1"/>
    <col min="3" max="3" width="22.50390625" style="5" customWidth="1"/>
    <col min="4" max="4" width="57.375" style="6" customWidth="1"/>
    <col min="5" max="5" width="13.25390625" style="6" customWidth="1"/>
    <col min="6" max="6" width="12.625" style="6" customWidth="1"/>
    <col min="7" max="7" width="12.503906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ht="15.75">
      <c r="I1" s="3" t="s">
        <v>227</v>
      </c>
    </row>
    <row r="2" spans="1:11" ht="19.5" customHeight="1">
      <c r="A2" s="83" t="s">
        <v>233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4:14" ht="20.25" customHeight="1">
      <c r="D3" s="42"/>
      <c r="H3" s="7"/>
      <c r="K3" s="7"/>
      <c r="N3" s="7" t="s">
        <v>232</v>
      </c>
    </row>
    <row r="4" spans="1:14" ht="42.75" customHeight="1">
      <c r="A4" s="84" t="s">
        <v>1</v>
      </c>
      <c r="B4" s="85" t="s">
        <v>2</v>
      </c>
      <c r="C4" s="84" t="s">
        <v>3</v>
      </c>
      <c r="D4" s="85" t="s">
        <v>4</v>
      </c>
      <c r="E4" s="86" t="s">
        <v>222</v>
      </c>
      <c r="F4" s="88" t="s">
        <v>205</v>
      </c>
      <c r="G4" s="88" t="s">
        <v>221</v>
      </c>
      <c r="H4" s="88" t="s">
        <v>223</v>
      </c>
      <c r="I4" s="90" t="s">
        <v>224</v>
      </c>
      <c r="J4" s="85" t="s">
        <v>225</v>
      </c>
      <c r="K4" s="88" t="s">
        <v>5</v>
      </c>
      <c r="M4" s="90" t="s">
        <v>216</v>
      </c>
      <c r="N4" s="85" t="s">
        <v>218</v>
      </c>
    </row>
    <row r="5" spans="1:14" ht="37.5" customHeight="1">
      <c r="A5" s="84"/>
      <c r="B5" s="85"/>
      <c r="C5" s="84"/>
      <c r="D5" s="85"/>
      <c r="E5" s="87"/>
      <c r="F5" s="89"/>
      <c r="G5" s="89"/>
      <c r="H5" s="89"/>
      <c r="I5" s="91"/>
      <c r="J5" s="91"/>
      <c r="K5" s="89"/>
      <c r="M5" s="91"/>
      <c r="N5" s="91"/>
    </row>
    <row r="6" spans="1:14" ht="15.75" customHeight="1">
      <c r="A6" s="92" t="s">
        <v>6</v>
      </c>
      <c r="B6" s="95" t="s">
        <v>7</v>
      </c>
      <c r="C6" s="9" t="s">
        <v>8</v>
      </c>
      <c r="D6" s="10" t="s">
        <v>9</v>
      </c>
      <c r="E6" s="11">
        <v>291</v>
      </c>
      <c r="F6" s="12"/>
      <c r="G6" s="13"/>
      <c r="H6" s="11">
        <v>576.7</v>
      </c>
      <c r="I6" s="15">
        <f>H6-G6</f>
        <v>576.7</v>
      </c>
      <c r="J6" s="15"/>
      <c r="K6" s="15"/>
      <c r="M6" s="15">
        <f>H6-E6</f>
        <v>285.70000000000005</v>
      </c>
      <c r="N6" s="64">
        <f>H6/E6*100</f>
        <v>198.17869415807561</v>
      </c>
    </row>
    <row r="7" spans="1:14" ht="63">
      <c r="A7" s="93"/>
      <c r="B7" s="93"/>
      <c r="C7" s="19" t="s">
        <v>60</v>
      </c>
      <c r="D7" s="33" t="s">
        <v>61</v>
      </c>
      <c r="E7" s="11"/>
      <c r="F7" s="12"/>
      <c r="G7" s="13"/>
      <c r="H7" s="11">
        <v>3927</v>
      </c>
      <c r="I7" s="15">
        <f aca="true" t="shared" si="0" ref="I7:I70">H7-G7</f>
        <v>3927</v>
      </c>
      <c r="J7" s="15"/>
      <c r="K7" s="15"/>
      <c r="M7" s="15">
        <f aca="true" t="shared" si="1" ref="M7:M70">H7-E7</f>
        <v>3927</v>
      </c>
      <c r="N7" s="64"/>
    </row>
    <row r="8" spans="1:14" ht="15.75">
      <c r="A8" s="93"/>
      <c r="B8" s="93"/>
      <c r="C8" s="16" t="s">
        <v>10</v>
      </c>
      <c r="D8" s="17" t="s">
        <v>11</v>
      </c>
      <c r="E8" s="11">
        <v>311822.6</v>
      </c>
      <c r="F8" s="11">
        <v>352527.3</v>
      </c>
      <c r="G8" s="11">
        <v>240000</v>
      </c>
      <c r="H8" s="11">
        <v>227096.8</v>
      </c>
      <c r="I8" s="15">
        <f t="shared" si="0"/>
        <v>-12903.200000000012</v>
      </c>
      <c r="J8" s="15">
        <f aca="true" t="shared" si="2" ref="J8:J71">H8/G8*100</f>
        <v>94.62366666666667</v>
      </c>
      <c r="K8" s="15">
        <f aca="true" t="shared" si="3" ref="K8:K71">H8/F8*100</f>
        <v>64.41963501833759</v>
      </c>
      <c r="M8" s="15">
        <f t="shared" si="1"/>
        <v>-84725.79999999999</v>
      </c>
      <c r="N8" s="64">
        <f aca="true" t="shared" si="4" ref="N8:N71">H8/E8*100</f>
        <v>72.82884563209979</v>
      </c>
    </row>
    <row r="9" spans="1:14" ht="31.5">
      <c r="A9" s="93"/>
      <c r="B9" s="93"/>
      <c r="C9" s="16" t="s">
        <v>12</v>
      </c>
      <c r="D9" s="18" t="s">
        <v>13</v>
      </c>
      <c r="E9" s="11">
        <v>2756.8</v>
      </c>
      <c r="F9" s="11">
        <v>3225.3</v>
      </c>
      <c r="G9" s="11">
        <v>3225.3</v>
      </c>
      <c r="H9" s="11">
        <v>3453.5</v>
      </c>
      <c r="I9" s="15">
        <f t="shared" si="0"/>
        <v>228.19999999999982</v>
      </c>
      <c r="J9" s="15">
        <f t="shared" si="2"/>
        <v>107.07531082379933</v>
      </c>
      <c r="K9" s="15">
        <f t="shared" si="3"/>
        <v>107.07531082379933</v>
      </c>
      <c r="M9" s="15">
        <f t="shared" si="1"/>
        <v>696.6999999999998</v>
      </c>
      <c r="N9" s="64">
        <f t="shared" si="4"/>
        <v>125.27205455600696</v>
      </c>
    </row>
    <row r="10" spans="1:14" ht="31.5">
      <c r="A10" s="93"/>
      <c r="B10" s="93"/>
      <c r="C10" s="16" t="s">
        <v>14</v>
      </c>
      <c r="D10" s="20" t="s">
        <v>15</v>
      </c>
      <c r="E10" s="11">
        <v>1690.1</v>
      </c>
      <c r="F10" s="11"/>
      <c r="G10" s="11"/>
      <c r="H10" s="11">
        <v>875.9</v>
      </c>
      <c r="I10" s="15">
        <f t="shared" si="0"/>
        <v>875.9</v>
      </c>
      <c r="J10" s="15"/>
      <c r="K10" s="15"/>
      <c r="M10" s="15">
        <f t="shared" si="1"/>
        <v>-814.1999999999999</v>
      </c>
      <c r="N10" s="64">
        <f t="shared" si="4"/>
        <v>51.82533577894799</v>
      </c>
    </row>
    <row r="11" spans="1:14" ht="31.5">
      <c r="A11" s="93"/>
      <c r="B11" s="93"/>
      <c r="C11" s="16" t="s">
        <v>16</v>
      </c>
      <c r="D11" s="21" t="s">
        <v>17</v>
      </c>
      <c r="E11" s="11">
        <v>126.5</v>
      </c>
      <c r="F11" s="11"/>
      <c r="G11" s="11"/>
      <c r="H11" s="11">
        <v>61.2</v>
      </c>
      <c r="I11" s="15">
        <f t="shared" si="0"/>
        <v>61.2</v>
      </c>
      <c r="J11" s="15"/>
      <c r="K11" s="15"/>
      <c r="M11" s="15">
        <f t="shared" si="1"/>
        <v>-65.3</v>
      </c>
      <c r="N11" s="64">
        <f t="shared" si="4"/>
        <v>48.37944664031621</v>
      </c>
    </row>
    <row r="12" spans="1:14" ht="63" customHeight="1" hidden="1">
      <c r="A12" s="93"/>
      <c r="B12" s="93"/>
      <c r="C12" s="19" t="s">
        <v>18</v>
      </c>
      <c r="D12" s="22" t="s">
        <v>19</v>
      </c>
      <c r="E12" s="11"/>
      <c r="F12" s="11"/>
      <c r="G12" s="11"/>
      <c r="H12" s="11"/>
      <c r="I12" s="15">
        <f t="shared" si="0"/>
        <v>0</v>
      </c>
      <c r="J12" s="15" t="e">
        <f t="shared" si="2"/>
        <v>#DIV/0!</v>
      </c>
      <c r="K12" s="15" t="e">
        <f t="shared" si="3"/>
        <v>#DIV/0!</v>
      </c>
      <c r="M12" s="15">
        <f t="shared" si="1"/>
        <v>0</v>
      </c>
      <c r="N12" s="64" t="e">
        <f t="shared" si="4"/>
        <v>#DIV/0!</v>
      </c>
    </row>
    <row r="13" spans="1:14" ht="47.25">
      <c r="A13" s="93"/>
      <c r="B13" s="93"/>
      <c r="C13" s="19" t="s">
        <v>20</v>
      </c>
      <c r="D13" s="20" t="s">
        <v>21</v>
      </c>
      <c r="E13" s="11">
        <v>111443.6</v>
      </c>
      <c r="F13" s="11">
        <f>860562.8-7900</f>
        <v>852662.8</v>
      </c>
      <c r="G13" s="11">
        <v>206996.9</v>
      </c>
      <c r="H13" s="11">
        <v>132060</v>
      </c>
      <c r="I13" s="15">
        <f t="shared" si="0"/>
        <v>-74936.9</v>
      </c>
      <c r="J13" s="15">
        <f t="shared" si="2"/>
        <v>63.798056879112686</v>
      </c>
      <c r="K13" s="15">
        <f t="shared" si="3"/>
        <v>15.487951391804591</v>
      </c>
      <c r="M13" s="15">
        <f t="shared" si="1"/>
        <v>20616.399999999994</v>
      </c>
      <c r="N13" s="64">
        <f t="shared" si="4"/>
        <v>118.49940238829326</v>
      </c>
    </row>
    <row r="14" spans="1:14" ht="47.25" customHeight="1" hidden="1">
      <c r="A14" s="93"/>
      <c r="B14" s="93"/>
      <c r="C14" s="19" t="s">
        <v>62</v>
      </c>
      <c r="D14" s="20" t="s">
        <v>63</v>
      </c>
      <c r="E14" s="11"/>
      <c r="F14" s="11">
        <f>1709.2-1709.2</f>
        <v>0</v>
      </c>
      <c r="G14" s="11"/>
      <c r="H14" s="11"/>
      <c r="I14" s="15">
        <f t="shared" si="0"/>
        <v>0</v>
      </c>
      <c r="J14" s="15" t="e">
        <f t="shared" si="2"/>
        <v>#DIV/0!</v>
      </c>
      <c r="K14" s="15" t="e">
        <f t="shared" si="3"/>
        <v>#DIV/0!</v>
      </c>
      <c r="M14" s="15">
        <f t="shared" si="1"/>
        <v>0</v>
      </c>
      <c r="N14" s="64" t="e">
        <f t="shared" si="4"/>
        <v>#DIV/0!</v>
      </c>
    </row>
    <row r="15" spans="1:14" ht="15.75">
      <c r="A15" s="93"/>
      <c r="B15" s="93"/>
      <c r="C15" s="16" t="s">
        <v>22</v>
      </c>
      <c r="D15" s="18" t="s">
        <v>23</v>
      </c>
      <c r="E15" s="11">
        <f>SUM(E16:E17)</f>
        <v>0.5</v>
      </c>
      <c r="F15" s="11">
        <f>SUM(F16:F17)</f>
        <v>0</v>
      </c>
      <c r="G15" s="11">
        <f>SUM(G16:G17)</f>
        <v>0</v>
      </c>
      <c r="H15" s="11">
        <f>SUM(H16:H17)</f>
        <v>13</v>
      </c>
      <c r="I15" s="15">
        <f t="shared" si="0"/>
        <v>13</v>
      </c>
      <c r="J15" s="15"/>
      <c r="K15" s="15"/>
      <c r="M15" s="15">
        <f t="shared" si="1"/>
        <v>12.5</v>
      </c>
      <c r="N15" s="64">
        <f t="shared" si="4"/>
        <v>2600</v>
      </c>
    </row>
    <row r="16" spans="1:14" ht="63" customHeight="1" hidden="1">
      <c r="A16" s="93"/>
      <c r="B16" s="93"/>
      <c r="C16" s="19" t="s">
        <v>197</v>
      </c>
      <c r="D16" s="67" t="s">
        <v>24</v>
      </c>
      <c r="E16" s="11"/>
      <c r="F16" s="11"/>
      <c r="G16" s="11"/>
      <c r="H16" s="11"/>
      <c r="I16" s="15">
        <f t="shared" si="0"/>
        <v>0</v>
      </c>
      <c r="J16" s="15"/>
      <c r="K16" s="15"/>
      <c r="M16" s="15">
        <f t="shared" si="1"/>
        <v>0</v>
      </c>
      <c r="N16" s="64" t="e">
        <f t="shared" si="4"/>
        <v>#DIV/0!</v>
      </c>
    </row>
    <row r="17" spans="1:14" ht="47.25" customHeight="1" hidden="1">
      <c r="A17" s="93"/>
      <c r="B17" s="93"/>
      <c r="C17" s="19" t="s">
        <v>25</v>
      </c>
      <c r="D17" s="20" t="s">
        <v>26</v>
      </c>
      <c r="E17" s="11">
        <v>0.5</v>
      </c>
      <c r="F17" s="11"/>
      <c r="G17" s="11"/>
      <c r="H17" s="11">
        <v>13</v>
      </c>
      <c r="I17" s="15">
        <f t="shared" si="0"/>
        <v>13</v>
      </c>
      <c r="J17" s="15"/>
      <c r="K17" s="15"/>
      <c r="M17" s="15">
        <f t="shared" si="1"/>
        <v>12.5</v>
      </c>
      <c r="N17" s="64">
        <f t="shared" si="4"/>
        <v>2600</v>
      </c>
    </row>
    <row r="18" spans="1:14" ht="15.75">
      <c r="A18" s="93"/>
      <c r="B18" s="93"/>
      <c r="C18" s="16" t="s">
        <v>27</v>
      </c>
      <c r="D18" s="18" t="s">
        <v>28</v>
      </c>
      <c r="E18" s="11">
        <v>-15.4</v>
      </c>
      <c r="F18" s="11"/>
      <c r="G18" s="11"/>
      <c r="H18" s="11">
        <v>5.4</v>
      </c>
      <c r="I18" s="15">
        <f t="shared" si="0"/>
        <v>5.4</v>
      </c>
      <c r="J18" s="15"/>
      <c r="K18" s="15"/>
      <c r="M18" s="15">
        <f t="shared" si="1"/>
        <v>20.8</v>
      </c>
      <c r="N18" s="64">
        <f t="shared" si="4"/>
        <v>-35.064935064935064</v>
      </c>
    </row>
    <row r="19" spans="1:14" ht="15.75">
      <c r="A19" s="93"/>
      <c r="B19" s="93"/>
      <c r="C19" s="16" t="s">
        <v>29</v>
      </c>
      <c r="D19" s="18" t="s">
        <v>30</v>
      </c>
      <c r="E19" s="11">
        <v>279.2</v>
      </c>
      <c r="F19" s="11"/>
      <c r="G19" s="11"/>
      <c r="H19" s="11">
        <v>409.4</v>
      </c>
      <c r="I19" s="15">
        <f t="shared" si="0"/>
        <v>409.4</v>
      </c>
      <c r="J19" s="15"/>
      <c r="K19" s="15"/>
      <c r="M19" s="15">
        <f t="shared" si="1"/>
        <v>130.2</v>
      </c>
      <c r="N19" s="64">
        <f t="shared" si="4"/>
        <v>146.63323782234957</v>
      </c>
    </row>
    <row r="20" spans="1:14" ht="15.75" customHeight="1" hidden="1">
      <c r="A20" s="93"/>
      <c r="B20" s="93"/>
      <c r="C20" s="16" t="s">
        <v>217</v>
      </c>
      <c r="D20" s="18" t="s">
        <v>46</v>
      </c>
      <c r="E20" s="11"/>
      <c r="F20" s="11"/>
      <c r="G20" s="11"/>
      <c r="H20" s="11"/>
      <c r="I20" s="15">
        <f t="shared" si="0"/>
        <v>0</v>
      </c>
      <c r="J20" s="15" t="e">
        <f t="shared" si="2"/>
        <v>#DIV/0!</v>
      </c>
      <c r="K20" s="15" t="e">
        <f t="shared" si="3"/>
        <v>#DIV/0!</v>
      </c>
      <c r="M20" s="15">
        <f t="shared" si="1"/>
        <v>0</v>
      </c>
      <c r="N20" s="64" t="e">
        <f t="shared" si="4"/>
        <v>#DIV/0!</v>
      </c>
    </row>
    <row r="21" spans="1:14" ht="15.75">
      <c r="A21" s="93"/>
      <c r="B21" s="93"/>
      <c r="C21" s="16" t="s">
        <v>49</v>
      </c>
      <c r="D21" s="18" t="s">
        <v>86</v>
      </c>
      <c r="E21" s="11"/>
      <c r="F21" s="11">
        <f>17973.8+47319.8</f>
        <v>65293.600000000006</v>
      </c>
      <c r="G21" s="11">
        <v>17973.8</v>
      </c>
      <c r="H21" s="11">
        <v>17973.8</v>
      </c>
      <c r="I21" s="15">
        <f t="shared" si="0"/>
        <v>0</v>
      </c>
      <c r="J21" s="15">
        <f t="shared" si="2"/>
        <v>100</v>
      </c>
      <c r="K21" s="15">
        <f t="shared" si="3"/>
        <v>27.527659678743394</v>
      </c>
      <c r="M21" s="15">
        <f t="shared" si="1"/>
        <v>17973.8</v>
      </c>
      <c r="N21" s="64"/>
    </row>
    <row r="22" spans="1:14" ht="15.75">
      <c r="A22" s="93"/>
      <c r="B22" s="93"/>
      <c r="C22" s="16" t="s">
        <v>50</v>
      </c>
      <c r="D22" s="18" t="s">
        <v>51</v>
      </c>
      <c r="E22" s="11"/>
      <c r="F22" s="11">
        <v>77.9</v>
      </c>
      <c r="G22" s="11">
        <v>77.9</v>
      </c>
      <c r="H22" s="11">
        <v>77.9</v>
      </c>
      <c r="I22" s="15">
        <f t="shared" si="0"/>
        <v>0</v>
      </c>
      <c r="J22" s="15">
        <f t="shared" si="2"/>
        <v>100</v>
      </c>
      <c r="K22" s="15">
        <f t="shared" si="3"/>
        <v>100</v>
      </c>
      <c r="M22" s="15">
        <f t="shared" si="1"/>
        <v>77.9</v>
      </c>
      <c r="N22" s="64"/>
    </row>
    <row r="23" spans="1:14" s="26" customFormat="1" ht="15.75">
      <c r="A23" s="93"/>
      <c r="B23" s="93"/>
      <c r="C23" s="23"/>
      <c r="D23" s="24" t="s">
        <v>31</v>
      </c>
      <c r="E23" s="25">
        <f>SUM(E6:E15,E18:E22)</f>
        <v>428394.89999999997</v>
      </c>
      <c r="F23" s="25">
        <f>SUM(F6:F15,F18:F22)</f>
        <v>1273786.9</v>
      </c>
      <c r="G23" s="25">
        <f>SUM(G6:G15,G18:G22)</f>
        <v>468273.89999999997</v>
      </c>
      <c r="H23" s="25">
        <f>SUM(H6:H15,H18:H22)</f>
        <v>386530.60000000003</v>
      </c>
      <c r="I23" s="59">
        <f t="shared" si="0"/>
        <v>-81743.29999999993</v>
      </c>
      <c r="J23" s="59">
        <f t="shared" si="2"/>
        <v>82.54369931785651</v>
      </c>
      <c r="K23" s="59">
        <f t="shared" si="3"/>
        <v>30.344997267596334</v>
      </c>
      <c r="M23" s="59">
        <f t="shared" si="1"/>
        <v>-41864.29999999993</v>
      </c>
      <c r="N23" s="66">
        <f t="shared" si="4"/>
        <v>90.22763809746569</v>
      </c>
    </row>
    <row r="24" spans="1:14" ht="15.75">
      <c r="A24" s="93"/>
      <c r="B24" s="93"/>
      <c r="C24" s="16" t="s">
        <v>32</v>
      </c>
      <c r="D24" s="27" t="s">
        <v>33</v>
      </c>
      <c r="E24" s="11">
        <v>1794435.2</v>
      </c>
      <c r="F24" s="11">
        <v>2667978.6</v>
      </c>
      <c r="G24" s="11">
        <v>1573628.8</v>
      </c>
      <c r="H24" s="11">
        <v>1524036.9</v>
      </c>
      <c r="I24" s="15">
        <f t="shared" si="0"/>
        <v>-49591.90000000014</v>
      </c>
      <c r="J24" s="15">
        <f t="shared" si="2"/>
        <v>96.84856428657126</v>
      </c>
      <c r="K24" s="15">
        <f t="shared" si="3"/>
        <v>57.12328052406417</v>
      </c>
      <c r="M24" s="15">
        <f t="shared" si="1"/>
        <v>-270398.30000000005</v>
      </c>
      <c r="N24" s="64">
        <f t="shared" si="4"/>
        <v>84.93128645715376</v>
      </c>
    </row>
    <row r="25" spans="1:14" s="26" customFormat="1" ht="15.75">
      <c r="A25" s="93"/>
      <c r="B25" s="93"/>
      <c r="C25" s="23"/>
      <c r="D25" s="24" t="s">
        <v>34</v>
      </c>
      <c r="E25" s="25">
        <f>SUM(E24)</f>
        <v>1794435.2</v>
      </c>
      <c r="F25" s="25">
        <f>SUM(F24)</f>
        <v>2667978.6</v>
      </c>
      <c r="G25" s="25">
        <f>SUM(G24)</f>
        <v>1573628.8</v>
      </c>
      <c r="H25" s="25">
        <f>SUM(H24)</f>
        <v>1524036.9</v>
      </c>
      <c r="I25" s="59">
        <f t="shared" si="0"/>
        <v>-49591.90000000014</v>
      </c>
      <c r="J25" s="59">
        <f t="shared" si="2"/>
        <v>96.84856428657126</v>
      </c>
      <c r="K25" s="59">
        <f t="shared" si="3"/>
        <v>57.12328052406417</v>
      </c>
      <c r="M25" s="59">
        <f t="shared" si="1"/>
        <v>-270398.30000000005</v>
      </c>
      <c r="N25" s="66">
        <f t="shared" si="4"/>
        <v>84.93128645715376</v>
      </c>
    </row>
    <row r="26" spans="1:14" s="26" customFormat="1" ht="34.5" customHeight="1">
      <c r="A26" s="93"/>
      <c r="B26" s="93"/>
      <c r="C26" s="23"/>
      <c r="D26" s="24" t="s">
        <v>211</v>
      </c>
      <c r="E26" s="25">
        <f>E27-E20</f>
        <v>2222830.1</v>
      </c>
      <c r="F26" s="25">
        <f>F27-F20</f>
        <v>3941765.5</v>
      </c>
      <c r="G26" s="25">
        <f>G27-G20</f>
        <v>2041902.7</v>
      </c>
      <c r="H26" s="25">
        <f>H27-H20</f>
        <v>1910567.5</v>
      </c>
      <c r="I26" s="59">
        <f t="shared" si="0"/>
        <v>-131335.19999999995</v>
      </c>
      <c r="J26" s="59">
        <f t="shared" si="2"/>
        <v>93.56799910201403</v>
      </c>
      <c r="K26" s="59">
        <f t="shared" si="3"/>
        <v>48.469841749845344</v>
      </c>
      <c r="M26" s="59">
        <f t="shared" si="1"/>
        <v>-312262.6000000001</v>
      </c>
      <c r="N26" s="66">
        <f t="shared" si="4"/>
        <v>85.95202575311535</v>
      </c>
    </row>
    <row r="27" spans="1:14" s="26" customFormat="1" ht="31.5">
      <c r="A27" s="94"/>
      <c r="B27" s="94"/>
      <c r="C27" s="23"/>
      <c r="D27" s="24" t="s">
        <v>212</v>
      </c>
      <c r="E27" s="25">
        <f>E23+E25</f>
        <v>2222830.1</v>
      </c>
      <c r="F27" s="25">
        <f>F23+F25</f>
        <v>3941765.5</v>
      </c>
      <c r="G27" s="25">
        <f>G23+G25</f>
        <v>2041902.7</v>
      </c>
      <c r="H27" s="25">
        <f>H23+H25</f>
        <v>1910567.5</v>
      </c>
      <c r="I27" s="59">
        <f t="shared" si="0"/>
        <v>-131335.19999999995</v>
      </c>
      <c r="J27" s="59">
        <f t="shared" si="2"/>
        <v>93.56799910201403</v>
      </c>
      <c r="K27" s="59">
        <f t="shared" si="3"/>
        <v>48.469841749845344</v>
      </c>
      <c r="M27" s="59">
        <f t="shared" si="1"/>
        <v>-312262.6000000001</v>
      </c>
      <c r="N27" s="66">
        <f t="shared" si="4"/>
        <v>85.95202575311535</v>
      </c>
    </row>
    <row r="28" spans="1:14" ht="31.5">
      <c r="A28" s="92" t="s">
        <v>36</v>
      </c>
      <c r="B28" s="95" t="s">
        <v>37</v>
      </c>
      <c r="C28" s="16" t="s">
        <v>16</v>
      </c>
      <c r="D28" s="21" t="s">
        <v>17</v>
      </c>
      <c r="E28" s="11">
        <v>0.4</v>
      </c>
      <c r="F28" s="11">
        <v>1800</v>
      </c>
      <c r="G28" s="11">
        <v>900</v>
      </c>
      <c r="H28" s="11">
        <v>19252.6</v>
      </c>
      <c r="I28" s="15">
        <f t="shared" si="0"/>
        <v>18352.6</v>
      </c>
      <c r="J28" s="15">
        <f t="shared" si="2"/>
        <v>2139.1777777777775</v>
      </c>
      <c r="K28" s="15">
        <f t="shared" si="3"/>
        <v>1069.5888888888887</v>
      </c>
      <c r="M28" s="15">
        <f t="shared" si="1"/>
        <v>19252.199999999997</v>
      </c>
      <c r="N28" s="64">
        <f t="shared" si="4"/>
        <v>4813149.999999999</v>
      </c>
    </row>
    <row r="29" spans="1:14" ht="15.75">
      <c r="A29" s="98"/>
      <c r="B29" s="96"/>
      <c r="C29" s="16" t="s">
        <v>22</v>
      </c>
      <c r="D29" s="18" t="s">
        <v>23</v>
      </c>
      <c r="E29" s="11">
        <f>SUM(E30:E31)</f>
        <v>1692.4</v>
      </c>
      <c r="F29" s="11">
        <f>SUM(F30:F31)</f>
        <v>0</v>
      </c>
      <c r="G29" s="11">
        <f>SUM(G30:G31)</f>
        <v>0</v>
      </c>
      <c r="H29" s="11">
        <f>SUM(H30:H31)</f>
        <v>148.1</v>
      </c>
      <c r="I29" s="15">
        <f t="shared" si="0"/>
        <v>148.1</v>
      </c>
      <c r="J29" s="15"/>
      <c r="K29" s="15"/>
      <c r="M29" s="15">
        <f t="shared" si="1"/>
        <v>-1544.3000000000002</v>
      </c>
      <c r="N29" s="64">
        <f t="shared" si="4"/>
        <v>8.750886315291892</v>
      </c>
    </row>
    <row r="30" spans="1:14" ht="31.5" customHeight="1" hidden="1">
      <c r="A30" s="98"/>
      <c r="B30" s="96"/>
      <c r="C30" s="19" t="s">
        <v>40</v>
      </c>
      <c r="D30" s="20" t="s">
        <v>41</v>
      </c>
      <c r="E30" s="11">
        <v>1692.4</v>
      </c>
      <c r="F30" s="11"/>
      <c r="G30" s="11"/>
      <c r="H30" s="11">
        <v>148.1</v>
      </c>
      <c r="I30" s="15">
        <f t="shared" si="0"/>
        <v>148.1</v>
      </c>
      <c r="J30" s="15"/>
      <c r="K30" s="15"/>
      <c r="M30" s="15">
        <f t="shared" si="1"/>
        <v>-1544.3000000000002</v>
      </c>
      <c r="N30" s="64">
        <f t="shared" si="4"/>
        <v>8.750886315291892</v>
      </c>
    </row>
    <row r="31" spans="1:14" ht="47.25" customHeight="1" hidden="1">
      <c r="A31" s="98"/>
      <c r="B31" s="96"/>
      <c r="C31" s="19" t="s">
        <v>42</v>
      </c>
      <c r="D31" s="67" t="s">
        <v>43</v>
      </c>
      <c r="E31" s="11"/>
      <c r="F31" s="11">
        <f>1800-1800</f>
        <v>0</v>
      </c>
      <c r="G31" s="11"/>
      <c r="H31" s="11"/>
      <c r="I31" s="15">
        <f t="shared" si="0"/>
        <v>0</v>
      </c>
      <c r="J31" s="15"/>
      <c r="K31" s="15"/>
      <c r="M31" s="15">
        <f t="shared" si="1"/>
        <v>0</v>
      </c>
      <c r="N31" s="64" t="e">
        <f t="shared" si="4"/>
        <v>#DIV/0!</v>
      </c>
    </row>
    <row r="32" spans="1:14" ht="15.75">
      <c r="A32" s="98"/>
      <c r="B32" s="96"/>
      <c r="C32" s="16" t="s">
        <v>27</v>
      </c>
      <c r="D32" s="18" t="s">
        <v>28</v>
      </c>
      <c r="E32" s="11">
        <v>1283.1</v>
      </c>
      <c r="F32" s="11"/>
      <c r="G32" s="11"/>
      <c r="H32" s="11">
        <v>325.9</v>
      </c>
      <c r="I32" s="15">
        <f t="shared" si="0"/>
        <v>325.9</v>
      </c>
      <c r="J32" s="15"/>
      <c r="K32" s="15"/>
      <c r="M32" s="15">
        <f t="shared" si="1"/>
        <v>-957.1999999999999</v>
      </c>
      <c r="N32" s="64">
        <f t="shared" si="4"/>
        <v>25.3994232717637</v>
      </c>
    </row>
    <row r="33" spans="1:14" ht="15.75" customHeight="1" hidden="1">
      <c r="A33" s="98"/>
      <c r="B33" s="96"/>
      <c r="C33" s="16" t="s">
        <v>29</v>
      </c>
      <c r="D33" s="18" t="s">
        <v>30</v>
      </c>
      <c r="E33" s="11"/>
      <c r="F33" s="11"/>
      <c r="G33" s="11"/>
      <c r="H33" s="11"/>
      <c r="I33" s="15">
        <f t="shared" si="0"/>
        <v>0</v>
      </c>
      <c r="J33" s="15" t="e">
        <f t="shared" si="2"/>
        <v>#DIV/0!</v>
      </c>
      <c r="K33" s="15" t="e">
        <f t="shared" si="3"/>
        <v>#DIV/0!</v>
      </c>
      <c r="M33" s="15">
        <f t="shared" si="1"/>
        <v>0</v>
      </c>
      <c r="N33" s="64" t="e">
        <f t="shared" si="4"/>
        <v>#DIV/0!</v>
      </c>
    </row>
    <row r="34" spans="1:14" ht="31.5" customHeight="1" hidden="1">
      <c r="A34" s="98"/>
      <c r="B34" s="96"/>
      <c r="C34" s="16" t="s">
        <v>44</v>
      </c>
      <c r="D34" s="18" t="s">
        <v>45</v>
      </c>
      <c r="E34" s="11"/>
      <c r="F34" s="11"/>
      <c r="G34" s="11"/>
      <c r="H34" s="11"/>
      <c r="I34" s="15">
        <f t="shared" si="0"/>
        <v>0</v>
      </c>
      <c r="J34" s="15" t="e">
        <f t="shared" si="2"/>
        <v>#DIV/0!</v>
      </c>
      <c r="K34" s="15" t="e">
        <f t="shared" si="3"/>
        <v>#DIV/0!</v>
      </c>
      <c r="M34" s="15">
        <f t="shared" si="1"/>
        <v>0</v>
      </c>
      <c r="N34" s="64" t="e">
        <f t="shared" si="4"/>
        <v>#DIV/0!</v>
      </c>
    </row>
    <row r="35" spans="1:14" ht="15.75" customHeight="1" hidden="1">
      <c r="A35" s="98"/>
      <c r="B35" s="96"/>
      <c r="C35" s="16" t="s">
        <v>217</v>
      </c>
      <c r="D35" s="18" t="s">
        <v>46</v>
      </c>
      <c r="E35" s="11"/>
      <c r="F35" s="11"/>
      <c r="G35" s="11"/>
      <c r="H35" s="11"/>
      <c r="I35" s="15">
        <f t="shared" si="0"/>
        <v>0</v>
      </c>
      <c r="J35" s="15" t="e">
        <f t="shared" si="2"/>
        <v>#DIV/0!</v>
      </c>
      <c r="K35" s="15" t="e">
        <f t="shared" si="3"/>
        <v>#DIV/0!</v>
      </c>
      <c r="M35" s="15">
        <f t="shared" si="1"/>
        <v>0</v>
      </c>
      <c r="N35" s="64" t="e">
        <f t="shared" si="4"/>
        <v>#DIV/0!</v>
      </c>
    </row>
    <row r="36" spans="1:14" ht="31.5" hidden="1">
      <c r="A36" s="98"/>
      <c r="B36" s="96"/>
      <c r="C36" s="16" t="s">
        <v>47</v>
      </c>
      <c r="D36" s="18" t="s">
        <v>48</v>
      </c>
      <c r="E36" s="11"/>
      <c r="F36" s="11"/>
      <c r="G36" s="11"/>
      <c r="H36" s="11"/>
      <c r="I36" s="15">
        <f t="shared" si="0"/>
        <v>0</v>
      </c>
      <c r="J36" s="15" t="e">
        <f t="shared" si="2"/>
        <v>#DIV/0!</v>
      </c>
      <c r="K36" s="15" t="e">
        <f t="shared" si="3"/>
        <v>#DIV/0!</v>
      </c>
      <c r="M36" s="15">
        <f t="shared" si="1"/>
        <v>0</v>
      </c>
      <c r="N36" s="64" t="e">
        <f t="shared" si="4"/>
        <v>#DIV/0!</v>
      </c>
    </row>
    <row r="37" spans="1:14" ht="15.75" customHeight="1" hidden="1">
      <c r="A37" s="98"/>
      <c r="B37" s="96"/>
      <c r="C37" s="16" t="s">
        <v>49</v>
      </c>
      <c r="D37" s="18" t="s">
        <v>200</v>
      </c>
      <c r="E37" s="11"/>
      <c r="F37" s="11"/>
      <c r="G37" s="11"/>
      <c r="H37" s="11"/>
      <c r="I37" s="15">
        <f t="shared" si="0"/>
        <v>0</v>
      </c>
      <c r="J37" s="15" t="e">
        <f t="shared" si="2"/>
        <v>#DIV/0!</v>
      </c>
      <c r="K37" s="15" t="e">
        <f t="shared" si="3"/>
        <v>#DIV/0!</v>
      </c>
      <c r="M37" s="15">
        <f t="shared" si="1"/>
        <v>0</v>
      </c>
      <c r="N37" s="64" t="e">
        <f t="shared" si="4"/>
        <v>#DIV/0!</v>
      </c>
    </row>
    <row r="38" spans="1:14" ht="15.75" customHeight="1" hidden="1">
      <c r="A38" s="98"/>
      <c r="B38" s="96"/>
      <c r="C38" s="16" t="s">
        <v>50</v>
      </c>
      <c r="D38" s="18" t="s">
        <v>51</v>
      </c>
      <c r="E38" s="11"/>
      <c r="F38" s="11"/>
      <c r="G38" s="11"/>
      <c r="H38" s="11"/>
      <c r="I38" s="15">
        <f t="shared" si="0"/>
        <v>0</v>
      </c>
      <c r="J38" s="15" t="e">
        <f t="shared" si="2"/>
        <v>#DIV/0!</v>
      </c>
      <c r="K38" s="15" t="e">
        <f t="shared" si="3"/>
        <v>#DIV/0!</v>
      </c>
      <c r="M38" s="15">
        <f t="shared" si="1"/>
        <v>0</v>
      </c>
      <c r="N38" s="64" t="e">
        <f t="shared" si="4"/>
        <v>#DIV/0!</v>
      </c>
    </row>
    <row r="39" spans="1:14" ht="15.75" customHeight="1" hidden="1">
      <c r="A39" s="98"/>
      <c r="B39" s="96"/>
      <c r="C39" s="16" t="s">
        <v>52</v>
      </c>
      <c r="D39" s="20" t="s">
        <v>53</v>
      </c>
      <c r="E39" s="11"/>
      <c r="F39" s="11"/>
      <c r="G39" s="11"/>
      <c r="H39" s="11"/>
      <c r="I39" s="15">
        <f t="shared" si="0"/>
        <v>0</v>
      </c>
      <c r="J39" s="15" t="e">
        <f t="shared" si="2"/>
        <v>#DIV/0!</v>
      </c>
      <c r="K39" s="15" t="e">
        <f t="shared" si="3"/>
        <v>#DIV/0!</v>
      </c>
      <c r="M39" s="15">
        <f t="shared" si="1"/>
        <v>0</v>
      </c>
      <c r="N39" s="64" t="e">
        <f t="shared" si="4"/>
        <v>#DIV/0!</v>
      </c>
    </row>
    <row r="40" spans="1:14" s="26" customFormat="1" ht="15.75" customHeight="1">
      <c r="A40" s="98"/>
      <c r="B40" s="96"/>
      <c r="C40" s="28"/>
      <c r="D40" s="24" t="s">
        <v>31</v>
      </c>
      <c r="E40" s="25">
        <f>SUM(E28:E29,E32:E39)</f>
        <v>2975.9</v>
      </c>
      <c r="F40" s="25">
        <f>SUM(F28:F29,F32:F39)</f>
        <v>1800</v>
      </c>
      <c r="G40" s="25">
        <f>SUM(G28:G29,G32:G39)</f>
        <v>900</v>
      </c>
      <c r="H40" s="25">
        <f>SUM(H28:H29,H32:H39)</f>
        <v>19726.6</v>
      </c>
      <c r="I40" s="59">
        <f t="shared" si="0"/>
        <v>18826.6</v>
      </c>
      <c r="J40" s="59">
        <f t="shared" si="2"/>
        <v>2191.8444444444444</v>
      </c>
      <c r="K40" s="59">
        <f t="shared" si="3"/>
        <v>1095.9222222222222</v>
      </c>
      <c r="M40" s="59">
        <f t="shared" si="1"/>
        <v>16750.699999999997</v>
      </c>
      <c r="N40" s="66">
        <f t="shared" si="4"/>
        <v>662.8784569373971</v>
      </c>
    </row>
    <row r="41" spans="1:14" ht="120" customHeight="1">
      <c r="A41" s="98"/>
      <c r="B41" s="96"/>
      <c r="C41" s="29" t="s">
        <v>203</v>
      </c>
      <c r="D41" s="30" t="s">
        <v>204</v>
      </c>
      <c r="E41" s="11">
        <v>311.9</v>
      </c>
      <c r="F41" s="11">
        <f>220+265</f>
        <v>485</v>
      </c>
      <c r="G41" s="11">
        <v>284.8</v>
      </c>
      <c r="H41" s="11">
        <v>571</v>
      </c>
      <c r="I41" s="15">
        <f t="shared" si="0"/>
        <v>286.2</v>
      </c>
      <c r="J41" s="15">
        <f t="shared" si="2"/>
        <v>200.49157303370782</v>
      </c>
      <c r="K41" s="15">
        <f t="shared" si="3"/>
        <v>117.7319587628866</v>
      </c>
      <c r="M41" s="15">
        <f t="shared" si="1"/>
        <v>259.1</v>
      </c>
      <c r="N41" s="64">
        <f t="shared" si="4"/>
        <v>183.07149727476758</v>
      </c>
    </row>
    <row r="42" spans="1:14" ht="15.75" customHeight="1">
      <c r="A42" s="98"/>
      <c r="B42" s="96"/>
      <c r="C42" s="16" t="s">
        <v>166</v>
      </c>
      <c r="D42" s="27" t="s">
        <v>167</v>
      </c>
      <c r="E42" s="34">
        <v>336.2</v>
      </c>
      <c r="F42" s="37"/>
      <c r="G42" s="37"/>
      <c r="H42" s="34">
        <v>261.6</v>
      </c>
      <c r="I42" s="15">
        <f t="shared" si="0"/>
        <v>261.6</v>
      </c>
      <c r="J42" s="15"/>
      <c r="K42" s="15"/>
      <c r="M42" s="15">
        <f t="shared" si="1"/>
        <v>-74.59999999999997</v>
      </c>
      <c r="N42" s="64">
        <f t="shared" si="4"/>
        <v>77.81082688875671</v>
      </c>
    </row>
    <row r="43" spans="1:14" ht="15.75" customHeight="1" hidden="1">
      <c r="A43" s="98"/>
      <c r="B43" s="96"/>
      <c r="C43" s="16" t="s">
        <v>22</v>
      </c>
      <c r="D43" s="18" t="s">
        <v>23</v>
      </c>
      <c r="E43" s="11">
        <f>SUM(E44:E44)</f>
        <v>0</v>
      </c>
      <c r="F43" s="11">
        <f>SUM(F44:F44)</f>
        <v>0</v>
      </c>
      <c r="G43" s="11">
        <f>SUM(G44:G44)</f>
        <v>0</v>
      </c>
      <c r="H43" s="11">
        <f>SUM(H44:H44)</f>
        <v>0</v>
      </c>
      <c r="I43" s="15">
        <f t="shared" si="0"/>
        <v>0</v>
      </c>
      <c r="J43" s="15" t="e">
        <f t="shared" si="2"/>
        <v>#DIV/0!</v>
      </c>
      <c r="K43" s="15" t="e">
        <f t="shared" si="3"/>
        <v>#DIV/0!</v>
      </c>
      <c r="M43" s="15">
        <f t="shared" si="1"/>
        <v>0</v>
      </c>
      <c r="N43" s="64" t="e">
        <f t="shared" si="4"/>
        <v>#DIV/0!</v>
      </c>
    </row>
    <row r="44" spans="1:14" ht="15.75" customHeight="1" hidden="1">
      <c r="A44" s="98"/>
      <c r="B44" s="96"/>
      <c r="C44" s="16" t="s">
        <v>176</v>
      </c>
      <c r="D44" s="67" t="s">
        <v>177</v>
      </c>
      <c r="E44" s="11"/>
      <c r="F44" s="11"/>
      <c r="G44" s="11"/>
      <c r="H44" s="11"/>
      <c r="I44" s="15">
        <f t="shared" si="0"/>
        <v>0</v>
      </c>
      <c r="J44" s="15" t="e">
        <f t="shared" si="2"/>
        <v>#DIV/0!</v>
      </c>
      <c r="K44" s="15" t="e">
        <f t="shared" si="3"/>
        <v>#DIV/0!</v>
      </c>
      <c r="M44" s="15">
        <f t="shared" si="1"/>
        <v>0</v>
      </c>
      <c r="N44" s="64" t="e">
        <f t="shared" si="4"/>
        <v>#DIV/0!</v>
      </c>
    </row>
    <row r="45" spans="1:14" ht="15.75" customHeight="1" hidden="1">
      <c r="A45" s="98"/>
      <c r="B45" s="96"/>
      <c r="C45" s="16" t="s">
        <v>49</v>
      </c>
      <c r="D45" s="18" t="s">
        <v>86</v>
      </c>
      <c r="E45" s="11"/>
      <c r="F45" s="11"/>
      <c r="G45" s="11"/>
      <c r="H45" s="11"/>
      <c r="I45" s="15">
        <f t="shared" si="0"/>
        <v>0</v>
      </c>
      <c r="J45" s="15" t="e">
        <f t="shared" si="2"/>
        <v>#DIV/0!</v>
      </c>
      <c r="K45" s="15" t="e">
        <f t="shared" si="3"/>
        <v>#DIV/0!</v>
      </c>
      <c r="M45" s="15">
        <f t="shared" si="1"/>
        <v>0</v>
      </c>
      <c r="N45" s="64" t="e">
        <f t="shared" si="4"/>
        <v>#DIV/0!</v>
      </c>
    </row>
    <row r="46" spans="1:14" s="26" customFormat="1" ht="15.75">
      <c r="A46" s="98"/>
      <c r="B46" s="96"/>
      <c r="C46" s="28"/>
      <c r="D46" s="24" t="s">
        <v>34</v>
      </c>
      <c r="E46" s="37">
        <f>SUM(E41:E43,E45)</f>
        <v>648.0999999999999</v>
      </c>
      <c r="F46" s="37">
        <f>SUM(F41:F43,F45)</f>
        <v>485</v>
      </c>
      <c r="G46" s="37">
        <f>SUM(G41:G43,G45)</f>
        <v>284.8</v>
      </c>
      <c r="H46" s="37">
        <f>SUM(H41:H43,H45)</f>
        <v>832.6</v>
      </c>
      <c r="I46" s="59">
        <f t="shared" si="0"/>
        <v>547.8</v>
      </c>
      <c r="J46" s="59">
        <f t="shared" si="2"/>
        <v>292.3455056179775</v>
      </c>
      <c r="K46" s="59">
        <f t="shared" si="3"/>
        <v>171.6701030927835</v>
      </c>
      <c r="M46" s="59">
        <f t="shared" si="1"/>
        <v>184.5000000000001</v>
      </c>
      <c r="N46" s="66">
        <f t="shared" si="4"/>
        <v>128.4678290387286</v>
      </c>
    </row>
    <row r="47" spans="1:14" s="26" customFormat="1" ht="15.75">
      <c r="A47" s="99"/>
      <c r="B47" s="97"/>
      <c r="C47" s="28"/>
      <c r="D47" s="24" t="s">
        <v>35</v>
      </c>
      <c r="E47" s="25">
        <f>E40+E46</f>
        <v>3624</v>
      </c>
      <c r="F47" s="25">
        <f>F40+F46</f>
        <v>2285</v>
      </c>
      <c r="G47" s="25">
        <f>G40+G46</f>
        <v>1184.8</v>
      </c>
      <c r="H47" s="25">
        <f>H40+H46</f>
        <v>20559.199999999997</v>
      </c>
      <c r="I47" s="59">
        <f t="shared" si="0"/>
        <v>19374.399999999998</v>
      </c>
      <c r="J47" s="59">
        <f t="shared" si="2"/>
        <v>1735.2464550979068</v>
      </c>
      <c r="K47" s="59">
        <f t="shared" si="3"/>
        <v>899.746170678337</v>
      </c>
      <c r="M47" s="59">
        <f t="shared" si="1"/>
        <v>16935.199999999997</v>
      </c>
      <c r="N47" s="66">
        <f t="shared" si="4"/>
        <v>567.3068432671081</v>
      </c>
    </row>
    <row r="48" spans="1:14" ht="63">
      <c r="A48" s="92" t="s">
        <v>58</v>
      </c>
      <c r="B48" s="95" t="s">
        <v>59</v>
      </c>
      <c r="C48" s="19" t="s">
        <v>60</v>
      </c>
      <c r="D48" s="33" t="s">
        <v>61</v>
      </c>
      <c r="E48" s="34">
        <v>1380</v>
      </c>
      <c r="F48" s="11"/>
      <c r="G48" s="34"/>
      <c r="H48" s="34"/>
      <c r="I48" s="15">
        <f t="shared" si="0"/>
        <v>0</v>
      </c>
      <c r="J48" s="15"/>
      <c r="K48" s="15"/>
      <c r="M48" s="15">
        <f t="shared" si="1"/>
        <v>-1380</v>
      </c>
      <c r="N48" s="64">
        <f t="shared" si="4"/>
        <v>0</v>
      </c>
    </row>
    <row r="49" spans="1:14" ht="31.5" customHeight="1">
      <c r="A49" s="98"/>
      <c r="B49" s="96"/>
      <c r="C49" s="16" t="s">
        <v>16</v>
      </c>
      <c r="D49" s="21" t="s">
        <v>17</v>
      </c>
      <c r="E49" s="34"/>
      <c r="F49" s="34">
        <v>180</v>
      </c>
      <c r="G49" s="34">
        <v>76</v>
      </c>
      <c r="H49" s="34">
        <v>2644.9</v>
      </c>
      <c r="I49" s="15">
        <f t="shared" si="0"/>
        <v>2568.9</v>
      </c>
      <c r="J49" s="15">
        <f t="shared" si="2"/>
        <v>3480.1315789473683</v>
      </c>
      <c r="K49" s="15">
        <f t="shared" si="3"/>
        <v>1469.388888888889</v>
      </c>
      <c r="M49" s="15">
        <f t="shared" si="1"/>
        <v>2644.9</v>
      </c>
      <c r="N49" s="64"/>
    </row>
    <row r="50" spans="1:14" ht="47.25">
      <c r="A50" s="98"/>
      <c r="B50" s="96"/>
      <c r="C50" s="19" t="s">
        <v>62</v>
      </c>
      <c r="D50" s="20" t="s">
        <v>63</v>
      </c>
      <c r="E50" s="34">
        <v>4528.5</v>
      </c>
      <c r="F50" s="34"/>
      <c r="G50" s="34"/>
      <c r="H50" s="34">
        <v>-0.3</v>
      </c>
      <c r="I50" s="15">
        <f t="shared" si="0"/>
        <v>-0.3</v>
      </c>
      <c r="J50" s="15"/>
      <c r="K50" s="15"/>
      <c r="M50" s="15">
        <f t="shared" si="1"/>
        <v>-4528.8</v>
      </c>
      <c r="N50" s="64">
        <f t="shared" si="4"/>
        <v>-0.006624710168930109</v>
      </c>
    </row>
    <row r="51" spans="1:14" ht="31.5" customHeight="1">
      <c r="A51" s="98"/>
      <c r="B51" s="96"/>
      <c r="C51" s="16" t="s">
        <v>22</v>
      </c>
      <c r="D51" s="18" t="s">
        <v>23</v>
      </c>
      <c r="E51" s="11">
        <f>E52</f>
        <v>205.2</v>
      </c>
      <c r="F51" s="11">
        <f>F52</f>
        <v>0</v>
      </c>
      <c r="G51" s="11">
        <f>G52</f>
        <v>0</v>
      </c>
      <c r="H51" s="11">
        <f>H52</f>
        <v>0</v>
      </c>
      <c r="I51" s="15">
        <f t="shared" si="0"/>
        <v>0</v>
      </c>
      <c r="J51" s="15"/>
      <c r="K51" s="15"/>
      <c r="M51" s="15">
        <f t="shared" si="1"/>
        <v>-205.2</v>
      </c>
      <c r="N51" s="64">
        <f t="shared" si="4"/>
        <v>0</v>
      </c>
    </row>
    <row r="52" spans="1:14" ht="31.5" customHeight="1" hidden="1">
      <c r="A52" s="98"/>
      <c r="B52" s="96"/>
      <c r="C52" s="19" t="s">
        <v>25</v>
      </c>
      <c r="D52" s="20" t="s">
        <v>26</v>
      </c>
      <c r="E52" s="11">
        <v>205.2</v>
      </c>
      <c r="F52" s="11"/>
      <c r="G52" s="11"/>
      <c r="H52" s="11"/>
      <c r="I52" s="15">
        <f t="shared" si="0"/>
        <v>0</v>
      </c>
      <c r="J52" s="15"/>
      <c r="K52" s="15"/>
      <c r="M52" s="15">
        <f t="shared" si="1"/>
        <v>-205.2</v>
      </c>
      <c r="N52" s="64">
        <f t="shared" si="4"/>
        <v>0</v>
      </c>
    </row>
    <row r="53" spans="1:14" ht="15.75" customHeight="1" hidden="1">
      <c r="A53" s="98"/>
      <c r="B53" s="96"/>
      <c r="C53" s="16" t="s">
        <v>27</v>
      </c>
      <c r="D53" s="18" t="s">
        <v>28</v>
      </c>
      <c r="E53" s="34"/>
      <c r="F53" s="34"/>
      <c r="G53" s="34"/>
      <c r="H53" s="34"/>
      <c r="I53" s="15">
        <f t="shared" si="0"/>
        <v>0</v>
      </c>
      <c r="J53" s="15"/>
      <c r="K53" s="15"/>
      <c r="M53" s="15">
        <f t="shared" si="1"/>
        <v>0</v>
      </c>
      <c r="N53" s="64"/>
    </row>
    <row r="54" spans="1:14" ht="15.75" customHeight="1">
      <c r="A54" s="98"/>
      <c r="B54" s="96"/>
      <c r="C54" s="16" t="s">
        <v>50</v>
      </c>
      <c r="D54" s="18" t="s">
        <v>51</v>
      </c>
      <c r="E54" s="34"/>
      <c r="F54" s="34">
        <v>16.7</v>
      </c>
      <c r="G54" s="34">
        <v>16.7</v>
      </c>
      <c r="H54" s="34">
        <v>16.7</v>
      </c>
      <c r="I54" s="15">
        <f t="shared" si="0"/>
        <v>0</v>
      </c>
      <c r="J54" s="15">
        <f t="shared" si="2"/>
        <v>100</v>
      </c>
      <c r="K54" s="15">
        <f t="shared" si="3"/>
        <v>100</v>
      </c>
      <c r="M54" s="15">
        <f t="shared" si="1"/>
        <v>16.7</v>
      </c>
      <c r="N54" s="64"/>
    </row>
    <row r="55" spans="1:14" ht="15.75" customHeight="1" hidden="1">
      <c r="A55" s="98"/>
      <c r="B55" s="96"/>
      <c r="C55" s="16" t="s">
        <v>64</v>
      </c>
      <c r="D55" s="18" t="s">
        <v>65</v>
      </c>
      <c r="E55" s="11"/>
      <c r="F55" s="34"/>
      <c r="G55" s="11"/>
      <c r="H55" s="11"/>
      <c r="I55" s="15">
        <f t="shared" si="0"/>
        <v>0</v>
      </c>
      <c r="J55" s="15" t="e">
        <f t="shared" si="2"/>
        <v>#DIV/0!</v>
      </c>
      <c r="K55" s="15" t="e">
        <f t="shared" si="3"/>
        <v>#DIV/0!</v>
      </c>
      <c r="M55" s="15">
        <f t="shared" si="1"/>
        <v>0</v>
      </c>
      <c r="N55" s="64" t="e">
        <f t="shared" si="4"/>
        <v>#DIV/0!</v>
      </c>
    </row>
    <row r="56" spans="1:14" s="26" customFormat="1" ht="15.75">
      <c r="A56" s="98"/>
      <c r="B56" s="96"/>
      <c r="C56" s="23"/>
      <c r="D56" s="24" t="s">
        <v>31</v>
      </c>
      <c r="E56" s="25">
        <f>SUM(E48:E51,E53:E55)</f>
        <v>6113.7</v>
      </c>
      <c r="F56" s="25">
        <f>SUM(F48:F51,F53:F55)</f>
        <v>196.7</v>
      </c>
      <c r="G56" s="25">
        <f>SUM(G48:G51,G53:G55)</f>
        <v>92.7</v>
      </c>
      <c r="H56" s="25">
        <f>SUM(H48:H51,H53:H55)</f>
        <v>2661.2999999999997</v>
      </c>
      <c r="I56" s="59">
        <f t="shared" si="0"/>
        <v>2568.6</v>
      </c>
      <c r="J56" s="59">
        <f t="shared" si="2"/>
        <v>2870.8737864077666</v>
      </c>
      <c r="K56" s="59">
        <f t="shared" si="3"/>
        <v>1352.9740721911542</v>
      </c>
      <c r="M56" s="59">
        <f t="shared" si="1"/>
        <v>-3452.4</v>
      </c>
      <c r="N56" s="66">
        <f t="shared" si="4"/>
        <v>43.53010451935816</v>
      </c>
    </row>
    <row r="57" spans="1:14" ht="31.5" customHeight="1">
      <c r="A57" s="98"/>
      <c r="B57" s="96"/>
      <c r="C57" s="16" t="s">
        <v>22</v>
      </c>
      <c r="D57" s="18" t="s">
        <v>23</v>
      </c>
      <c r="E57" s="11">
        <f>E58</f>
        <v>0</v>
      </c>
      <c r="F57" s="11">
        <f>F58</f>
        <v>1500</v>
      </c>
      <c r="G57" s="11">
        <v>870</v>
      </c>
      <c r="H57" s="11">
        <f>H58</f>
        <v>1723.2</v>
      </c>
      <c r="I57" s="15">
        <f t="shared" si="0"/>
        <v>853.2</v>
      </c>
      <c r="J57" s="15">
        <f t="shared" si="2"/>
        <v>198.06896551724137</v>
      </c>
      <c r="K57" s="15">
        <f t="shared" si="3"/>
        <v>114.88000000000001</v>
      </c>
      <c r="M57" s="15">
        <f t="shared" si="1"/>
        <v>1723.2</v>
      </c>
      <c r="N57" s="64"/>
    </row>
    <row r="58" spans="1:14" ht="31.5" customHeight="1">
      <c r="A58" s="98"/>
      <c r="B58" s="96"/>
      <c r="C58" s="19" t="s">
        <v>25</v>
      </c>
      <c r="D58" s="20" t="s">
        <v>26</v>
      </c>
      <c r="E58" s="11"/>
      <c r="F58" s="11">
        <v>1500</v>
      </c>
      <c r="G58" s="11">
        <v>740</v>
      </c>
      <c r="H58" s="11">
        <v>1723.2</v>
      </c>
      <c r="I58" s="15">
        <f t="shared" si="0"/>
        <v>983.2</v>
      </c>
      <c r="J58" s="15">
        <f t="shared" si="2"/>
        <v>232.8648648648649</v>
      </c>
      <c r="K58" s="15">
        <f t="shared" si="3"/>
        <v>114.88000000000001</v>
      </c>
      <c r="M58" s="15">
        <f t="shared" si="1"/>
        <v>1723.2</v>
      </c>
      <c r="N58" s="64"/>
    </row>
    <row r="59" spans="1:14" s="26" customFormat="1" ht="15.75">
      <c r="A59" s="98"/>
      <c r="B59" s="96"/>
      <c r="C59" s="23"/>
      <c r="D59" s="24" t="s">
        <v>34</v>
      </c>
      <c r="E59" s="25">
        <f>SUM(E57)</f>
        <v>0</v>
      </c>
      <c r="F59" s="25">
        <f>SUM(F57)</f>
        <v>1500</v>
      </c>
      <c r="G59" s="25">
        <f>SUM(G57)</f>
        <v>870</v>
      </c>
      <c r="H59" s="25">
        <f>SUM(H57)</f>
        <v>1723.2</v>
      </c>
      <c r="I59" s="59">
        <f t="shared" si="0"/>
        <v>853.2</v>
      </c>
      <c r="J59" s="59">
        <f t="shared" si="2"/>
        <v>198.06896551724137</v>
      </c>
      <c r="K59" s="59">
        <f t="shared" si="3"/>
        <v>114.88000000000001</v>
      </c>
      <c r="M59" s="59">
        <f t="shared" si="1"/>
        <v>1723.2</v>
      </c>
      <c r="N59" s="66"/>
    </row>
    <row r="60" spans="1:14" s="26" customFormat="1" ht="15.75">
      <c r="A60" s="69"/>
      <c r="B60" s="69"/>
      <c r="C60" s="23"/>
      <c r="D60" s="24" t="s">
        <v>35</v>
      </c>
      <c r="E60" s="25">
        <f>E56+E59</f>
        <v>6113.7</v>
      </c>
      <c r="F60" s="25">
        <f>F56+F59</f>
        <v>1696.7</v>
      </c>
      <c r="G60" s="25">
        <f>G56+G59</f>
        <v>962.7</v>
      </c>
      <c r="H60" s="25">
        <f>H56+H59</f>
        <v>4384.5</v>
      </c>
      <c r="I60" s="59">
        <f t="shared" si="0"/>
        <v>3421.8</v>
      </c>
      <c r="J60" s="59">
        <f t="shared" si="2"/>
        <v>455.43783110003113</v>
      </c>
      <c r="K60" s="59">
        <f t="shared" si="3"/>
        <v>258.4133906995933</v>
      </c>
      <c r="M60" s="59">
        <f t="shared" si="1"/>
        <v>-1729.1999999999998</v>
      </c>
      <c r="N60" s="66">
        <f t="shared" si="4"/>
        <v>71.71598213847588</v>
      </c>
    </row>
    <row r="61" spans="1:14" s="26" customFormat="1" ht="15.75">
      <c r="A61" s="95">
        <v>905</v>
      </c>
      <c r="B61" s="95" t="s">
        <v>219</v>
      </c>
      <c r="C61" s="16" t="s">
        <v>27</v>
      </c>
      <c r="D61" s="18" t="s">
        <v>28</v>
      </c>
      <c r="E61" s="34"/>
      <c r="F61" s="34"/>
      <c r="G61" s="34"/>
      <c r="H61" s="34">
        <v>5.6</v>
      </c>
      <c r="I61" s="15">
        <f t="shared" si="0"/>
        <v>5.6</v>
      </c>
      <c r="J61" s="15"/>
      <c r="K61" s="15"/>
      <c r="L61" s="3"/>
      <c r="M61" s="15">
        <f t="shared" si="1"/>
        <v>5.6</v>
      </c>
      <c r="N61" s="64"/>
    </row>
    <row r="62" spans="1:14" s="26" customFormat="1" ht="15.75">
      <c r="A62" s="96"/>
      <c r="B62" s="96"/>
      <c r="C62" s="16" t="s">
        <v>50</v>
      </c>
      <c r="D62" s="18" t="s">
        <v>51</v>
      </c>
      <c r="E62" s="34"/>
      <c r="F62" s="34">
        <v>5.6</v>
      </c>
      <c r="G62" s="34">
        <v>5.6</v>
      </c>
      <c r="H62" s="34"/>
      <c r="I62" s="15">
        <f t="shared" si="0"/>
        <v>-5.6</v>
      </c>
      <c r="J62" s="15">
        <f t="shared" si="2"/>
        <v>0</v>
      </c>
      <c r="K62" s="15">
        <f t="shared" si="3"/>
        <v>0</v>
      </c>
      <c r="L62" s="3"/>
      <c r="M62" s="15">
        <f t="shared" si="1"/>
        <v>0</v>
      </c>
      <c r="N62" s="64"/>
    </row>
    <row r="63" spans="1:14" s="26" customFormat="1" ht="15.75">
      <c r="A63" s="97"/>
      <c r="B63" s="97"/>
      <c r="C63" s="23"/>
      <c r="D63" s="24" t="s">
        <v>35</v>
      </c>
      <c r="E63" s="37">
        <f>E61+E62</f>
        <v>0</v>
      </c>
      <c r="F63" s="37">
        <f>F61+F62</f>
        <v>5.6</v>
      </c>
      <c r="G63" s="37">
        <f>G61+G62</f>
        <v>5.6</v>
      </c>
      <c r="H63" s="37">
        <f>H61+H62</f>
        <v>5.6</v>
      </c>
      <c r="I63" s="59">
        <f t="shared" si="0"/>
        <v>0</v>
      </c>
      <c r="J63" s="59">
        <f t="shared" si="2"/>
        <v>100</v>
      </c>
      <c r="K63" s="59">
        <f t="shared" si="3"/>
        <v>100</v>
      </c>
      <c r="M63" s="59">
        <f t="shared" si="1"/>
        <v>5.6</v>
      </c>
      <c r="N63" s="66"/>
    </row>
    <row r="64" spans="1:14" ht="31.5" customHeight="1">
      <c r="A64" s="92" t="s">
        <v>66</v>
      </c>
      <c r="B64" s="95" t="s">
        <v>67</v>
      </c>
      <c r="C64" s="16" t="s">
        <v>16</v>
      </c>
      <c r="D64" s="21" t="s">
        <v>17</v>
      </c>
      <c r="E64" s="11"/>
      <c r="F64" s="11"/>
      <c r="G64" s="11"/>
      <c r="H64" s="11">
        <v>0.4</v>
      </c>
      <c r="I64" s="15">
        <f t="shared" si="0"/>
        <v>0.4</v>
      </c>
      <c r="J64" s="15"/>
      <c r="K64" s="15"/>
      <c r="M64" s="15">
        <f t="shared" si="1"/>
        <v>0.4</v>
      </c>
      <c r="N64" s="64"/>
    </row>
    <row r="65" spans="1:14" ht="15.75" hidden="1">
      <c r="A65" s="98"/>
      <c r="B65" s="96"/>
      <c r="C65" s="16" t="s">
        <v>22</v>
      </c>
      <c r="D65" s="18" t="s">
        <v>23</v>
      </c>
      <c r="E65" s="11">
        <f>E66</f>
        <v>0</v>
      </c>
      <c r="F65" s="11">
        <f>F66</f>
        <v>0</v>
      </c>
      <c r="G65" s="11">
        <f>G66</f>
        <v>0</v>
      </c>
      <c r="H65" s="11">
        <f>H66</f>
        <v>0</v>
      </c>
      <c r="I65" s="15">
        <f t="shared" si="0"/>
        <v>0</v>
      </c>
      <c r="J65" s="15"/>
      <c r="K65" s="15"/>
      <c r="M65" s="15">
        <f t="shared" si="1"/>
        <v>0</v>
      </c>
      <c r="N65" s="64" t="e">
        <f t="shared" si="4"/>
        <v>#DIV/0!</v>
      </c>
    </row>
    <row r="66" spans="1:14" ht="47.25" hidden="1">
      <c r="A66" s="98"/>
      <c r="B66" s="96"/>
      <c r="C66" s="19" t="s">
        <v>25</v>
      </c>
      <c r="D66" s="20" t="s">
        <v>26</v>
      </c>
      <c r="E66" s="11"/>
      <c r="F66" s="11"/>
      <c r="G66" s="11"/>
      <c r="H66" s="11"/>
      <c r="I66" s="15">
        <f t="shared" si="0"/>
        <v>0</v>
      </c>
      <c r="J66" s="15"/>
      <c r="K66" s="15"/>
      <c r="M66" s="15">
        <f t="shared" si="1"/>
        <v>0</v>
      </c>
      <c r="N66" s="64" t="e">
        <f t="shared" si="4"/>
        <v>#DIV/0!</v>
      </c>
    </row>
    <row r="67" spans="1:14" ht="15.75" customHeight="1">
      <c r="A67" s="98"/>
      <c r="B67" s="96"/>
      <c r="C67" s="16" t="s">
        <v>27</v>
      </c>
      <c r="D67" s="18" t="s">
        <v>28</v>
      </c>
      <c r="E67" s="11">
        <v>0.9</v>
      </c>
      <c r="F67" s="11"/>
      <c r="G67" s="11"/>
      <c r="H67" s="11"/>
      <c r="I67" s="15">
        <f t="shared" si="0"/>
        <v>0</v>
      </c>
      <c r="J67" s="15"/>
      <c r="K67" s="15"/>
      <c r="M67" s="15">
        <f t="shared" si="1"/>
        <v>-0.9</v>
      </c>
      <c r="N67" s="64">
        <f t="shared" si="4"/>
        <v>0</v>
      </c>
    </row>
    <row r="68" spans="1:14" ht="15.75" customHeight="1">
      <c r="A68" s="98"/>
      <c r="B68" s="96"/>
      <c r="C68" s="16" t="s">
        <v>50</v>
      </c>
      <c r="D68" s="18" t="s">
        <v>51</v>
      </c>
      <c r="E68" s="11"/>
      <c r="F68" s="11">
        <v>22.3</v>
      </c>
      <c r="G68" s="11">
        <v>22.3</v>
      </c>
      <c r="H68" s="11">
        <v>22.3</v>
      </c>
      <c r="I68" s="15">
        <f t="shared" si="0"/>
        <v>0</v>
      </c>
      <c r="J68" s="15">
        <f t="shared" si="2"/>
        <v>100</v>
      </c>
      <c r="K68" s="15">
        <f t="shared" si="3"/>
        <v>100</v>
      </c>
      <c r="M68" s="15">
        <f t="shared" si="1"/>
        <v>22.3</v>
      </c>
      <c r="N68" s="64"/>
    </row>
    <row r="69" spans="1:14" s="26" customFormat="1" ht="15.75">
      <c r="A69" s="98"/>
      <c r="B69" s="96"/>
      <c r="C69" s="8"/>
      <c r="D69" s="24" t="s">
        <v>31</v>
      </c>
      <c r="E69" s="25">
        <f>SUM(E64:E65,E67:E68)</f>
        <v>0.9</v>
      </c>
      <c r="F69" s="25">
        <f>SUM(F64:F65,F67:F68)</f>
        <v>22.3</v>
      </c>
      <c r="G69" s="25">
        <f>SUM(G64:G65,G67:G68)</f>
        <v>22.3</v>
      </c>
      <c r="H69" s="25">
        <f>SUM(H64:H65,H67:H68)</f>
        <v>22.7</v>
      </c>
      <c r="I69" s="59">
        <f t="shared" si="0"/>
        <v>0.3999999999999986</v>
      </c>
      <c r="J69" s="59">
        <f t="shared" si="2"/>
        <v>101.79372197309415</v>
      </c>
      <c r="K69" s="59">
        <f t="shared" si="3"/>
        <v>101.79372197309415</v>
      </c>
      <c r="M69" s="59">
        <f t="shared" si="1"/>
        <v>21.8</v>
      </c>
      <c r="N69" s="66">
        <f t="shared" si="4"/>
        <v>2522.222222222222</v>
      </c>
    </row>
    <row r="70" spans="1:14" ht="15.75">
      <c r="A70" s="98"/>
      <c r="B70" s="96"/>
      <c r="C70" s="16" t="s">
        <v>68</v>
      </c>
      <c r="D70" s="18" t="s">
        <v>69</v>
      </c>
      <c r="E70" s="11">
        <v>11401.7</v>
      </c>
      <c r="F70" s="11">
        <v>13174.1</v>
      </c>
      <c r="G70" s="11">
        <v>9527.9</v>
      </c>
      <c r="H70" s="11">
        <v>7900.8</v>
      </c>
      <c r="I70" s="15">
        <f t="shared" si="0"/>
        <v>-1627.0999999999995</v>
      </c>
      <c r="J70" s="15">
        <f t="shared" si="2"/>
        <v>82.92278466398683</v>
      </c>
      <c r="K70" s="15">
        <f t="shared" si="3"/>
        <v>59.972218216045114</v>
      </c>
      <c r="M70" s="15">
        <f t="shared" si="1"/>
        <v>-3500.9000000000005</v>
      </c>
      <c r="N70" s="64">
        <f t="shared" si="4"/>
        <v>69.29492970346527</v>
      </c>
    </row>
    <row r="71" spans="1:14" ht="15.75">
      <c r="A71" s="98"/>
      <c r="B71" s="96"/>
      <c r="C71" s="16" t="s">
        <v>22</v>
      </c>
      <c r="D71" s="18" t="s">
        <v>23</v>
      </c>
      <c r="E71" s="11">
        <f>SUM(E72:E79)</f>
        <v>3770</v>
      </c>
      <c r="F71" s="11">
        <f>SUM(F72:F79)</f>
        <v>6091.4</v>
      </c>
      <c r="G71" s="11">
        <f>SUM(G72:G79)</f>
        <v>3444.4</v>
      </c>
      <c r="H71" s="11">
        <f>SUM(H72:H79)</f>
        <v>6823.6</v>
      </c>
      <c r="I71" s="15">
        <f aca="true" t="shared" si="5" ref="I71:I134">H71-G71</f>
        <v>3379.2000000000003</v>
      </c>
      <c r="J71" s="15">
        <f t="shared" si="2"/>
        <v>198.10707234932065</v>
      </c>
      <c r="K71" s="15">
        <f t="shared" si="3"/>
        <v>112.02022523557804</v>
      </c>
      <c r="M71" s="15">
        <f aca="true" t="shared" si="6" ref="M71:M134">H71-E71</f>
        <v>3053.6000000000004</v>
      </c>
      <c r="N71" s="64">
        <f t="shared" si="4"/>
        <v>180.99734748010613</v>
      </c>
    </row>
    <row r="72" spans="1:14" s="26" customFormat="1" ht="31.5" hidden="1">
      <c r="A72" s="98"/>
      <c r="B72" s="96"/>
      <c r="C72" s="19" t="s">
        <v>70</v>
      </c>
      <c r="D72" s="20" t="s">
        <v>71</v>
      </c>
      <c r="E72" s="11">
        <v>994.3</v>
      </c>
      <c r="F72" s="11">
        <v>1100</v>
      </c>
      <c r="G72" s="11">
        <v>665.4</v>
      </c>
      <c r="H72" s="11">
        <v>615.1</v>
      </c>
      <c r="I72" s="15">
        <f t="shared" si="5"/>
        <v>-50.299999999999955</v>
      </c>
      <c r="J72" s="15">
        <f aca="true" t="shared" si="7" ref="J72:J134">H72/G72*100</f>
        <v>92.44063721070034</v>
      </c>
      <c r="K72" s="15">
        <f aca="true" t="shared" si="8" ref="K72:K134">H72/F72*100</f>
        <v>55.91818181818182</v>
      </c>
      <c r="L72" s="3"/>
      <c r="M72" s="15">
        <f t="shared" si="6"/>
        <v>-379.19999999999993</v>
      </c>
      <c r="N72" s="64">
        <f aca="true" t="shared" si="9" ref="N72:N134">H72/E72*100</f>
        <v>61.86261691642362</v>
      </c>
    </row>
    <row r="73" spans="1:14" s="26" customFormat="1" ht="31.5" hidden="1">
      <c r="A73" s="98"/>
      <c r="B73" s="96"/>
      <c r="C73" s="19" t="s">
        <v>72</v>
      </c>
      <c r="D73" s="20" t="s">
        <v>73</v>
      </c>
      <c r="E73" s="11"/>
      <c r="F73" s="11"/>
      <c r="G73" s="11"/>
      <c r="H73" s="11"/>
      <c r="I73" s="15">
        <f t="shared" si="5"/>
        <v>0</v>
      </c>
      <c r="J73" s="15" t="e">
        <f t="shared" si="7"/>
        <v>#DIV/0!</v>
      </c>
      <c r="K73" s="15" t="e">
        <f t="shared" si="8"/>
        <v>#DIV/0!</v>
      </c>
      <c r="L73" s="3"/>
      <c r="M73" s="15">
        <f t="shared" si="6"/>
        <v>0</v>
      </c>
      <c r="N73" s="64" t="e">
        <f t="shared" si="9"/>
        <v>#DIV/0!</v>
      </c>
    </row>
    <row r="74" spans="1:14" s="26" customFormat="1" ht="31.5" hidden="1">
      <c r="A74" s="98"/>
      <c r="B74" s="96"/>
      <c r="C74" s="19" t="s">
        <v>74</v>
      </c>
      <c r="D74" s="20" t="s">
        <v>75</v>
      </c>
      <c r="E74" s="11">
        <v>0.5</v>
      </c>
      <c r="F74" s="11"/>
      <c r="G74" s="11"/>
      <c r="H74" s="11">
        <v>2029.2</v>
      </c>
      <c r="I74" s="15">
        <f t="shared" si="5"/>
        <v>2029.2</v>
      </c>
      <c r="J74" s="15" t="e">
        <f t="shared" si="7"/>
        <v>#DIV/0!</v>
      </c>
      <c r="K74" s="15" t="e">
        <f t="shared" si="8"/>
        <v>#DIV/0!</v>
      </c>
      <c r="L74" s="3"/>
      <c r="M74" s="15">
        <f t="shared" si="6"/>
        <v>2028.7</v>
      </c>
      <c r="N74" s="64">
        <f t="shared" si="9"/>
        <v>405840</v>
      </c>
    </row>
    <row r="75" spans="1:14" s="26" customFormat="1" ht="31.5" hidden="1">
      <c r="A75" s="98"/>
      <c r="B75" s="96"/>
      <c r="C75" s="19" t="s">
        <v>76</v>
      </c>
      <c r="D75" s="20" t="s">
        <v>77</v>
      </c>
      <c r="E75" s="11"/>
      <c r="F75" s="11"/>
      <c r="G75" s="11"/>
      <c r="H75" s="11"/>
      <c r="I75" s="15">
        <f t="shared" si="5"/>
        <v>0</v>
      </c>
      <c r="J75" s="15" t="e">
        <f t="shared" si="7"/>
        <v>#DIV/0!</v>
      </c>
      <c r="K75" s="15" t="e">
        <f t="shared" si="8"/>
        <v>#DIV/0!</v>
      </c>
      <c r="L75" s="3"/>
      <c r="M75" s="15">
        <f t="shared" si="6"/>
        <v>0</v>
      </c>
      <c r="N75" s="64" t="e">
        <f t="shared" si="9"/>
        <v>#DIV/0!</v>
      </c>
    </row>
    <row r="76" spans="1:14" s="26" customFormat="1" ht="31.5" hidden="1">
      <c r="A76" s="98"/>
      <c r="B76" s="96"/>
      <c r="C76" s="19" t="s">
        <v>78</v>
      </c>
      <c r="D76" s="20" t="s">
        <v>79</v>
      </c>
      <c r="E76" s="11">
        <v>129</v>
      </c>
      <c r="F76" s="11">
        <v>1200</v>
      </c>
      <c r="G76" s="11">
        <v>567</v>
      </c>
      <c r="H76" s="11">
        <v>2365.2</v>
      </c>
      <c r="I76" s="15">
        <f t="shared" si="5"/>
        <v>1798.1999999999998</v>
      </c>
      <c r="J76" s="15">
        <f t="shared" si="7"/>
        <v>417.1428571428571</v>
      </c>
      <c r="K76" s="15">
        <f t="shared" si="8"/>
        <v>197.1</v>
      </c>
      <c r="L76" s="3"/>
      <c r="M76" s="15">
        <f t="shared" si="6"/>
        <v>2236.2</v>
      </c>
      <c r="N76" s="64">
        <f t="shared" si="9"/>
        <v>1833.4883720930231</v>
      </c>
    </row>
    <row r="77" spans="1:14" s="26" customFormat="1" ht="31.5" hidden="1">
      <c r="A77" s="98"/>
      <c r="B77" s="96"/>
      <c r="C77" s="19" t="s">
        <v>80</v>
      </c>
      <c r="D77" s="20" t="s">
        <v>81</v>
      </c>
      <c r="E77" s="11"/>
      <c r="F77" s="11"/>
      <c r="G77" s="11"/>
      <c r="H77" s="11"/>
      <c r="I77" s="15">
        <f t="shared" si="5"/>
        <v>0</v>
      </c>
      <c r="J77" s="15" t="e">
        <f t="shared" si="7"/>
        <v>#DIV/0!</v>
      </c>
      <c r="K77" s="15" t="e">
        <f t="shared" si="8"/>
        <v>#DIV/0!</v>
      </c>
      <c r="L77" s="3"/>
      <c r="M77" s="15">
        <f t="shared" si="6"/>
        <v>0</v>
      </c>
      <c r="N77" s="64" t="e">
        <f t="shared" si="9"/>
        <v>#DIV/0!</v>
      </c>
    </row>
    <row r="78" spans="1:14" s="26" customFormat="1" ht="31.5" hidden="1">
      <c r="A78" s="98"/>
      <c r="B78" s="96"/>
      <c r="C78" s="19" t="s">
        <v>82</v>
      </c>
      <c r="D78" s="20" t="s">
        <v>83</v>
      </c>
      <c r="E78" s="11"/>
      <c r="F78" s="11"/>
      <c r="G78" s="11"/>
      <c r="H78" s="11"/>
      <c r="I78" s="15">
        <f t="shared" si="5"/>
        <v>0</v>
      </c>
      <c r="J78" s="15" t="e">
        <f t="shared" si="7"/>
        <v>#DIV/0!</v>
      </c>
      <c r="K78" s="15" t="e">
        <f t="shared" si="8"/>
        <v>#DIV/0!</v>
      </c>
      <c r="L78" s="3"/>
      <c r="M78" s="15">
        <f t="shared" si="6"/>
        <v>0</v>
      </c>
      <c r="N78" s="64" t="e">
        <f t="shared" si="9"/>
        <v>#DIV/0!</v>
      </c>
    </row>
    <row r="79" spans="1:14" ht="47.25" hidden="1">
      <c r="A79" s="98"/>
      <c r="B79" s="96"/>
      <c r="C79" s="19" t="s">
        <v>25</v>
      </c>
      <c r="D79" s="20" t="s">
        <v>26</v>
      </c>
      <c r="E79" s="11">
        <v>2646.2</v>
      </c>
      <c r="F79" s="11">
        <v>3791.4</v>
      </c>
      <c r="G79" s="11">
        <v>2212</v>
      </c>
      <c r="H79" s="11">
        <v>1814.1</v>
      </c>
      <c r="I79" s="15">
        <f t="shared" si="5"/>
        <v>-397.9000000000001</v>
      </c>
      <c r="J79" s="15">
        <f t="shared" si="7"/>
        <v>82.01175406871609</v>
      </c>
      <c r="K79" s="15">
        <f t="shared" si="8"/>
        <v>47.847760721633165</v>
      </c>
      <c r="M79" s="15">
        <f t="shared" si="6"/>
        <v>-832.0999999999999</v>
      </c>
      <c r="N79" s="64">
        <f t="shared" si="9"/>
        <v>68.5549089260071</v>
      </c>
    </row>
    <row r="80" spans="1:14" s="26" customFormat="1" ht="15.75">
      <c r="A80" s="98"/>
      <c r="B80" s="96"/>
      <c r="C80" s="28"/>
      <c r="D80" s="24" t="s">
        <v>34</v>
      </c>
      <c r="E80" s="25">
        <f>SUM(E70:E71)</f>
        <v>15171.7</v>
      </c>
      <c r="F80" s="25">
        <f>SUM(F70:F71)</f>
        <v>19265.5</v>
      </c>
      <c r="G80" s="25">
        <f>SUM(G70:G71)</f>
        <v>12972.3</v>
      </c>
      <c r="H80" s="25">
        <f>SUM(H70:H71)</f>
        <v>14724.400000000001</v>
      </c>
      <c r="I80" s="59">
        <f t="shared" si="5"/>
        <v>1752.1000000000022</v>
      </c>
      <c r="J80" s="59">
        <f t="shared" si="7"/>
        <v>113.50647148154145</v>
      </c>
      <c r="K80" s="59">
        <f t="shared" si="8"/>
        <v>76.42884949780697</v>
      </c>
      <c r="M80" s="59">
        <f t="shared" si="6"/>
        <v>-447.2999999999993</v>
      </c>
      <c r="N80" s="66">
        <f t="shared" si="9"/>
        <v>97.05174766176499</v>
      </c>
    </row>
    <row r="81" spans="1:14" s="26" customFormat="1" ht="15.75">
      <c r="A81" s="99"/>
      <c r="B81" s="97"/>
      <c r="C81" s="28"/>
      <c r="D81" s="24" t="s">
        <v>35</v>
      </c>
      <c r="E81" s="25">
        <f>E69+E80</f>
        <v>15172.6</v>
      </c>
      <c r="F81" s="25">
        <f>F69+F80</f>
        <v>19287.8</v>
      </c>
      <c r="G81" s="25">
        <f>G69+G80</f>
        <v>12994.599999999999</v>
      </c>
      <c r="H81" s="25">
        <f>H69+H80</f>
        <v>14747.100000000002</v>
      </c>
      <c r="I81" s="59">
        <f t="shared" si="5"/>
        <v>1752.5000000000036</v>
      </c>
      <c r="J81" s="59">
        <f t="shared" si="7"/>
        <v>113.48637126190881</v>
      </c>
      <c r="K81" s="59">
        <f t="shared" si="8"/>
        <v>76.45817563433882</v>
      </c>
      <c r="M81" s="59">
        <f t="shared" si="6"/>
        <v>-425.4999999999982</v>
      </c>
      <c r="N81" s="66">
        <f t="shared" si="9"/>
        <v>97.19560259942266</v>
      </c>
    </row>
    <row r="82" spans="1:14" ht="31.5">
      <c r="A82" s="92" t="s">
        <v>84</v>
      </c>
      <c r="B82" s="95" t="s">
        <v>85</v>
      </c>
      <c r="C82" s="16" t="s">
        <v>16</v>
      </c>
      <c r="D82" s="21" t="s">
        <v>17</v>
      </c>
      <c r="E82" s="34">
        <v>548.7</v>
      </c>
      <c r="F82" s="34"/>
      <c r="G82" s="34"/>
      <c r="H82" s="34">
        <v>422.5</v>
      </c>
      <c r="I82" s="15">
        <f t="shared" si="5"/>
        <v>422.5</v>
      </c>
      <c r="J82" s="15"/>
      <c r="K82" s="15"/>
      <c r="M82" s="15">
        <f t="shared" si="6"/>
        <v>-126.20000000000005</v>
      </c>
      <c r="N82" s="64">
        <f t="shared" si="9"/>
        <v>77.00018224895206</v>
      </c>
    </row>
    <row r="83" spans="1:14" ht="78.75">
      <c r="A83" s="98"/>
      <c r="B83" s="96"/>
      <c r="C83" s="19" t="s">
        <v>18</v>
      </c>
      <c r="D83" s="22" t="s">
        <v>19</v>
      </c>
      <c r="E83" s="34">
        <v>327.2</v>
      </c>
      <c r="F83" s="34"/>
      <c r="G83" s="34"/>
      <c r="H83" s="34">
        <v>35.9</v>
      </c>
      <c r="I83" s="15">
        <f t="shared" si="5"/>
        <v>35.9</v>
      </c>
      <c r="J83" s="15"/>
      <c r="K83" s="15"/>
      <c r="M83" s="15">
        <f t="shared" si="6"/>
        <v>-291.3</v>
      </c>
      <c r="N83" s="64">
        <f t="shared" si="9"/>
        <v>10.971882640586797</v>
      </c>
    </row>
    <row r="84" spans="1:14" ht="15.75">
      <c r="A84" s="98"/>
      <c r="B84" s="96"/>
      <c r="C84" s="16" t="s">
        <v>22</v>
      </c>
      <c r="D84" s="18" t="s">
        <v>23</v>
      </c>
      <c r="E84" s="11">
        <f>E85</f>
        <v>610.6</v>
      </c>
      <c r="F84" s="11">
        <f>F85</f>
        <v>0</v>
      </c>
      <c r="G84" s="11">
        <f>G85</f>
        <v>0</v>
      </c>
      <c r="H84" s="11">
        <f>H85</f>
        <v>820.8</v>
      </c>
      <c r="I84" s="15">
        <f t="shared" si="5"/>
        <v>820.8</v>
      </c>
      <c r="J84" s="15"/>
      <c r="K84" s="15"/>
      <c r="M84" s="15">
        <f t="shared" si="6"/>
        <v>210.19999999999993</v>
      </c>
      <c r="N84" s="64">
        <f t="shared" si="9"/>
        <v>134.42515558467082</v>
      </c>
    </row>
    <row r="85" spans="1:14" ht="47.25" hidden="1">
      <c r="A85" s="98"/>
      <c r="B85" s="96"/>
      <c r="C85" s="19" t="s">
        <v>25</v>
      </c>
      <c r="D85" s="20" t="s">
        <v>26</v>
      </c>
      <c r="E85" s="11">
        <v>610.6</v>
      </c>
      <c r="F85" s="11"/>
      <c r="G85" s="11"/>
      <c r="H85" s="11">
        <v>820.8</v>
      </c>
      <c r="I85" s="15">
        <f t="shared" si="5"/>
        <v>820.8</v>
      </c>
      <c r="J85" s="15"/>
      <c r="K85" s="15"/>
      <c r="M85" s="15">
        <f t="shared" si="6"/>
        <v>210.19999999999993</v>
      </c>
      <c r="N85" s="64">
        <f t="shared" si="9"/>
        <v>134.42515558467082</v>
      </c>
    </row>
    <row r="86" spans="1:14" ht="15.75">
      <c r="A86" s="98"/>
      <c r="B86" s="96"/>
      <c r="C86" s="16" t="s">
        <v>27</v>
      </c>
      <c r="D86" s="18" t="s">
        <v>28</v>
      </c>
      <c r="E86" s="34">
        <v>-140.6</v>
      </c>
      <c r="F86" s="34"/>
      <c r="G86" s="34"/>
      <c r="H86" s="34">
        <v>3.6</v>
      </c>
      <c r="I86" s="15">
        <f t="shared" si="5"/>
        <v>3.6</v>
      </c>
      <c r="J86" s="15"/>
      <c r="K86" s="15"/>
      <c r="M86" s="15">
        <f t="shared" si="6"/>
        <v>144.2</v>
      </c>
      <c r="N86" s="64">
        <f t="shared" si="9"/>
        <v>-2.56045519203414</v>
      </c>
    </row>
    <row r="87" spans="1:14" ht="15.75" customHeight="1">
      <c r="A87" s="98"/>
      <c r="B87" s="96"/>
      <c r="C87" s="16" t="s">
        <v>29</v>
      </c>
      <c r="D87" s="18" t="s">
        <v>30</v>
      </c>
      <c r="E87" s="34">
        <v>684.3</v>
      </c>
      <c r="F87" s="34"/>
      <c r="G87" s="34"/>
      <c r="H87" s="34">
        <v>1008.5</v>
      </c>
      <c r="I87" s="15">
        <f t="shared" si="5"/>
        <v>1008.5</v>
      </c>
      <c r="J87" s="15"/>
      <c r="K87" s="15"/>
      <c r="M87" s="15">
        <f t="shared" si="6"/>
        <v>324.20000000000005</v>
      </c>
      <c r="N87" s="64">
        <f t="shared" si="9"/>
        <v>147.37688148472893</v>
      </c>
    </row>
    <row r="88" spans="1:14" ht="15.75" customHeight="1">
      <c r="A88" s="98"/>
      <c r="B88" s="96"/>
      <c r="C88" s="16" t="s">
        <v>217</v>
      </c>
      <c r="D88" s="18" t="s">
        <v>46</v>
      </c>
      <c r="E88" s="34"/>
      <c r="F88" s="34"/>
      <c r="G88" s="34"/>
      <c r="H88" s="34">
        <v>-50.4</v>
      </c>
      <c r="I88" s="15">
        <f t="shared" si="5"/>
        <v>-50.4</v>
      </c>
      <c r="J88" s="15"/>
      <c r="K88" s="15"/>
      <c r="M88" s="15">
        <f t="shared" si="6"/>
        <v>-50.4</v>
      </c>
      <c r="N88" s="64"/>
    </row>
    <row r="89" spans="1:14" ht="15.75">
      <c r="A89" s="98"/>
      <c r="B89" s="96"/>
      <c r="C89" s="16" t="s">
        <v>49</v>
      </c>
      <c r="D89" s="18" t="s">
        <v>86</v>
      </c>
      <c r="E89" s="34">
        <v>76418</v>
      </c>
      <c r="F89" s="34">
        <v>512907.2</v>
      </c>
      <c r="G89" s="34">
        <v>106271.1</v>
      </c>
      <c r="H89" s="34">
        <v>63111.8</v>
      </c>
      <c r="I89" s="15">
        <f t="shared" si="5"/>
        <v>-43159.3</v>
      </c>
      <c r="J89" s="15">
        <f t="shared" si="7"/>
        <v>59.38754750821249</v>
      </c>
      <c r="K89" s="15">
        <f t="shared" si="8"/>
        <v>12.304721009960476</v>
      </c>
      <c r="M89" s="15">
        <f t="shared" si="6"/>
        <v>-13306.199999999997</v>
      </c>
      <c r="N89" s="64">
        <f t="shared" si="9"/>
        <v>82.58761024889424</v>
      </c>
    </row>
    <row r="90" spans="1:14" ht="15.75">
      <c r="A90" s="98"/>
      <c r="B90" s="96"/>
      <c r="C90" s="16" t="s">
        <v>50</v>
      </c>
      <c r="D90" s="18" t="s">
        <v>87</v>
      </c>
      <c r="E90" s="34">
        <v>70851.9</v>
      </c>
      <c r="F90" s="34">
        <v>100595.7</v>
      </c>
      <c r="G90" s="34">
        <v>76353.5</v>
      </c>
      <c r="H90" s="34">
        <v>60063.3</v>
      </c>
      <c r="I90" s="15">
        <f t="shared" si="5"/>
        <v>-16290.199999999997</v>
      </c>
      <c r="J90" s="15">
        <f t="shared" si="7"/>
        <v>78.66476323940618</v>
      </c>
      <c r="K90" s="15">
        <f t="shared" si="8"/>
        <v>59.70762169754771</v>
      </c>
      <c r="M90" s="15">
        <f t="shared" si="6"/>
        <v>-10788.599999999991</v>
      </c>
      <c r="N90" s="64">
        <f t="shared" si="9"/>
        <v>84.77302655256953</v>
      </c>
    </row>
    <row r="91" spans="1:14" ht="15.75" customHeight="1" hidden="1">
      <c r="A91" s="98"/>
      <c r="B91" s="96"/>
      <c r="C91" s="16" t="s">
        <v>64</v>
      </c>
      <c r="D91" s="18" t="s">
        <v>88</v>
      </c>
      <c r="E91" s="34"/>
      <c r="F91" s="34"/>
      <c r="G91" s="34"/>
      <c r="H91" s="34"/>
      <c r="I91" s="15">
        <f t="shared" si="5"/>
        <v>0</v>
      </c>
      <c r="J91" s="15" t="e">
        <f t="shared" si="7"/>
        <v>#DIV/0!</v>
      </c>
      <c r="K91" s="15" t="e">
        <f t="shared" si="8"/>
        <v>#DIV/0!</v>
      </c>
      <c r="M91" s="15">
        <f t="shared" si="6"/>
        <v>0</v>
      </c>
      <c r="N91" s="64" t="e">
        <f t="shared" si="9"/>
        <v>#DIV/0!</v>
      </c>
    </row>
    <row r="92" spans="1:14" s="26" customFormat="1" ht="15.75">
      <c r="A92" s="98"/>
      <c r="B92" s="96"/>
      <c r="C92" s="23"/>
      <c r="D92" s="24" t="s">
        <v>31</v>
      </c>
      <c r="E92" s="25">
        <f>SUM(E82:E84,E86:E91)</f>
        <v>149300.09999999998</v>
      </c>
      <c r="F92" s="25">
        <f>SUM(F82:F84,F86:F91)</f>
        <v>613502.9</v>
      </c>
      <c r="G92" s="25">
        <f>SUM(G82:G84,G86:G91)</f>
        <v>182624.6</v>
      </c>
      <c r="H92" s="25">
        <f>SUM(H82:H84,H86:H91)</f>
        <v>125416</v>
      </c>
      <c r="I92" s="59">
        <f t="shared" si="5"/>
        <v>-57208.600000000006</v>
      </c>
      <c r="J92" s="59">
        <f t="shared" si="7"/>
        <v>68.67420927958227</v>
      </c>
      <c r="K92" s="59">
        <f t="shared" si="8"/>
        <v>20.44260915474075</v>
      </c>
      <c r="M92" s="59">
        <f t="shared" si="6"/>
        <v>-23884.099999999977</v>
      </c>
      <c r="N92" s="66">
        <f t="shared" si="9"/>
        <v>84.00262290514208</v>
      </c>
    </row>
    <row r="93" spans="1:14" ht="15.75">
      <c r="A93" s="100"/>
      <c r="B93" s="100"/>
      <c r="C93" s="16" t="s">
        <v>22</v>
      </c>
      <c r="D93" s="18" t="s">
        <v>23</v>
      </c>
      <c r="E93" s="11">
        <f>E94</f>
        <v>411.3</v>
      </c>
      <c r="F93" s="11">
        <f>F94</f>
        <v>500</v>
      </c>
      <c r="G93" s="11">
        <f>G94</f>
        <v>280</v>
      </c>
      <c r="H93" s="11">
        <f>H94</f>
        <v>281.6</v>
      </c>
      <c r="I93" s="15">
        <f t="shared" si="5"/>
        <v>1.6000000000000227</v>
      </c>
      <c r="J93" s="15">
        <f t="shared" si="7"/>
        <v>100.57142857142858</v>
      </c>
      <c r="K93" s="15">
        <f t="shared" si="8"/>
        <v>56.32</v>
      </c>
      <c r="M93" s="15">
        <f t="shared" si="6"/>
        <v>-129.7</v>
      </c>
      <c r="N93" s="64">
        <f t="shared" si="9"/>
        <v>68.46584001945052</v>
      </c>
    </row>
    <row r="94" spans="1:14" ht="47.25" hidden="1">
      <c r="A94" s="100"/>
      <c r="B94" s="100"/>
      <c r="C94" s="19" t="s">
        <v>25</v>
      </c>
      <c r="D94" s="20" t="s">
        <v>26</v>
      </c>
      <c r="E94" s="11">
        <v>411.3</v>
      </c>
      <c r="F94" s="11">
        <v>500</v>
      </c>
      <c r="G94" s="11">
        <v>280</v>
      </c>
      <c r="H94" s="11">
        <v>281.6</v>
      </c>
      <c r="I94" s="15">
        <f t="shared" si="5"/>
        <v>1.6000000000000227</v>
      </c>
      <c r="J94" s="15">
        <f t="shared" si="7"/>
        <v>100.57142857142858</v>
      </c>
      <c r="K94" s="15">
        <f t="shared" si="8"/>
        <v>56.32</v>
      </c>
      <c r="M94" s="15">
        <f t="shared" si="6"/>
        <v>-129.7</v>
      </c>
      <c r="N94" s="64">
        <f t="shared" si="9"/>
        <v>68.46584001945052</v>
      </c>
    </row>
    <row r="95" spans="1:14" s="26" customFormat="1" ht="15.75">
      <c r="A95" s="100"/>
      <c r="B95" s="100"/>
      <c r="C95" s="23"/>
      <c r="D95" s="24" t="s">
        <v>34</v>
      </c>
      <c r="E95" s="25">
        <f>SUM(E93)</f>
        <v>411.3</v>
      </c>
      <c r="F95" s="25">
        <f>SUM(F93)</f>
        <v>500</v>
      </c>
      <c r="G95" s="25">
        <f>SUM(G93)</f>
        <v>280</v>
      </c>
      <c r="H95" s="25">
        <f>SUM(H93)</f>
        <v>281.6</v>
      </c>
      <c r="I95" s="15">
        <f t="shared" si="5"/>
        <v>1.6000000000000227</v>
      </c>
      <c r="J95" s="15">
        <f t="shared" si="7"/>
        <v>100.57142857142858</v>
      </c>
      <c r="K95" s="15">
        <f t="shared" si="8"/>
        <v>56.32</v>
      </c>
      <c r="L95" s="3"/>
      <c r="M95" s="15">
        <f t="shared" si="6"/>
        <v>-129.7</v>
      </c>
      <c r="N95" s="64">
        <f t="shared" si="9"/>
        <v>68.46584001945052</v>
      </c>
    </row>
    <row r="96" spans="1:14" s="26" customFormat="1" ht="31.5">
      <c r="A96" s="100"/>
      <c r="B96" s="100"/>
      <c r="C96" s="23"/>
      <c r="D96" s="24" t="s">
        <v>211</v>
      </c>
      <c r="E96" s="25">
        <f>E97-E88</f>
        <v>149711.39999999997</v>
      </c>
      <c r="F96" s="25">
        <f>F97-F88</f>
        <v>614002.9</v>
      </c>
      <c r="G96" s="25">
        <f>G97-G88</f>
        <v>182904.6</v>
      </c>
      <c r="H96" s="25">
        <f>H97-H88</f>
        <v>125748</v>
      </c>
      <c r="I96" s="59">
        <f t="shared" si="5"/>
        <v>-57156.600000000006</v>
      </c>
      <c r="J96" s="59">
        <f t="shared" si="7"/>
        <v>68.75059457225242</v>
      </c>
      <c r="K96" s="59">
        <f t="shared" si="8"/>
        <v>20.48003356335939</v>
      </c>
      <c r="M96" s="59">
        <f t="shared" si="6"/>
        <v>-23963.399999999965</v>
      </c>
      <c r="N96" s="66">
        <f t="shared" si="9"/>
        <v>83.99360369350633</v>
      </c>
    </row>
    <row r="97" spans="1:14" s="26" customFormat="1" ht="31.5">
      <c r="A97" s="101"/>
      <c r="B97" s="101"/>
      <c r="C97" s="23"/>
      <c r="D97" s="24" t="s">
        <v>212</v>
      </c>
      <c r="E97" s="25">
        <f>E92+E95</f>
        <v>149711.39999999997</v>
      </c>
      <c r="F97" s="25">
        <f>F92+F95</f>
        <v>614002.9</v>
      </c>
      <c r="G97" s="25">
        <f>G92+G95</f>
        <v>182904.6</v>
      </c>
      <c r="H97" s="25">
        <f>H92+H95</f>
        <v>125697.6</v>
      </c>
      <c r="I97" s="59">
        <f t="shared" si="5"/>
        <v>-57207</v>
      </c>
      <c r="J97" s="59">
        <f t="shared" si="7"/>
        <v>68.72303922372647</v>
      </c>
      <c r="K97" s="59">
        <f t="shared" si="8"/>
        <v>20.471825133073477</v>
      </c>
      <c r="M97" s="59">
        <f t="shared" si="6"/>
        <v>-24013.79999999996</v>
      </c>
      <c r="N97" s="66">
        <f t="shared" si="9"/>
        <v>83.95993892248688</v>
      </c>
    </row>
    <row r="98" spans="1:14" s="26" customFormat="1" ht="31.5" customHeight="1">
      <c r="A98" s="92" t="s">
        <v>89</v>
      </c>
      <c r="B98" s="95" t="s">
        <v>90</v>
      </c>
      <c r="C98" s="16" t="s">
        <v>16</v>
      </c>
      <c r="D98" s="21" t="s">
        <v>17</v>
      </c>
      <c r="E98" s="11">
        <v>13.7</v>
      </c>
      <c r="F98" s="25"/>
      <c r="G98" s="25"/>
      <c r="H98" s="11">
        <v>299.8</v>
      </c>
      <c r="I98" s="15">
        <f t="shared" si="5"/>
        <v>299.8</v>
      </c>
      <c r="J98" s="15"/>
      <c r="K98" s="15"/>
      <c r="L98" s="3"/>
      <c r="M98" s="15">
        <f t="shared" si="6"/>
        <v>286.1</v>
      </c>
      <c r="N98" s="64">
        <f t="shared" si="9"/>
        <v>2188.3211678832117</v>
      </c>
    </row>
    <row r="99" spans="1:14" s="26" customFormat="1" ht="78.75" customHeight="1">
      <c r="A99" s="98"/>
      <c r="B99" s="96"/>
      <c r="C99" s="19" t="s">
        <v>18</v>
      </c>
      <c r="D99" s="22" t="s">
        <v>19</v>
      </c>
      <c r="E99" s="11">
        <v>0.5</v>
      </c>
      <c r="F99" s="25"/>
      <c r="G99" s="25"/>
      <c r="H99" s="11">
        <v>9.3</v>
      </c>
      <c r="I99" s="15">
        <f t="shared" si="5"/>
        <v>9.3</v>
      </c>
      <c r="J99" s="15"/>
      <c r="K99" s="15"/>
      <c r="L99" s="3"/>
      <c r="M99" s="15">
        <f t="shared" si="6"/>
        <v>8.8</v>
      </c>
      <c r="N99" s="64">
        <f t="shared" si="9"/>
        <v>1860.0000000000002</v>
      </c>
    </row>
    <row r="100" spans="1:14" ht="15.75" customHeight="1" hidden="1">
      <c r="A100" s="100"/>
      <c r="B100" s="100"/>
      <c r="C100" s="16" t="s">
        <v>22</v>
      </c>
      <c r="D100" s="18" t="s">
        <v>23</v>
      </c>
      <c r="E100" s="11">
        <f>SUM(E101:E102)</f>
        <v>0</v>
      </c>
      <c r="F100" s="11">
        <f>SUM(F101:F102)</f>
        <v>0</v>
      </c>
      <c r="G100" s="11">
        <f>SUM(G101:G102)</f>
        <v>0</v>
      </c>
      <c r="H100" s="11">
        <f>SUM(H101:H102)</f>
        <v>0</v>
      </c>
      <c r="I100" s="15">
        <f t="shared" si="5"/>
        <v>0</v>
      </c>
      <c r="J100" s="15"/>
      <c r="K100" s="15"/>
      <c r="M100" s="15">
        <f t="shared" si="6"/>
        <v>0</v>
      </c>
      <c r="N100" s="64" t="e">
        <f t="shared" si="9"/>
        <v>#DIV/0!</v>
      </c>
    </row>
    <row r="101" spans="1:14" ht="15.75" customHeight="1" hidden="1">
      <c r="A101" s="100"/>
      <c r="B101" s="100"/>
      <c r="C101" s="19" t="s">
        <v>40</v>
      </c>
      <c r="D101" s="20" t="s">
        <v>41</v>
      </c>
      <c r="E101" s="11"/>
      <c r="F101" s="11"/>
      <c r="G101" s="11"/>
      <c r="H101" s="11"/>
      <c r="I101" s="15">
        <f t="shared" si="5"/>
        <v>0</v>
      </c>
      <c r="J101" s="15"/>
      <c r="K101" s="15"/>
      <c r="M101" s="15">
        <f t="shared" si="6"/>
        <v>0</v>
      </c>
      <c r="N101" s="64" t="e">
        <f t="shared" si="9"/>
        <v>#DIV/0!</v>
      </c>
    </row>
    <row r="102" spans="1:14" ht="47.25" hidden="1">
      <c r="A102" s="100"/>
      <c r="B102" s="100"/>
      <c r="C102" s="19" t="s">
        <v>25</v>
      </c>
      <c r="D102" s="20" t="s">
        <v>26</v>
      </c>
      <c r="E102" s="11"/>
      <c r="F102" s="11"/>
      <c r="G102" s="11"/>
      <c r="H102" s="11"/>
      <c r="I102" s="15">
        <f t="shared" si="5"/>
        <v>0</v>
      </c>
      <c r="J102" s="15"/>
      <c r="K102" s="15"/>
      <c r="M102" s="15">
        <f t="shared" si="6"/>
        <v>0</v>
      </c>
      <c r="N102" s="64" t="e">
        <f t="shared" si="9"/>
        <v>#DIV/0!</v>
      </c>
    </row>
    <row r="103" spans="1:14" ht="15.75">
      <c r="A103" s="100"/>
      <c r="B103" s="100"/>
      <c r="C103" s="16" t="s">
        <v>27</v>
      </c>
      <c r="D103" s="18" t="s">
        <v>28</v>
      </c>
      <c r="E103" s="11">
        <v>225.8</v>
      </c>
      <c r="F103" s="11"/>
      <c r="G103" s="11"/>
      <c r="H103" s="11">
        <v>339.8</v>
      </c>
      <c r="I103" s="15">
        <f t="shared" si="5"/>
        <v>339.8</v>
      </c>
      <c r="J103" s="15"/>
      <c r="K103" s="15"/>
      <c r="M103" s="15">
        <f t="shared" si="6"/>
        <v>114</v>
      </c>
      <c r="N103" s="64">
        <f t="shared" si="9"/>
        <v>150.48715677590786</v>
      </c>
    </row>
    <row r="104" spans="1:14" ht="15.75" customHeight="1" hidden="1">
      <c r="A104" s="100"/>
      <c r="B104" s="100"/>
      <c r="C104" s="16" t="s">
        <v>29</v>
      </c>
      <c r="D104" s="18" t="s">
        <v>30</v>
      </c>
      <c r="E104" s="11"/>
      <c r="F104" s="11"/>
      <c r="G104" s="11"/>
      <c r="H104" s="11"/>
      <c r="I104" s="15">
        <f t="shared" si="5"/>
        <v>0</v>
      </c>
      <c r="J104" s="15"/>
      <c r="K104" s="15"/>
      <c r="M104" s="15">
        <f t="shared" si="6"/>
        <v>0</v>
      </c>
      <c r="N104" s="64" t="e">
        <f t="shared" si="9"/>
        <v>#DIV/0!</v>
      </c>
    </row>
    <row r="105" spans="1:14" ht="15.75" customHeight="1">
      <c r="A105" s="100"/>
      <c r="B105" s="100"/>
      <c r="C105" s="16" t="s">
        <v>217</v>
      </c>
      <c r="D105" s="18" t="s">
        <v>46</v>
      </c>
      <c r="E105" s="11"/>
      <c r="F105" s="11"/>
      <c r="G105" s="11"/>
      <c r="H105" s="11">
        <v>-2</v>
      </c>
      <c r="I105" s="15">
        <f t="shared" si="5"/>
        <v>-2</v>
      </c>
      <c r="J105" s="15"/>
      <c r="K105" s="15"/>
      <c r="M105" s="15">
        <f t="shared" si="6"/>
        <v>-2</v>
      </c>
      <c r="N105" s="64"/>
    </row>
    <row r="106" spans="1:14" ht="15.75">
      <c r="A106" s="100"/>
      <c r="B106" s="100"/>
      <c r="C106" s="16" t="s">
        <v>49</v>
      </c>
      <c r="D106" s="18" t="s">
        <v>86</v>
      </c>
      <c r="E106" s="11">
        <v>49060.4</v>
      </c>
      <c r="F106" s="11">
        <f>1712.7-1264.4</f>
        <v>448.29999999999995</v>
      </c>
      <c r="G106" s="11">
        <v>448.3</v>
      </c>
      <c r="H106" s="11">
        <v>448.3</v>
      </c>
      <c r="I106" s="15">
        <f t="shared" si="5"/>
        <v>0</v>
      </c>
      <c r="J106" s="15">
        <f t="shared" si="7"/>
        <v>100</v>
      </c>
      <c r="K106" s="15">
        <f t="shared" si="8"/>
        <v>100.00000000000003</v>
      </c>
      <c r="M106" s="15">
        <f t="shared" si="6"/>
        <v>-48612.1</v>
      </c>
      <c r="N106" s="64">
        <f t="shared" si="9"/>
        <v>0.9137715958288152</v>
      </c>
    </row>
    <row r="107" spans="1:14" ht="15.75">
      <c r="A107" s="100"/>
      <c r="B107" s="100"/>
      <c r="C107" s="16" t="s">
        <v>50</v>
      </c>
      <c r="D107" s="18" t="s">
        <v>87</v>
      </c>
      <c r="E107" s="11"/>
      <c r="F107" s="11">
        <v>283.8</v>
      </c>
      <c r="G107" s="11">
        <v>283.8</v>
      </c>
      <c r="H107" s="11">
        <v>283.8</v>
      </c>
      <c r="I107" s="15">
        <f t="shared" si="5"/>
        <v>0</v>
      </c>
      <c r="J107" s="15">
        <f t="shared" si="7"/>
        <v>100</v>
      </c>
      <c r="K107" s="15">
        <f t="shared" si="8"/>
        <v>100</v>
      </c>
      <c r="M107" s="15">
        <f t="shared" si="6"/>
        <v>283.8</v>
      </c>
      <c r="N107" s="64"/>
    </row>
    <row r="108" spans="1:14" ht="15.75" customHeight="1">
      <c r="A108" s="100"/>
      <c r="B108" s="100"/>
      <c r="C108" s="16" t="s">
        <v>52</v>
      </c>
      <c r="D108" s="20" t="s">
        <v>53</v>
      </c>
      <c r="E108" s="11"/>
      <c r="F108" s="11">
        <f>1264.4+350+1164.6</f>
        <v>2779</v>
      </c>
      <c r="G108" s="11">
        <f>1264.4+350</f>
        <v>1614.4</v>
      </c>
      <c r="H108" s="11"/>
      <c r="I108" s="15">
        <f t="shared" si="5"/>
        <v>-1614.4</v>
      </c>
      <c r="J108" s="15"/>
      <c r="K108" s="15">
        <f t="shared" si="8"/>
        <v>0</v>
      </c>
      <c r="M108" s="15">
        <f t="shared" si="6"/>
        <v>0</v>
      </c>
      <c r="N108" s="64"/>
    </row>
    <row r="109" spans="1:14" s="26" customFormat="1" ht="31.5">
      <c r="A109" s="100"/>
      <c r="B109" s="100"/>
      <c r="C109" s="28"/>
      <c r="D109" s="24" t="s">
        <v>211</v>
      </c>
      <c r="E109" s="25">
        <f>E110-E105</f>
        <v>49300.4</v>
      </c>
      <c r="F109" s="25">
        <f>F110-F105</f>
        <v>3511.1</v>
      </c>
      <c r="G109" s="25">
        <f>G110-G105</f>
        <v>2346.5</v>
      </c>
      <c r="H109" s="25">
        <f>H110-H105</f>
        <v>1381</v>
      </c>
      <c r="I109" s="59">
        <f t="shared" si="5"/>
        <v>-965.5</v>
      </c>
      <c r="J109" s="59">
        <f t="shared" si="7"/>
        <v>58.85361176219902</v>
      </c>
      <c r="K109" s="59">
        <f t="shared" si="8"/>
        <v>39.33240295064225</v>
      </c>
      <c r="M109" s="59">
        <f t="shared" si="6"/>
        <v>-47919.4</v>
      </c>
      <c r="N109" s="66">
        <f t="shared" si="9"/>
        <v>2.801194310796667</v>
      </c>
    </row>
    <row r="110" spans="1:14" s="26" customFormat="1" ht="31.5">
      <c r="A110" s="101"/>
      <c r="B110" s="101"/>
      <c r="C110" s="8"/>
      <c r="D110" s="24" t="s">
        <v>212</v>
      </c>
      <c r="E110" s="25">
        <f>SUM(E98:E100,E103:E108)</f>
        <v>49300.4</v>
      </c>
      <c r="F110" s="25">
        <f>SUM(F98:F100,F103:F108)</f>
        <v>3511.1</v>
      </c>
      <c r="G110" s="25">
        <f>SUM(G98:G100,G103:G108)</f>
        <v>2346.5</v>
      </c>
      <c r="H110" s="25">
        <f>SUM(H98:H100,H103:H108)</f>
        <v>1379</v>
      </c>
      <c r="I110" s="59">
        <f t="shared" si="5"/>
        <v>-967.5</v>
      </c>
      <c r="J110" s="59">
        <f t="shared" si="7"/>
        <v>58.76837843596846</v>
      </c>
      <c r="K110" s="59">
        <f t="shared" si="8"/>
        <v>39.27544074506565</v>
      </c>
      <c r="M110" s="59">
        <f t="shared" si="6"/>
        <v>-47921.4</v>
      </c>
      <c r="N110" s="66">
        <f t="shared" si="9"/>
        <v>2.797137548579727</v>
      </c>
    </row>
    <row r="111" spans="1:14" s="26" customFormat="1" ht="31.5">
      <c r="A111" s="95">
        <v>926</v>
      </c>
      <c r="B111" s="95" t="s">
        <v>91</v>
      </c>
      <c r="C111" s="16" t="s">
        <v>16</v>
      </c>
      <c r="D111" s="21" t="s">
        <v>17</v>
      </c>
      <c r="E111" s="11">
        <v>11.9</v>
      </c>
      <c r="F111" s="11"/>
      <c r="G111" s="11"/>
      <c r="H111" s="11">
        <v>21.2</v>
      </c>
      <c r="I111" s="15">
        <f t="shared" si="5"/>
        <v>21.2</v>
      </c>
      <c r="J111" s="15"/>
      <c r="K111" s="15"/>
      <c r="L111" s="3"/>
      <c r="M111" s="15">
        <f t="shared" si="6"/>
        <v>9.299999999999999</v>
      </c>
      <c r="N111" s="64">
        <f t="shared" si="9"/>
        <v>178.15126050420167</v>
      </c>
    </row>
    <row r="112" spans="1:14" s="26" customFormat="1" ht="15.75">
      <c r="A112" s="96"/>
      <c r="B112" s="96"/>
      <c r="C112" s="16" t="s">
        <v>27</v>
      </c>
      <c r="D112" s="18" t="s">
        <v>28</v>
      </c>
      <c r="E112" s="11">
        <v>216.4</v>
      </c>
      <c r="F112" s="11"/>
      <c r="G112" s="11"/>
      <c r="H112" s="11">
        <v>22.3</v>
      </c>
      <c r="I112" s="15">
        <f t="shared" si="5"/>
        <v>22.3</v>
      </c>
      <c r="J112" s="15"/>
      <c r="K112" s="15"/>
      <c r="L112" s="3"/>
      <c r="M112" s="15">
        <f t="shared" si="6"/>
        <v>-194.1</v>
      </c>
      <c r="N112" s="64">
        <f t="shared" si="9"/>
        <v>10.304990757855823</v>
      </c>
    </row>
    <row r="113" spans="1:14" s="26" customFormat="1" ht="15.75" hidden="1">
      <c r="A113" s="96"/>
      <c r="B113" s="96"/>
      <c r="C113" s="16" t="s">
        <v>49</v>
      </c>
      <c r="D113" s="18" t="s">
        <v>86</v>
      </c>
      <c r="E113" s="11"/>
      <c r="F113" s="11"/>
      <c r="G113" s="11"/>
      <c r="H113" s="11"/>
      <c r="I113" s="15">
        <f t="shared" si="5"/>
        <v>0</v>
      </c>
      <c r="J113" s="15" t="e">
        <f t="shared" si="7"/>
        <v>#DIV/0!</v>
      </c>
      <c r="K113" s="15" t="e">
        <f t="shared" si="8"/>
        <v>#DIV/0!</v>
      </c>
      <c r="L113" s="3"/>
      <c r="M113" s="15">
        <f t="shared" si="6"/>
        <v>0</v>
      </c>
      <c r="N113" s="64" t="e">
        <f t="shared" si="9"/>
        <v>#DIV/0!</v>
      </c>
    </row>
    <row r="114" spans="1:14" s="26" customFormat="1" ht="15.75">
      <c r="A114" s="96"/>
      <c r="B114" s="96"/>
      <c r="C114" s="16" t="s">
        <v>50</v>
      </c>
      <c r="D114" s="18" t="s">
        <v>87</v>
      </c>
      <c r="E114" s="11"/>
      <c r="F114" s="11">
        <v>16.7</v>
      </c>
      <c r="G114" s="11">
        <v>16.7</v>
      </c>
      <c r="H114" s="11">
        <v>16.7</v>
      </c>
      <c r="I114" s="15">
        <f t="shared" si="5"/>
        <v>0</v>
      </c>
      <c r="J114" s="15">
        <f t="shared" si="7"/>
        <v>100</v>
      </c>
      <c r="K114" s="15">
        <f t="shared" si="8"/>
        <v>100</v>
      </c>
      <c r="L114" s="3"/>
      <c r="M114" s="15">
        <f t="shared" si="6"/>
        <v>16.7</v>
      </c>
      <c r="N114" s="64"/>
    </row>
    <row r="115" spans="1:14" s="26" customFormat="1" ht="15.75">
      <c r="A115" s="97"/>
      <c r="B115" s="97"/>
      <c r="C115" s="8"/>
      <c r="D115" s="24" t="s">
        <v>35</v>
      </c>
      <c r="E115" s="25">
        <f>SUM(E111:E114)</f>
        <v>228.3</v>
      </c>
      <c r="F115" s="25">
        <f>SUM(F111:F114)</f>
        <v>16.7</v>
      </c>
      <c r="G115" s="25">
        <f>SUM(G111:G114)</f>
        <v>16.7</v>
      </c>
      <c r="H115" s="25">
        <f>SUM(H111:H114)</f>
        <v>60.2</v>
      </c>
      <c r="I115" s="59">
        <f t="shared" si="5"/>
        <v>43.5</v>
      </c>
      <c r="J115" s="59">
        <f t="shared" si="7"/>
        <v>360.47904191616766</v>
      </c>
      <c r="K115" s="59">
        <f t="shared" si="8"/>
        <v>360.47904191616766</v>
      </c>
      <c r="M115" s="59">
        <f t="shared" si="6"/>
        <v>-168.10000000000002</v>
      </c>
      <c r="N115" s="66">
        <f t="shared" si="9"/>
        <v>26.36881296539641</v>
      </c>
    </row>
    <row r="116" spans="1:14" ht="31.5">
      <c r="A116" s="103" t="s">
        <v>92</v>
      </c>
      <c r="B116" s="104" t="s">
        <v>93</v>
      </c>
      <c r="C116" s="16" t="s">
        <v>16</v>
      </c>
      <c r="D116" s="21" t="s">
        <v>17</v>
      </c>
      <c r="E116" s="34">
        <v>3880.6</v>
      </c>
      <c r="F116" s="34"/>
      <c r="G116" s="34"/>
      <c r="H116" s="34">
        <v>5608.3</v>
      </c>
      <c r="I116" s="15">
        <f t="shared" si="5"/>
        <v>5608.3</v>
      </c>
      <c r="J116" s="15"/>
      <c r="K116" s="15"/>
      <c r="M116" s="15">
        <f t="shared" si="6"/>
        <v>1727.7000000000003</v>
      </c>
      <c r="N116" s="64">
        <f t="shared" si="9"/>
        <v>144.52146575271868</v>
      </c>
    </row>
    <row r="117" spans="1:14" ht="15.75" customHeight="1">
      <c r="A117" s="103"/>
      <c r="B117" s="104"/>
      <c r="C117" s="16" t="s">
        <v>22</v>
      </c>
      <c r="D117" s="18" t="s">
        <v>23</v>
      </c>
      <c r="E117" s="34">
        <f>E118</f>
        <v>3.8</v>
      </c>
      <c r="F117" s="34">
        <f>F118</f>
        <v>0</v>
      </c>
      <c r="G117" s="34">
        <f>G118</f>
        <v>0</v>
      </c>
      <c r="H117" s="34">
        <f>H118</f>
        <v>854.9</v>
      </c>
      <c r="I117" s="15">
        <f t="shared" si="5"/>
        <v>854.9</v>
      </c>
      <c r="J117" s="15"/>
      <c r="K117" s="15"/>
      <c r="M117" s="15">
        <f t="shared" si="6"/>
        <v>851.1</v>
      </c>
      <c r="N117" s="64"/>
    </row>
    <row r="118" spans="1:14" ht="15.75" customHeight="1" hidden="1">
      <c r="A118" s="103"/>
      <c r="B118" s="104"/>
      <c r="C118" s="19" t="s">
        <v>25</v>
      </c>
      <c r="D118" s="20" t="s">
        <v>26</v>
      </c>
      <c r="E118" s="34">
        <v>3.8</v>
      </c>
      <c r="F118" s="34"/>
      <c r="G118" s="34"/>
      <c r="H118" s="34">
        <v>854.9</v>
      </c>
      <c r="I118" s="15">
        <f t="shared" si="5"/>
        <v>854.9</v>
      </c>
      <c r="J118" s="15"/>
      <c r="K118" s="15"/>
      <c r="M118" s="15">
        <f t="shared" si="6"/>
        <v>851.1</v>
      </c>
      <c r="N118" s="64">
        <f t="shared" si="9"/>
        <v>22497.368421052633</v>
      </c>
    </row>
    <row r="119" spans="1:14" ht="15.75">
      <c r="A119" s="103"/>
      <c r="B119" s="104"/>
      <c r="C119" s="16" t="s">
        <v>27</v>
      </c>
      <c r="D119" s="18" t="s">
        <v>28</v>
      </c>
      <c r="E119" s="34">
        <v>1449.9</v>
      </c>
      <c r="F119" s="34"/>
      <c r="G119" s="34"/>
      <c r="H119" s="34"/>
      <c r="I119" s="15">
        <f t="shared" si="5"/>
        <v>0</v>
      </c>
      <c r="J119" s="15"/>
      <c r="K119" s="15"/>
      <c r="M119" s="15">
        <f t="shared" si="6"/>
        <v>-1449.9</v>
      </c>
      <c r="N119" s="64">
        <f t="shared" si="9"/>
        <v>0</v>
      </c>
    </row>
    <row r="120" spans="1:14" ht="15.75" customHeight="1" hidden="1">
      <c r="A120" s="103"/>
      <c r="B120" s="104"/>
      <c r="C120" s="16" t="s">
        <v>29</v>
      </c>
      <c r="D120" s="18" t="s">
        <v>30</v>
      </c>
      <c r="E120" s="34"/>
      <c r="F120" s="34"/>
      <c r="G120" s="34"/>
      <c r="H120" s="34"/>
      <c r="I120" s="15">
        <f t="shared" si="5"/>
        <v>0</v>
      </c>
      <c r="J120" s="15"/>
      <c r="K120" s="15"/>
      <c r="M120" s="15">
        <f t="shared" si="6"/>
        <v>0</v>
      </c>
      <c r="N120" s="64" t="e">
        <f t="shared" si="9"/>
        <v>#DIV/0!</v>
      </c>
    </row>
    <row r="121" spans="1:14" ht="15.75">
      <c r="A121" s="103"/>
      <c r="B121" s="104"/>
      <c r="C121" s="16" t="s">
        <v>217</v>
      </c>
      <c r="D121" s="18" t="s">
        <v>46</v>
      </c>
      <c r="E121" s="34">
        <v>-22961.6</v>
      </c>
      <c r="F121" s="34"/>
      <c r="G121" s="34"/>
      <c r="H121" s="34">
        <v>-56243.1</v>
      </c>
      <c r="I121" s="15">
        <f t="shared" si="5"/>
        <v>-56243.1</v>
      </c>
      <c r="J121" s="15"/>
      <c r="K121" s="15"/>
      <c r="M121" s="15">
        <f t="shared" si="6"/>
        <v>-33281.5</v>
      </c>
      <c r="N121" s="64">
        <f t="shared" si="9"/>
        <v>244.94416765382203</v>
      </c>
    </row>
    <row r="122" spans="1:14" ht="15.75">
      <c r="A122" s="103"/>
      <c r="B122" s="104"/>
      <c r="C122" s="16" t="s">
        <v>49</v>
      </c>
      <c r="D122" s="18" t="s">
        <v>86</v>
      </c>
      <c r="E122" s="34">
        <v>177455</v>
      </c>
      <c r="F122" s="34">
        <f>303358-20550.2-5604.1</f>
        <v>277203.7</v>
      </c>
      <c r="G122" s="34">
        <v>30364.4</v>
      </c>
      <c r="H122" s="34">
        <v>12207.3</v>
      </c>
      <c r="I122" s="15">
        <f t="shared" si="5"/>
        <v>-18157.100000000002</v>
      </c>
      <c r="J122" s="15">
        <f t="shared" si="7"/>
        <v>40.202671549577786</v>
      </c>
      <c r="K122" s="15">
        <f t="shared" si="8"/>
        <v>4.403729098854019</v>
      </c>
      <c r="M122" s="15">
        <f t="shared" si="6"/>
        <v>-165247.7</v>
      </c>
      <c r="N122" s="64">
        <f t="shared" si="9"/>
        <v>6.879096108872671</v>
      </c>
    </row>
    <row r="123" spans="1:14" ht="15.75">
      <c r="A123" s="103"/>
      <c r="B123" s="104"/>
      <c r="C123" s="16" t="s">
        <v>50</v>
      </c>
      <c r="D123" s="18" t="s">
        <v>87</v>
      </c>
      <c r="E123" s="34">
        <v>1348466.6</v>
      </c>
      <c r="F123" s="34">
        <v>2013012.9</v>
      </c>
      <c r="G123" s="34">
        <f>1447896.2+8122.7</f>
        <v>1456018.9</v>
      </c>
      <c r="H123" s="34">
        <v>1320859.3</v>
      </c>
      <c r="I123" s="15">
        <f t="shared" si="5"/>
        <v>-135159.59999999986</v>
      </c>
      <c r="J123" s="15">
        <f t="shared" si="7"/>
        <v>90.7171809376925</v>
      </c>
      <c r="K123" s="15">
        <f t="shared" si="8"/>
        <v>65.61603753259605</v>
      </c>
      <c r="M123" s="15">
        <f t="shared" si="6"/>
        <v>-27607.300000000047</v>
      </c>
      <c r="N123" s="64">
        <f t="shared" si="9"/>
        <v>97.9526893732481</v>
      </c>
    </row>
    <row r="124" spans="1:14" ht="15.75">
      <c r="A124" s="103"/>
      <c r="B124" s="104"/>
      <c r="C124" s="16" t="s">
        <v>52</v>
      </c>
      <c r="D124" s="20" t="s">
        <v>53</v>
      </c>
      <c r="E124" s="34">
        <v>18319</v>
      </c>
      <c r="F124" s="34">
        <f>9878.9+400+67690.1</f>
        <v>77969</v>
      </c>
      <c r="G124" s="34">
        <v>52860.9</v>
      </c>
      <c r="H124" s="34">
        <v>5202.8</v>
      </c>
      <c r="I124" s="15">
        <f t="shared" si="5"/>
        <v>-47658.1</v>
      </c>
      <c r="J124" s="15">
        <f t="shared" si="7"/>
        <v>9.842435524177606</v>
      </c>
      <c r="K124" s="15">
        <f t="shared" si="8"/>
        <v>6.672908463620157</v>
      </c>
      <c r="M124" s="15">
        <f t="shared" si="6"/>
        <v>-13116.2</v>
      </c>
      <c r="N124" s="64">
        <f t="shared" si="9"/>
        <v>28.401113597903816</v>
      </c>
    </row>
    <row r="125" spans="1:14" ht="15.75" customHeight="1" hidden="1">
      <c r="A125" s="103"/>
      <c r="B125" s="104"/>
      <c r="C125" s="16" t="s">
        <v>64</v>
      </c>
      <c r="D125" s="18" t="s">
        <v>94</v>
      </c>
      <c r="E125" s="34"/>
      <c r="F125" s="34"/>
      <c r="G125" s="34"/>
      <c r="H125" s="34"/>
      <c r="I125" s="15">
        <f t="shared" si="5"/>
        <v>0</v>
      </c>
      <c r="J125" s="15"/>
      <c r="K125" s="15"/>
      <c r="M125" s="15">
        <f t="shared" si="6"/>
        <v>0</v>
      </c>
      <c r="N125" s="64"/>
    </row>
    <row r="126" spans="1:14" s="26" customFormat="1" ht="31.5">
      <c r="A126" s="103"/>
      <c r="B126" s="104"/>
      <c r="C126" s="28"/>
      <c r="D126" s="24" t="s">
        <v>211</v>
      </c>
      <c r="E126" s="37">
        <f>E127-E121</f>
        <v>1549574.9000000001</v>
      </c>
      <c r="F126" s="37">
        <f>F127-F121</f>
        <v>2368185.6</v>
      </c>
      <c r="G126" s="37">
        <f>G127-G121</f>
        <v>1539244.1999999997</v>
      </c>
      <c r="H126" s="37">
        <f>H127-H121</f>
        <v>1344732.6</v>
      </c>
      <c r="I126" s="59">
        <f t="shared" si="5"/>
        <v>-194511.59999999963</v>
      </c>
      <c r="J126" s="59">
        <f t="shared" si="7"/>
        <v>87.36317473211855</v>
      </c>
      <c r="K126" s="59">
        <f t="shared" si="8"/>
        <v>56.78324367819819</v>
      </c>
      <c r="M126" s="59">
        <f t="shared" si="6"/>
        <v>-204842.30000000005</v>
      </c>
      <c r="N126" s="66">
        <f t="shared" si="9"/>
        <v>86.7807422538917</v>
      </c>
    </row>
    <row r="127" spans="1:14" s="26" customFormat="1" ht="31.5">
      <c r="A127" s="103"/>
      <c r="B127" s="104"/>
      <c r="C127" s="8"/>
      <c r="D127" s="24" t="s">
        <v>212</v>
      </c>
      <c r="E127" s="25">
        <f>SUM(E116:E117,E119:E125)</f>
        <v>1526613.3</v>
      </c>
      <c r="F127" s="25">
        <f>SUM(F116:F117,F119:F125)</f>
        <v>2368185.6</v>
      </c>
      <c r="G127" s="25">
        <f>SUM(G116:G117,G119:G125)</f>
        <v>1539244.1999999997</v>
      </c>
      <c r="H127" s="25">
        <f>SUM(H116:H117,H119:H125)</f>
        <v>1288489.5</v>
      </c>
      <c r="I127" s="59">
        <f t="shared" si="5"/>
        <v>-250754.69999999972</v>
      </c>
      <c r="J127" s="59">
        <f t="shared" si="7"/>
        <v>83.70923210235259</v>
      </c>
      <c r="K127" s="59">
        <f t="shared" si="8"/>
        <v>54.40829891035567</v>
      </c>
      <c r="M127" s="59">
        <f t="shared" si="6"/>
        <v>-238123.80000000005</v>
      </c>
      <c r="N127" s="66">
        <f t="shared" si="9"/>
        <v>84.40182592408961</v>
      </c>
    </row>
    <row r="128" spans="1:14" s="26" customFormat="1" ht="31.5">
      <c r="A128" s="92" t="s">
        <v>95</v>
      </c>
      <c r="B128" s="95" t="s">
        <v>96</v>
      </c>
      <c r="C128" s="16" t="s">
        <v>16</v>
      </c>
      <c r="D128" s="21" t="s">
        <v>17</v>
      </c>
      <c r="E128" s="11">
        <v>31.7</v>
      </c>
      <c r="F128" s="25"/>
      <c r="G128" s="25"/>
      <c r="H128" s="11"/>
      <c r="I128" s="15">
        <f t="shared" si="5"/>
        <v>0</v>
      </c>
      <c r="J128" s="15"/>
      <c r="K128" s="15"/>
      <c r="L128" s="3"/>
      <c r="M128" s="15">
        <f t="shared" si="6"/>
        <v>-31.7</v>
      </c>
      <c r="N128" s="64">
        <f t="shared" si="9"/>
        <v>0</v>
      </c>
    </row>
    <row r="129" spans="1:14" s="26" customFormat="1" ht="31.5" hidden="1">
      <c r="A129" s="98"/>
      <c r="B129" s="96"/>
      <c r="C129" s="16" t="s">
        <v>97</v>
      </c>
      <c r="D129" s="18" t="s">
        <v>98</v>
      </c>
      <c r="E129" s="11"/>
      <c r="F129" s="25"/>
      <c r="G129" s="25"/>
      <c r="H129" s="11"/>
      <c r="I129" s="15">
        <f t="shared" si="5"/>
        <v>0</v>
      </c>
      <c r="J129" s="15"/>
      <c r="K129" s="15"/>
      <c r="L129" s="3"/>
      <c r="M129" s="15">
        <f t="shared" si="6"/>
        <v>0</v>
      </c>
      <c r="N129" s="64" t="e">
        <f t="shared" si="9"/>
        <v>#DIV/0!</v>
      </c>
    </row>
    <row r="130" spans="1:14" ht="15.75" customHeight="1">
      <c r="A130" s="100"/>
      <c r="B130" s="82"/>
      <c r="C130" s="16" t="s">
        <v>22</v>
      </c>
      <c r="D130" s="18" t="s">
        <v>23</v>
      </c>
      <c r="E130" s="11">
        <f>E132+E131</f>
        <v>2.3</v>
      </c>
      <c r="F130" s="11">
        <f>F132+F131</f>
        <v>0</v>
      </c>
      <c r="G130" s="11">
        <f>G132+G131</f>
        <v>0</v>
      </c>
      <c r="H130" s="11">
        <f>H132+H131</f>
        <v>7.4</v>
      </c>
      <c r="I130" s="15">
        <f t="shared" si="5"/>
        <v>7.4</v>
      </c>
      <c r="J130" s="15"/>
      <c r="K130" s="15"/>
      <c r="M130" s="15">
        <f t="shared" si="6"/>
        <v>5.1000000000000005</v>
      </c>
      <c r="N130" s="64">
        <f t="shared" si="9"/>
        <v>321.7391304347827</v>
      </c>
    </row>
    <row r="131" spans="1:14" ht="15.75" customHeight="1" hidden="1">
      <c r="A131" s="100"/>
      <c r="B131" s="82"/>
      <c r="C131" s="19" t="s">
        <v>197</v>
      </c>
      <c r="D131" s="67" t="s">
        <v>24</v>
      </c>
      <c r="E131" s="11"/>
      <c r="F131" s="11"/>
      <c r="G131" s="11"/>
      <c r="H131" s="11"/>
      <c r="I131" s="15">
        <f t="shared" si="5"/>
        <v>0</v>
      </c>
      <c r="J131" s="15"/>
      <c r="K131" s="15"/>
      <c r="M131" s="15">
        <f t="shared" si="6"/>
        <v>0</v>
      </c>
      <c r="N131" s="64" t="e">
        <f t="shared" si="9"/>
        <v>#DIV/0!</v>
      </c>
    </row>
    <row r="132" spans="1:14" ht="47.25" hidden="1">
      <c r="A132" s="100"/>
      <c r="B132" s="82"/>
      <c r="C132" s="19" t="s">
        <v>25</v>
      </c>
      <c r="D132" s="20" t="s">
        <v>26</v>
      </c>
      <c r="E132" s="11">
        <v>2.3</v>
      </c>
      <c r="F132" s="11"/>
      <c r="G132" s="11"/>
      <c r="H132" s="11">
        <v>7.4</v>
      </c>
      <c r="I132" s="15">
        <f t="shared" si="5"/>
        <v>7.4</v>
      </c>
      <c r="J132" s="15"/>
      <c r="K132" s="15"/>
      <c r="M132" s="15">
        <f t="shared" si="6"/>
        <v>5.1000000000000005</v>
      </c>
      <c r="N132" s="64">
        <f t="shared" si="9"/>
        <v>321.7391304347827</v>
      </c>
    </row>
    <row r="133" spans="1:14" ht="15.75">
      <c r="A133" s="100"/>
      <c r="B133" s="82"/>
      <c r="C133" s="16" t="s">
        <v>27</v>
      </c>
      <c r="D133" s="18" t="s">
        <v>28</v>
      </c>
      <c r="E133" s="11">
        <v>15.4</v>
      </c>
      <c r="F133" s="11"/>
      <c r="G133" s="11"/>
      <c r="H133" s="11"/>
      <c r="I133" s="15">
        <f t="shared" si="5"/>
        <v>0</v>
      </c>
      <c r="J133" s="15"/>
      <c r="K133" s="15"/>
      <c r="M133" s="15">
        <f t="shared" si="6"/>
        <v>-15.4</v>
      </c>
      <c r="N133" s="64">
        <f t="shared" si="9"/>
        <v>0</v>
      </c>
    </row>
    <row r="134" spans="1:14" ht="15.75">
      <c r="A134" s="100"/>
      <c r="B134" s="82"/>
      <c r="C134" s="16" t="s">
        <v>29</v>
      </c>
      <c r="D134" s="18" t="s">
        <v>30</v>
      </c>
      <c r="E134" s="11">
        <v>2025.6</v>
      </c>
      <c r="F134" s="35">
        <v>1487.2</v>
      </c>
      <c r="G134" s="35">
        <v>1487.2</v>
      </c>
      <c r="H134" s="11">
        <v>1088.8</v>
      </c>
      <c r="I134" s="15">
        <f t="shared" si="5"/>
        <v>-398.4000000000001</v>
      </c>
      <c r="J134" s="15">
        <f t="shared" si="7"/>
        <v>73.21140398063474</v>
      </c>
      <c r="K134" s="15">
        <f t="shared" si="8"/>
        <v>73.21140398063474</v>
      </c>
      <c r="M134" s="15">
        <f t="shared" si="6"/>
        <v>-936.8</v>
      </c>
      <c r="N134" s="64">
        <f t="shared" si="9"/>
        <v>53.75197472353871</v>
      </c>
    </row>
    <row r="135" spans="1:14" ht="15.75">
      <c r="A135" s="100"/>
      <c r="B135" s="82"/>
      <c r="C135" s="16" t="s">
        <v>217</v>
      </c>
      <c r="D135" s="18" t="s">
        <v>46</v>
      </c>
      <c r="E135" s="11"/>
      <c r="F135" s="35"/>
      <c r="G135" s="35"/>
      <c r="H135" s="11">
        <v>-659.7</v>
      </c>
      <c r="I135" s="15">
        <f aca="true" t="shared" si="10" ref="I135:I198">H135-G135</f>
        <v>-659.7</v>
      </c>
      <c r="J135" s="15"/>
      <c r="K135" s="15"/>
      <c r="M135" s="15">
        <f aca="true" t="shared" si="11" ref="M135:M198">H135-E135</f>
        <v>-659.7</v>
      </c>
      <c r="N135" s="64"/>
    </row>
    <row r="136" spans="1:14" ht="15.75" customHeight="1" hidden="1">
      <c r="A136" s="100"/>
      <c r="B136" s="82"/>
      <c r="C136" s="16" t="s">
        <v>49</v>
      </c>
      <c r="D136" s="18" t="s">
        <v>86</v>
      </c>
      <c r="F136" s="11"/>
      <c r="G136" s="11"/>
      <c r="H136" s="11"/>
      <c r="I136" s="15">
        <f t="shared" si="10"/>
        <v>0</v>
      </c>
      <c r="J136" s="15"/>
      <c r="K136" s="15"/>
      <c r="M136" s="15">
        <f>H136-E137</f>
        <v>-6979.7</v>
      </c>
      <c r="N136" s="64">
        <f>H136/E137*100</f>
        <v>0</v>
      </c>
    </row>
    <row r="137" spans="1:14" ht="15.75">
      <c r="A137" s="100"/>
      <c r="B137" s="82"/>
      <c r="C137" s="16" t="s">
        <v>50</v>
      </c>
      <c r="D137" s="18" t="s">
        <v>87</v>
      </c>
      <c r="E137" s="11">
        <v>6979.7</v>
      </c>
      <c r="F137" s="11">
        <f>3081.2+200</f>
        <v>3281.2</v>
      </c>
      <c r="G137" s="11">
        <f>2408.8+200</f>
        <v>2608.8</v>
      </c>
      <c r="H137" s="11">
        <v>2608.8</v>
      </c>
      <c r="I137" s="15">
        <f t="shared" si="10"/>
        <v>0</v>
      </c>
      <c r="J137" s="15">
        <f>H137/G137*100</f>
        <v>100</v>
      </c>
      <c r="K137" s="15">
        <f>H137/F137*100</f>
        <v>79.50749725710106</v>
      </c>
      <c r="M137" s="15">
        <f>H137-E138</f>
        <v>-3407</v>
      </c>
      <c r="N137" s="64">
        <f>H137/E138*100</f>
        <v>43.36580338442103</v>
      </c>
    </row>
    <row r="138" spans="1:14" ht="15.75">
      <c r="A138" s="100"/>
      <c r="B138" s="82"/>
      <c r="C138" s="16" t="s">
        <v>52</v>
      </c>
      <c r="D138" s="20" t="s">
        <v>53</v>
      </c>
      <c r="E138" s="11">
        <v>6015.8</v>
      </c>
      <c r="F138" s="11">
        <v>7003.3</v>
      </c>
      <c r="G138" s="11">
        <v>7003.3</v>
      </c>
      <c r="H138" s="11">
        <v>3484.7</v>
      </c>
      <c r="I138" s="15">
        <f t="shared" si="10"/>
        <v>-3518.6000000000004</v>
      </c>
      <c r="J138" s="15">
        <f>H138/G138*100</f>
        <v>49.757971242128704</v>
      </c>
      <c r="K138" s="15">
        <f>H138/F138*100</f>
        <v>49.757971242128704</v>
      </c>
      <c r="M138" s="15" t="e">
        <f>H138-#REF!</f>
        <v>#REF!</v>
      </c>
      <c r="N138" s="64"/>
    </row>
    <row r="139" spans="1:14" s="26" customFormat="1" ht="31.5">
      <c r="A139" s="100"/>
      <c r="B139" s="82"/>
      <c r="C139" s="28"/>
      <c r="D139" s="24" t="s">
        <v>211</v>
      </c>
      <c r="E139" s="25">
        <f>E140-E135</f>
        <v>15070.5</v>
      </c>
      <c r="F139" s="25">
        <f>F140-F135</f>
        <v>11771.7</v>
      </c>
      <c r="G139" s="25">
        <f>G140-G135</f>
        <v>11099.3</v>
      </c>
      <c r="H139" s="25">
        <f>H140-H135</f>
        <v>7189.7</v>
      </c>
      <c r="I139" s="59">
        <f t="shared" si="10"/>
        <v>-3909.5999999999995</v>
      </c>
      <c r="J139" s="59">
        <f>H139/G139*100</f>
        <v>64.77615705494941</v>
      </c>
      <c r="K139" s="59">
        <f>H139/F139*100</f>
        <v>61.07614023463051</v>
      </c>
      <c r="M139" s="59">
        <f t="shared" si="11"/>
        <v>-7880.8</v>
      </c>
      <c r="N139" s="66">
        <f aca="true" t="shared" si="12" ref="N139:N197">H139/E139*100</f>
        <v>47.707109916724725</v>
      </c>
    </row>
    <row r="140" spans="1:14" s="26" customFormat="1" ht="31.5">
      <c r="A140" s="101"/>
      <c r="B140" s="102"/>
      <c r="C140" s="36"/>
      <c r="D140" s="24" t="s">
        <v>212</v>
      </c>
      <c r="E140" s="37">
        <f>SUM(E128:E130,E133:E138)</f>
        <v>15070.5</v>
      </c>
      <c r="F140" s="37">
        <f>SUM(F128:F130,F133:F138)</f>
        <v>11771.7</v>
      </c>
      <c r="G140" s="37">
        <f>SUM(G128:G130,G133:G138)</f>
        <v>11099.3</v>
      </c>
      <c r="H140" s="37">
        <f>SUM(H128:H130,H133:H138)</f>
        <v>6530</v>
      </c>
      <c r="I140" s="59">
        <f t="shared" si="10"/>
        <v>-4569.299999999999</v>
      </c>
      <c r="J140" s="59">
        <f>H140/G140*100</f>
        <v>58.832538988945245</v>
      </c>
      <c r="K140" s="59">
        <f>H140/F140*100</f>
        <v>55.47202188299056</v>
      </c>
      <c r="M140" s="59">
        <f t="shared" si="11"/>
        <v>-8540.5</v>
      </c>
      <c r="N140" s="66">
        <f t="shared" si="12"/>
        <v>43.32968381938224</v>
      </c>
    </row>
    <row r="141" spans="1:14" ht="31.5" customHeight="1">
      <c r="A141" s="103" t="s">
        <v>99</v>
      </c>
      <c r="B141" s="104" t="s">
        <v>100</v>
      </c>
      <c r="C141" s="16" t="s">
        <v>16</v>
      </c>
      <c r="D141" s="21" t="s">
        <v>17</v>
      </c>
      <c r="E141" s="11">
        <v>135</v>
      </c>
      <c r="F141" s="11"/>
      <c r="G141" s="11"/>
      <c r="H141" s="11">
        <v>6.1</v>
      </c>
      <c r="I141" s="15">
        <f t="shared" si="10"/>
        <v>6.1</v>
      </c>
      <c r="J141" s="15"/>
      <c r="K141" s="15"/>
      <c r="M141" s="15">
        <f t="shared" si="11"/>
        <v>-128.9</v>
      </c>
      <c r="N141" s="64">
        <f t="shared" si="12"/>
        <v>4.518518518518518</v>
      </c>
    </row>
    <row r="142" spans="1:14" ht="15.75" hidden="1">
      <c r="A142" s="103"/>
      <c r="B142" s="104"/>
      <c r="C142" s="16" t="s">
        <v>101</v>
      </c>
      <c r="D142" s="18" t="s">
        <v>102</v>
      </c>
      <c r="E142" s="11"/>
      <c r="F142" s="11"/>
      <c r="G142" s="11"/>
      <c r="H142" s="11"/>
      <c r="I142" s="15">
        <f t="shared" si="10"/>
        <v>0</v>
      </c>
      <c r="J142" s="15"/>
      <c r="K142" s="15"/>
      <c r="M142" s="15">
        <f t="shared" si="11"/>
        <v>0</v>
      </c>
      <c r="N142" s="64" t="e">
        <f t="shared" si="12"/>
        <v>#DIV/0!</v>
      </c>
    </row>
    <row r="143" spans="1:14" ht="31.5" hidden="1">
      <c r="A143" s="105"/>
      <c r="B143" s="106"/>
      <c r="C143" s="16" t="s">
        <v>97</v>
      </c>
      <c r="D143" s="18" t="s">
        <v>98</v>
      </c>
      <c r="E143" s="11"/>
      <c r="F143" s="11"/>
      <c r="G143" s="11"/>
      <c r="H143" s="11"/>
      <c r="I143" s="15">
        <f t="shared" si="10"/>
        <v>0</v>
      </c>
      <c r="J143" s="15"/>
      <c r="K143" s="15"/>
      <c r="M143" s="15">
        <f t="shared" si="11"/>
        <v>0</v>
      </c>
      <c r="N143" s="64" t="e">
        <f t="shared" si="12"/>
        <v>#DIV/0!</v>
      </c>
    </row>
    <row r="144" spans="1:14" ht="15.75">
      <c r="A144" s="105"/>
      <c r="B144" s="106"/>
      <c r="C144" s="16" t="s">
        <v>22</v>
      </c>
      <c r="D144" s="18" t="s">
        <v>23</v>
      </c>
      <c r="E144" s="11">
        <f>E145</f>
        <v>10.5</v>
      </c>
      <c r="F144" s="11">
        <f>F145</f>
        <v>0</v>
      </c>
      <c r="G144" s="11">
        <f>G145</f>
        <v>0</v>
      </c>
      <c r="H144" s="11">
        <f>H145</f>
        <v>2</v>
      </c>
      <c r="I144" s="15">
        <f t="shared" si="10"/>
        <v>2</v>
      </c>
      <c r="J144" s="15"/>
      <c r="K144" s="15"/>
      <c r="M144" s="15">
        <f t="shared" si="11"/>
        <v>-8.5</v>
      </c>
      <c r="N144" s="64">
        <f t="shared" si="12"/>
        <v>19.047619047619047</v>
      </c>
    </row>
    <row r="145" spans="1:14" ht="47.25" hidden="1">
      <c r="A145" s="105"/>
      <c r="B145" s="106"/>
      <c r="C145" s="19" t="s">
        <v>25</v>
      </c>
      <c r="D145" s="20" t="s">
        <v>26</v>
      </c>
      <c r="E145" s="11">
        <v>10.5</v>
      </c>
      <c r="F145" s="11"/>
      <c r="G145" s="11"/>
      <c r="H145" s="11">
        <v>2</v>
      </c>
      <c r="I145" s="15">
        <f t="shared" si="10"/>
        <v>2</v>
      </c>
      <c r="J145" s="15"/>
      <c r="K145" s="15"/>
      <c r="M145" s="15">
        <f t="shared" si="11"/>
        <v>-8.5</v>
      </c>
      <c r="N145" s="64">
        <f t="shared" si="12"/>
        <v>19.047619047619047</v>
      </c>
    </row>
    <row r="146" spans="1:14" ht="15.75">
      <c r="A146" s="105"/>
      <c r="B146" s="106"/>
      <c r="C146" s="16" t="s">
        <v>27</v>
      </c>
      <c r="D146" s="18" t="s">
        <v>28</v>
      </c>
      <c r="E146" s="11">
        <v>9.8</v>
      </c>
      <c r="F146" s="11"/>
      <c r="G146" s="11"/>
      <c r="H146" s="11">
        <v>-2</v>
      </c>
      <c r="I146" s="15">
        <f t="shared" si="10"/>
        <v>-2</v>
      </c>
      <c r="J146" s="15"/>
      <c r="K146" s="15"/>
      <c r="M146" s="15">
        <f t="shared" si="11"/>
        <v>-11.8</v>
      </c>
      <c r="N146" s="64">
        <f t="shared" si="12"/>
        <v>-20.40816326530612</v>
      </c>
    </row>
    <row r="147" spans="1:14" ht="15.75">
      <c r="A147" s="105"/>
      <c r="B147" s="106"/>
      <c r="C147" s="16" t="s">
        <v>29</v>
      </c>
      <c r="D147" s="18" t="s">
        <v>30</v>
      </c>
      <c r="E147" s="11">
        <v>1537.3</v>
      </c>
      <c r="F147" s="11">
        <v>734.1</v>
      </c>
      <c r="G147" s="11">
        <v>719.1</v>
      </c>
      <c r="H147" s="11">
        <v>759.2</v>
      </c>
      <c r="I147" s="15">
        <f t="shared" si="10"/>
        <v>40.10000000000002</v>
      </c>
      <c r="J147" s="15">
        <f>H147/G147*100</f>
        <v>105.57641496314838</v>
      </c>
      <c r="K147" s="15">
        <f>H147/F147*100</f>
        <v>103.41915270399129</v>
      </c>
      <c r="M147" s="15">
        <f t="shared" si="11"/>
        <v>-778.0999999999999</v>
      </c>
      <c r="N147" s="64">
        <f t="shared" si="12"/>
        <v>49.3852858908476</v>
      </c>
    </row>
    <row r="148" spans="1:14" ht="15.75">
      <c r="A148" s="105"/>
      <c r="B148" s="106"/>
      <c r="C148" s="16" t="s">
        <v>217</v>
      </c>
      <c r="D148" s="18" t="s">
        <v>46</v>
      </c>
      <c r="E148" s="11"/>
      <c r="F148" s="11"/>
      <c r="G148" s="11"/>
      <c r="H148" s="11">
        <v>-679.5</v>
      </c>
      <c r="I148" s="15">
        <f t="shared" si="10"/>
        <v>-679.5</v>
      </c>
      <c r="J148" s="15"/>
      <c r="K148" s="15"/>
      <c r="M148" s="15">
        <f t="shared" si="11"/>
        <v>-679.5</v>
      </c>
      <c r="N148" s="64"/>
    </row>
    <row r="149" spans="1:14" ht="15.75">
      <c r="A149" s="105"/>
      <c r="B149" s="106"/>
      <c r="C149" s="16" t="s">
        <v>49</v>
      </c>
      <c r="D149" s="18" t="s">
        <v>86</v>
      </c>
      <c r="E149" s="11">
        <v>23849.7</v>
      </c>
      <c r="F149" s="11"/>
      <c r="G149" s="11"/>
      <c r="H149" s="11"/>
      <c r="I149" s="15">
        <f t="shared" si="10"/>
        <v>0</v>
      </c>
      <c r="J149" s="15"/>
      <c r="K149" s="15"/>
      <c r="M149" s="15">
        <f t="shared" si="11"/>
        <v>-23849.7</v>
      </c>
      <c r="N149" s="64">
        <f t="shared" si="12"/>
        <v>0</v>
      </c>
    </row>
    <row r="150" spans="1:14" ht="15.75">
      <c r="A150" s="105"/>
      <c r="B150" s="106"/>
      <c r="C150" s="16" t="s">
        <v>50</v>
      </c>
      <c r="D150" s="18" t="s">
        <v>87</v>
      </c>
      <c r="E150" s="11">
        <v>19608.4</v>
      </c>
      <c r="F150" s="11">
        <v>5306</v>
      </c>
      <c r="G150" s="11">
        <v>3995.4</v>
      </c>
      <c r="H150" s="11">
        <v>3995.4</v>
      </c>
      <c r="I150" s="15">
        <f t="shared" si="10"/>
        <v>0</v>
      </c>
      <c r="J150" s="15">
        <f>H150/G150*100</f>
        <v>100</v>
      </c>
      <c r="K150" s="15">
        <f>H150/F150*100</f>
        <v>75.2996607614022</v>
      </c>
      <c r="M150" s="15">
        <f t="shared" si="11"/>
        <v>-15613.000000000002</v>
      </c>
      <c r="N150" s="64">
        <f t="shared" si="12"/>
        <v>20.375961322698437</v>
      </c>
    </row>
    <row r="151" spans="1:14" ht="15.75">
      <c r="A151" s="105"/>
      <c r="B151" s="106"/>
      <c r="C151" s="16" t="s">
        <v>52</v>
      </c>
      <c r="D151" s="20" t="s">
        <v>53</v>
      </c>
      <c r="E151" s="11"/>
      <c r="F151" s="11">
        <v>27776.4</v>
      </c>
      <c r="G151" s="11">
        <v>27776.4</v>
      </c>
      <c r="H151" s="11">
        <v>12917.5</v>
      </c>
      <c r="I151" s="15">
        <f t="shared" si="10"/>
        <v>-14858.900000000001</v>
      </c>
      <c r="J151" s="15">
        <f>H151/G151*100</f>
        <v>46.5053066632105</v>
      </c>
      <c r="K151" s="15">
        <f>H151/F151*100</f>
        <v>46.5053066632105</v>
      </c>
      <c r="M151" s="15">
        <f t="shared" si="11"/>
        <v>12917.5</v>
      </c>
      <c r="N151" s="64"/>
    </row>
    <row r="152" spans="1:14" s="26" customFormat="1" ht="31.5">
      <c r="A152" s="105"/>
      <c r="B152" s="106"/>
      <c r="C152" s="28"/>
      <c r="D152" s="24" t="s">
        <v>211</v>
      </c>
      <c r="E152" s="25">
        <f>E153-E148</f>
        <v>45150.7</v>
      </c>
      <c r="F152" s="25">
        <f>F153-F148</f>
        <v>33816.5</v>
      </c>
      <c r="G152" s="25">
        <f>G153-G148</f>
        <v>32490.9</v>
      </c>
      <c r="H152" s="25">
        <f>H153-H148</f>
        <v>17678.2</v>
      </c>
      <c r="I152" s="59">
        <f t="shared" si="10"/>
        <v>-14812.7</v>
      </c>
      <c r="J152" s="59">
        <f>H152/G152*100</f>
        <v>54.4096962534125</v>
      </c>
      <c r="K152" s="59">
        <f>H152/F152*100</f>
        <v>52.27684710126713</v>
      </c>
      <c r="M152" s="59">
        <f t="shared" si="11"/>
        <v>-27472.499999999996</v>
      </c>
      <c r="N152" s="66">
        <f t="shared" si="12"/>
        <v>39.15376727271117</v>
      </c>
    </row>
    <row r="153" spans="1:14" s="26" customFormat="1" ht="31.5">
      <c r="A153" s="105"/>
      <c r="B153" s="106"/>
      <c r="C153" s="36"/>
      <c r="D153" s="24" t="s">
        <v>212</v>
      </c>
      <c r="E153" s="37">
        <f>SUM(E141:E144,E146:E151)</f>
        <v>45150.7</v>
      </c>
      <c r="F153" s="37">
        <f>SUM(F141:F144,F146:F151)</f>
        <v>33816.5</v>
      </c>
      <c r="G153" s="37">
        <f>SUM(G141:G144,G146:G151)</f>
        <v>32490.9</v>
      </c>
      <c r="H153" s="37">
        <f>SUM(H141:H144,H146:H151)</f>
        <v>16998.7</v>
      </c>
      <c r="I153" s="59">
        <f t="shared" si="10"/>
        <v>-15492.2</v>
      </c>
      <c r="J153" s="59">
        <f>H153/G153*100</f>
        <v>52.31834144329643</v>
      </c>
      <c r="K153" s="59">
        <f>H153/F153*100</f>
        <v>50.267472979166975</v>
      </c>
      <c r="M153" s="59">
        <f t="shared" si="11"/>
        <v>-28151.999999999996</v>
      </c>
      <c r="N153" s="66">
        <f t="shared" si="12"/>
        <v>37.6488072167209</v>
      </c>
    </row>
    <row r="154" spans="1:14" ht="31.5" customHeight="1">
      <c r="A154" s="103" t="s">
        <v>103</v>
      </c>
      <c r="B154" s="104" t="s">
        <v>104</v>
      </c>
      <c r="C154" s="16" t="s">
        <v>16</v>
      </c>
      <c r="D154" s="21" t="s">
        <v>17</v>
      </c>
      <c r="E154" s="11"/>
      <c r="F154" s="11"/>
      <c r="G154" s="11"/>
      <c r="H154" s="11">
        <v>494.6</v>
      </c>
      <c r="I154" s="15">
        <f t="shared" si="10"/>
        <v>494.6</v>
      </c>
      <c r="J154" s="15"/>
      <c r="K154" s="15"/>
      <c r="M154" s="15">
        <f t="shared" si="11"/>
        <v>494.6</v>
      </c>
      <c r="N154" s="64"/>
    </row>
    <row r="155" spans="1:14" ht="15.75" hidden="1">
      <c r="A155" s="103"/>
      <c r="B155" s="104"/>
      <c r="C155" s="16" t="s">
        <v>101</v>
      </c>
      <c r="D155" s="18" t="s">
        <v>102</v>
      </c>
      <c r="E155" s="11"/>
      <c r="F155" s="11"/>
      <c r="G155" s="11"/>
      <c r="H155" s="11"/>
      <c r="I155" s="15">
        <f t="shared" si="10"/>
        <v>0</v>
      </c>
      <c r="J155" s="15"/>
      <c r="K155" s="15"/>
      <c r="M155" s="15">
        <f t="shared" si="11"/>
        <v>0</v>
      </c>
      <c r="N155" s="64" t="e">
        <f t="shared" si="12"/>
        <v>#DIV/0!</v>
      </c>
    </row>
    <row r="156" spans="1:14" ht="31.5" hidden="1">
      <c r="A156" s="105"/>
      <c r="B156" s="106"/>
      <c r="C156" s="16" t="s">
        <v>97</v>
      </c>
      <c r="D156" s="18" t="s">
        <v>98</v>
      </c>
      <c r="E156" s="11"/>
      <c r="F156" s="11"/>
      <c r="G156" s="11"/>
      <c r="H156" s="11"/>
      <c r="I156" s="15">
        <f t="shared" si="10"/>
        <v>0</v>
      </c>
      <c r="J156" s="15"/>
      <c r="K156" s="15"/>
      <c r="M156" s="15">
        <f t="shared" si="11"/>
        <v>0</v>
      </c>
      <c r="N156" s="64" t="e">
        <f t="shared" si="12"/>
        <v>#DIV/0!</v>
      </c>
    </row>
    <row r="157" spans="1:14" ht="15.75">
      <c r="A157" s="105"/>
      <c r="B157" s="106"/>
      <c r="C157" s="16" t="s">
        <v>22</v>
      </c>
      <c r="D157" s="18" t="s">
        <v>23</v>
      </c>
      <c r="E157" s="11">
        <f>E158</f>
        <v>2.4</v>
      </c>
      <c r="F157" s="11">
        <f>F158</f>
        <v>0</v>
      </c>
      <c r="G157" s="11">
        <f>G158</f>
        <v>0</v>
      </c>
      <c r="H157" s="11">
        <f>H158</f>
        <v>291.5</v>
      </c>
      <c r="I157" s="15">
        <f t="shared" si="10"/>
        <v>291.5</v>
      </c>
      <c r="J157" s="15"/>
      <c r="K157" s="15"/>
      <c r="M157" s="15">
        <f t="shared" si="11"/>
        <v>289.1</v>
      </c>
      <c r="N157" s="64">
        <f t="shared" si="12"/>
        <v>12145.833333333334</v>
      </c>
    </row>
    <row r="158" spans="1:14" ht="47.25" hidden="1">
      <c r="A158" s="105"/>
      <c r="B158" s="106"/>
      <c r="C158" s="19" t="s">
        <v>25</v>
      </c>
      <c r="D158" s="20" t="s">
        <v>26</v>
      </c>
      <c r="E158" s="11">
        <v>2.4</v>
      </c>
      <c r="F158" s="11"/>
      <c r="G158" s="11"/>
      <c r="H158" s="11">
        <v>291.5</v>
      </c>
      <c r="I158" s="15">
        <f t="shared" si="10"/>
        <v>291.5</v>
      </c>
      <c r="J158" s="15"/>
      <c r="K158" s="15"/>
      <c r="M158" s="15">
        <f t="shared" si="11"/>
        <v>289.1</v>
      </c>
      <c r="N158" s="64">
        <f t="shared" si="12"/>
        <v>12145.833333333334</v>
      </c>
    </row>
    <row r="159" spans="1:14" ht="15.75">
      <c r="A159" s="105"/>
      <c r="B159" s="106"/>
      <c r="C159" s="16" t="s">
        <v>27</v>
      </c>
      <c r="D159" s="18" t="s">
        <v>28</v>
      </c>
      <c r="E159" s="11">
        <v>8.2</v>
      </c>
      <c r="F159" s="11"/>
      <c r="G159" s="11"/>
      <c r="H159" s="11"/>
      <c r="I159" s="15">
        <f t="shared" si="10"/>
        <v>0</v>
      </c>
      <c r="J159" s="15"/>
      <c r="K159" s="15"/>
      <c r="M159" s="15">
        <f t="shared" si="11"/>
        <v>-8.2</v>
      </c>
      <c r="N159" s="64">
        <f t="shared" si="12"/>
        <v>0</v>
      </c>
    </row>
    <row r="160" spans="1:14" ht="15.75">
      <c r="A160" s="105"/>
      <c r="B160" s="106"/>
      <c r="C160" s="16" t="s">
        <v>29</v>
      </c>
      <c r="D160" s="18" t="s">
        <v>30</v>
      </c>
      <c r="E160" s="11">
        <v>836.6</v>
      </c>
      <c r="F160" s="11">
        <v>237.9</v>
      </c>
      <c r="G160" s="11">
        <v>237.9</v>
      </c>
      <c r="H160" s="11">
        <v>660.1</v>
      </c>
      <c r="I160" s="15">
        <f t="shared" si="10"/>
        <v>422.20000000000005</v>
      </c>
      <c r="J160" s="15">
        <f>H160/G160*100</f>
        <v>277.4695250105086</v>
      </c>
      <c r="K160" s="15">
        <f>H160/F160*100</f>
        <v>277.4695250105086</v>
      </c>
      <c r="M160" s="15">
        <f t="shared" si="11"/>
        <v>-176.5</v>
      </c>
      <c r="N160" s="64">
        <f t="shared" si="12"/>
        <v>78.90270141047095</v>
      </c>
    </row>
    <row r="161" spans="1:14" ht="15.75">
      <c r="A161" s="105"/>
      <c r="B161" s="106"/>
      <c r="C161" s="16" t="s">
        <v>217</v>
      </c>
      <c r="D161" s="18" t="s">
        <v>46</v>
      </c>
      <c r="E161" s="11"/>
      <c r="F161" s="11"/>
      <c r="G161" s="11"/>
      <c r="H161" s="11">
        <v>-1007.6</v>
      </c>
      <c r="I161" s="15">
        <f t="shared" si="10"/>
        <v>-1007.6</v>
      </c>
      <c r="J161" s="15"/>
      <c r="K161" s="15"/>
      <c r="M161" s="15">
        <f t="shared" si="11"/>
        <v>-1007.6</v>
      </c>
      <c r="N161" s="64"/>
    </row>
    <row r="162" spans="1:14" ht="15.75">
      <c r="A162" s="105"/>
      <c r="B162" s="106"/>
      <c r="C162" s="16" t="s">
        <v>49</v>
      </c>
      <c r="D162" s="18" t="s">
        <v>86</v>
      </c>
      <c r="E162" s="11">
        <v>21251.1</v>
      </c>
      <c r="F162" s="11"/>
      <c r="G162" s="11"/>
      <c r="H162" s="11"/>
      <c r="I162" s="15">
        <f t="shared" si="10"/>
        <v>0</v>
      </c>
      <c r="J162" s="15"/>
      <c r="K162" s="15"/>
      <c r="M162" s="15">
        <f t="shared" si="11"/>
        <v>-21251.1</v>
      </c>
      <c r="N162" s="64">
        <f t="shared" si="12"/>
        <v>0</v>
      </c>
    </row>
    <row r="163" spans="1:14" ht="15.75">
      <c r="A163" s="105"/>
      <c r="B163" s="106"/>
      <c r="C163" s="16" t="s">
        <v>50</v>
      </c>
      <c r="D163" s="18" t="s">
        <v>87</v>
      </c>
      <c r="E163" s="11">
        <v>20263.8</v>
      </c>
      <c r="F163" s="11">
        <f>5207+500</f>
        <v>5707</v>
      </c>
      <c r="G163" s="11">
        <f>3911.5+242</f>
        <v>4153.5</v>
      </c>
      <c r="H163" s="11">
        <v>4153.5</v>
      </c>
      <c r="I163" s="15">
        <f t="shared" si="10"/>
        <v>0</v>
      </c>
      <c r="J163" s="15">
        <f>H163/G163*100</f>
        <v>100</v>
      </c>
      <c r="K163" s="15">
        <f>H163/F163*100</f>
        <v>72.77904328018224</v>
      </c>
      <c r="M163" s="15">
        <f t="shared" si="11"/>
        <v>-16110.3</v>
      </c>
      <c r="N163" s="64">
        <f t="shared" si="12"/>
        <v>20.497142687945992</v>
      </c>
    </row>
    <row r="164" spans="1:14" ht="15.75">
      <c r="A164" s="105"/>
      <c r="B164" s="106"/>
      <c r="C164" s="16" t="s">
        <v>52</v>
      </c>
      <c r="D164" s="20" t="s">
        <v>53</v>
      </c>
      <c r="E164" s="11"/>
      <c r="F164" s="11">
        <v>24756.6</v>
      </c>
      <c r="G164" s="11">
        <v>24756.6</v>
      </c>
      <c r="H164" s="11">
        <v>11513.1</v>
      </c>
      <c r="I164" s="15">
        <f t="shared" si="10"/>
        <v>-13243.499999999998</v>
      </c>
      <c r="J164" s="15">
        <f>H164/G164*100</f>
        <v>46.505174377741696</v>
      </c>
      <c r="K164" s="15">
        <f>H164/F164*100</f>
        <v>46.505174377741696</v>
      </c>
      <c r="M164" s="15">
        <f t="shared" si="11"/>
        <v>11513.1</v>
      </c>
      <c r="N164" s="64"/>
    </row>
    <row r="165" spans="1:14" s="26" customFormat="1" ht="31.5">
      <c r="A165" s="105"/>
      <c r="B165" s="106"/>
      <c r="C165" s="28"/>
      <c r="D165" s="24" t="s">
        <v>211</v>
      </c>
      <c r="E165" s="25">
        <f>E166-E161</f>
        <v>42362.1</v>
      </c>
      <c r="F165" s="25">
        <f>F166-F161</f>
        <v>30701.5</v>
      </c>
      <c r="G165" s="25">
        <f>G166-G161</f>
        <v>29148</v>
      </c>
      <c r="H165" s="25">
        <f>H166-H161</f>
        <v>17112.8</v>
      </c>
      <c r="I165" s="59">
        <f t="shared" si="10"/>
        <v>-12035.2</v>
      </c>
      <c r="J165" s="59">
        <f>H165/G165*100</f>
        <v>58.7100315630575</v>
      </c>
      <c r="K165" s="59">
        <f>H165/F165*100</f>
        <v>55.73929612559647</v>
      </c>
      <c r="M165" s="59">
        <f t="shared" si="11"/>
        <v>-25249.3</v>
      </c>
      <c r="N165" s="66">
        <f t="shared" si="12"/>
        <v>40.396486482020485</v>
      </c>
    </row>
    <row r="166" spans="1:14" s="26" customFormat="1" ht="31.5">
      <c r="A166" s="105"/>
      <c r="B166" s="106"/>
      <c r="C166" s="36"/>
      <c r="D166" s="24" t="s">
        <v>212</v>
      </c>
      <c r="E166" s="37">
        <f>SUM(E154:E157,E159:E164)</f>
        <v>42362.1</v>
      </c>
      <c r="F166" s="37">
        <f>SUM(F154:F157,F159:F164)</f>
        <v>30701.5</v>
      </c>
      <c r="G166" s="37">
        <f>SUM(G154:G157,G159:G164)</f>
        <v>29148</v>
      </c>
      <c r="H166" s="37">
        <f>SUM(H154:H157,H159:H164)</f>
        <v>16105.2</v>
      </c>
      <c r="I166" s="59">
        <f t="shared" si="10"/>
        <v>-13042.8</v>
      </c>
      <c r="J166" s="59">
        <f>H166/G166*100</f>
        <v>55.25319061342117</v>
      </c>
      <c r="K166" s="59">
        <f>H166/F166*100</f>
        <v>52.45737178965197</v>
      </c>
      <c r="M166" s="59">
        <f t="shared" si="11"/>
        <v>-26256.899999999998</v>
      </c>
      <c r="N166" s="66">
        <f t="shared" si="12"/>
        <v>38.01794528599857</v>
      </c>
    </row>
    <row r="167" spans="1:14" ht="31.5" customHeight="1">
      <c r="A167" s="103" t="s">
        <v>105</v>
      </c>
      <c r="B167" s="104" t="s">
        <v>106</v>
      </c>
      <c r="C167" s="16" t="s">
        <v>16</v>
      </c>
      <c r="D167" s="21" t="s">
        <v>17</v>
      </c>
      <c r="E167" s="11">
        <v>44.2</v>
      </c>
      <c r="F167" s="11"/>
      <c r="G167" s="11"/>
      <c r="H167" s="11">
        <v>39.9</v>
      </c>
      <c r="I167" s="15">
        <f t="shared" si="10"/>
        <v>39.9</v>
      </c>
      <c r="J167" s="15"/>
      <c r="K167" s="15"/>
      <c r="M167" s="15">
        <f t="shared" si="11"/>
        <v>-4.300000000000004</v>
      </c>
      <c r="N167" s="64">
        <f t="shared" si="12"/>
        <v>90.27149321266967</v>
      </c>
    </row>
    <row r="168" spans="1:14" ht="15.75" hidden="1">
      <c r="A168" s="103"/>
      <c r="B168" s="104"/>
      <c r="C168" s="16" t="s">
        <v>101</v>
      </c>
      <c r="D168" s="18" t="s">
        <v>102</v>
      </c>
      <c r="E168" s="11"/>
      <c r="F168" s="11"/>
      <c r="G168" s="11"/>
      <c r="H168" s="11"/>
      <c r="I168" s="15">
        <f t="shared" si="10"/>
        <v>0</v>
      </c>
      <c r="J168" s="15"/>
      <c r="K168" s="15"/>
      <c r="M168" s="15">
        <f t="shared" si="11"/>
        <v>0</v>
      </c>
      <c r="N168" s="64" t="e">
        <f t="shared" si="12"/>
        <v>#DIV/0!</v>
      </c>
    </row>
    <row r="169" spans="1:14" ht="31.5" hidden="1">
      <c r="A169" s="105"/>
      <c r="B169" s="106"/>
      <c r="C169" s="16" t="s">
        <v>97</v>
      </c>
      <c r="D169" s="18" t="s">
        <v>98</v>
      </c>
      <c r="E169" s="11"/>
      <c r="F169" s="11"/>
      <c r="G169" s="11"/>
      <c r="H169" s="11"/>
      <c r="I169" s="15">
        <f t="shared" si="10"/>
        <v>0</v>
      </c>
      <c r="J169" s="15"/>
      <c r="K169" s="15"/>
      <c r="M169" s="15">
        <f t="shared" si="11"/>
        <v>0</v>
      </c>
      <c r="N169" s="64" t="e">
        <f t="shared" si="12"/>
        <v>#DIV/0!</v>
      </c>
    </row>
    <row r="170" spans="1:14" ht="15.75">
      <c r="A170" s="105"/>
      <c r="B170" s="106"/>
      <c r="C170" s="16" t="s">
        <v>22</v>
      </c>
      <c r="D170" s="18" t="s">
        <v>23</v>
      </c>
      <c r="E170" s="11">
        <f>SUM(E171:E172)</f>
        <v>0</v>
      </c>
      <c r="F170" s="11">
        <f>SUM(F171:F172)</f>
        <v>0</v>
      </c>
      <c r="G170" s="11">
        <f>SUM(G171:G172)</f>
        <v>0</v>
      </c>
      <c r="H170" s="11">
        <f>SUM(H171:H172)</f>
        <v>88.4</v>
      </c>
      <c r="I170" s="15">
        <f t="shared" si="10"/>
        <v>88.4</v>
      </c>
      <c r="J170" s="15"/>
      <c r="K170" s="15"/>
      <c r="M170" s="15">
        <f t="shared" si="11"/>
        <v>88.4</v>
      </c>
      <c r="N170" s="64"/>
    </row>
    <row r="171" spans="1:14" ht="63" hidden="1">
      <c r="A171" s="105"/>
      <c r="B171" s="106"/>
      <c r="C171" s="19" t="s">
        <v>197</v>
      </c>
      <c r="D171" s="67" t="s">
        <v>24</v>
      </c>
      <c r="E171" s="11"/>
      <c r="F171" s="11"/>
      <c r="G171" s="11"/>
      <c r="H171" s="11"/>
      <c r="I171" s="15">
        <f t="shared" si="10"/>
        <v>0</v>
      </c>
      <c r="J171" s="15"/>
      <c r="K171" s="15"/>
      <c r="M171" s="15">
        <f t="shared" si="11"/>
        <v>0</v>
      </c>
      <c r="N171" s="64" t="e">
        <f t="shared" si="12"/>
        <v>#DIV/0!</v>
      </c>
    </row>
    <row r="172" spans="1:14" ht="47.25" hidden="1">
      <c r="A172" s="105"/>
      <c r="B172" s="106"/>
      <c r="C172" s="19" t="s">
        <v>25</v>
      </c>
      <c r="D172" s="20" t="s">
        <v>26</v>
      </c>
      <c r="E172" s="11"/>
      <c r="F172" s="11"/>
      <c r="G172" s="11"/>
      <c r="H172" s="11">
        <v>88.4</v>
      </c>
      <c r="I172" s="15">
        <f t="shared" si="10"/>
        <v>88.4</v>
      </c>
      <c r="J172" s="15"/>
      <c r="K172" s="15"/>
      <c r="M172" s="15">
        <f t="shared" si="11"/>
        <v>88.4</v>
      </c>
      <c r="N172" s="64" t="e">
        <f t="shared" si="12"/>
        <v>#DIV/0!</v>
      </c>
    </row>
    <row r="173" spans="1:14" ht="15.75">
      <c r="A173" s="105"/>
      <c r="B173" s="106"/>
      <c r="C173" s="16" t="s">
        <v>27</v>
      </c>
      <c r="D173" s="18" t="s">
        <v>28</v>
      </c>
      <c r="E173" s="11">
        <v>117.8</v>
      </c>
      <c r="F173" s="11"/>
      <c r="G173" s="11"/>
      <c r="H173" s="11"/>
      <c r="I173" s="15">
        <f t="shared" si="10"/>
        <v>0</v>
      </c>
      <c r="J173" s="15"/>
      <c r="K173" s="15"/>
      <c r="M173" s="15">
        <f t="shared" si="11"/>
        <v>-117.8</v>
      </c>
      <c r="N173" s="64">
        <f t="shared" si="12"/>
        <v>0</v>
      </c>
    </row>
    <row r="174" spans="1:14" ht="15.75">
      <c r="A174" s="105"/>
      <c r="B174" s="106"/>
      <c r="C174" s="16" t="s">
        <v>29</v>
      </c>
      <c r="D174" s="18" t="s">
        <v>30</v>
      </c>
      <c r="E174" s="11">
        <v>872.7</v>
      </c>
      <c r="F174" s="11">
        <v>114.1</v>
      </c>
      <c r="G174" s="11">
        <v>114.1</v>
      </c>
      <c r="H174" s="11">
        <v>1148.1</v>
      </c>
      <c r="I174" s="15">
        <f t="shared" si="10"/>
        <v>1034</v>
      </c>
      <c r="J174" s="15">
        <f>H174/G174*100</f>
        <v>1006.2226117440841</v>
      </c>
      <c r="K174" s="15">
        <f>H174/F174*100</f>
        <v>1006.2226117440841</v>
      </c>
      <c r="M174" s="15">
        <f t="shared" si="11"/>
        <v>275.39999999999986</v>
      </c>
      <c r="N174" s="64">
        <f t="shared" si="12"/>
        <v>131.55723616363008</v>
      </c>
    </row>
    <row r="175" spans="1:14" ht="15.75">
      <c r="A175" s="105"/>
      <c r="B175" s="106"/>
      <c r="C175" s="16" t="s">
        <v>217</v>
      </c>
      <c r="D175" s="18" t="s">
        <v>46</v>
      </c>
      <c r="E175" s="11"/>
      <c r="G175" s="11"/>
      <c r="H175" s="11">
        <v>-454.8</v>
      </c>
      <c r="I175" s="15">
        <f t="shared" si="10"/>
        <v>-454.8</v>
      </c>
      <c r="J175" s="15"/>
      <c r="K175" s="15"/>
      <c r="M175" s="15">
        <f t="shared" si="11"/>
        <v>-454.8</v>
      </c>
      <c r="N175" s="64"/>
    </row>
    <row r="176" spans="1:14" ht="15.75">
      <c r="A176" s="105"/>
      <c r="B176" s="106"/>
      <c r="C176" s="16" t="s">
        <v>49</v>
      </c>
      <c r="D176" s="18" t="s">
        <v>86</v>
      </c>
      <c r="E176" s="11">
        <v>17750.8</v>
      </c>
      <c r="F176" s="11"/>
      <c r="G176" s="11"/>
      <c r="H176" s="11"/>
      <c r="I176" s="15">
        <f t="shared" si="10"/>
        <v>0</v>
      </c>
      <c r="J176" s="15"/>
      <c r="K176" s="15"/>
      <c r="M176" s="15">
        <f t="shared" si="11"/>
        <v>-17750.8</v>
      </c>
      <c r="N176" s="64">
        <f t="shared" si="12"/>
        <v>0</v>
      </c>
    </row>
    <row r="177" spans="1:14" ht="15.75">
      <c r="A177" s="105"/>
      <c r="B177" s="106"/>
      <c r="C177" s="16" t="s">
        <v>50</v>
      </c>
      <c r="D177" s="18" t="s">
        <v>87</v>
      </c>
      <c r="E177" s="11">
        <v>16173.9</v>
      </c>
      <c r="F177" s="11">
        <v>4276.6</v>
      </c>
      <c r="G177" s="11">
        <v>3232.9</v>
      </c>
      <c r="H177" s="11">
        <v>3232.9</v>
      </c>
      <c r="I177" s="15">
        <f t="shared" si="10"/>
        <v>0</v>
      </c>
      <c r="J177" s="15">
        <f aca="true" t="shared" si="13" ref="J177:J185">H177/G177*100</f>
        <v>100</v>
      </c>
      <c r="K177" s="15">
        <f aca="true" t="shared" si="14" ref="K177:K185">H177/F177*100</f>
        <v>75.59509891034934</v>
      </c>
      <c r="M177" s="15">
        <f t="shared" si="11"/>
        <v>-12941</v>
      </c>
      <c r="N177" s="64">
        <f t="shared" si="12"/>
        <v>19.9883763347121</v>
      </c>
    </row>
    <row r="178" spans="1:14" ht="15.75">
      <c r="A178" s="105"/>
      <c r="B178" s="106"/>
      <c r="C178" s="16" t="s">
        <v>52</v>
      </c>
      <c r="D178" s="20" t="s">
        <v>53</v>
      </c>
      <c r="E178" s="11"/>
      <c r="F178" s="11">
        <v>20671.2</v>
      </c>
      <c r="G178" s="11">
        <v>20671.2</v>
      </c>
      <c r="H178" s="11">
        <v>10285.6</v>
      </c>
      <c r="I178" s="15">
        <f t="shared" si="10"/>
        <v>-10385.6</v>
      </c>
      <c r="J178" s="15">
        <f t="shared" si="13"/>
        <v>49.75811757420953</v>
      </c>
      <c r="K178" s="15">
        <f t="shared" si="14"/>
        <v>49.75811757420953</v>
      </c>
      <c r="M178" s="15">
        <f t="shared" si="11"/>
        <v>10285.6</v>
      </c>
      <c r="N178" s="64"/>
    </row>
    <row r="179" spans="1:14" s="26" customFormat="1" ht="31.5">
      <c r="A179" s="105"/>
      <c r="B179" s="106"/>
      <c r="C179" s="28"/>
      <c r="D179" s="24" t="s">
        <v>211</v>
      </c>
      <c r="E179" s="25">
        <f>E180-E175</f>
        <v>34959.4</v>
      </c>
      <c r="F179" s="25">
        <f>F180-F175</f>
        <v>25061.9</v>
      </c>
      <c r="G179" s="25">
        <f>G180-G175</f>
        <v>24018.2</v>
      </c>
      <c r="H179" s="25">
        <f>H180-H175</f>
        <v>14794.9</v>
      </c>
      <c r="I179" s="59">
        <f t="shared" si="10"/>
        <v>-9223.300000000001</v>
      </c>
      <c r="J179" s="59">
        <f t="shared" si="13"/>
        <v>61.598704315893784</v>
      </c>
      <c r="K179" s="59">
        <f t="shared" si="14"/>
        <v>59.033433219348886</v>
      </c>
      <c r="M179" s="59">
        <f t="shared" si="11"/>
        <v>-20164.5</v>
      </c>
      <c r="N179" s="66">
        <f t="shared" si="12"/>
        <v>42.32023432896445</v>
      </c>
    </row>
    <row r="180" spans="1:14" s="26" customFormat="1" ht="31.5">
      <c r="A180" s="105"/>
      <c r="B180" s="106"/>
      <c r="C180" s="36"/>
      <c r="D180" s="24" t="s">
        <v>212</v>
      </c>
      <c r="E180" s="37">
        <f>SUM(E167:E170,E173:E178)</f>
        <v>34959.4</v>
      </c>
      <c r="F180" s="37">
        <f>SUM(F167:F170,F173:F178)</f>
        <v>25061.9</v>
      </c>
      <c r="G180" s="37">
        <f>SUM(G167:G170,G173:G178)</f>
        <v>24018.2</v>
      </c>
      <c r="H180" s="37">
        <f>SUM(H167:H170,H173:H178)</f>
        <v>14340.1</v>
      </c>
      <c r="I180" s="59">
        <f t="shared" si="10"/>
        <v>-9678.1</v>
      </c>
      <c r="J180" s="59">
        <f t="shared" si="13"/>
        <v>59.70514026862962</v>
      </c>
      <c r="K180" s="59">
        <f t="shared" si="14"/>
        <v>57.21872643335102</v>
      </c>
      <c r="M180" s="59">
        <f t="shared" si="11"/>
        <v>-20619.300000000003</v>
      </c>
      <c r="N180" s="66">
        <f t="shared" si="12"/>
        <v>41.019296669851315</v>
      </c>
    </row>
    <row r="181" spans="1:14" ht="31.5" customHeight="1" hidden="1">
      <c r="A181" s="103" t="s">
        <v>107</v>
      </c>
      <c r="B181" s="104" t="s">
        <v>108</v>
      </c>
      <c r="C181" s="16" t="s">
        <v>16</v>
      </c>
      <c r="D181" s="21" t="s">
        <v>17</v>
      </c>
      <c r="E181" s="11"/>
      <c r="F181" s="11"/>
      <c r="G181" s="11"/>
      <c r="H181" s="11"/>
      <c r="I181" s="15">
        <f t="shared" si="10"/>
        <v>0</v>
      </c>
      <c r="J181" s="15" t="e">
        <f t="shared" si="13"/>
        <v>#DIV/0!</v>
      </c>
      <c r="K181" s="15" t="e">
        <f t="shared" si="14"/>
        <v>#DIV/0!</v>
      </c>
      <c r="M181" s="15">
        <f t="shared" si="11"/>
        <v>0</v>
      </c>
      <c r="N181" s="64" t="e">
        <f t="shared" si="12"/>
        <v>#DIV/0!</v>
      </c>
    </row>
    <row r="182" spans="1:14" ht="15.75" hidden="1">
      <c r="A182" s="103"/>
      <c r="B182" s="104"/>
      <c r="C182" s="16" t="s">
        <v>101</v>
      </c>
      <c r="D182" s="18" t="s">
        <v>102</v>
      </c>
      <c r="E182" s="11"/>
      <c r="F182" s="11"/>
      <c r="G182" s="11"/>
      <c r="H182" s="11"/>
      <c r="I182" s="15">
        <f t="shared" si="10"/>
        <v>0</v>
      </c>
      <c r="J182" s="15" t="e">
        <f t="shared" si="13"/>
        <v>#DIV/0!</v>
      </c>
      <c r="K182" s="15" t="e">
        <f t="shared" si="14"/>
        <v>#DIV/0!</v>
      </c>
      <c r="M182" s="15">
        <f t="shared" si="11"/>
        <v>0</v>
      </c>
      <c r="N182" s="64" t="e">
        <f t="shared" si="12"/>
        <v>#DIV/0!</v>
      </c>
    </row>
    <row r="183" spans="1:14" ht="31.5" hidden="1">
      <c r="A183" s="105"/>
      <c r="B183" s="106"/>
      <c r="C183" s="16" t="s">
        <v>97</v>
      </c>
      <c r="D183" s="18" t="s">
        <v>98</v>
      </c>
      <c r="E183" s="11"/>
      <c r="F183" s="11"/>
      <c r="G183" s="11"/>
      <c r="H183" s="11"/>
      <c r="I183" s="15">
        <f t="shared" si="10"/>
        <v>0</v>
      </c>
      <c r="J183" s="15" t="e">
        <f t="shared" si="13"/>
        <v>#DIV/0!</v>
      </c>
      <c r="K183" s="15" t="e">
        <f t="shared" si="14"/>
        <v>#DIV/0!</v>
      </c>
      <c r="M183" s="15">
        <f t="shared" si="11"/>
        <v>0</v>
      </c>
      <c r="N183" s="64" t="e">
        <f t="shared" si="12"/>
        <v>#DIV/0!</v>
      </c>
    </row>
    <row r="184" spans="1:14" ht="15.75" hidden="1">
      <c r="A184" s="105"/>
      <c r="B184" s="106"/>
      <c r="C184" s="16" t="s">
        <v>22</v>
      </c>
      <c r="D184" s="18" t="s">
        <v>23</v>
      </c>
      <c r="E184" s="11">
        <f>E185</f>
        <v>0</v>
      </c>
      <c r="F184" s="11">
        <f>F185</f>
        <v>0</v>
      </c>
      <c r="G184" s="11">
        <f>G185</f>
        <v>0</v>
      </c>
      <c r="H184" s="11">
        <f>H185</f>
        <v>0</v>
      </c>
      <c r="I184" s="15">
        <f t="shared" si="10"/>
        <v>0</v>
      </c>
      <c r="J184" s="15" t="e">
        <f t="shared" si="13"/>
        <v>#DIV/0!</v>
      </c>
      <c r="K184" s="15" t="e">
        <f t="shared" si="14"/>
        <v>#DIV/0!</v>
      </c>
      <c r="M184" s="15">
        <f t="shared" si="11"/>
        <v>0</v>
      </c>
      <c r="N184" s="64" t="e">
        <f t="shared" si="12"/>
        <v>#DIV/0!</v>
      </c>
    </row>
    <row r="185" spans="1:14" ht="47.25" hidden="1">
      <c r="A185" s="105"/>
      <c r="B185" s="106"/>
      <c r="C185" s="19" t="s">
        <v>25</v>
      </c>
      <c r="D185" s="20" t="s">
        <v>26</v>
      </c>
      <c r="E185" s="11"/>
      <c r="F185" s="11"/>
      <c r="G185" s="11"/>
      <c r="H185" s="11"/>
      <c r="I185" s="15">
        <f t="shared" si="10"/>
        <v>0</v>
      </c>
      <c r="J185" s="15" t="e">
        <f t="shared" si="13"/>
        <v>#DIV/0!</v>
      </c>
      <c r="K185" s="15" t="e">
        <f t="shared" si="14"/>
        <v>#DIV/0!</v>
      </c>
      <c r="M185" s="15">
        <f t="shared" si="11"/>
        <v>0</v>
      </c>
      <c r="N185" s="64" t="e">
        <f t="shared" si="12"/>
        <v>#DIV/0!</v>
      </c>
    </row>
    <row r="186" spans="1:14" ht="15.75">
      <c r="A186" s="105"/>
      <c r="B186" s="106"/>
      <c r="C186" s="16" t="s">
        <v>27</v>
      </c>
      <c r="D186" s="18" t="s">
        <v>28</v>
      </c>
      <c r="E186" s="11"/>
      <c r="F186" s="11"/>
      <c r="G186" s="11"/>
      <c r="H186" s="11">
        <v>135.1</v>
      </c>
      <c r="I186" s="15">
        <f t="shared" si="10"/>
        <v>135.1</v>
      </c>
      <c r="J186" s="15"/>
      <c r="K186" s="15"/>
      <c r="M186" s="15">
        <f t="shared" si="11"/>
        <v>135.1</v>
      </c>
      <c r="N186" s="64"/>
    </row>
    <row r="187" spans="1:14" ht="15.75">
      <c r="A187" s="105"/>
      <c r="B187" s="106"/>
      <c r="C187" s="16" t="s">
        <v>29</v>
      </c>
      <c r="D187" s="18" t="s">
        <v>30</v>
      </c>
      <c r="E187" s="11">
        <v>482.6</v>
      </c>
      <c r="F187" s="11">
        <v>322.5</v>
      </c>
      <c r="G187" s="11">
        <v>322.5</v>
      </c>
      <c r="H187" s="11">
        <v>518.4</v>
      </c>
      <c r="I187" s="15">
        <f t="shared" si="10"/>
        <v>195.89999999999998</v>
      </c>
      <c r="J187" s="15">
        <f>H187/G187*100</f>
        <v>160.74418604651163</v>
      </c>
      <c r="K187" s="15">
        <f>H187/F187*100</f>
        <v>160.74418604651163</v>
      </c>
      <c r="M187" s="15">
        <f t="shared" si="11"/>
        <v>35.799999999999955</v>
      </c>
      <c r="N187" s="64">
        <f t="shared" si="12"/>
        <v>107.4181516784086</v>
      </c>
    </row>
    <row r="188" spans="1:14" ht="15.75">
      <c r="A188" s="105"/>
      <c r="B188" s="106"/>
      <c r="C188" s="16" t="s">
        <v>217</v>
      </c>
      <c r="D188" s="18" t="s">
        <v>46</v>
      </c>
      <c r="E188" s="11"/>
      <c r="F188" s="11"/>
      <c r="G188" s="11"/>
      <c r="H188" s="11">
        <v>-731.7</v>
      </c>
      <c r="I188" s="15">
        <f t="shared" si="10"/>
        <v>-731.7</v>
      </c>
      <c r="J188" s="15"/>
      <c r="K188" s="15"/>
      <c r="M188" s="15">
        <f t="shared" si="11"/>
        <v>-731.7</v>
      </c>
      <c r="N188" s="64"/>
    </row>
    <row r="189" spans="1:14" ht="15.75">
      <c r="A189" s="105"/>
      <c r="B189" s="106"/>
      <c r="C189" s="16" t="s">
        <v>49</v>
      </c>
      <c r="D189" s="18" t="s">
        <v>86</v>
      </c>
      <c r="E189" s="11">
        <v>19032.3</v>
      </c>
      <c r="F189" s="11"/>
      <c r="G189" s="11"/>
      <c r="H189" s="11"/>
      <c r="I189" s="15">
        <f t="shared" si="10"/>
        <v>0</v>
      </c>
      <c r="J189" s="15"/>
      <c r="K189" s="15"/>
      <c r="M189" s="15">
        <f t="shared" si="11"/>
        <v>-19032.3</v>
      </c>
      <c r="N189" s="64">
        <f t="shared" si="12"/>
        <v>0</v>
      </c>
    </row>
    <row r="190" spans="1:14" ht="15.75">
      <c r="A190" s="105"/>
      <c r="B190" s="106"/>
      <c r="C190" s="16" t="s">
        <v>50</v>
      </c>
      <c r="D190" s="18" t="s">
        <v>87</v>
      </c>
      <c r="E190" s="11">
        <v>16398.9</v>
      </c>
      <c r="F190" s="11">
        <v>4313.9</v>
      </c>
      <c r="G190" s="11">
        <v>3328.2</v>
      </c>
      <c r="H190" s="11">
        <v>3328.2</v>
      </c>
      <c r="I190" s="15">
        <f t="shared" si="10"/>
        <v>0</v>
      </c>
      <c r="J190" s="15">
        <f>H190/G190*100</f>
        <v>100</v>
      </c>
      <c r="K190" s="15">
        <f>H190/F190*100</f>
        <v>77.15060618002272</v>
      </c>
      <c r="M190" s="15">
        <f t="shared" si="11"/>
        <v>-13070.7</v>
      </c>
      <c r="N190" s="64">
        <f t="shared" si="12"/>
        <v>20.29526370671203</v>
      </c>
    </row>
    <row r="191" spans="1:14" ht="15.75">
      <c r="A191" s="105"/>
      <c r="B191" s="106"/>
      <c r="C191" s="16" t="s">
        <v>52</v>
      </c>
      <c r="D191" s="20" t="s">
        <v>53</v>
      </c>
      <c r="E191" s="11"/>
      <c r="F191" s="11">
        <v>22170</v>
      </c>
      <c r="G191" s="11">
        <v>22170</v>
      </c>
      <c r="H191" s="11">
        <v>9841.6</v>
      </c>
      <c r="I191" s="15">
        <f t="shared" si="10"/>
        <v>-12328.4</v>
      </c>
      <c r="J191" s="15">
        <f>H191/G191*100</f>
        <v>44.3915200721696</v>
      </c>
      <c r="K191" s="15">
        <f>H191/F191*100</f>
        <v>44.3915200721696</v>
      </c>
      <c r="M191" s="15">
        <f t="shared" si="11"/>
        <v>9841.6</v>
      </c>
      <c r="N191" s="64"/>
    </row>
    <row r="192" spans="1:14" s="26" customFormat="1" ht="31.5">
      <c r="A192" s="105"/>
      <c r="B192" s="106"/>
      <c r="C192" s="28"/>
      <c r="D192" s="24" t="s">
        <v>211</v>
      </c>
      <c r="E192" s="25">
        <f>E193-E188</f>
        <v>35913.8</v>
      </c>
      <c r="F192" s="25">
        <f>F193-F188</f>
        <v>26806.4</v>
      </c>
      <c r="G192" s="25">
        <f>G193-G188</f>
        <v>25820.7</v>
      </c>
      <c r="H192" s="25">
        <f>H193-H188</f>
        <v>13823.300000000001</v>
      </c>
      <c r="I192" s="59">
        <f t="shared" si="10"/>
        <v>-11997.4</v>
      </c>
      <c r="J192" s="59">
        <f>H192/G192*100</f>
        <v>53.53572908557863</v>
      </c>
      <c r="K192" s="59">
        <f>H192/F192*100</f>
        <v>51.56716306553659</v>
      </c>
      <c r="M192" s="59">
        <f t="shared" si="11"/>
        <v>-22090.5</v>
      </c>
      <c r="N192" s="66">
        <f t="shared" si="12"/>
        <v>38.49021824479726</v>
      </c>
    </row>
    <row r="193" spans="1:14" s="26" customFormat="1" ht="31.5">
      <c r="A193" s="105"/>
      <c r="B193" s="106"/>
      <c r="C193" s="36"/>
      <c r="D193" s="24" t="s">
        <v>212</v>
      </c>
      <c r="E193" s="37">
        <f>SUM(E181:E184,E186:E191)</f>
        <v>35913.8</v>
      </c>
      <c r="F193" s="37">
        <f>SUM(F181:F184,F186:F191)</f>
        <v>26806.4</v>
      </c>
      <c r="G193" s="37">
        <f>SUM(G181:G184,G186:G191)</f>
        <v>25820.7</v>
      </c>
      <c r="H193" s="37">
        <f>SUM(H181:H184,H186:H191)</f>
        <v>13091.6</v>
      </c>
      <c r="I193" s="59">
        <f t="shared" si="10"/>
        <v>-12729.1</v>
      </c>
      <c r="J193" s="59">
        <f>H193/G193*100</f>
        <v>50.701956182442764</v>
      </c>
      <c r="K193" s="59">
        <f>H193/F193*100</f>
        <v>48.83759102303927</v>
      </c>
      <c r="M193" s="59">
        <f t="shared" si="11"/>
        <v>-22822.200000000004</v>
      </c>
      <c r="N193" s="66">
        <f t="shared" si="12"/>
        <v>36.45283985543161</v>
      </c>
    </row>
    <row r="194" spans="1:14" s="26" customFormat="1" ht="15.75">
      <c r="A194" s="95">
        <v>936</v>
      </c>
      <c r="B194" s="95" t="s">
        <v>109</v>
      </c>
      <c r="C194" s="16" t="s">
        <v>22</v>
      </c>
      <c r="D194" s="18" t="s">
        <v>23</v>
      </c>
      <c r="E194" s="11">
        <f>E195</f>
        <v>5.1</v>
      </c>
      <c r="F194" s="11">
        <f>F195</f>
        <v>0</v>
      </c>
      <c r="G194" s="11">
        <f>G195</f>
        <v>0</v>
      </c>
      <c r="H194" s="11">
        <f>H195</f>
        <v>0</v>
      </c>
      <c r="I194" s="15">
        <f t="shared" si="10"/>
        <v>0</v>
      </c>
      <c r="J194" s="15"/>
      <c r="K194" s="15"/>
      <c r="L194" s="3"/>
      <c r="M194" s="15">
        <f t="shared" si="11"/>
        <v>-5.1</v>
      </c>
      <c r="N194" s="64">
        <f t="shared" si="12"/>
        <v>0</v>
      </c>
    </row>
    <row r="195" spans="1:14" s="26" customFormat="1" ht="47.25" hidden="1">
      <c r="A195" s="100"/>
      <c r="B195" s="82"/>
      <c r="C195" s="19" t="s">
        <v>25</v>
      </c>
      <c r="D195" s="20" t="s">
        <v>26</v>
      </c>
      <c r="E195" s="11">
        <v>5.1</v>
      </c>
      <c r="F195" s="11"/>
      <c r="G195" s="11"/>
      <c r="H195" s="11"/>
      <c r="I195" s="15">
        <f t="shared" si="10"/>
        <v>0</v>
      </c>
      <c r="J195" s="15"/>
      <c r="K195" s="15"/>
      <c r="L195" s="3"/>
      <c r="M195" s="15">
        <f t="shared" si="11"/>
        <v>-5.1</v>
      </c>
      <c r="N195" s="64">
        <f t="shared" si="12"/>
        <v>0</v>
      </c>
    </row>
    <row r="196" spans="1:14" ht="15.75" customHeight="1">
      <c r="A196" s="100"/>
      <c r="B196" s="82"/>
      <c r="C196" s="16" t="s">
        <v>27</v>
      </c>
      <c r="D196" s="18" t="s">
        <v>28</v>
      </c>
      <c r="E196" s="11">
        <v>0.3</v>
      </c>
      <c r="F196" s="11"/>
      <c r="G196" s="11"/>
      <c r="H196" s="11">
        <v>0.3</v>
      </c>
      <c r="I196" s="15">
        <f t="shared" si="10"/>
        <v>0.3</v>
      </c>
      <c r="J196" s="15"/>
      <c r="K196" s="15"/>
      <c r="M196" s="15">
        <f t="shared" si="11"/>
        <v>0</v>
      </c>
      <c r="N196" s="64">
        <f t="shared" si="12"/>
        <v>100</v>
      </c>
    </row>
    <row r="197" spans="1:14" ht="15.75">
      <c r="A197" s="100"/>
      <c r="B197" s="82"/>
      <c r="C197" s="16" t="s">
        <v>29</v>
      </c>
      <c r="D197" s="18" t="s">
        <v>30</v>
      </c>
      <c r="E197" s="11">
        <v>179.1</v>
      </c>
      <c r="F197" s="11">
        <v>50</v>
      </c>
      <c r="G197" s="11">
        <v>50</v>
      </c>
      <c r="H197" s="11">
        <v>189.3</v>
      </c>
      <c r="I197" s="15">
        <f t="shared" si="10"/>
        <v>139.3</v>
      </c>
      <c r="J197" s="15">
        <f>H197/G197*100</f>
        <v>378.6</v>
      </c>
      <c r="K197" s="15">
        <f>H197/F197*100</f>
        <v>378.6</v>
      </c>
      <c r="M197" s="15">
        <f t="shared" si="11"/>
        <v>10.200000000000017</v>
      </c>
      <c r="N197" s="64">
        <f t="shared" si="12"/>
        <v>105.69514237855948</v>
      </c>
    </row>
    <row r="198" spans="1:14" ht="15.75">
      <c r="A198" s="100"/>
      <c r="B198" s="82"/>
      <c r="C198" s="16" t="s">
        <v>217</v>
      </c>
      <c r="D198" s="18" t="s">
        <v>46</v>
      </c>
      <c r="E198" s="11"/>
      <c r="F198" s="11"/>
      <c r="G198" s="11"/>
      <c r="H198" s="11">
        <v>-658.3</v>
      </c>
      <c r="I198" s="15">
        <f t="shared" si="10"/>
        <v>-658.3</v>
      </c>
      <c r="J198" s="15"/>
      <c r="K198" s="15"/>
      <c r="M198" s="15">
        <f t="shared" si="11"/>
        <v>-658.3</v>
      </c>
      <c r="N198" s="64"/>
    </row>
    <row r="199" spans="1:14" ht="15.75">
      <c r="A199" s="100"/>
      <c r="B199" s="82"/>
      <c r="C199" s="16" t="s">
        <v>49</v>
      </c>
      <c r="D199" s="18" t="s">
        <v>86</v>
      </c>
      <c r="E199" s="11">
        <v>38816.6</v>
      </c>
      <c r="F199" s="11"/>
      <c r="G199" s="11"/>
      <c r="H199" s="11"/>
      <c r="I199" s="15">
        <f aca="true" t="shared" si="15" ref="I199:I262">H199-G199</f>
        <v>0</v>
      </c>
      <c r="J199" s="15"/>
      <c r="K199" s="15"/>
      <c r="M199" s="15">
        <f aca="true" t="shared" si="16" ref="M199:M262">H199-E199</f>
        <v>-38816.6</v>
      </c>
      <c r="N199" s="64">
        <f aca="true" t="shared" si="17" ref="N199:N262">H199/E199*100</f>
        <v>0</v>
      </c>
    </row>
    <row r="200" spans="1:14" ht="15.75">
      <c r="A200" s="100"/>
      <c r="B200" s="82"/>
      <c r="C200" s="16" t="s">
        <v>50</v>
      </c>
      <c r="D200" s="18" t="s">
        <v>87</v>
      </c>
      <c r="E200" s="11">
        <v>16651.4</v>
      </c>
      <c r="F200" s="11">
        <v>3825.4</v>
      </c>
      <c r="G200" s="11">
        <v>2743.8</v>
      </c>
      <c r="H200" s="11">
        <v>2743.8</v>
      </c>
      <c r="I200" s="15">
        <f t="shared" si="15"/>
        <v>0</v>
      </c>
      <c r="J200" s="15">
        <f>H200/G200*100</f>
        <v>100</v>
      </c>
      <c r="K200" s="15">
        <f>H200/F200*100</f>
        <v>71.72583259267005</v>
      </c>
      <c r="M200" s="15">
        <f t="shared" si="16"/>
        <v>-13907.600000000002</v>
      </c>
      <c r="N200" s="64">
        <f t="shared" si="17"/>
        <v>16.47789375067562</v>
      </c>
    </row>
    <row r="201" spans="1:14" ht="15.75">
      <c r="A201" s="100"/>
      <c r="B201" s="82"/>
      <c r="C201" s="16" t="s">
        <v>52</v>
      </c>
      <c r="D201" s="20" t="s">
        <v>53</v>
      </c>
      <c r="E201" s="11"/>
      <c r="F201" s="11">
        <v>17014.9</v>
      </c>
      <c r="G201" s="11">
        <v>17014.9</v>
      </c>
      <c r="H201" s="11">
        <v>8466.3</v>
      </c>
      <c r="I201" s="15">
        <f t="shared" si="15"/>
        <v>-8548.600000000002</v>
      </c>
      <c r="J201" s="15">
        <f>H201/G201*100</f>
        <v>49.75815314812311</v>
      </c>
      <c r="K201" s="15">
        <f>H201/F201*100</f>
        <v>49.75815314812311</v>
      </c>
      <c r="M201" s="15">
        <f t="shared" si="16"/>
        <v>8466.3</v>
      </c>
      <c r="N201" s="64"/>
    </row>
    <row r="202" spans="1:14" s="26" customFormat="1" ht="31.5">
      <c r="A202" s="100"/>
      <c r="B202" s="82"/>
      <c r="C202" s="28"/>
      <c r="D202" s="24" t="s">
        <v>211</v>
      </c>
      <c r="E202" s="25">
        <f>E203-E198</f>
        <v>55652.5</v>
      </c>
      <c r="F202" s="25">
        <f>F203-F198</f>
        <v>20890.300000000003</v>
      </c>
      <c r="G202" s="25">
        <f>G203-G198</f>
        <v>19808.7</v>
      </c>
      <c r="H202" s="25">
        <f>H203-H198</f>
        <v>11399.699999999999</v>
      </c>
      <c r="I202" s="59">
        <f t="shared" si="15"/>
        <v>-8409.000000000002</v>
      </c>
      <c r="J202" s="59">
        <f>H202/G202*100</f>
        <v>57.54895576186221</v>
      </c>
      <c r="K202" s="59">
        <f>H202/F202*100</f>
        <v>54.5693455814421</v>
      </c>
      <c r="M202" s="59">
        <f t="shared" si="16"/>
        <v>-44252.8</v>
      </c>
      <c r="N202" s="66">
        <f t="shared" si="17"/>
        <v>20.483715915727053</v>
      </c>
    </row>
    <row r="203" spans="1:14" s="26" customFormat="1" ht="31.5">
      <c r="A203" s="101"/>
      <c r="B203" s="102"/>
      <c r="C203" s="36"/>
      <c r="D203" s="24" t="s">
        <v>212</v>
      </c>
      <c r="E203" s="37">
        <f>SUM(E194,E196:E201)</f>
        <v>55652.5</v>
      </c>
      <c r="F203" s="37">
        <f>SUM(F194,F196:F201)</f>
        <v>20890.300000000003</v>
      </c>
      <c r="G203" s="37">
        <f>SUM(G194,G196:G201)</f>
        <v>19808.7</v>
      </c>
      <c r="H203" s="37">
        <f>SUM(H194,H196:H201)</f>
        <v>10741.4</v>
      </c>
      <c r="I203" s="59">
        <f t="shared" si="15"/>
        <v>-9067.300000000001</v>
      </c>
      <c r="J203" s="59">
        <f>H203/G203*100</f>
        <v>54.22566851938794</v>
      </c>
      <c r="K203" s="59">
        <f>H203/F203*100</f>
        <v>51.41812228642001</v>
      </c>
      <c r="M203" s="59">
        <f t="shared" si="16"/>
        <v>-44911.1</v>
      </c>
      <c r="N203" s="66">
        <f t="shared" si="17"/>
        <v>19.300840034140425</v>
      </c>
    </row>
    <row r="204" spans="1:14" ht="31.5" customHeight="1">
      <c r="A204" s="103" t="s">
        <v>110</v>
      </c>
      <c r="B204" s="104" t="s">
        <v>111</v>
      </c>
      <c r="C204" s="16" t="s">
        <v>16</v>
      </c>
      <c r="D204" s="21" t="s">
        <v>17</v>
      </c>
      <c r="E204" s="11">
        <v>10.7</v>
      </c>
      <c r="F204" s="11"/>
      <c r="G204" s="11"/>
      <c r="H204" s="11">
        <v>81.1</v>
      </c>
      <c r="I204" s="15">
        <f t="shared" si="15"/>
        <v>81.1</v>
      </c>
      <c r="J204" s="15"/>
      <c r="K204" s="15"/>
      <c r="M204" s="15">
        <f t="shared" si="16"/>
        <v>70.39999999999999</v>
      </c>
      <c r="N204" s="64">
        <f t="shared" si="17"/>
        <v>757.9439252336448</v>
      </c>
    </row>
    <row r="205" spans="1:14" ht="15.75" hidden="1">
      <c r="A205" s="103"/>
      <c r="B205" s="104"/>
      <c r="C205" s="16" t="s">
        <v>101</v>
      </c>
      <c r="D205" s="18" t="s">
        <v>102</v>
      </c>
      <c r="E205" s="11"/>
      <c r="F205" s="11"/>
      <c r="G205" s="11"/>
      <c r="H205" s="11"/>
      <c r="I205" s="15">
        <f t="shared" si="15"/>
        <v>0</v>
      </c>
      <c r="J205" s="15"/>
      <c r="K205" s="15"/>
      <c r="M205" s="15">
        <f t="shared" si="16"/>
        <v>0</v>
      </c>
      <c r="N205" s="64" t="e">
        <f t="shared" si="17"/>
        <v>#DIV/0!</v>
      </c>
    </row>
    <row r="206" spans="1:14" ht="31.5" hidden="1">
      <c r="A206" s="105"/>
      <c r="B206" s="106"/>
      <c r="C206" s="16" t="s">
        <v>97</v>
      </c>
      <c r="D206" s="18" t="s">
        <v>98</v>
      </c>
      <c r="E206" s="11"/>
      <c r="F206" s="11"/>
      <c r="G206" s="11"/>
      <c r="H206" s="11"/>
      <c r="I206" s="15">
        <f t="shared" si="15"/>
        <v>0</v>
      </c>
      <c r="J206" s="15"/>
      <c r="K206" s="15"/>
      <c r="M206" s="15">
        <f t="shared" si="16"/>
        <v>0</v>
      </c>
      <c r="N206" s="64" t="e">
        <f t="shared" si="17"/>
        <v>#DIV/0!</v>
      </c>
    </row>
    <row r="207" spans="1:14" ht="15.75">
      <c r="A207" s="105"/>
      <c r="B207" s="106"/>
      <c r="C207" s="16" t="s">
        <v>22</v>
      </c>
      <c r="D207" s="18" t="s">
        <v>23</v>
      </c>
      <c r="E207" s="11">
        <f>E208</f>
        <v>1.7</v>
      </c>
      <c r="F207" s="11">
        <f>F208</f>
        <v>0</v>
      </c>
      <c r="G207" s="11">
        <f>G208</f>
        <v>0</v>
      </c>
      <c r="H207" s="11">
        <f>H208</f>
        <v>0.1</v>
      </c>
      <c r="I207" s="15">
        <f t="shared" si="15"/>
        <v>0.1</v>
      </c>
      <c r="J207" s="15"/>
      <c r="K207" s="15"/>
      <c r="M207" s="15">
        <f t="shared" si="16"/>
        <v>-1.5999999999999999</v>
      </c>
      <c r="N207" s="64">
        <f t="shared" si="17"/>
        <v>5.882352941176471</v>
      </c>
    </row>
    <row r="208" spans="1:14" ht="47.25" hidden="1">
      <c r="A208" s="105"/>
      <c r="B208" s="106"/>
      <c r="C208" s="19" t="s">
        <v>25</v>
      </c>
      <c r="D208" s="20" t="s">
        <v>26</v>
      </c>
      <c r="E208" s="11">
        <v>1.7</v>
      </c>
      <c r="F208" s="11"/>
      <c r="G208" s="11"/>
      <c r="H208" s="11">
        <v>0.1</v>
      </c>
      <c r="I208" s="15">
        <f t="shared" si="15"/>
        <v>0.1</v>
      </c>
      <c r="J208" s="15"/>
      <c r="K208" s="15"/>
      <c r="M208" s="15">
        <f t="shared" si="16"/>
        <v>-1.5999999999999999</v>
      </c>
      <c r="N208" s="64">
        <f t="shared" si="17"/>
        <v>5.882352941176471</v>
      </c>
    </row>
    <row r="209" spans="1:14" ht="15.75">
      <c r="A209" s="105"/>
      <c r="B209" s="106"/>
      <c r="C209" s="16" t="s">
        <v>27</v>
      </c>
      <c r="D209" s="18" t="s">
        <v>28</v>
      </c>
      <c r="E209" s="11">
        <v>15.7</v>
      </c>
      <c r="F209" s="11"/>
      <c r="G209" s="11"/>
      <c r="H209" s="11">
        <v>6.3</v>
      </c>
      <c r="I209" s="15">
        <f t="shared" si="15"/>
        <v>6.3</v>
      </c>
      <c r="J209" s="15"/>
      <c r="K209" s="15"/>
      <c r="M209" s="15">
        <f t="shared" si="16"/>
        <v>-9.399999999999999</v>
      </c>
      <c r="N209" s="64">
        <f t="shared" si="17"/>
        <v>40.12738853503185</v>
      </c>
    </row>
    <row r="210" spans="1:14" ht="15.75">
      <c r="A210" s="105"/>
      <c r="B210" s="106"/>
      <c r="C210" s="16" t="s">
        <v>29</v>
      </c>
      <c r="D210" s="18" t="s">
        <v>30</v>
      </c>
      <c r="E210" s="11">
        <v>131.2</v>
      </c>
      <c r="F210" s="11">
        <v>120</v>
      </c>
      <c r="G210" s="11">
        <v>120</v>
      </c>
      <c r="H210" s="11">
        <v>663.1</v>
      </c>
      <c r="I210" s="15">
        <f t="shared" si="15"/>
        <v>543.1</v>
      </c>
      <c r="J210" s="15">
        <f>H210/G210*100</f>
        <v>552.5833333333334</v>
      </c>
      <c r="K210" s="15">
        <f>H210/F210*100</f>
        <v>552.5833333333334</v>
      </c>
      <c r="M210" s="15">
        <f t="shared" si="16"/>
        <v>531.9000000000001</v>
      </c>
      <c r="N210" s="64">
        <f t="shared" si="17"/>
        <v>505.41158536585374</v>
      </c>
    </row>
    <row r="211" spans="1:14" ht="15.75">
      <c r="A211" s="105"/>
      <c r="B211" s="106"/>
      <c r="C211" s="16" t="s">
        <v>217</v>
      </c>
      <c r="D211" s="18" t="s">
        <v>46</v>
      </c>
      <c r="E211" s="11"/>
      <c r="F211" s="11"/>
      <c r="G211" s="11"/>
      <c r="H211" s="11">
        <v>-331</v>
      </c>
      <c r="I211" s="15">
        <f t="shared" si="15"/>
        <v>-331</v>
      </c>
      <c r="J211" s="15"/>
      <c r="K211" s="15"/>
      <c r="M211" s="15">
        <f t="shared" si="16"/>
        <v>-331</v>
      </c>
      <c r="N211" s="64"/>
    </row>
    <row r="212" spans="1:14" ht="15.75">
      <c r="A212" s="105"/>
      <c r="B212" s="106"/>
      <c r="C212" s="16" t="s">
        <v>49</v>
      </c>
      <c r="D212" s="18" t="s">
        <v>86</v>
      </c>
      <c r="E212" s="11">
        <v>13325</v>
      </c>
      <c r="F212" s="11"/>
      <c r="G212" s="11"/>
      <c r="H212" s="11"/>
      <c r="I212" s="15">
        <f t="shared" si="15"/>
        <v>0</v>
      </c>
      <c r="J212" s="15"/>
      <c r="K212" s="15"/>
      <c r="M212" s="15">
        <f t="shared" si="16"/>
        <v>-13325</v>
      </c>
      <c r="N212" s="64">
        <f t="shared" si="17"/>
        <v>0</v>
      </c>
    </row>
    <row r="213" spans="1:14" ht="15.75">
      <c r="A213" s="105"/>
      <c r="B213" s="106"/>
      <c r="C213" s="16" t="s">
        <v>50</v>
      </c>
      <c r="D213" s="18" t="s">
        <v>87</v>
      </c>
      <c r="E213" s="11">
        <v>15209.5</v>
      </c>
      <c r="F213" s="11">
        <v>3898.7</v>
      </c>
      <c r="G213" s="11">
        <v>2989.4</v>
      </c>
      <c r="H213" s="11">
        <v>2989.4</v>
      </c>
      <c r="I213" s="15">
        <f t="shared" si="15"/>
        <v>0</v>
      </c>
      <c r="J213" s="15">
        <f>H213/G213*100</f>
        <v>100</v>
      </c>
      <c r="K213" s="15">
        <f>H213/F213*100</f>
        <v>76.67684099828148</v>
      </c>
      <c r="M213" s="15">
        <f t="shared" si="16"/>
        <v>-12220.1</v>
      </c>
      <c r="N213" s="64">
        <f t="shared" si="17"/>
        <v>19.654821000032875</v>
      </c>
    </row>
    <row r="214" spans="1:14" ht="15.75">
      <c r="A214" s="105"/>
      <c r="B214" s="106"/>
      <c r="C214" s="16" t="s">
        <v>52</v>
      </c>
      <c r="D214" s="20" t="s">
        <v>53</v>
      </c>
      <c r="E214" s="11"/>
      <c r="F214" s="11">
        <v>15517.9</v>
      </c>
      <c r="G214" s="11">
        <v>15517.9</v>
      </c>
      <c r="H214" s="11">
        <v>7721.4</v>
      </c>
      <c r="I214" s="15">
        <f t="shared" si="15"/>
        <v>-7796.5</v>
      </c>
      <c r="J214" s="15">
        <f>H214/G214*100</f>
        <v>49.75802138175913</v>
      </c>
      <c r="K214" s="15">
        <f>H214/F214*100</f>
        <v>49.75802138175913</v>
      </c>
      <c r="M214" s="15">
        <f t="shared" si="16"/>
        <v>7721.4</v>
      </c>
      <c r="N214" s="64"/>
    </row>
    <row r="215" spans="1:14" s="26" customFormat="1" ht="31.5">
      <c r="A215" s="105"/>
      <c r="B215" s="106"/>
      <c r="C215" s="28"/>
      <c r="D215" s="24" t="s">
        <v>211</v>
      </c>
      <c r="E215" s="25">
        <f>E216-E211</f>
        <v>28693.8</v>
      </c>
      <c r="F215" s="25">
        <f>F216-F211</f>
        <v>19536.6</v>
      </c>
      <c r="G215" s="25">
        <f>G216-G211</f>
        <v>18627.3</v>
      </c>
      <c r="H215" s="25">
        <f>H216-H211</f>
        <v>11461.4</v>
      </c>
      <c r="I215" s="59">
        <f t="shared" si="15"/>
        <v>-7165.9</v>
      </c>
      <c r="J215" s="59">
        <f>H215/G215*100</f>
        <v>61.53011977044446</v>
      </c>
      <c r="K215" s="59">
        <f>H215/F215*100</f>
        <v>58.66629812761689</v>
      </c>
      <c r="M215" s="59">
        <f t="shared" si="16"/>
        <v>-17232.4</v>
      </c>
      <c r="N215" s="66">
        <f t="shared" si="17"/>
        <v>39.943820616300385</v>
      </c>
    </row>
    <row r="216" spans="1:14" s="26" customFormat="1" ht="31.5">
      <c r="A216" s="105"/>
      <c r="B216" s="106"/>
      <c r="C216" s="36"/>
      <c r="D216" s="24" t="s">
        <v>212</v>
      </c>
      <c r="E216" s="37">
        <f>SUM(E204:E207,E209:E214)</f>
        <v>28693.8</v>
      </c>
      <c r="F216" s="37">
        <f>SUM(F204:F207,F209:F214)</f>
        <v>19536.6</v>
      </c>
      <c r="G216" s="37">
        <f>SUM(G204:G207,G209:G214)</f>
        <v>18627.3</v>
      </c>
      <c r="H216" s="37">
        <f>SUM(H204:H207,H209:H214)</f>
        <v>11130.4</v>
      </c>
      <c r="I216" s="59">
        <f t="shared" si="15"/>
        <v>-7496.9</v>
      </c>
      <c r="J216" s="59">
        <f>H216/G216*100</f>
        <v>59.753157999280624</v>
      </c>
      <c r="K216" s="59">
        <f>H216/F216*100</f>
        <v>56.9720422181956</v>
      </c>
      <c r="M216" s="59">
        <f t="shared" si="16"/>
        <v>-17563.4</v>
      </c>
      <c r="N216" s="66">
        <f t="shared" si="17"/>
        <v>38.79026131080582</v>
      </c>
    </row>
    <row r="217" spans="1:14" ht="31.5" customHeight="1">
      <c r="A217" s="103" t="s">
        <v>112</v>
      </c>
      <c r="B217" s="95" t="s">
        <v>113</v>
      </c>
      <c r="C217" s="16" t="s">
        <v>16</v>
      </c>
      <c r="D217" s="21" t="s">
        <v>17</v>
      </c>
      <c r="E217" s="11">
        <v>11.9</v>
      </c>
      <c r="F217" s="11"/>
      <c r="G217" s="11"/>
      <c r="H217" s="11">
        <v>29.2</v>
      </c>
      <c r="I217" s="15">
        <f t="shared" si="15"/>
        <v>29.2</v>
      </c>
      <c r="J217" s="15"/>
      <c r="K217" s="15"/>
      <c r="M217" s="15">
        <f t="shared" si="16"/>
        <v>17.299999999999997</v>
      </c>
      <c r="N217" s="64">
        <f t="shared" si="17"/>
        <v>245.37815126050418</v>
      </c>
    </row>
    <row r="218" spans="1:14" ht="15.75" hidden="1">
      <c r="A218" s="103"/>
      <c r="B218" s="82"/>
      <c r="C218" s="16" t="s">
        <v>101</v>
      </c>
      <c r="D218" s="18" t="s">
        <v>102</v>
      </c>
      <c r="E218" s="11"/>
      <c r="F218" s="11"/>
      <c r="G218" s="11"/>
      <c r="H218" s="11"/>
      <c r="I218" s="15">
        <f t="shared" si="15"/>
        <v>0</v>
      </c>
      <c r="J218" s="15"/>
      <c r="K218" s="15"/>
      <c r="M218" s="15">
        <f t="shared" si="16"/>
        <v>0</v>
      </c>
      <c r="N218" s="64" t="e">
        <f t="shared" si="17"/>
        <v>#DIV/0!</v>
      </c>
    </row>
    <row r="219" spans="1:14" ht="31.5" hidden="1">
      <c r="A219" s="105"/>
      <c r="B219" s="82"/>
      <c r="C219" s="16" t="s">
        <v>97</v>
      </c>
      <c r="D219" s="18" t="s">
        <v>98</v>
      </c>
      <c r="E219" s="11"/>
      <c r="F219" s="11"/>
      <c r="G219" s="11"/>
      <c r="H219" s="11"/>
      <c r="I219" s="15">
        <f t="shared" si="15"/>
        <v>0</v>
      </c>
      <c r="J219" s="15"/>
      <c r="K219" s="15"/>
      <c r="M219" s="15">
        <f t="shared" si="16"/>
        <v>0</v>
      </c>
      <c r="N219" s="64" t="e">
        <f t="shared" si="17"/>
        <v>#DIV/0!</v>
      </c>
    </row>
    <row r="220" spans="1:14" ht="15.75" hidden="1">
      <c r="A220" s="105"/>
      <c r="B220" s="82"/>
      <c r="C220" s="16" t="s">
        <v>22</v>
      </c>
      <c r="D220" s="18" t="s">
        <v>23</v>
      </c>
      <c r="E220" s="11">
        <f>E221</f>
        <v>0</v>
      </c>
      <c r="F220" s="11">
        <f>F221</f>
        <v>0</v>
      </c>
      <c r="G220" s="11">
        <f>G221</f>
        <v>0</v>
      </c>
      <c r="H220" s="11">
        <f>H221</f>
        <v>0</v>
      </c>
      <c r="I220" s="15">
        <f t="shared" si="15"/>
        <v>0</v>
      </c>
      <c r="J220" s="15"/>
      <c r="K220" s="15"/>
      <c r="M220" s="15">
        <f t="shared" si="16"/>
        <v>0</v>
      </c>
      <c r="N220" s="64" t="e">
        <f t="shared" si="17"/>
        <v>#DIV/0!</v>
      </c>
    </row>
    <row r="221" spans="1:14" ht="47.25" hidden="1">
      <c r="A221" s="105"/>
      <c r="B221" s="82"/>
      <c r="C221" s="19" t="s">
        <v>25</v>
      </c>
      <c r="D221" s="20" t="s">
        <v>26</v>
      </c>
      <c r="E221" s="11"/>
      <c r="F221" s="11"/>
      <c r="G221" s="11"/>
      <c r="H221" s="11"/>
      <c r="I221" s="15">
        <f t="shared" si="15"/>
        <v>0</v>
      </c>
      <c r="J221" s="15"/>
      <c r="K221" s="15"/>
      <c r="M221" s="15">
        <f t="shared" si="16"/>
        <v>0</v>
      </c>
      <c r="N221" s="64" t="e">
        <f t="shared" si="17"/>
        <v>#DIV/0!</v>
      </c>
    </row>
    <row r="222" spans="1:14" ht="15.75">
      <c r="A222" s="105"/>
      <c r="B222" s="82"/>
      <c r="C222" s="16" t="s">
        <v>27</v>
      </c>
      <c r="D222" s="18" t="s">
        <v>28</v>
      </c>
      <c r="F222" s="11"/>
      <c r="G222" s="11"/>
      <c r="H222" s="11">
        <v>0.8</v>
      </c>
      <c r="I222" s="15">
        <f t="shared" si="15"/>
        <v>0.8</v>
      </c>
      <c r="J222" s="15"/>
      <c r="K222" s="15"/>
      <c r="M222" s="15">
        <f>H222-E223</f>
        <v>-7.6000000000000005</v>
      </c>
      <c r="N222" s="64"/>
    </row>
    <row r="223" spans="1:14" ht="15.75">
      <c r="A223" s="105"/>
      <c r="B223" s="82"/>
      <c r="C223" s="16" t="s">
        <v>29</v>
      </c>
      <c r="D223" s="18" t="s">
        <v>30</v>
      </c>
      <c r="E223" s="11">
        <v>8.4</v>
      </c>
      <c r="F223" s="11"/>
      <c r="G223" s="11"/>
      <c r="H223" s="11">
        <v>44</v>
      </c>
      <c r="I223" s="15">
        <f t="shared" si="15"/>
        <v>44</v>
      </c>
      <c r="J223" s="15"/>
      <c r="K223" s="15"/>
      <c r="M223" s="15" t="e">
        <f>H223-#REF!</f>
        <v>#REF!</v>
      </c>
      <c r="N223" s="64"/>
    </row>
    <row r="224" spans="1:14" ht="15.75">
      <c r="A224" s="105"/>
      <c r="B224" s="82"/>
      <c r="C224" s="16" t="s">
        <v>217</v>
      </c>
      <c r="D224" s="18" t="s">
        <v>46</v>
      </c>
      <c r="E224" s="11"/>
      <c r="F224" s="11"/>
      <c r="G224" s="11"/>
      <c r="H224" s="11">
        <v>-1</v>
      </c>
      <c r="I224" s="15">
        <f t="shared" si="15"/>
        <v>-1</v>
      </c>
      <c r="J224" s="15"/>
      <c r="K224" s="15"/>
      <c r="M224" s="15">
        <f t="shared" si="16"/>
        <v>-1</v>
      </c>
      <c r="N224" s="64"/>
    </row>
    <row r="225" spans="1:14" ht="15.75">
      <c r="A225" s="105"/>
      <c r="B225" s="82"/>
      <c r="C225" s="16" t="s">
        <v>49</v>
      </c>
      <c r="D225" s="18" t="s">
        <v>86</v>
      </c>
      <c r="E225" s="11">
        <v>1151</v>
      </c>
      <c r="F225" s="11"/>
      <c r="G225" s="11"/>
      <c r="H225" s="11"/>
      <c r="I225" s="15">
        <f t="shared" si="15"/>
        <v>0</v>
      </c>
      <c r="J225" s="15"/>
      <c r="K225" s="15"/>
      <c r="M225" s="15">
        <f t="shared" si="16"/>
        <v>-1151</v>
      </c>
      <c r="N225" s="64">
        <f t="shared" si="17"/>
        <v>0</v>
      </c>
    </row>
    <row r="226" spans="1:14" ht="15.75">
      <c r="A226" s="105"/>
      <c r="B226" s="82"/>
      <c r="C226" s="16" t="s">
        <v>50</v>
      </c>
      <c r="D226" s="18" t="s">
        <v>87</v>
      </c>
      <c r="E226" s="11">
        <v>675.2</v>
      </c>
      <c r="F226" s="11">
        <f>707.6+50</f>
        <v>757.6</v>
      </c>
      <c r="G226" s="11">
        <f>569+50</f>
        <v>619</v>
      </c>
      <c r="H226" s="11">
        <v>619</v>
      </c>
      <c r="I226" s="15">
        <f t="shared" si="15"/>
        <v>0</v>
      </c>
      <c r="J226" s="15">
        <f>H226/G226*100</f>
        <v>100</v>
      </c>
      <c r="K226" s="15">
        <f>H226/F226*100</f>
        <v>81.70538542766631</v>
      </c>
      <c r="M226" s="15">
        <f t="shared" si="16"/>
        <v>-56.200000000000045</v>
      </c>
      <c r="N226" s="64">
        <f t="shared" si="17"/>
        <v>91.67654028436019</v>
      </c>
    </row>
    <row r="227" spans="1:14" ht="15.75">
      <c r="A227" s="105"/>
      <c r="B227" s="82"/>
      <c r="C227" s="16" t="s">
        <v>52</v>
      </c>
      <c r="D227" s="20" t="s">
        <v>53</v>
      </c>
      <c r="E227" s="11"/>
      <c r="F227" s="11">
        <v>1340.7</v>
      </c>
      <c r="G227" s="11">
        <v>1340.7</v>
      </c>
      <c r="H227" s="11">
        <v>575.3</v>
      </c>
      <c r="I227" s="15">
        <f t="shared" si="15"/>
        <v>-765.4000000000001</v>
      </c>
      <c r="J227" s="15">
        <f>H227/G227*100</f>
        <v>42.91041992988737</v>
      </c>
      <c r="K227" s="15">
        <f>H227/F227*100</f>
        <v>42.91041992988737</v>
      </c>
      <c r="M227" s="15">
        <f t="shared" si="16"/>
        <v>575.3</v>
      </c>
      <c r="N227" s="64"/>
    </row>
    <row r="228" spans="1:14" s="26" customFormat="1" ht="31.5">
      <c r="A228" s="105"/>
      <c r="B228" s="82"/>
      <c r="C228" s="28"/>
      <c r="D228" s="24" t="s">
        <v>211</v>
      </c>
      <c r="E228" s="25">
        <f>E229-E224</f>
        <v>1846.5</v>
      </c>
      <c r="F228" s="25">
        <f>F229-F224</f>
        <v>2098.3</v>
      </c>
      <c r="G228" s="25">
        <f>G229-G224</f>
        <v>1959.7</v>
      </c>
      <c r="H228" s="25">
        <f>H229-H224</f>
        <v>1268.3</v>
      </c>
      <c r="I228" s="59">
        <f t="shared" si="15"/>
        <v>-691.4000000000001</v>
      </c>
      <c r="J228" s="59">
        <f>H228/G228*100</f>
        <v>64.71908965658008</v>
      </c>
      <c r="K228" s="59">
        <f>H228/F228*100</f>
        <v>60.444169089262736</v>
      </c>
      <c r="M228" s="59">
        <f t="shared" si="16"/>
        <v>-578.2</v>
      </c>
      <c r="N228" s="66">
        <f t="shared" si="17"/>
        <v>68.68670457622528</v>
      </c>
    </row>
    <row r="229" spans="1:14" s="26" customFormat="1" ht="31.5">
      <c r="A229" s="105"/>
      <c r="B229" s="82"/>
      <c r="C229" s="36"/>
      <c r="D229" s="24" t="s">
        <v>212</v>
      </c>
      <c r="E229" s="37">
        <f>SUM(E217:E220,E223:E227)</f>
        <v>1846.5</v>
      </c>
      <c r="F229" s="37">
        <f>SUM(F217:F220,F222:F227)</f>
        <v>2098.3</v>
      </c>
      <c r="G229" s="37">
        <f>SUM(G217:G220,G222:G227)</f>
        <v>1959.7</v>
      </c>
      <c r="H229" s="37">
        <f>SUM(H217:H220,H222:H227)</f>
        <v>1267.3</v>
      </c>
      <c r="I229" s="59">
        <f t="shared" si="15"/>
        <v>-692.4000000000001</v>
      </c>
      <c r="J229" s="59">
        <f>H229/G229*100</f>
        <v>64.6680614379752</v>
      </c>
      <c r="K229" s="59">
        <f>H229/F229*100</f>
        <v>60.39651146165943</v>
      </c>
      <c r="M229" s="59">
        <f t="shared" si="16"/>
        <v>-579.2</v>
      </c>
      <c r="N229" s="66">
        <f t="shared" si="17"/>
        <v>68.6325480639047</v>
      </c>
    </row>
    <row r="230" spans="1:14" ht="78.75">
      <c r="A230" s="92" t="s">
        <v>114</v>
      </c>
      <c r="B230" s="95" t="s">
        <v>115</v>
      </c>
      <c r="C230" s="19" t="s">
        <v>14</v>
      </c>
      <c r="D230" s="20" t="s">
        <v>116</v>
      </c>
      <c r="E230" s="11">
        <v>15781</v>
      </c>
      <c r="F230" s="11">
        <v>5183</v>
      </c>
      <c r="G230" s="11">
        <v>2923</v>
      </c>
      <c r="H230" s="11">
        <v>2415.5</v>
      </c>
      <c r="I230" s="15">
        <f t="shared" si="15"/>
        <v>-507.5</v>
      </c>
      <c r="J230" s="15">
        <f>H230/G230*100</f>
        <v>82.63770099213137</v>
      </c>
      <c r="K230" s="15">
        <f>H230/F230*100</f>
        <v>46.60428323364847</v>
      </c>
      <c r="M230" s="15">
        <f t="shared" si="16"/>
        <v>-13365.5</v>
      </c>
      <c r="N230" s="64">
        <f t="shared" si="17"/>
        <v>15.306381091185603</v>
      </c>
    </row>
    <row r="231" spans="1:14" ht="31.5" customHeight="1">
      <c r="A231" s="100"/>
      <c r="B231" s="96"/>
      <c r="C231" s="16" t="s">
        <v>16</v>
      </c>
      <c r="D231" s="21" t="s">
        <v>17</v>
      </c>
      <c r="E231" s="34">
        <v>869.3</v>
      </c>
      <c r="F231" s="11"/>
      <c r="G231" s="11"/>
      <c r="H231" s="34">
        <v>3424.8</v>
      </c>
      <c r="I231" s="15">
        <f t="shared" si="15"/>
        <v>3424.8</v>
      </c>
      <c r="J231" s="15"/>
      <c r="K231" s="15"/>
      <c r="M231" s="15">
        <f t="shared" si="16"/>
        <v>2555.5</v>
      </c>
      <c r="N231" s="64">
        <f t="shared" si="17"/>
        <v>393.97216150926033</v>
      </c>
    </row>
    <row r="232" spans="1:14" ht="15.75" customHeight="1">
      <c r="A232" s="100"/>
      <c r="B232" s="96"/>
      <c r="C232" s="16" t="s">
        <v>22</v>
      </c>
      <c r="D232" s="18" t="s">
        <v>23</v>
      </c>
      <c r="E232" s="11">
        <f>SUM(E233:E234)</f>
        <v>0</v>
      </c>
      <c r="F232" s="11">
        <f>SUM(F233:F234)</f>
        <v>0</v>
      </c>
      <c r="G232" s="11">
        <f>SUM(G233:G234)</f>
        <v>0</v>
      </c>
      <c r="H232" s="11">
        <f>SUM(H233:H234)</f>
        <v>818.5</v>
      </c>
      <c r="I232" s="15">
        <f t="shared" si="15"/>
        <v>818.5</v>
      </c>
      <c r="J232" s="15"/>
      <c r="K232" s="15"/>
      <c r="M232" s="15">
        <f t="shared" si="16"/>
        <v>818.5</v>
      </c>
      <c r="N232" s="64"/>
    </row>
    <row r="233" spans="1:14" ht="63" hidden="1">
      <c r="A233" s="100"/>
      <c r="B233" s="96"/>
      <c r="C233" s="19" t="s">
        <v>197</v>
      </c>
      <c r="D233" s="67" t="s">
        <v>24</v>
      </c>
      <c r="E233" s="11"/>
      <c r="F233" s="11"/>
      <c r="G233" s="11"/>
      <c r="H233" s="11">
        <v>232.2</v>
      </c>
      <c r="I233" s="15">
        <f t="shared" si="15"/>
        <v>232.2</v>
      </c>
      <c r="J233" s="15"/>
      <c r="K233" s="15"/>
      <c r="M233" s="15">
        <f t="shared" si="16"/>
        <v>232.2</v>
      </c>
      <c r="N233" s="64" t="e">
        <f t="shared" si="17"/>
        <v>#DIV/0!</v>
      </c>
    </row>
    <row r="234" spans="1:14" ht="47.25" hidden="1">
      <c r="A234" s="100"/>
      <c r="B234" s="96"/>
      <c r="C234" s="19" t="s">
        <v>25</v>
      </c>
      <c r="D234" s="20" t="s">
        <v>26</v>
      </c>
      <c r="E234" s="11"/>
      <c r="F234" s="11"/>
      <c r="G234" s="11"/>
      <c r="H234" s="11">
        <v>586.3</v>
      </c>
      <c r="I234" s="15">
        <f t="shared" si="15"/>
        <v>586.3</v>
      </c>
      <c r="J234" s="15"/>
      <c r="K234" s="15"/>
      <c r="M234" s="15">
        <f t="shared" si="16"/>
        <v>586.3</v>
      </c>
      <c r="N234" s="64" t="e">
        <f t="shared" si="17"/>
        <v>#DIV/0!</v>
      </c>
    </row>
    <row r="235" spans="1:14" ht="15.75">
      <c r="A235" s="100"/>
      <c r="B235" s="96"/>
      <c r="C235" s="16" t="s">
        <v>27</v>
      </c>
      <c r="D235" s="18" t="s">
        <v>28</v>
      </c>
      <c r="E235" s="11">
        <v>-2.2</v>
      </c>
      <c r="F235" s="11"/>
      <c r="G235" s="11"/>
      <c r="H235" s="11">
        <v>-278.7</v>
      </c>
      <c r="I235" s="15">
        <f t="shared" si="15"/>
        <v>-278.7</v>
      </c>
      <c r="J235" s="15"/>
      <c r="K235" s="15"/>
      <c r="M235" s="15">
        <f t="shared" si="16"/>
        <v>-276.5</v>
      </c>
      <c r="N235" s="64">
        <f t="shared" si="17"/>
        <v>12668.181818181818</v>
      </c>
    </row>
    <row r="236" spans="1:14" ht="15.75">
      <c r="A236" s="100"/>
      <c r="B236" s="96"/>
      <c r="C236" s="16" t="s">
        <v>217</v>
      </c>
      <c r="D236" s="18" t="s">
        <v>46</v>
      </c>
      <c r="E236" s="11">
        <v>-21942.2</v>
      </c>
      <c r="F236" s="11"/>
      <c r="G236" s="11"/>
      <c r="H236" s="11">
        <v>-63962.9</v>
      </c>
      <c r="I236" s="15">
        <f t="shared" si="15"/>
        <v>-63962.9</v>
      </c>
      <c r="J236" s="15"/>
      <c r="K236" s="15"/>
      <c r="M236" s="15">
        <f t="shared" si="16"/>
        <v>-42020.7</v>
      </c>
      <c r="N236" s="64">
        <f t="shared" si="17"/>
        <v>291.506321152847</v>
      </c>
    </row>
    <row r="237" spans="1:14" ht="15.75">
      <c r="A237" s="100"/>
      <c r="B237" s="96"/>
      <c r="C237" s="16" t="s">
        <v>49</v>
      </c>
      <c r="D237" s="18" t="s">
        <v>86</v>
      </c>
      <c r="E237" s="11">
        <v>734704.5</v>
      </c>
      <c r="F237" s="34">
        <v>495038.6</v>
      </c>
      <c r="G237" s="34">
        <v>495038.6</v>
      </c>
      <c r="H237" s="11">
        <v>296</v>
      </c>
      <c r="I237" s="15">
        <f t="shared" si="15"/>
        <v>-494742.6</v>
      </c>
      <c r="J237" s="15"/>
      <c r="K237" s="15"/>
      <c r="M237" s="15">
        <f t="shared" si="16"/>
        <v>-734408.5</v>
      </c>
      <c r="N237" s="64">
        <f t="shared" si="17"/>
        <v>0.04028830638712571</v>
      </c>
    </row>
    <row r="238" spans="1:14" ht="15.75">
      <c r="A238" s="100"/>
      <c r="B238" s="96"/>
      <c r="C238" s="16" t="s">
        <v>50</v>
      </c>
      <c r="D238" s="18" t="s">
        <v>87</v>
      </c>
      <c r="E238" s="11"/>
      <c r="F238" s="34">
        <v>94.6</v>
      </c>
      <c r="G238" s="34">
        <v>94.6</v>
      </c>
      <c r="H238" s="11">
        <v>94.6</v>
      </c>
      <c r="I238" s="15">
        <f t="shared" si="15"/>
        <v>0</v>
      </c>
      <c r="J238" s="15">
        <f aca="true" t="shared" si="18" ref="J238:J244">H238/G238*100</f>
        <v>100</v>
      </c>
      <c r="K238" s="15">
        <f aca="true" t="shared" si="19" ref="K238:K244">H238/F238*100</f>
        <v>100</v>
      </c>
      <c r="M238" s="15">
        <f t="shared" si="16"/>
        <v>94.6</v>
      </c>
      <c r="N238" s="64"/>
    </row>
    <row r="239" spans="1:14" s="26" customFormat="1" ht="15.75">
      <c r="A239" s="100"/>
      <c r="B239" s="96"/>
      <c r="C239" s="23"/>
      <c r="D239" s="24" t="s">
        <v>31</v>
      </c>
      <c r="E239" s="37">
        <f>SUM(E230:E232,E235:E238)</f>
        <v>729410.4</v>
      </c>
      <c r="F239" s="37">
        <f>SUM(F230:F232,F235:F238)</f>
        <v>500316.19999999995</v>
      </c>
      <c r="G239" s="37">
        <f>SUM(G230:G232,G235:G238)</f>
        <v>498056.19999999995</v>
      </c>
      <c r="H239" s="37">
        <f>SUM(H230:H232,H235:H238)</f>
        <v>-57192.200000000004</v>
      </c>
      <c r="I239" s="59">
        <f t="shared" si="15"/>
        <v>-555248.3999999999</v>
      </c>
      <c r="J239" s="59">
        <f t="shared" si="18"/>
        <v>-11.48308162813755</v>
      </c>
      <c r="K239" s="59">
        <f t="shared" si="19"/>
        <v>-11.431210902225434</v>
      </c>
      <c r="M239" s="59">
        <f t="shared" si="16"/>
        <v>-786602.6</v>
      </c>
      <c r="N239" s="66">
        <f t="shared" si="17"/>
        <v>-7.8408807990673015</v>
      </c>
    </row>
    <row r="240" spans="1:14" ht="15.75">
      <c r="A240" s="100"/>
      <c r="B240" s="96"/>
      <c r="C240" s="16" t="s">
        <v>22</v>
      </c>
      <c r="D240" s="18" t="s">
        <v>23</v>
      </c>
      <c r="E240" s="11">
        <f>E241</f>
        <v>2.6</v>
      </c>
      <c r="F240" s="11">
        <f>F241</f>
        <v>6990</v>
      </c>
      <c r="G240" s="11">
        <f>G241</f>
        <v>3544</v>
      </c>
      <c r="H240" s="11">
        <f>H241</f>
        <v>5105.6</v>
      </c>
      <c r="I240" s="15">
        <f t="shared" si="15"/>
        <v>1561.6000000000004</v>
      </c>
      <c r="J240" s="15">
        <f t="shared" si="18"/>
        <v>144.06320541760724</v>
      </c>
      <c r="K240" s="15">
        <f t="shared" si="19"/>
        <v>73.04148783977111</v>
      </c>
      <c r="M240" s="15">
        <f t="shared" si="16"/>
        <v>5103</v>
      </c>
      <c r="N240" s="64"/>
    </row>
    <row r="241" spans="1:14" ht="47.25" hidden="1">
      <c r="A241" s="100"/>
      <c r="B241" s="96"/>
      <c r="C241" s="19" t="s">
        <v>25</v>
      </c>
      <c r="D241" s="20" t="s">
        <v>26</v>
      </c>
      <c r="E241" s="11">
        <v>2.6</v>
      </c>
      <c r="F241" s="11">
        <v>6990</v>
      </c>
      <c r="G241" s="11">
        <v>3544</v>
      </c>
      <c r="H241" s="11">
        <v>5105.6</v>
      </c>
      <c r="I241" s="15">
        <f t="shared" si="15"/>
        <v>1561.6000000000004</v>
      </c>
      <c r="J241" s="15">
        <f t="shared" si="18"/>
        <v>144.06320541760724</v>
      </c>
      <c r="K241" s="15">
        <f t="shared" si="19"/>
        <v>73.04148783977111</v>
      </c>
      <c r="M241" s="15">
        <f t="shared" si="16"/>
        <v>5103</v>
      </c>
      <c r="N241" s="64"/>
    </row>
    <row r="242" spans="1:14" s="26" customFormat="1" ht="15.75">
      <c r="A242" s="100"/>
      <c r="B242" s="96"/>
      <c r="C242" s="23"/>
      <c r="D242" s="24" t="s">
        <v>34</v>
      </c>
      <c r="E242" s="37">
        <f>E240</f>
        <v>2.6</v>
      </c>
      <c r="F242" s="37">
        <f>F240</f>
        <v>6990</v>
      </c>
      <c r="G242" s="37">
        <f>G240</f>
        <v>3544</v>
      </c>
      <c r="H242" s="37">
        <f>H240</f>
        <v>5105.6</v>
      </c>
      <c r="I242" s="59">
        <f t="shared" si="15"/>
        <v>1561.6000000000004</v>
      </c>
      <c r="J242" s="59">
        <f t="shared" si="18"/>
        <v>144.06320541760724</v>
      </c>
      <c r="K242" s="59">
        <f t="shared" si="19"/>
        <v>73.04148783977111</v>
      </c>
      <c r="M242" s="59">
        <f t="shared" si="16"/>
        <v>5103</v>
      </c>
      <c r="N242" s="66"/>
    </row>
    <row r="243" spans="1:14" s="26" customFormat="1" ht="31.5">
      <c r="A243" s="100"/>
      <c r="B243" s="96"/>
      <c r="C243" s="23"/>
      <c r="D243" s="24" t="s">
        <v>211</v>
      </c>
      <c r="E243" s="37">
        <f>E244-E236</f>
        <v>751355.2</v>
      </c>
      <c r="F243" s="37">
        <f>F244-F236</f>
        <v>507306.19999999995</v>
      </c>
      <c r="G243" s="37">
        <f>G244-G236</f>
        <v>501600.19999999995</v>
      </c>
      <c r="H243" s="37">
        <f>H244-H236</f>
        <v>11876.299999999996</v>
      </c>
      <c r="I243" s="59">
        <f t="shared" si="15"/>
        <v>-489723.89999999997</v>
      </c>
      <c r="J243" s="59">
        <f t="shared" si="18"/>
        <v>2.367682469026128</v>
      </c>
      <c r="K243" s="59">
        <f t="shared" si="19"/>
        <v>2.341051617346683</v>
      </c>
      <c r="M243" s="59">
        <f t="shared" si="16"/>
        <v>-739478.8999999999</v>
      </c>
      <c r="N243" s="66">
        <f t="shared" si="17"/>
        <v>1.5806505365238699</v>
      </c>
    </row>
    <row r="244" spans="1:14" s="26" customFormat="1" ht="31.5">
      <c r="A244" s="101"/>
      <c r="B244" s="97"/>
      <c r="C244" s="23"/>
      <c r="D244" s="24" t="s">
        <v>212</v>
      </c>
      <c r="E244" s="37">
        <f>E239+E242</f>
        <v>729413</v>
      </c>
      <c r="F244" s="37">
        <f>F239+F242</f>
        <v>507306.19999999995</v>
      </c>
      <c r="G244" s="37">
        <f>G239+G242</f>
        <v>501600.19999999995</v>
      </c>
      <c r="H244" s="37">
        <f>H239+H242</f>
        <v>-52086.600000000006</v>
      </c>
      <c r="I244" s="59">
        <f t="shared" si="15"/>
        <v>-553686.7999999999</v>
      </c>
      <c r="J244" s="59">
        <f t="shared" si="18"/>
        <v>-10.384086768705437</v>
      </c>
      <c r="K244" s="59">
        <f t="shared" si="19"/>
        <v>-10.267290247980414</v>
      </c>
      <c r="M244" s="59">
        <f t="shared" si="16"/>
        <v>-781499.6</v>
      </c>
      <c r="N244" s="66">
        <f t="shared" si="17"/>
        <v>-7.140892745262287</v>
      </c>
    </row>
    <row r="245" spans="1:14" s="26" customFormat="1" ht="31.5">
      <c r="A245" s="95">
        <v>943</v>
      </c>
      <c r="B245" s="95" t="s">
        <v>117</v>
      </c>
      <c r="C245" s="16" t="s">
        <v>16</v>
      </c>
      <c r="D245" s="21" t="s">
        <v>17</v>
      </c>
      <c r="E245" s="34">
        <v>24.2</v>
      </c>
      <c r="F245" s="37"/>
      <c r="G245" s="37"/>
      <c r="H245" s="34">
        <v>415.2</v>
      </c>
      <c r="I245" s="15">
        <f t="shared" si="15"/>
        <v>415.2</v>
      </c>
      <c r="J245" s="15"/>
      <c r="K245" s="15"/>
      <c r="L245" s="3"/>
      <c r="M245" s="15">
        <f t="shared" si="16"/>
        <v>391</v>
      </c>
      <c r="N245" s="64"/>
    </row>
    <row r="246" spans="1:14" s="26" customFormat="1" ht="78.75">
      <c r="A246" s="100"/>
      <c r="B246" s="82"/>
      <c r="C246" s="19" t="s">
        <v>18</v>
      </c>
      <c r="D246" s="22" t="s">
        <v>19</v>
      </c>
      <c r="E246" s="34">
        <v>56.5</v>
      </c>
      <c r="F246" s="37"/>
      <c r="G246" s="37"/>
      <c r="H246" s="34">
        <v>27</v>
      </c>
      <c r="I246" s="15">
        <f t="shared" si="15"/>
        <v>27</v>
      </c>
      <c r="J246" s="15"/>
      <c r="K246" s="15"/>
      <c r="L246" s="3"/>
      <c r="M246" s="15">
        <f t="shared" si="16"/>
        <v>-29.5</v>
      </c>
      <c r="N246" s="64">
        <f t="shared" si="17"/>
        <v>47.78761061946903</v>
      </c>
    </row>
    <row r="247" spans="1:14" s="26" customFormat="1" ht="15.75" customHeight="1">
      <c r="A247" s="100"/>
      <c r="B247" s="82"/>
      <c r="C247" s="16" t="s">
        <v>22</v>
      </c>
      <c r="D247" s="18" t="s">
        <v>23</v>
      </c>
      <c r="E247" s="11">
        <f>SUM(E248:E249)</f>
        <v>9</v>
      </c>
      <c r="F247" s="11">
        <f>SUM(F248:F249)</f>
        <v>0</v>
      </c>
      <c r="G247" s="11">
        <f>SUM(G248:G249)</f>
        <v>0</v>
      </c>
      <c r="H247" s="11">
        <f>SUM(H248:H249)</f>
        <v>0</v>
      </c>
      <c r="I247" s="15">
        <f t="shared" si="15"/>
        <v>0</v>
      </c>
      <c r="J247" s="15"/>
      <c r="K247" s="15"/>
      <c r="L247" s="3"/>
      <c r="M247" s="15">
        <f t="shared" si="16"/>
        <v>-9</v>
      </c>
      <c r="N247" s="64">
        <f t="shared" si="17"/>
        <v>0</v>
      </c>
    </row>
    <row r="248" spans="1:14" s="26" customFormat="1" ht="56.25" customHeight="1" hidden="1">
      <c r="A248" s="100"/>
      <c r="B248" s="82"/>
      <c r="C248" s="19" t="s">
        <v>197</v>
      </c>
      <c r="D248" s="67" t="s">
        <v>24</v>
      </c>
      <c r="E248" s="11">
        <v>4.9</v>
      </c>
      <c r="F248" s="11"/>
      <c r="G248" s="11"/>
      <c r="H248" s="11"/>
      <c r="I248" s="15">
        <f t="shared" si="15"/>
        <v>0</v>
      </c>
      <c r="J248" s="15"/>
      <c r="K248" s="15"/>
      <c r="L248" s="3"/>
      <c r="M248" s="15">
        <f t="shared" si="16"/>
        <v>-4.9</v>
      </c>
      <c r="N248" s="64">
        <f t="shared" si="17"/>
        <v>0</v>
      </c>
    </row>
    <row r="249" spans="1:14" s="26" customFormat="1" ht="47.25" hidden="1">
      <c r="A249" s="100"/>
      <c r="B249" s="82"/>
      <c r="C249" s="19" t="s">
        <v>25</v>
      </c>
      <c r="D249" s="20" t="s">
        <v>26</v>
      </c>
      <c r="E249" s="11">
        <v>4.1</v>
      </c>
      <c r="F249" s="11"/>
      <c r="G249" s="11"/>
      <c r="H249" s="11"/>
      <c r="I249" s="15">
        <f t="shared" si="15"/>
        <v>0</v>
      </c>
      <c r="J249" s="15"/>
      <c r="K249" s="15"/>
      <c r="L249" s="3"/>
      <c r="M249" s="15">
        <f t="shared" si="16"/>
        <v>-4.1</v>
      </c>
      <c r="N249" s="64">
        <f t="shared" si="17"/>
        <v>0</v>
      </c>
    </row>
    <row r="250" spans="1:14" s="26" customFormat="1" ht="15.75" customHeight="1">
      <c r="A250" s="100"/>
      <c r="B250" s="82"/>
      <c r="C250" s="16" t="s">
        <v>27</v>
      </c>
      <c r="D250" s="18" t="s">
        <v>28</v>
      </c>
      <c r="E250" s="34">
        <v>2</v>
      </c>
      <c r="F250" s="37"/>
      <c r="G250" s="37"/>
      <c r="H250" s="34"/>
      <c r="I250" s="15">
        <f t="shared" si="15"/>
        <v>0</v>
      </c>
      <c r="J250" s="15"/>
      <c r="K250" s="15"/>
      <c r="L250" s="3"/>
      <c r="M250" s="15">
        <f t="shared" si="16"/>
        <v>-2</v>
      </c>
      <c r="N250" s="64">
        <f t="shared" si="17"/>
        <v>0</v>
      </c>
    </row>
    <row r="251" spans="1:14" s="26" customFormat="1" ht="15.75" customHeight="1" hidden="1">
      <c r="A251" s="100"/>
      <c r="B251" s="82"/>
      <c r="C251" s="16" t="s">
        <v>217</v>
      </c>
      <c r="D251" s="18" t="s">
        <v>46</v>
      </c>
      <c r="E251" s="37"/>
      <c r="F251" s="37"/>
      <c r="G251" s="37"/>
      <c r="H251" s="34"/>
      <c r="I251" s="15">
        <f t="shared" si="15"/>
        <v>0</v>
      </c>
      <c r="J251" s="15" t="e">
        <f aca="true" t="shared" si="20" ref="J251:J256">H251/G251*100</f>
        <v>#DIV/0!</v>
      </c>
      <c r="K251" s="15" t="e">
        <f aca="true" t="shared" si="21" ref="K251:K256">H251/F251*100</f>
        <v>#DIV/0!</v>
      </c>
      <c r="L251" s="3"/>
      <c r="M251" s="15">
        <f t="shared" si="16"/>
        <v>0</v>
      </c>
      <c r="N251" s="64" t="e">
        <f t="shared" si="17"/>
        <v>#DIV/0!</v>
      </c>
    </row>
    <row r="252" spans="1:14" s="26" customFormat="1" ht="16.5" customHeight="1">
      <c r="A252" s="100"/>
      <c r="B252" s="82"/>
      <c r="C252" s="16" t="s">
        <v>49</v>
      </c>
      <c r="D252" s="18" t="s">
        <v>86</v>
      </c>
      <c r="E252" s="34">
        <v>17547</v>
      </c>
      <c r="F252" s="34">
        <v>73099.4</v>
      </c>
      <c r="G252" s="34">
        <v>53054.4</v>
      </c>
      <c r="H252" s="34">
        <v>28554.4</v>
      </c>
      <c r="I252" s="15">
        <f t="shared" si="15"/>
        <v>-24500</v>
      </c>
      <c r="J252" s="15">
        <f t="shared" si="20"/>
        <v>53.820983744986286</v>
      </c>
      <c r="K252" s="15">
        <f t="shared" si="21"/>
        <v>39.06242732498489</v>
      </c>
      <c r="L252" s="3"/>
      <c r="M252" s="15">
        <f t="shared" si="16"/>
        <v>11007.400000000001</v>
      </c>
      <c r="N252" s="64">
        <f t="shared" si="17"/>
        <v>162.7309511597424</v>
      </c>
    </row>
    <row r="253" spans="1:14" s="26" customFormat="1" ht="16.5" customHeight="1">
      <c r="A253" s="100"/>
      <c r="B253" s="82"/>
      <c r="C253" s="16" t="s">
        <v>50</v>
      </c>
      <c r="D253" s="18" t="s">
        <v>87</v>
      </c>
      <c r="E253" s="34"/>
      <c r="F253" s="34">
        <v>72.3</v>
      </c>
      <c r="G253" s="34">
        <v>72.3</v>
      </c>
      <c r="H253" s="34">
        <v>72.3</v>
      </c>
      <c r="I253" s="15">
        <f t="shared" si="15"/>
        <v>0</v>
      </c>
      <c r="J253" s="15">
        <f t="shared" si="20"/>
        <v>100</v>
      </c>
      <c r="K253" s="15">
        <f t="shared" si="21"/>
        <v>100</v>
      </c>
      <c r="L253" s="3"/>
      <c r="M253" s="15">
        <f t="shared" si="16"/>
        <v>72.3</v>
      </c>
      <c r="N253" s="64"/>
    </row>
    <row r="254" spans="1:14" s="26" customFormat="1" ht="16.5" customHeight="1" hidden="1">
      <c r="A254" s="100"/>
      <c r="B254" s="82"/>
      <c r="C254" s="16" t="s">
        <v>52</v>
      </c>
      <c r="D254" s="20" t="s">
        <v>53</v>
      </c>
      <c r="E254" s="37"/>
      <c r="F254" s="34"/>
      <c r="G254" s="34"/>
      <c r="H254" s="34"/>
      <c r="I254" s="15">
        <f t="shared" si="15"/>
        <v>0</v>
      </c>
      <c r="J254" s="15" t="e">
        <f t="shared" si="20"/>
        <v>#DIV/0!</v>
      </c>
      <c r="K254" s="15" t="e">
        <f t="shared" si="21"/>
        <v>#DIV/0!</v>
      </c>
      <c r="L254" s="3"/>
      <c r="M254" s="15">
        <f t="shared" si="16"/>
        <v>0</v>
      </c>
      <c r="N254" s="64" t="e">
        <f t="shared" si="17"/>
        <v>#DIV/0!</v>
      </c>
    </row>
    <row r="255" spans="1:14" s="26" customFormat="1" ht="31.5">
      <c r="A255" s="100"/>
      <c r="B255" s="82"/>
      <c r="C255" s="28"/>
      <c r="D255" s="24" t="s">
        <v>211</v>
      </c>
      <c r="E255" s="37">
        <f>E256-E251</f>
        <v>17638.7</v>
      </c>
      <c r="F255" s="37">
        <f>F256-F251</f>
        <v>73171.7</v>
      </c>
      <c r="G255" s="37">
        <f>G256-G251</f>
        <v>53126.700000000004</v>
      </c>
      <c r="H255" s="37">
        <f>H256-H251</f>
        <v>29068.9</v>
      </c>
      <c r="I255" s="59">
        <f t="shared" si="15"/>
        <v>-24057.800000000003</v>
      </c>
      <c r="J255" s="59">
        <f t="shared" si="20"/>
        <v>54.71617849405289</v>
      </c>
      <c r="K255" s="59">
        <f t="shared" si="21"/>
        <v>39.72697094641781</v>
      </c>
      <c r="M255" s="59">
        <f t="shared" si="16"/>
        <v>11430.2</v>
      </c>
      <c r="N255" s="66">
        <f t="shared" si="17"/>
        <v>164.80182779910083</v>
      </c>
    </row>
    <row r="256" spans="1:14" s="26" customFormat="1" ht="31.5">
      <c r="A256" s="101"/>
      <c r="B256" s="102"/>
      <c r="C256" s="23"/>
      <c r="D256" s="24" t="s">
        <v>212</v>
      </c>
      <c r="E256" s="37">
        <f>SUM(E245:E247,E250:E254)</f>
        <v>17638.7</v>
      </c>
      <c r="F256" s="37">
        <f>SUM(F245:F247,F250:F254)</f>
        <v>73171.7</v>
      </c>
      <c r="G256" s="37">
        <f>SUM(G245:G247,G250:G254)</f>
        <v>53126.700000000004</v>
      </c>
      <c r="H256" s="37">
        <f>SUM(H245:H247,H250:H254)</f>
        <v>29068.9</v>
      </c>
      <c r="I256" s="59">
        <f t="shared" si="15"/>
        <v>-24057.800000000003</v>
      </c>
      <c r="J256" s="59">
        <f t="shared" si="20"/>
        <v>54.71617849405289</v>
      </c>
      <c r="K256" s="59">
        <f t="shared" si="21"/>
        <v>39.72697094641781</v>
      </c>
      <c r="M256" s="59">
        <f t="shared" si="16"/>
        <v>11430.2</v>
      </c>
      <c r="N256" s="66">
        <f t="shared" si="17"/>
        <v>164.80182779910083</v>
      </c>
    </row>
    <row r="257" spans="1:14" ht="31.5" customHeight="1">
      <c r="A257" s="92" t="s">
        <v>118</v>
      </c>
      <c r="B257" s="95" t="s">
        <v>119</v>
      </c>
      <c r="C257" s="16" t="s">
        <v>16</v>
      </c>
      <c r="D257" s="21" t="s">
        <v>17</v>
      </c>
      <c r="E257" s="11"/>
      <c r="F257" s="11"/>
      <c r="G257" s="11"/>
      <c r="H257" s="11">
        <v>653.3</v>
      </c>
      <c r="I257" s="15">
        <f t="shared" si="15"/>
        <v>653.3</v>
      </c>
      <c r="J257" s="15"/>
      <c r="K257" s="15"/>
      <c r="M257" s="15">
        <f t="shared" si="16"/>
        <v>653.3</v>
      </c>
      <c r="N257" s="64"/>
    </row>
    <row r="258" spans="1:14" ht="15.75">
      <c r="A258" s="98"/>
      <c r="B258" s="96"/>
      <c r="C258" s="16" t="s">
        <v>22</v>
      </c>
      <c r="D258" s="18" t="s">
        <v>23</v>
      </c>
      <c r="E258" s="11">
        <f>SUM(E259:E260)</f>
        <v>4337.4</v>
      </c>
      <c r="F258" s="11">
        <f>SUM(F259:F260)</f>
        <v>0</v>
      </c>
      <c r="G258" s="11">
        <f>SUM(G259:G260)</f>
        <v>0</v>
      </c>
      <c r="H258" s="11">
        <f>SUM(H259:H260)</f>
        <v>2.2</v>
      </c>
      <c r="I258" s="15">
        <f t="shared" si="15"/>
        <v>2.2</v>
      </c>
      <c r="J258" s="15"/>
      <c r="K258" s="15"/>
      <c r="M258" s="15">
        <f t="shared" si="16"/>
        <v>-4335.2</v>
      </c>
      <c r="N258" s="64">
        <f t="shared" si="17"/>
        <v>0.050721630469866746</v>
      </c>
    </row>
    <row r="259" spans="1:14" ht="31.5" hidden="1">
      <c r="A259" s="98"/>
      <c r="B259" s="96"/>
      <c r="C259" s="19" t="s">
        <v>40</v>
      </c>
      <c r="D259" s="20" t="s">
        <v>41</v>
      </c>
      <c r="E259" s="11"/>
      <c r="F259" s="11"/>
      <c r="G259" s="11"/>
      <c r="H259" s="11"/>
      <c r="I259" s="15">
        <f t="shared" si="15"/>
        <v>0</v>
      </c>
      <c r="J259" s="15"/>
      <c r="K259" s="15"/>
      <c r="M259" s="15">
        <f t="shared" si="16"/>
        <v>0</v>
      </c>
      <c r="N259" s="64" t="e">
        <f t="shared" si="17"/>
        <v>#DIV/0!</v>
      </c>
    </row>
    <row r="260" spans="1:14" ht="47.25" hidden="1">
      <c r="A260" s="98"/>
      <c r="B260" s="96"/>
      <c r="C260" s="19" t="s">
        <v>25</v>
      </c>
      <c r="D260" s="20" t="s">
        <v>26</v>
      </c>
      <c r="E260" s="11">
        <v>4337.4</v>
      </c>
      <c r="F260" s="11">
        <f>2050.9-2050.9</f>
        <v>0</v>
      </c>
      <c r="G260" s="11"/>
      <c r="H260" s="11">
        <v>2.2</v>
      </c>
      <c r="I260" s="15">
        <f t="shared" si="15"/>
        <v>2.2</v>
      </c>
      <c r="J260" s="15"/>
      <c r="K260" s="15"/>
      <c r="M260" s="15">
        <f t="shared" si="16"/>
        <v>-4335.2</v>
      </c>
      <c r="N260" s="64">
        <f t="shared" si="17"/>
        <v>0.050721630469866746</v>
      </c>
    </row>
    <row r="261" spans="1:14" ht="15.75" customHeight="1" hidden="1">
      <c r="A261" s="98"/>
      <c r="B261" s="96"/>
      <c r="C261" s="16" t="s">
        <v>27</v>
      </c>
      <c r="D261" s="18" t="s">
        <v>28</v>
      </c>
      <c r="E261" s="11"/>
      <c r="F261" s="11"/>
      <c r="G261" s="11"/>
      <c r="H261" s="11"/>
      <c r="I261" s="15">
        <f t="shared" si="15"/>
        <v>0</v>
      </c>
      <c r="J261" s="15"/>
      <c r="K261" s="15"/>
      <c r="M261" s="15">
        <f t="shared" si="16"/>
        <v>0</v>
      </c>
      <c r="N261" s="64" t="e">
        <f t="shared" si="17"/>
        <v>#DIV/0!</v>
      </c>
    </row>
    <row r="262" spans="1:14" ht="15.75" customHeight="1" hidden="1">
      <c r="A262" s="98"/>
      <c r="B262" s="96"/>
      <c r="C262" s="16" t="s">
        <v>29</v>
      </c>
      <c r="D262" s="18" t="s">
        <v>30</v>
      </c>
      <c r="E262" s="11"/>
      <c r="F262" s="11"/>
      <c r="G262" s="11"/>
      <c r="H262" s="11"/>
      <c r="I262" s="15">
        <f t="shared" si="15"/>
        <v>0</v>
      </c>
      <c r="J262" s="15"/>
      <c r="K262" s="15"/>
      <c r="M262" s="15">
        <f t="shared" si="16"/>
        <v>0</v>
      </c>
      <c r="N262" s="64" t="e">
        <f t="shared" si="17"/>
        <v>#DIV/0!</v>
      </c>
    </row>
    <row r="263" spans="1:14" ht="15.75" customHeight="1">
      <c r="A263" s="98"/>
      <c r="B263" s="96"/>
      <c r="C263" s="16" t="s">
        <v>217</v>
      </c>
      <c r="D263" s="18" t="s">
        <v>46</v>
      </c>
      <c r="E263" s="11"/>
      <c r="F263" s="11"/>
      <c r="G263" s="11"/>
      <c r="H263" s="11">
        <v>-0.5</v>
      </c>
      <c r="I263" s="15">
        <f aca="true" t="shared" si="22" ref="I263:I326">H263-G263</f>
        <v>-0.5</v>
      </c>
      <c r="J263" s="15"/>
      <c r="K263" s="15"/>
      <c r="M263" s="15">
        <f aca="true" t="shared" si="23" ref="M263:M326">H263-E263</f>
        <v>-0.5</v>
      </c>
      <c r="N263" s="64"/>
    </row>
    <row r="264" spans="1:14" ht="15.75">
      <c r="A264" s="98"/>
      <c r="B264" s="96"/>
      <c r="C264" s="16" t="s">
        <v>49</v>
      </c>
      <c r="D264" s="18" t="s">
        <v>120</v>
      </c>
      <c r="E264" s="11">
        <v>175758.6</v>
      </c>
      <c r="F264" s="11">
        <v>320823.4</v>
      </c>
      <c r="G264" s="11">
        <v>235049.6</v>
      </c>
      <c r="H264" s="11">
        <v>27440.2</v>
      </c>
      <c r="I264" s="15">
        <f t="shared" si="22"/>
        <v>-207609.4</v>
      </c>
      <c r="J264" s="15">
        <f aca="true" t="shared" si="24" ref="J264:J326">H264/G264*100</f>
        <v>11.674216846146516</v>
      </c>
      <c r="K264" s="15">
        <f aca="true" t="shared" si="25" ref="K264:K326">H264/F264*100</f>
        <v>8.5530544218408</v>
      </c>
      <c r="M264" s="15">
        <f t="shared" si="23"/>
        <v>-148318.4</v>
      </c>
      <c r="N264" s="64"/>
    </row>
    <row r="265" spans="1:14" ht="15.75">
      <c r="A265" s="98"/>
      <c r="B265" s="96"/>
      <c r="C265" s="16" t="s">
        <v>50</v>
      </c>
      <c r="D265" s="18" t="s">
        <v>87</v>
      </c>
      <c r="E265" s="11"/>
      <c r="F265" s="11">
        <v>16.7</v>
      </c>
      <c r="G265" s="11">
        <v>16.7</v>
      </c>
      <c r="H265" s="11">
        <v>16.7</v>
      </c>
      <c r="I265" s="15">
        <f t="shared" si="22"/>
        <v>0</v>
      </c>
      <c r="J265" s="15">
        <f t="shared" si="24"/>
        <v>100</v>
      </c>
      <c r="K265" s="15">
        <f t="shared" si="25"/>
        <v>100</v>
      </c>
      <c r="M265" s="15">
        <f t="shared" si="23"/>
        <v>16.7</v>
      </c>
      <c r="N265" s="64"/>
    </row>
    <row r="266" spans="1:14" s="26" customFormat="1" ht="31.5">
      <c r="A266" s="98"/>
      <c r="B266" s="96"/>
      <c r="C266" s="28"/>
      <c r="D266" s="24" t="s">
        <v>211</v>
      </c>
      <c r="E266" s="25">
        <f>E267-E263</f>
        <v>180096</v>
      </c>
      <c r="F266" s="25">
        <f>F267-F263</f>
        <v>320840.10000000003</v>
      </c>
      <c r="G266" s="25">
        <f>G267-G263</f>
        <v>235066.30000000002</v>
      </c>
      <c r="H266" s="25">
        <f>H267-H263</f>
        <v>28112.4</v>
      </c>
      <c r="I266" s="59">
        <f t="shared" si="22"/>
        <v>-206953.90000000002</v>
      </c>
      <c r="J266" s="59">
        <f t="shared" si="24"/>
        <v>11.959349341015704</v>
      </c>
      <c r="K266" s="59">
        <f t="shared" si="25"/>
        <v>8.762121692394436</v>
      </c>
      <c r="M266" s="59">
        <f t="shared" si="23"/>
        <v>-151983.6</v>
      </c>
      <c r="N266" s="66">
        <f aca="true" t="shared" si="26" ref="N266:N326">H266/E266*100</f>
        <v>15.609674840085288</v>
      </c>
    </row>
    <row r="267" spans="1:14" s="26" customFormat="1" ht="31.5">
      <c r="A267" s="99"/>
      <c r="B267" s="97"/>
      <c r="C267" s="28"/>
      <c r="D267" s="24" t="s">
        <v>212</v>
      </c>
      <c r="E267" s="25">
        <f>SUM(E257:E258,E261:E265)</f>
        <v>180096</v>
      </c>
      <c r="F267" s="25">
        <f>SUM(F257:F258,F261:F265)</f>
        <v>320840.10000000003</v>
      </c>
      <c r="G267" s="25">
        <f>SUM(G257:G258,G261:G265)</f>
        <v>235066.30000000002</v>
      </c>
      <c r="H267" s="25">
        <f>SUM(H257:H258,H261:H265)</f>
        <v>28111.9</v>
      </c>
      <c r="I267" s="59">
        <f t="shared" si="22"/>
        <v>-206954.40000000002</v>
      </c>
      <c r="J267" s="59">
        <f t="shared" si="24"/>
        <v>11.95913663506849</v>
      </c>
      <c r="K267" s="59">
        <f t="shared" si="25"/>
        <v>8.761965851525416</v>
      </c>
      <c r="M267" s="59">
        <f t="shared" si="23"/>
        <v>-151984.1</v>
      </c>
      <c r="N267" s="66">
        <f t="shared" si="26"/>
        <v>15.609397210376688</v>
      </c>
    </row>
    <row r="268" spans="1:14" s="26" customFormat="1" ht="15.75" customHeight="1">
      <c r="A268" s="92" t="s">
        <v>123</v>
      </c>
      <c r="B268" s="95" t="s">
        <v>124</v>
      </c>
      <c r="C268" s="16" t="s">
        <v>16</v>
      </c>
      <c r="D268" s="21" t="s">
        <v>17</v>
      </c>
      <c r="E268" s="25"/>
      <c r="F268" s="11"/>
      <c r="G268" s="11"/>
      <c r="H268" s="11">
        <v>14005.3</v>
      </c>
      <c r="I268" s="15">
        <f t="shared" si="22"/>
        <v>14005.3</v>
      </c>
      <c r="J268" s="15"/>
      <c r="K268" s="15"/>
      <c r="L268" s="3"/>
      <c r="M268" s="15">
        <f t="shared" si="23"/>
        <v>14005.3</v>
      </c>
      <c r="N268" s="64"/>
    </row>
    <row r="269" spans="1:14" s="26" customFormat="1" ht="15.75" customHeight="1">
      <c r="A269" s="98"/>
      <c r="B269" s="96"/>
      <c r="C269" s="16" t="s">
        <v>27</v>
      </c>
      <c r="D269" s="18" t="s">
        <v>28</v>
      </c>
      <c r="E269" s="25"/>
      <c r="F269" s="11"/>
      <c r="G269" s="11"/>
      <c r="H269" s="11">
        <v>-855.2</v>
      </c>
      <c r="I269" s="15">
        <f t="shared" si="22"/>
        <v>-855.2</v>
      </c>
      <c r="J269" s="15"/>
      <c r="K269" s="15"/>
      <c r="L269" s="3"/>
      <c r="M269" s="15">
        <f t="shared" si="23"/>
        <v>-855.2</v>
      </c>
      <c r="N269" s="64"/>
    </row>
    <row r="270" spans="1:14" s="26" customFormat="1" ht="63" customHeight="1">
      <c r="A270" s="100"/>
      <c r="B270" s="100"/>
      <c r="C270" s="16" t="s">
        <v>29</v>
      </c>
      <c r="D270" s="18" t="s">
        <v>202</v>
      </c>
      <c r="E270" s="25"/>
      <c r="F270" s="11">
        <v>268501.4</v>
      </c>
      <c r="G270" s="11">
        <v>156625</v>
      </c>
      <c r="H270" s="11">
        <v>100404.2</v>
      </c>
      <c r="I270" s="15">
        <f t="shared" si="22"/>
        <v>-56220.8</v>
      </c>
      <c r="J270" s="15">
        <f t="shared" si="24"/>
        <v>64.10483639265762</v>
      </c>
      <c r="K270" s="15">
        <f t="shared" si="25"/>
        <v>37.394292916163565</v>
      </c>
      <c r="L270" s="3"/>
      <c r="M270" s="15">
        <f t="shared" si="23"/>
        <v>100404.2</v>
      </c>
      <c r="N270" s="64"/>
    </row>
    <row r="271" spans="1:14" s="26" customFormat="1" ht="15.75">
      <c r="A271" s="100"/>
      <c r="B271" s="100"/>
      <c r="C271" s="16" t="s">
        <v>217</v>
      </c>
      <c r="D271" s="18" t="s">
        <v>46</v>
      </c>
      <c r="E271" s="25"/>
      <c r="F271" s="11"/>
      <c r="G271" s="11"/>
      <c r="H271" s="11">
        <v>-591.6</v>
      </c>
      <c r="I271" s="15">
        <f t="shared" si="22"/>
        <v>-591.6</v>
      </c>
      <c r="J271" s="15"/>
      <c r="K271" s="15"/>
      <c r="L271" s="3"/>
      <c r="M271" s="15">
        <f t="shared" si="23"/>
        <v>-591.6</v>
      </c>
      <c r="N271" s="64"/>
    </row>
    <row r="272" spans="1:14" s="26" customFormat="1" ht="15.75" customHeight="1">
      <c r="A272" s="100"/>
      <c r="B272" s="100"/>
      <c r="C272" s="16" t="s">
        <v>50</v>
      </c>
      <c r="D272" s="18" t="s">
        <v>87</v>
      </c>
      <c r="E272" s="11">
        <v>23.6</v>
      </c>
      <c r="F272" s="11">
        <v>23.5</v>
      </c>
      <c r="G272" s="11">
        <v>23.5</v>
      </c>
      <c r="H272" s="11">
        <v>23.5</v>
      </c>
      <c r="I272" s="15">
        <f t="shared" si="22"/>
        <v>0</v>
      </c>
      <c r="J272" s="15">
        <f t="shared" si="24"/>
        <v>100</v>
      </c>
      <c r="K272" s="15">
        <f t="shared" si="25"/>
        <v>100</v>
      </c>
      <c r="L272" s="3"/>
      <c r="M272" s="15">
        <f t="shared" si="23"/>
        <v>-0.10000000000000142</v>
      </c>
      <c r="N272" s="64">
        <f t="shared" si="26"/>
        <v>99.57627118644066</v>
      </c>
    </row>
    <row r="273" spans="1:14" s="26" customFormat="1" ht="15.75" customHeight="1">
      <c r="A273" s="100"/>
      <c r="B273" s="100"/>
      <c r="C273" s="28"/>
      <c r="D273" s="24" t="s">
        <v>31</v>
      </c>
      <c r="E273" s="25">
        <f>SUM(E268:E272)</f>
        <v>23.6</v>
      </c>
      <c r="F273" s="25">
        <f>SUM(F268:F272)</f>
        <v>268524.9</v>
      </c>
      <c r="G273" s="25">
        <f>SUM(G268:G272)</f>
        <v>156648.5</v>
      </c>
      <c r="H273" s="25">
        <f>SUM(H268:H272)</f>
        <v>112986.19999999998</v>
      </c>
      <c r="I273" s="59">
        <f t="shared" si="22"/>
        <v>-43662.30000000002</v>
      </c>
      <c r="J273" s="59">
        <f t="shared" si="24"/>
        <v>72.12721475149777</v>
      </c>
      <c r="K273" s="59">
        <f t="shared" si="25"/>
        <v>42.07661933772249</v>
      </c>
      <c r="M273" s="59">
        <f t="shared" si="23"/>
        <v>112962.59999999998</v>
      </c>
      <c r="N273" s="66">
        <f t="shared" si="26"/>
        <v>478755.08474576264</v>
      </c>
    </row>
    <row r="274" spans="1:14" ht="15.75">
      <c r="A274" s="100"/>
      <c r="B274" s="100"/>
      <c r="C274" s="16" t="s">
        <v>125</v>
      </c>
      <c r="D274" s="27" t="s">
        <v>126</v>
      </c>
      <c r="E274" s="11">
        <v>324863.6</v>
      </c>
      <c r="F274" s="11">
        <v>666607.6</v>
      </c>
      <c r="G274" s="11">
        <v>425368.1</v>
      </c>
      <c r="H274" s="11">
        <v>402124.2</v>
      </c>
      <c r="I274" s="15">
        <f t="shared" si="22"/>
        <v>-23243.899999999965</v>
      </c>
      <c r="J274" s="15">
        <f t="shared" si="24"/>
        <v>94.53557988951218</v>
      </c>
      <c r="K274" s="15">
        <f t="shared" si="25"/>
        <v>60.323974704158786</v>
      </c>
      <c r="M274" s="15">
        <f t="shared" si="23"/>
        <v>77260.60000000003</v>
      </c>
      <c r="N274" s="64">
        <f t="shared" si="26"/>
        <v>123.7824736289323</v>
      </c>
    </row>
    <row r="275" spans="1:14" ht="15.75">
      <c r="A275" s="100"/>
      <c r="B275" s="100"/>
      <c r="C275" s="16" t="s">
        <v>121</v>
      </c>
      <c r="D275" s="18" t="s">
        <v>122</v>
      </c>
      <c r="E275" s="11">
        <v>37091.2</v>
      </c>
      <c r="F275" s="11">
        <v>162783.8</v>
      </c>
      <c r="G275" s="11">
        <v>93365.9</v>
      </c>
      <c r="H275" s="11">
        <v>99878.8</v>
      </c>
      <c r="I275" s="15">
        <f t="shared" si="22"/>
        <v>6512.900000000009</v>
      </c>
      <c r="J275" s="15">
        <f t="shared" si="24"/>
        <v>106.97567313119674</v>
      </c>
      <c r="K275" s="15">
        <f t="shared" si="25"/>
        <v>61.356719771869194</v>
      </c>
      <c r="M275" s="15">
        <f t="shared" si="23"/>
        <v>62787.600000000006</v>
      </c>
      <c r="N275" s="64">
        <f t="shared" si="26"/>
        <v>269.27896643947895</v>
      </c>
    </row>
    <row r="276" spans="1:14" ht="15.75">
      <c r="A276" s="100"/>
      <c r="B276" s="100"/>
      <c r="C276" s="16" t="s">
        <v>22</v>
      </c>
      <c r="D276" s="18" t="s">
        <v>23</v>
      </c>
      <c r="E276" s="11">
        <f>E277+E278</f>
        <v>43699.799999999996</v>
      </c>
      <c r="F276" s="11">
        <f>F277+F278</f>
        <v>81131.59999999999</v>
      </c>
      <c r="G276" s="11">
        <f>G277+G278</f>
        <v>42962.4</v>
      </c>
      <c r="H276" s="11">
        <f>H277+H278</f>
        <v>34706.4</v>
      </c>
      <c r="I276" s="15">
        <f t="shared" si="22"/>
        <v>-8256</v>
      </c>
      <c r="J276" s="15">
        <f t="shared" si="24"/>
        <v>80.78319646947098</v>
      </c>
      <c r="K276" s="15">
        <f t="shared" si="25"/>
        <v>42.77790651238236</v>
      </c>
      <c r="M276" s="15">
        <f t="shared" si="23"/>
        <v>-8993.399999999994</v>
      </c>
      <c r="N276" s="64">
        <f t="shared" si="26"/>
        <v>79.42004311232547</v>
      </c>
    </row>
    <row r="277" spans="1:14" s="26" customFormat="1" ht="31.5" customHeight="1" hidden="1">
      <c r="A277" s="100"/>
      <c r="B277" s="100"/>
      <c r="C277" s="19" t="s">
        <v>127</v>
      </c>
      <c r="D277" s="20" t="s">
        <v>128</v>
      </c>
      <c r="E277" s="11">
        <v>43562.6</v>
      </c>
      <c r="F277" s="11">
        <f>6+81034.2</f>
        <v>81040.2</v>
      </c>
      <c r="G277" s="11">
        <v>42909.1</v>
      </c>
      <c r="H277" s="11">
        <v>34637.9</v>
      </c>
      <c r="I277" s="15">
        <f t="shared" si="22"/>
        <v>-8271.199999999997</v>
      </c>
      <c r="J277" s="15">
        <f t="shared" si="24"/>
        <v>80.72390238900373</v>
      </c>
      <c r="K277" s="15">
        <f t="shared" si="25"/>
        <v>42.74162699499755</v>
      </c>
      <c r="L277" s="3"/>
      <c r="M277" s="15">
        <f t="shared" si="23"/>
        <v>-8924.699999999997</v>
      </c>
      <c r="N277" s="64">
        <f t="shared" si="26"/>
        <v>79.51293081680157</v>
      </c>
    </row>
    <row r="278" spans="1:14" s="26" customFormat="1" ht="31.5" customHeight="1" hidden="1">
      <c r="A278" s="100"/>
      <c r="B278" s="100"/>
      <c r="C278" s="19" t="s">
        <v>25</v>
      </c>
      <c r="D278" s="20" t="s">
        <v>26</v>
      </c>
      <c r="E278" s="11">
        <v>137.2</v>
      </c>
      <c r="F278" s="11">
        <v>91.4</v>
      </c>
      <c r="G278" s="11">
        <v>53.3</v>
      </c>
      <c r="H278" s="11">
        <v>68.5</v>
      </c>
      <c r="I278" s="15">
        <f t="shared" si="22"/>
        <v>15.200000000000003</v>
      </c>
      <c r="J278" s="15">
        <f t="shared" si="24"/>
        <v>128.51782363977486</v>
      </c>
      <c r="K278" s="15">
        <f t="shared" si="25"/>
        <v>74.945295404814</v>
      </c>
      <c r="L278" s="3"/>
      <c r="M278" s="15">
        <f t="shared" si="23"/>
        <v>-68.69999999999999</v>
      </c>
      <c r="N278" s="64">
        <f t="shared" si="26"/>
        <v>49.92711370262391</v>
      </c>
    </row>
    <row r="279" spans="1:14" s="26" customFormat="1" ht="15.75" customHeight="1">
      <c r="A279" s="100"/>
      <c r="B279" s="100"/>
      <c r="C279" s="28"/>
      <c r="D279" s="24" t="s">
        <v>34</v>
      </c>
      <c r="E279" s="25">
        <f>SUM(E274:E276)</f>
        <v>405654.6</v>
      </c>
      <c r="F279" s="25">
        <f>SUM(F274:F276)</f>
        <v>910522.9999999999</v>
      </c>
      <c r="G279" s="25">
        <f>SUM(G274:G276)</f>
        <v>561696.4</v>
      </c>
      <c r="H279" s="25">
        <f>SUM(H274:H276)</f>
        <v>536709.4</v>
      </c>
      <c r="I279" s="59">
        <f t="shared" si="22"/>
        <v>-24987</v>
      </c>
      <c r="J279" s="59">
        <f t="shared" si="24"/>
        <v>95.55151145707896</v>
      </c>
      <c r="K279" s="59">
        <f t="shared" si="25"/>
        <v>58.94517766162964</v>
      </c>
      <c r="M279" s="59">
        <f t="shared" si="23"/>
        <v>131054.80000000005</v>
      </c>
      <c r="N279" s="66">
        <f t="shared" si="26"/>
        <v>132.3069922046983</v>
      </c>
    </row>
    <row r="280" spans="1:14" s="26" customFormat="1" ht="31.5">
      <c r="A280" s="100"/>
      <c r="B280" s="100"/>
      <c r="C280" s="28"/>
      <c r="D280" s="24" t="s">
        <v>211</v>
      </c>
      <c r="E280" s="25">
        <f>E281-E271</f>
        <v>405678.19999999995</v>
      </c>
      <c r="F280" s="25">
        <f>F281-F271</f>
        <v>1179047.9</v>
      </c>
      <c r="G280" s="25">
        <f>G281-G271</f>
        <v>718344.9</v>
      </c>
      <c r="H280" s="25">
        <f>H281-H271</f>
        <v>650287.2</v>
      </c>
      <c r="I280" s="59">
        <f t="shared" si="22"/>
        <v>-68057.70000000007</v>
      </c>
      <c r="J280" s="59">
        <f t="shared" si="24"/>
        <v>90.52576276381998</v>
      </c>
      <c r="K280" s="59">
        <f t="shared" si="25"/>
        <v>55.15358621138293</v>
      </c>
      <c r="M280" s="59">
        <f t="shared" si="23"/>
        <v>244609</v>
      </c>
      <c r="N280" s="66">
        <f t="shared" si="26"/>
        <v>160.29631367916738</v>
      </c>
    </row>
    <row r="281" spans="1:14" s="26" customFormat="1" ht="31.5">
      <c r="A281" s="101"/>
      <c r="B281" s="101"/>
      <c r="C281" s="28"/>
      <c r="D281" s="24" t="s">
        <v>212</v>
      </c>
      <c r="E281" s="25">
        <f>E273+E279</f>
        <v>405678.19999999995</v>
      </c>
      <c r="F281" s="25">
        <f>F273+F279</f>
        <v>1179047.9</v>
      </c>
      <c r="G281" s="25">
        <f>G273+G279</f>
        <v>718344.9</v>
      </c>
      <c r="H281" s="25">
        <f>H273+H279</f>
        <v>649695.6</v>
      </c>
      <c r="I281" s="59">
        <f t="shared" si="22"/>
        <v>-68649.30000000005</v>
      </c>
      <c r="J281" s="59">
        <f t="shared" si="24"/>
        <v>90.4434067813386</v>
      </c>
      <c r="K281" s="59">
        <f t="shared" si="25"/>
        <v>55.10341013287076</v>
      </c>
      <c r="M281" s="59">
        <f t="shared" si="23"/>
        <v>244017.40000000002</v>
      </c>
      <c r="N281" s="66">
        <f t="shared" si="26"/>
        <v>160.1504838071161</v>
      </c>
    </row>
    <row r="282" spans="1:14" s="26" customFormat="1" ht="15.75" customHeight="1">
      <c r="A282" s="92" t="s">
        <v>129</v>
      </c>
      <c r="B282" s="95" t="s">
        <v>130</v>
      </c>
      <c r="C282" s="16" t="s">
        <v>16</v>
      </c>
      <c r="D282" s="21" t="s">
        <v>17</v>
      </c>
      <c r="E282" s="11">
        <v>9.2</v>
      </c>
      <c r="F282" s="25"/>
      <c r="G282" s="25"/>
      <c r="H282" s="11">
        <v>15.3</v>
      </c>
      <c r="I282" s="15">
        <f t="shared" si="22"/>
        <v>15.3</v>
      </c>
      <c r="J282" s="15"/>
      <c r="K282" s="15"/>
      <c r="L282" s="3"/>
      <c r="M282" s="15">
        <f t="shared" si="23"/>
        <v>6.100000000000001</v>
      </c>
      <c r="N282" s="64">
        <f t="shared" si="26"/>
        <v>166.304347826087</v>
      </c>
    </row>
    <row r="283" spans="1:14" s="26" customFormat="1" ht="15.75" customHeight="1">
      <c r="A283" s="98"/>
      <c r="B283" s="96"/>
      <c r="C283" s="16" t="s">
        <v>217</v>
      </c>
      <c r="D283" s="18" t="s">
        <v>46</v>
      </c>
      <c r="E283" s="11"/>
      <c r="F283" s="11"/>
      <c r="G283" s="11"/>
      <c r="H283" s="11">
        <v>-674.2</v>
      </c>
      <c r="I283" s="15">
        <f t="shared" si="22"/>
        <v>-674.2</v>
      </c>
      <c r="J283" s="15"/>
      <c r="K283" s="15"/>
      <c r="L283" s="3"/>
      <c r="M283" s="15">
        <f t="shared" si="23"/>
        <v>-674.2</v>
      </c>
      <c r="N283" s="64"/>
    </row>
    <row r="284" spans="1:14" s="26" customFormat="1" ht="15.75" customHeight="1">
      <c r="A284" s="98"/>
      <c r="B284" s="96"/>
      <c r="C284" s="16" t="s">
        <v>52</v>
      </c>
      <c r="D284" s="20" t="s">
        <v>53</v>
      </c>
      <c r="E284" s="11"/>
      <c r="F284" s="11">
        <v>1573.1</v>
      </c>
      <c r="G284" s="11"/>
      <c r="H284" s="11"/>
      <c r="I284" s="15">
        <f t="shared" si="22"/>
        <v>0</v>
      </c>
      <c r="J284" s="15"/>
      <c r="K284" s="15">
        <f t="shared" si="25"/>
        <v>0</v>
      </c>
      <c r="L284" s="3"/>
      <c r="M284" s="15">
        <f t="shared" si="23"/>
        <v>0</v>
      </c>
      <c r="N284" s="64"/>
    </row>
    <row r="285" spans="1:14" s="26" customFormat="1" ht="15.75" customHeight="1">
      <c r="A285" s="100"/>
      <c r="B285" s="100"/>
      <c r="C285" s="28"/>
      <c r="D285" s="24" t="s">
        <v>31</v>
      </c>
      <c r="E285" s="25">
        <f>E282+E283+E284</f>
        <v>9.2</v>
      </c>
      <c r="F285" s="60">
        <f>F282+F283+F284</f>
        <v>1573.1</v>
      </c>
      <c r="G285" s="60">
        <f>G282+G283+G284</f>
        <v>0</v>
      </c>
      <c r="H285" s="25">
        <f>H282+H283+H284</f>
        <v>-658.9000000000001</v>
      </c>
      <c r="I285" s="59">
        <f t="shared" si="22"/>
        <v>-658.9000000000001</v>
      </c>
      <c r="J285" s="59"/>
      <c r="K285" s="59">
        <f t="shared" si="25"/>
        <v>-41.88544911321595</v>
      </c>
      <c r="M285" s="59">
        <f t="shared" si="23"/>
        <v>-668.1000000000001</v>
      </c>
      <c r="N285" s="66">
        <f t="shared" si="26"/>
        <v>-7161.956521739133</v>
      </c>
    </row>
    <row r="286" spans="1:14" ht="15.75" customHeight="1">
      <c r="A286" s="100"/>
      <c r="B286" s="100"/>
      <c r="C286" s="16" t="s">
        <v>131</v>
      </c>
      <c r="D286" s="18" t="s">
        <v>132</v>
      </c>
      <c r="E286" s="11">
        <v>3350353.5</v>
      </c>
      <c r="F286" s="14">
        <v>5868800.8</v>
      </c>
      <c r="G286" s="11">
        <v>3268072.1</v>
      </c>
      <c r="H286" s="11">
        <v>3441988.8</v>
      </c>
      <c r="I286" s="15">
        <f t="shared" si="22"/>
        <v>173916.69999999972</v>
      </c>
      <c r="J286" s="15">
        <f t="shared" si="24"/>
        <v>105.32169103613104</v>
      </c>
      <c r="K286" s="15">
        <f t="shared" si="25"/>
        <v>58.64892875559858</v>
      </c>
      <c r="M286" s="15">
        <f t="shared" si="23"/>
        <v>91635.29999999981</v>
      </c>
      <c r="N286" s="64">
        <f t="shared" si="26"/>
        <v>102.73509347595709</v>
      </c>
    </row>
    <row r="287" spans="1:14" ht="15.75">
      <c r="A287" s="100"/>
      <c r="B287" s="100"/>
      <c r="C287" s="16" t="s">
        <v>133</v>
      </c>
      <c r="D287" s="18" t="s">
        <v>134</v>
      </c>
      <c r="E287" s="11">
        <v>297894.8</v>
      </c>
      <c r="F287" s="11">
        <v>432143.8</v>
      </c>
      <c r="G287" s="11">
        <v>306117.1</v>
      </c>
      <c r="H287" s="11">
        <v>306891.6</v>
      </c>
      <c r="I287" s="15">
        <f t="shared" si="22"/>
        <v>774.5</v>
      </c>
      <c r="J287" s="15">
        <f t="shared" si="24"/>
        <v>100.25300775422217</v>
      </c>
      <c r="K287" s="15">
        <f t="shared" si="25"/>
        <v>71.01608307234767</v>
      </c>
      <c r="M287" s="15">
        <f t="shared" si="23"/>
        <v>8996.799999999988</v>
      </c>
      <c r="N287" s="64">
        <f t="shared" si="26"/>
        <v>103.02012656817104</v>
      </c>
    </row>
    <row r="288" spans="1:14" ht="31.5" hidden="1">
      <c r="A288" s="100"/>
      <c r="B288" s="100"/>
      <c r="C288" s="16" t="s">
        <v>16</v>
      </c>
      <c r="D288" s="21" t="s">
        <v>17</v>
      </c>
      <c r="E288" s="11"/>
      <c r="F288" s="11"/>
      <c r="G288" s="11"/>
      <c r="H288" s="11"/>
      <c r="I288" s="15">
        <f t="shared" si="22"/>
        <v>0</v>
      </c>
      <c r="J288" s="15" t="e">
        <f t="shared" si="24"/>
        <v>#DIV/0!</v>
      </c>
      <c r="K288" s="15" t="e">
        <f t="shared" si="25"/>
        <v>#DIV/0!</v>
      </c>
      <c r="M288" s="15">
        <f t="shared" si="23"/>
        <v>0</v>
      </c>
      <c r="N288" s="64" t="e">
        <f t="shared" si="26"/>
        <v>#DIV/0!</v>
      </c>
    </row>
    <row r="289" spans="1:14" ht="15.75">
      <c r="A289" s="100"/>
      <c r="B289" s="100"/>
      <c r="C289" s="16" t="s">
        <v>22</v>
      </c>
      <c r="D289" s="18" t="s">
        <v>23</v>
      </c>
      <c r="E289" s="11">
        <f>E290+E291+E292</f>
        <v>7850.8</v>
      </c>
      <c r="F289" s="11">
        <f>F290+F291+F292</f>
        <v>15126</v>
      </c>
      <c r="G289" s="11">
        <f>G290+G291+G292</f>
        <v>9829.1</v>
      </c>
      <c r="H289" s="11">
        <f>H290+H291+H292</f>
        <v>2726.4</v>
      </c>
      <c r="I289" s="15">
        <f t="shared" si="22"/>
        <v>-7102.700000000001</v>
      </c>
      <c r="J289" s="15">
        <f t="shared" si="24"/>
        <v>27.738043157562746</v>
      </c>
      <c r="K289" s="15">
        <f t="shared" si="25"/>
        <v>18.024593415311386</v>
      </c>
      <c r="M289" s="15">
        <f t="shared" si="23"/>
        <v>-5124.4</v>
      </c>
      <c r="N289" s="64">
        <f t="shared" si="26"/>
        <v>34.72767106536914</v>
      </c>
    </row>
    <row r="290" spans="1:14" ht="78.75" hidden="1">
      <c r="A290" s="100"/>
      <c r="B290" s="100"/>
      <c r="C290" s="19" t="s">
        <v>135</v>
      </c>
      <c r="D290" s="20" t="s">
        <v>136</v>
      </c>
      <c r="E290" s="11">
        <v>1527.3</v>
      </c>
      <c r="F290" s="11">
        <v>2072</v>
      </c>
      <c r="G290" s="11">
        <v>1031.6</v>
      </c>
      <c r="H290" s="11">
        <v>1114.4</v>
      </c>
      <c r="I290" s="15">
        <f t="shared" si="22"/>
        <v>82.80000000000018</v>
      </c>
      <c r="J290" s="15">
        <f t="shared" si="24"/>
        <v>108.02636680884066</v>
      </c>
      <c r="K290" s="15">
        <f t="shared" si="25"/>
        <v>53.78378378378379</v>
      </c>
      <c r="M290" s="15">
        <f t="shared" si="23"/>
        <v>-412.89999999999986</v>
      </c>
      <c r="N290" s="64">
        <f t="shared" si="26"/>
        <v>72.96536371374322</v>
      </c>
    </row>
    <row r="291" spans="1:14" ht="63" hidden="1">
      <c r="A291" s="100"/>
      <c r="B291" s="100"/>
      <c r="C291" s="19" t="s">
        <v>137</v>
      </c>
      <c r="D291" s="20" t="s">
        <v>138</v>
      </c>
      <c r="E291" s="11">
        <v>5138.8</v>
      </c>
      <c r="F291" s="11">
        <f>11654.7+335.4</f>
        <v>11990.1</v>
      </c>
      <c r="G291" s="11">
        <v>8232.5</v>
      </c>
      <c r="H291" s="11">
        <v>580</v>
      </c>
      <c r="I291" s="15">
        <f t="shared" si="22"/>
        <v>-7652.5</v>
      </c>
      <c r="J291" s="15">
        <f t="shared" si="24"/>
        <v>7.045247494685697</v>
      </c>
      <c r="K291" s="15">
        <f t="shared" si="25"/>
        <v>4.837324125737067</v>
      </c>
      <c r="M291" s="15">
        <f t="shared" si="23"/>
        <v>-4558.8</v>
      </c>
      <c r="N291" s="64">
        <f t="shared" si="26"/>
        <v>11.286681715575622</v>
      </c>
    </row>
    <row r="292" spans="1:14" ht="47.25" hidden="1">
      <c r="A292" s="100"/>
      <c r="B292" s="100"/>
      <c r="C292" s="19" t="s">
        <v>25</v>
      </c>
      <c r="D292" s="20" t="s">
        <v>26</v>
      </c>
      <c r="E292" s="11">
        <v>1184.7</v>
      </c>
      <c r="F292" s="11">
        <f>1000+63.9</f>
        <v>1063.9</v>
      </c>
      <c r="G292" s="11">
        <v>565</v>
      </c>
      <c r="H292" s="11">
        <v>1032</v>
      </c>
      <c r="I292" s="15">
        <f t="shared" si="22"/>
        <v>467</v>
      </c>
      <c r="J292" s="15">
        <f t="shared" si="24"/>
        <v>182.65486725663717</v>
      </c>
      <c r="K292" s="15">
        <f t="shared" si="25"/>
        <v>97.00159789453895</v>
      </c>
      <c r="M292" s="15">
        <f t="shared" si="23"/>
        <v>-152.70000000000005</v>
      </c>
      <c r="N292" s="64">
        <f t="shared" si="26"/>
        <v>87.1106609268169</v>
      </c>
    </row>
    <row r="293" spans="1:14" s="26" customFormat="1" ht="15.75">
      <c r="A293" s="100"/>
      <c r="B293" s="100"/>
      <c r="C293" s="38"/>
      <c r="D293" s="24" t="s">
        <v>34</v>
      </c>
      <c r="E293" s="25">
        <f>E286+E287+E288+E289</f>
        <v>3656099.0999999996</v>
      </c>
      <c r="F293" s="25">
        <f>F286+F287+F288+F289</f>
        <v>6316070.6</v>
      </c>
      <c r="G293" s="25">
        <f>G286+G287+G288+G289</f>
        <v>3584018.3000000003</v>
      </c>
      <c r="H293" s="25">
        <f>H286+H287+H288+H289</f>
        <v>3751606.8</v>
      </c>
      <c r="I293" s="59">
        <f t="shared" si="22"/>
        <v>167588.49999999953</v>
      </c>
      <c r="J293" s="59">
        <f t="shared" si="24"/>
        <v>104.6759945394252</v>
      </c>
      <c r="K293" s="59">
        <f t="shared" si="25"/>
        <v>59.39779710505453</v>
      </c>
      <c r="M293" s="59">
        <f t="shared" si="23"/>
        <v>95507.70000000019</v>
      </c>
      <c r="N293" s="66">
        <f t="shared" si="26"/>
        <v>102.61228422391507</v>
      </c>
    </row>
    <row r="294" spans="1:14" s="26" customFormat="1" ht="31.5">
      <c r="A294" s="100"/>
      <c r="B294" s="100"/>
      <c r="C294" s="38"/>
      <c r="D294" s="24" t="s">
        <v>211</v>
      </c>
      <c r="E294" s="25">
        <f>E285+E293-E283</f>
        <v>3656108.3</v>
      </c>
      <c r="F294" s="60">
        <f>F285+F293-F283</f>
        <v>6317643.699999999</v>
      </c>
      <c r="G294" s="60">
        <f>G285+G293-G283</f>
        <v>3584018.3000000003</v>
      </c>
      <c r="H294" s="25">
        <f>H285+H293-H283</f>
        <v>3751622.1</v>
      </c>
      <c r="I294" s="59">
        <f t="shared" si="22"/>
        <v>167603.7999999998</v>
      </c>
      <c r="J294" s="59">
        <f t="shared" si="24"/>
        <v>104.67642143456688</v>
      </c>
      <c r="K294" s="59">
        <f t="shared" si="25"/>
        <v>59.383249169306595</v>
      </c>
      <c r="M294" s="59">
        <f t="shared" si="23"/>
        <v>95513.80000000028</v>
      </c>
      <c r="N294" s="66">
        <f t="shared" si="26"/>
        <v>102.61244449460101</v>
      </c>
    </row>
    <row r="295" spans="1:14" s="26" customFormat="1" ht="31.5">
      <c r="A295" s="101"/>
      <c r="B295" s="101"/>
      <c r="C295" s="28"/>
      <c r="D295" s="24" t="s">
        <v>212</v>
      </c>
      <c r="E295" s="25">
        <f>E285+E293</f>
        <v>3656108.3</v>
      </c>
      <c r="F295" s="60">
        <f>F285+F293</f>
        <v>6317643.699999999</v>
      </c>
      <c r="G295" s="60">
        <f>G285+G293</f>
        <v>3584018.3000000003</v>
      </c>
      <c r="H295" s="25">
        <f>H285+H293</f>
        <v>3750947.9</v>
      </c>
      <c r="I295" s="59">
        <f t="shared" si="22"/>
        <v>166929.59999999963</v>
      </c>
      <c r="J295" s="59">
        <f t="shared" si="24"/>
        <v>104.65761014668927</v>
      </c>
      <c r="K295" s="59">
        <f t="shared" si="25"/>
        <v>59.37257746903328</v>
      </c>
      <c r="M295" s="59">
        <f t="shared" si="23"/>
        <v>94839.6000000001</v>
      </c>
      <c r="N295" s="66">
        <f t="shared" si="26"/>
        <v>102.59400412181445</v>
      </c>
    </row>
    <row r="296" spans="1:14" s="26" customFormat="1" ht="31.5">
      <c r="A296" s="95">
        <v>955</v>
      </c>
      <c r="B296" s="95" t="s">
        <v>195</v>
      </c>
      <c r="C296" s="16" t="s">
        <v>16</v>
      </c>
      <c r="D296" s="21" t="s">
        <v>17</v>
      </c>
      <c r="E296" s="11">
        <v>878.3</v>
      </c>
      <c r="F296" s="25"/>
      <c r="G296" s="25"/>
      <c r="H296" s="11">
        <v>251.6</v>
      </c>
      <c r="I296" s="15">
        <f t="shared" si="22"/>
        <v>251.6</v>
      </c>
      <c r="J296" s="15"/>
      <c r="K296" s="15"/>
      <c r="L296" s="3"/>
      <c r="M296" s="15">
        <f t="shared" si="23"/>
        <v>-626.6999999999999</v>
      </c>
      <c r="N296" s="64">
        <f t="shared" si="26"/>
        <v>28.64624843447569</v>
      </c>
    </row>
    <row r="297" spans="1:14" s="26" customFormat="1" ht="15.75">
      <c r="A297" s="100"/>
      <c r="B297" s="100"/>
      <c r="C297" s="16" t="s">
        <v>27</v>
      </c>
      <c r="D297" s="18" t="s">
        <v>28</v>
      </c>
      <c r="E297" s="11">
        <v>2.7</v>
      </c>
      <c r="F297" s="25"/>
      <c r="G297" s="25"/>
      <c r="H297" s="11">
        <v>14.9</v>
      </c>
      <c r="I297" s="15">
        <f t="shared" si="22"/>
        <v>14.9</v>
      </c>
      <c r="J297" s="15"/>
      <c r="K297" s="15"/>
      <c r="L297" s="3"/>
      <c r="M297" s="15">
        <f t="shared" si="23"/>
        <v>12.2</v>
      </c>
      <c r="N297" s="64">
        <f t="shared" si="26"/>
        <v>551.8518518518518</v>
      </c>
    </row>
    <row r="298" spans="1:14" ht="15.75" customHeight="1">
      <c r="A298" s="100"/>
      <c r="B298" s="100"/>
      <c r="C298" s="16" t="s">
        <v>217</v>
      </c>
      <c r="D298" s="18" t="s">
        <v>46</v>
      </c>
      <c r="E298" s="34"/>
      <c r="F298" s="34"/>
      <c r="G298" s="34"/>
      <c r="H298" s="34">
        <v>-2870.5</v>
      </c>
      <c r="I298" s="15">
        <f t="shared" si="22"/>
        <v>-2870.5</v>
      </c>
      <c r="J298" s="15"/>
      <c r="K298" s="15"/>
      <c r="M298" s="15">
        <f t="shared" si="23"/>
        <v>-2870.5</v>
      </c>
      <c r="N298" s="64"/>
    </row>
    <row r="299" spans="1:14" ht="15.75" hidden="1">
      <c r="A299" s="100"/>
      <c r="B299" s="100"/>
      <c r="C299" s="16" t="s">
        <v>49</v>
      </c>
      <c r="D299" s="18" t="s">
        <v>120</v>
      </c>
      <c r="E299" s="34"/>
      <c r="F299" s="34"/>
      <c r="G299" s="34"/>
      <c r="H299" s="34"/>
      <c r="I299" s="15">
        <f t="shared" si="22"/>
        <v>0</v>
      </c>
      <c r="J299" s="15" t="e">
        <f t="shared" si="24"/>
        <v>#DIV/0!</v>
      </c>
      <c r="K299" s="15" t="e">
        <f t="shared" si="25"/>
        <v>#DIV/0!</v>
      </c>
      <c r="M299" s="15">
        <f t="shared" si="23"/>
        <v>0</v>
      </c>
      <c r="N299" s="64"/>
    </row>
    <row r="300" spans="1:14" ht="15.75">
      <c r="A300" s="100"/>
      <c r="B300" s="100"/>
      <c r="C300" s="16" t="s">
        <v>50</v>
      </c>
      <c r="D300" s="18" t="s">
        <v>87</v>
      </c>
      <c r="E300" s="34"/>
      <c r="F300" s="34">
        <v>46255.5</v>
      </c>
      <c r="G300" s="34">
        <v>46255.5</v>
      </c>
      <c r="H300" s="34">
        <v>46255.5</v>
      </c>
      <c r="I300" s="15">
        <f t="shared" si="22"/>
        <v>0</v>
      </c>
      <c r="J300" s="15">
        <f t="shared" si="24"/>
        <v>100</v>
      </c>
      <c r="K300" s="15">
        <f t="shared" si="25"/>
        <v>100</v>
      </c>
      <c r="M300" s="15">
        <f t="shared" si="23"/>
        <v>46255.5</v>
      </c>
      <c r="N300" s="64"/>
    </row>
    <row r="301" spans="1:14" s="26" customFormat="1" ht="31.5">
      <c r="A301" s="100"/>
      <c r="B301" s="100"/>
      <c r="C301" s="28"/>
      <c r="D301" s="24" t="s">
        <v>211</v>
      </c>
      <c r="E301" s="37">
        <f>E302-E298</f>
        <v>881</v>
      </c>
      <c r="F301" s="37">
        <f>F302-F298</f>
        <v>46255.5</v>
      </c>
      <c r="G301" s="37">
        <f>G302-G298</f>
        <v>46255.5</v>
      </c>
      <c r="H301" s="37">
        <f>H302-H298</f>
        <v>46522</v>
      </c>
      <c r="I301" s="59">
        <f t="shared" si="22"/>
        <v>266.5</v>
      </c>
      <c r="J301" s="59">
        <f t="shared" si="24"/>
        <v>100.57614770135443</v>
      </c>
      <c r="K301" s="59">
        <f t="shared" si="25"/>
        <v>100.57614770135443</v>
      </c>
      <c r="M301" s="59">
        <f t="shared" si="23"/>
        <v>45641</v>
      </c>
      <c r="N301" s="66">
        <f t="shared" si="26"/>
        <v>5280.590238365494</v>
      </c>
    </row>
    <row r="302" spans="1:14" s="26" customFormat="1" ht="33" customHeight="1">
      <c r="A302" s="101"/>
      <c r="B302" s="101"/>
      <c r="C302" s="23"/>
      <c r="D302" s="24" t="s">
        <v>212</v>
      </c>
      <c r="E302" s="37">
        <f>SUM(E296:E300)</f>
        <v>881</v>
      </c>
      <c r="F302" s="37">
        <f>SUM(F296:F300)</f>
        <v>46255.5</v>
      </c>
      <c r="G302" s="37">
        <f>SUM(G296:G300)</f>
        <v>46255.5</v>
      </c>
      <c r="H302" s="37">
        <f>SUM(H296:H300)</f>
        <v>43651.5</v>
      </c>
      <c r="I302" s="59">
        <f t="shared" si="22"/>
        <v>-2604</v>
      </c>
      <c r="J302" s="59">
        <f t="shared" si="24"/>
        <v>94.37039919577131</v>
      </c>
      <c r="K302" s="59">
        <f t="shared" si="25"/>
        <v>94.37039919577131</v>
      </c>
      <c r="M302" s="59">
        <f t="shared" si="23"/>
        <v>42770.5</v>
      </c>
      <c r="N302" s="66">
        <f t="shared" si="26"/>
        <v>4954.767309875142</v>
      </c>
    </row>
    <row r="303" spans="1:14" s="26" customFormat="1" ht="31.5" customHeight="1">
      <c r="A303" s="92" t="s">
        <v>139</v>
      </c>
      <c r="B303" s="95" t="s">
        <v>140</v>
      </c>
      <c r="C303" s="16" t="s">
        <v>16</v>
      </c>
      <c r="D303" s="21" t="s">
        <v>17</v>
      </c>
      <c r="E303" s="34">
        <v>289.5</v>
      </c>
      <c r="F303" s="37"/>
      <c r="G303" s="37"/>
      <c r="H303" s="34">
        <v>213.9</v>
      </c>
      <c r="I303" s="15">
        <f t="shared" si="22"/>
        <v>213.9</v>
      </c>
      <c r="J303" s="15"/>
      <c r="K303" s="15"/>
      <c r="L303" s="3"/>
      <c r="M303" s="15">
        <f t="shared" si="23"/>
        <v>-75.6</v>
      </c>
      <c r="N303" s="64">
        <f t="shared" si="26"/>
        <v>73.8860103626943</v>
      </c>
    </row>
    <row r="304" spans="1:14" s="26" customFormat="1" ht="31.5" customHeight="1">
      <c r="A304" s="98"/>
      <c r="B304" s="96"/>
      <c r="C304" s="19" t="s">
        <v>18</v>
      </c>
      <c r="D304" s="22" t="s">
        <v>19</v>
      </c>
      <c r="E304" s="34"/>
      <c r="F304" s="37"/>
      <c r="G304" s="37"/>
      <c r="H304" s="34">
        <v>72.4</v>
      </c>
      <c r="I304" s="15">
        <f t="shared" si="22"/>
        <v>72.4</v>
      </c>
      <c r="J304" s="15"/>
      <c r="K304" s="15"/>
      <c r="L304" s="3"/>
      <c r="M304" s="15">
        <f t="shared" si="23"/>
        <v>72.4</v>
      </c>
      <c r="N304" s="64"/>
    </row>
    <row r="305" spans="1:14" ht="15.75">
      <c r="A305" s="98"/>
      <c r="B305" s="96"/>
      <c r="C305" s="16" t="s">
        <v>22</v>
      </c>
      <c r="D305" s="18" t="s">
        <v>23</v>
      </c>
      <c r="E305" s="11">
        <f>E306</f>
        <v>0</v>
      </c>
      <c r="F305" s="11">
        <f>F306</f>
        <v>0</v>
      </c>
      <c r="G305" s="11">
        <f>G306</f>
        <v>0</v>
      </c>
      <c r="H305" s="11">
        <f>H306</f>
        <v>0</v>
      </c>
      <c r="I305" s="15">
        <f t="shared" si="22"/>
        <v>0</v>
      </c>
      <c r="J305" s="15"/>
      <c r="K305" s="15"/>
      <c r="M305" s="15">
        <f t="shared" si="23"/>
        <v>0</v>
      </c>
      <c r="N305" s="64"/>
    </row>
    <row r="306" spans="1:14" ht="46.5" customHeight="1" hidden="1">
      <c r="A306" s="98"/>
      <c r="B306" s="96"/>
      <c r="C306" s="19" t="s">
        <v>25</v>
      </c>
      <c r="D306" s="20" t="s">
        <v>26</v>
      </c>
      <c r="E306" s="11"/>
      <c r="F306" s="11"/>
      <c r="G306" s="11"/>
      <c r="H306" s="11"/>
      <c r="I306" s="15">
        <f t="shared" si="22"/>
        <v>0</v>
      </c>
      <c r="J306" s="15"/>
      <c r="K306" s="15"/>
      <c r="M306" s="15">
        <f t="shared" si="23"/>
        <v>0</v>
      </c>
      <c r="N306" s="64"/>
    </row>
    <row r="307" spans="1:14" ht="15.75" customHeight="1">
      <c r="A307" s="98"/>
      <c r="B307" s="96"/>
      <c r="C307" s="16" t="s">
        <v>27</v>
      </c>
      <c r="D307" s="18" t="s">
        <v>28</v>
      </c>
      <c r="E307" s="11"/>
      <c r="F307" s="11"/>
      <c r="G307" s="11"/>
      <c r="H307" s="11">
        <v>29.7</v>
      </c>
      <c r="I307" s="15">
        <f t="shared" si="22"/>
        <v>29.7</v>
      </c>
      <c r="J307" s="15"/>
      <c r="K307" s="15"/>
      <c r="M307" s="15">
        <f t="shared" si="23"/>
        <v>29.7</v>
      </c>
      <c r="N307" s="64"/>
    </row>
    <row r="308" spans="1:14" ht="15.75" customHeight="1" hidden="1">
      <c r="A308" s="98"/>
      <c r="B308" s="96"/>
      <c r="C308" s="16" t="s">
        <v>29</v>
      </c>
      <c r="D308" s="18" t="s">
        <v>30</v>
      </c>
      <c r="E308" s="11"/>
      <c r="F308" s="11"/>
      <c r="G308" s="11"/>
      <c r="H308" s="11"/>
      <c r="I308" s="15">
        <f t="shared" si="22"/>
        <v>0</v>
      </c>
      <c r="J308" s="15"/>
      <c r="K308" s="15"/>
      <c r="M308" s="15">
        <f t="shared" si="23"/>
        <v>0</v>
      </c>
      <c r="N308" s="64"/>
    </row>
    <row r="309" spans="1:14" ht="15.75" customHeight="1">
      <c r="A309" s="98"/>
      <c r="B309" s="96"/>
      <c r="C309" s="16" t="s">
        <v>217</v>
      </c>
      <c r="D309" s="18" t="s">
        <v>46</v>
      </c>
      <c r="E309" s="11"/>
      <c r="F309" s="11"/>
      <c r="G309" s="11"/>
      <c r="H309" s="11">
        <v>-156.5</v>
      </c>
      <c r="I309" s="15">
        <f t="shared" si="22"/>
        <v>-156.5</v>
      </c>
      <c r="J309" s="15"/>
      <c r="K309" s="15"/>
      <c r="M309" s="15">
        <f t="shared" si="23"/>
        <v>-156.5</v>
      </c>
      <c r="N309" s="64"/>
    </row>
    <row r="310" spans="1:14" ht="15.75">
      <c r="A310" s="98"/>
      <c r="B310" s="96"/>
      <c r="C310" s="16" t="s">
        <v>50</v>
      </c>
      <c r="D310" s="18" t="s">
        <v>87</v>
      </c>
      <c r="E310" s="11">
        <v>217.3</v>
      </c>
      <c r="F310" s="11">
        <v>559.4</v>
      </c>
      <c r="G310" s="11">
        <v>487.2</v>
      </c>
      <c r="H310" s="11">
        <v>487.1</v>
      </c>
      <c r="I310" s="15">
        <f t="shared" si="22"/>
        <v>-0.0999999999999659</v>
      </c>
      <c r="J310" s="15">
        <f t="shared" si="24"/>
        <v>99.97947454844007</v>
      </c>
      <c r="K310" s="15">
        <f t="shared" si="25"/>
        <v>87.07543796925277</v>
      </c>
      <c r="M310" s="15">
        <f t="shared" si="23"/>
        <v>269.8</v>
      </c>
      <c r="N310" s="64">
        <f t="shared" si="26"/>
        <v>224.16014726184997</v>
      </c>
    </row>
    <row r="311" spans="1:14" ht="15.75">
      <c r="A311" s="98"/>
      <c r="B311" s="96"/>
      <c r="C311" s="16" t="s">
        <v>52</v>
      </c>
      <c r="D311" s="20" t="s">
        <v>53</v>
      </c>
      <c r="E311" s="11">
        <v>126994.4</v>
      </c>
      <c r="F311" s="11">
        <v>197660.9</v>
      </c>
      <c r="G311" s="11">
        <v>148245.7</v>
      </c>
      <c r="H311" s="11">
        <v>110812.4</v>
      </c>
      <c r="I311" s="15">
        <f t="shared" si="22"/>
        <v>-37433.30000000002</v>
      </c>
      <c r="J311" s="15">
        <f t="shared" si="24"/>
        <v>74.74914955374759</v>
      </c>
      <c r="K311" s="15">
        <f t="shared" si="25"/>
        <v>56.06187161952617</v>
      </c>
      <c r="M311" s="15">
        <f t="shared" si="23"/>
        <v>-16182</v>
      </c>
      <c r="N311" s="64">
        <f t="shared" si="26"/>
        <v>87.2577058515966</v>
      </c>
    </row>
    <row r="312" spans="1:14" s="26" customFormat="1" ht="15.75">
      <c r="A312" s="98"/>
      <c r="B312" s="96"/>
      <c r="C312" s="8"/>
      <c r="D312" s="24" t="s">
        <v>31</v>
      </c>
      <c r="E312" s="37">
        <f>SUM(E303:E305,E307:E311)</f>
        <v>127501.2</v>
      </c>
      <c r="F312" s="37">
        <f>SUM(F303:F305,F307:F311)</f>
        <v>198220.3</v>
      </c>
      <c r="G312" s="37">
        <f>SUM(G303:G305,G307:G311)</f>
        <v>148732.90000000002</v>
      </c>
      <c r="H312" s="37">
        <f>SUM(H303:H305,H307:H311)</f>
        <v>111459</v>
      </c>
      <c r="I312" s="59">
        <f t="shared" si="22"/>
        <v>-37273.90000000002</v>
      </c>
      <c r="J312" s="59">
        <f t="shared" si="24"/>
        <v>74.93903500839423</v>
      </c>
      <c r="K312" s="59">
        <f t="shared" si="25"/>
        <v>56.229861421862445</v>
      </c>
      <c r="M312" s="59">
        <f t="shared" si="23"/>
        <v>-16042.199999999997</v>
      </c>
      <c r="N312" s="66">
        <f t="shared" si="26"/>
        <v>87.41800077175745</v>
      </c>
    </row>
    <row r="313" spans="1:14" ht="15.75">
      <c r="A313" s="98"/>
      <c r="B313" s="96"/>
      <c r="C313" s="16" t="s">
        <v>141</v>
      </c>
      <c r="D313" s="18" t="s">
        <v>142</v>
      </c>
      <c r="E313" s="11">
        <v>64604.2</v>
      </c>
      <c r="F313" s="11">
        <v>173920.5</v>
      </c>
      <c r="G313" s="11">
        <v>87510</v>
      </c>
      <c r="H313" s="11">
        <v>88508.8</v>
      </c>
      <c r="I313" s="15">
        <f t="shared" si="22"/>
        <v>998.8000000000029</v>
      </c>
      <c r="J313" s="15">
        <f t="shared" si="24"/>
        <v>101.14135527368302</v>
      </c>
      <c r="K313" s="15">
        <f t="shared" si="25"/>
        <v>50.89037807504003</v>
      </c>
      <c r="M313" s="15">
        <f t="shared" si="23"/>
        <v>23904.600000000006</v>
      </c>
      <c r="N313" s="64">
        <f t="shared" si="26"/>
        <v>137.00161908978055</v>
      </c>
    </row>
    <row r="314" spans="1:14" ht="31.5">
      <c r="A314" s="98"/>
      <c r="B314" s="96"/>
      <c r="C314" s="16" t="s">
        <v>16</v>
      </c>
      <c r="D314" s="21" t="s">
        <v>17</v>
      </c>
      <c r="E314" s="11">
        <v>0.1</v>
      </c>
      <c r="F314" s="11"/>
      <c r="G314" s="11"/>
      <c r="H314" s="11"/>
      <c r="I314" s="15">
        <f t="shared" si="22"/>
        <v>0</v>
      </c>
      <c r="J314" s="15"/>
      <c r="K314" s="15"/>
      <c r="M314" s="15">
        <f t="shared" si="23"/>
        <v>-0.1</v>
      </c>
      <c r="N314" s="64">
        <f t="shared" si="26"/>
        <v>0</v>
      </c>
    </row>
    <row r="315" spans="1:14" ht="15.75">
      <c r="A315" s="98"/>
      <c r="B315" s="96"/>
      <c r="C315" s="16" t="s">
        <v>22</v>
      </c>
      <c r="D315" s="18" t="s">
        <v>23</v>
      </c>
      <c r="E315" s="11">
        <f>SUM(E316:E319)</f>
        <v>14172.599999999999</v>
      </c>
      <c r="F315" s="11">
        <f>SUM(F316:F319)</f>
        <v>23545.1</v>
      </c>
      <c r="G315" s="11">
        <f>SUM(G316:G319)</f>
        <v>13375.599999999999</v>
      </c>
      <c r="H315" s="11">
        <f>SUM(H316:H319)</f>
        <v>12378.8</v>
      </c>
      <c r="I315" s="15">
        <f t="shared" si="22"/>
        <v>-996.7999999999993</v>
      </c>
      <c r="J315" s="15">
        <f t="shared" si="24"/>
        <v>92.54762403181914</v>
      </c>
      <c r="K315" s="15">
        <f t="shared" si="25"/>
        <v>52.57484572161511</v>
      </c>
      <c r="M315" s="15">
        <f t="shared" si="23"/>
        <v>-1793.7999999999993</v>
      </c>
      <c r="N315" s="64">
        <f t="shared" si="26"/>
        <v>87.34318332557189</v>
      </c>
    </row>
    <row r="316" spans="1:14" s="26" customFormat="1" ht="63" hidden="1">
      <c r="A316" s="98"/>
      <c r="B316" s="96"/>
      <c r="C316" s="19" t="s">
        <v>143</v>
      </c>
      <c r="D316" s="20" t="s">
        <v>144</v>
      </c>
      <c r="E316" s="11">
        <v>290.6</v>
      </c>
      <c r="F316" s="11">
        <v>540</v>
      </c>
      <c r="G316" s="11">
        <v>296.1</v>
      </c>
      <c r="H316" s="11">
        <v>264.4</v>
      </c>
      <c r="I316" s="15">
        <f t="shared" si="22"/>
        <v>-31.700000000000045</v>
      </c>
      <c r="J316" s="15">
        <f t="shared" si="24"/>
        <v>89.29415737926375</v>
      </c>
      <c r="K316" s="15">
        <f t="shared" si="25"/>
        <v>48.962962962962955</v>
      </c>
      <c r="L316" s="3"/>
      <c r="M316" s="15">
        <f t="shared" si="23"/>
        <v>-26.200000000000045</v>
      </c>
      <c r="N316" s="64">
        <f t="shared" si="26"/>
        <v>90.98417068134891</v>
      </c>
    </row>
    <row r="317" spans="1:14" s="26" customFormat="1" ht="63" hidden="1">
      <c r="A317" s="98"/>
      <c r="B317" s="96"/>
      <c r="C317" s="19" t="s">
        <v>145</v>
      </c>
      <c r="D317" s="20" t="s">
        <v>146</v>
      </c>
      <c r="E317" s="11">
        <v>1308</v>
      </c>
      <c r="F317" s="11">
        <f>95+1400+316.3</f>
        <v>1811.3</v>
      </c>
      <c r="G317" s="11">
        <v>1169.7</v>
      </c>
      <c r="H317" s="11">
        <v>318</v>
      </c>
      <c r="I317" s="15">
        <f t="shared" si="22"/>
        <v>-851.7</v>
      </c>
      <c r="J317" s="15">
        <f t="shared" si="24"/>
        <v>27.18645806617081</v>
      </c>
      <c r="K317" s="15">
        <f t="shared" si="25"/>
        <v>17.55645116766963</v>
      </c>
      <c r="L317" s="3"/>
      <c r="M317" s="15">
        <f t="shared" si="23"/>
        <v>-990</v>
      </c>
      <c r="N317" s="64">
        <f t="shared" si="26"/>
        <v>24.31192660550459</v>
      </c>
    </row>
    <row r="318" spans="1:14" s="26" customFormat="1" ht="47.25" hidden="1">
      <c r="A318" s="98"/>
      <c r="B318" s="96"/>
      <c r="C318" s="19" t="s">
        <v>147</v>
      </c>
      <c r="D318" s="20" t="s">
        <v>148</v>
      </c>
      <c r="E318" s="11">
        <v>2.2</v>
      </c>
      <c r="F318" s="11">
        <f>24.2</f>
        <v>24.2</v>
      </c>
      <c r="G318" s="11">
        <v>13</v>
      </c>
      <c r="H318" s="11"/>
      <c r="I318" s="15">
        <f t="shared" si="22"/>
        <v>-13</v>
      </c>
      <c r="J318" s="15">
        <f t="shared" si="24"/>
        <v>0</v>
      </c>
      <c r="K318" s="15">
        <f t="shared" si="25"/>
        <v>0</v>
      </c>
      <c r="L318" s="3"/>
      <c r="M318" s="15">
        <f t="shared" si="23"/>
        <v>-2.2</v>
      </c>
      <c r="N318" s="64">
        <f t="shared" si="26"/>
        <v>0</v>
      </c>
    </row>
    <row r="319" spans="1:14" s="26" customFormat="1" ht="47.25" hidden="1">
      <c r="A319" s="98"/>
      <c r="B319" s="96"/>
      <c r="C319" s="19" t="s">
        <v>25</v>
      </c>
      <c r="D319" s="20" t="s">
        <v>26</v>
      </c>
      <c r="E319" s="11">
        <v>12571.8</v>
      </c>
      <c r="F319" s="11">
        <f>3169.6+18000</f>
        <v>21169.6</v>
      </c>
      <c r="G319" s="11">
        <v>11896.8</v>
      </c>
      <c r="H319" s="11">
        <v>11796.4</v>
      </c>
      <c r="I319" s="15">
        <f t="shared" si="22"/>
        <v>-100.39999999999964</v>
      </c>
      <c r="J319" s="15">
        <f t="shared" si="24"/>
        <v>99.15607558335014</v>
      </c>
      <c r="K319" s="15">
        <f t="shared" si="25"/>
        <v>55.72330133776736</v>
      </c>
      <c r="L319" s="3"/>
      <c r="M319" s="15">
        <f t="shared" si="23"/>
        <v>-775.3999999999996</v>
      </c>
      <c r="N319" s="64">
        <f t="shared" si="26"/>
        <v>93.83222768418206</v>
      </c>
    </row>
    <row r="320" spans="1:14" s="26" customFormat="1" ht="15.75" hidden="1">
      <c r="A320" s="98"/>
      <c r="B320" s="96"/>
      <c r="C320" s="16" t="s">
        <v>52</v>
      </c>
      <c r="D320" s="20" t="s">
        <v>53</v>
      </c>
      <c r="E320" s="11"/>
      <c r="F320" s="11"/>
      <c r="G320" s="11"/>
      <c r="H320" s="11"/>
      <c r="I320" s="15">
        <f t="shared" si="22"/>
        <v>0</v>
      </c>
      <c r="J320" s="15" t="e">
        <f t="shared" si="24"/>
        <v>#DIV/0!</v>
      </c>
      <c r="K320" s="15" t="e">
        <f t="shared" si="25"/>
        <v>#DIV/0!</v>
      </c>
      <c r="L320" s="3"/>
      <c r="M320" s="15">
        <f t="shared" si="23"/>
        <v>0</v>
      </c>
      <c r="N320" s="64" t="e">
        <f t="shared" si="26"/>
        <v>#DIV/0!</v>
      </c>
    </row>
    <row r="321" spans="1:14" s="26" customFormat="1" ht="15.75">
      <c r="A321" s="98"/>
      <c r="B321" s="96"/>
      <c r="C321" s="28"/>
      <c r="D321" s="24" t="s">
        <v>34</v>
      </c>
      <c r="E321" s="37">
        <f>SUM(E313:E315,E320)</f>
        <v>78776.9</v>
      </c>
      <c r="F321" s="37">
        <f>SUM(F313:F315,F320)</f>
        <v>197465.6</v>
      </c>
      <c r="G321" s="37">
        <f>SUM(G313:G315,G320)</f>
        <v>100885.6</v>
      </c>
      <c r="H321" s="37">
        <f>SUM(H313:H315,H320)</f>
        <v>100887.6</v>
      </c>
      <c r="I321" s="59">
        <f t="shared" si="22"/>
        <v>2</v>
      </c>
      <c r="J321" s="59">
        <f t="shared" si="24"/>
        <v>100.00198244348053</v>
      </c>
      <c r="K321" s="59">
        <f t="shared" si="25"/>
        <v>51.091228041745</v>
      </c>
      <c r="M321" s="59">
        <f t="shared" si="23"/>
        <v>22110.70000000001</v>
      </c>
      <c r="N321" s="66">
        <f t="shared" si="26"/>
        <v>128.06749186627047</v>
      </c>
    </row>
    <row r="322" spans="1:14" s="26" customFormat="1" ht="31.5">
      <c r="A322" s="98"/>
      <c r="B322" s="96"/>
      <c r="C322" s="28"/>
      <c r="D322" s="24" t="s">
        <v>211</v>
      </c>
      <c r="E322" s="37">
        <f>E323-E309</f>
        <v>206278.09999999998</v>
      </c>
      <c r="F322" s="37">
        <f>F323-F309</f>
        <v>395685.9</v>
      </c>
      <c r="G322" s="37">
        <f>G323-G309</f>
        <v>249618.50000000003</v>
      </c>
      <c r="H322" s="37">
        <f>H323-H309</f>
        <v>212503.1</v>
      </c>
      <c r="I322" s="59">
        <f t="shared" si="22"/>
        <v>-37115.40000000002</v>
      </c>
      <c r="J322" s="59">
        <f t="shared" si="24"/>
        <v>85.13115013510615</v>
      </c>
      <c r="K322" s="59">
        <f t="shared" si="25"/>
        <v>53.70499681691968</v>
      </c>
      <c r="M322" s="59">
        <f t="shared" si="23"/>
        <v>6225.000000000029</v>
      </c>
      <c r="N322" s="66">
        <f t="shared" si="26"/>
        <v>103.01777066978997</v>
      </c>
    </row>
    <row r="323" spans="1:14" s="26" customFormat="1" ht="31.5">
      <c r="A323" s="99"/>
      <c r="B323" s="97"/>
      <c r="C323" s="28"/>
      <c r="D323" s="24" t="s">
        <v>212</v>
      </c>
      <c r="E323" s="37">
        <f>E312+E321</f>
        <v>206278.09999999998</v>
      </c>
      <c r="F323" s="37">
        <f>F312+F321</f>
        <v>395685.9</v>
      </c>
      <c r="G323" s="37">
        <f>G312+G321</f>
        <v>249618.50000000003</v>
      </c>
      <c r="H323" s="37">
        <f>H312+H321</f>
        <v>212346.6</v>
      </c>
      <c r="I323" s="59">
        <f t="shared" si="22"/>
        <v>-37271.90000000002</v>
      </c>
      <c r="J323" s="59">
        <f t="shared" si="24"/>
        <v>85.06845446150825</v>
      </c>
      <c r="K323" s="59">
        <f t="shared" si="25"/>
        <v>53.665445243310415</v>
      </c>
      <c r="M323" s="59">
        <f t="shared" si="23"/>
        <v>6068.500000000029</v>
      </c>
      <c r="N323" s="66">
        <f t="shared" si="26"/>
        <v>102.94190221841293</v>
      </c>
    </row>
    <row r="324" spans="1:14" ht="31.5" customHeight="1">
      <c r="A324" s="95" t="s">
        <v>149</v>
      </c>
      <c r="B324" s="95" t="s">
        <v>150</v>
      </c>
      <c r="C324" s="16" t="s">
        <v>151</v>
      </c>
      <c r="D324" s="18" t="s">
        <v>152</v>
      </c>
      <c r="E324" s="11">
        <v>304.8</v>
      </c>
      <c r="F324" s="11">
        <v>462</v>
      </c>
      <c r="G324" s="11">
        <v>324</v>
      </c>
      <c r="H324" s="11">
        <v>339</v>
      </c>
      <c r="I324" s="15">
        <f t="shared" si="22"/>
        <v>15</v>
      </c>
      <c r="J324" s="15">
        <f t="shared" si="24"/>
        <v>104.62962962962963</v>
      </c>
      <c r="K324" s="15">
        <f t="shared" si="25"/>
        <v>73.37662337662337</v>
      </c>
      <c r="M324" s="15">
        <f t="shared" si="23"/>
        <v>34.19999999999999</v>
      </c>
      <c r="N324" s="64">
        <f t="shared" si="26"/>
        <v>111.22047244094489</v>
      </c>
    </row>
    <row r="325" spans="1:14" ht="15.75" customHeight="1" hidden="1">
      <c r="A325" s="96"/>
      <c r="B325" s="96"/>
      <c r="C325" s="16" t="s">
        <v>10</v>
      </c>
      <c r="D325" s="17" t="s">
        <v>153</v>
      </c>
      <c r="E325" s="11"/>
      <c r="F325" s="11"/>
      <c r="G325" s="11"/>
      <c r="H325" s="11"/>
      <c r="I325" s="15">
        <f t="shared" si="22"/>
        <v>0</v>
      </c>
      <c r="J325" s="15" t="e">
        <f t="shared" si="24"/>
        <v>#DIV/0!</v>
      </c>
      <c r="K325" s="15" t="e">
        <f t="shared" si="25"/>
        <v>#DIV/0!</v>
      </c>
      <c r="M325" s="15">
        <f t="shared" si="23"/>
        <v>0</v>
      </c>
      <c r="N325" s="64" t="e">
        <f t="shared" si="26"/>
        <v>#DIV/0!</v>
      </c>
    </row>
    <row r="326" spans="1:14" ht="47.25">
      <c r="A326" s="96"/>
      <c r="B326" s="96"/>
      <c r="C326" s="19" t="s">
        <v>14</v>
      </c>
      <c r="D326" s="20" t="s">
        <v>201</v>
      </c>
      <c r="E326" s="11">
        <v>30730.1</v>
      </c>
      <c r="F326" s="11">
        <v>68493.4</v>
      </c>
      <c r="G326" s="11">
        <v>47423.8</v>
      </c>
      <c r="H326" s="11">
        <v>27554.3</v>
      </c>
      <c r="I326" s="15">
        <f t="shared" si="22"/>
        <v>-19869.500000000004</v>
      </c>
      <c r="J326" s="15">
        <f t="shared" si="24"/>
        <v>58.10226089010159</v>
      </c>
      <c r="K326" s="15">
        <f t="shared" si="25"/>
        <v>40.229131565961104</v>
      </c>
      <c r="M326" s="15">
        <f t="shared" si="23"/>
        <v>-3175.7999999999993</v>
      </c>
      <c r="N326" s="64">
        <f t="shared" si="26"/>
        <v>89.66550710866544</v>
      </c>
    </row>
    <row r="327" spans="1:14" ht="31.5" customHeight="1">
      <c r="A327" s="96"/>
      <c r="B327" s="96"/>
      <c r="C327" s="16" t="s">
        <v>16</v>
      </c>
      <c r="D327" s="21" t="s">
        <v>17</v>
      </c>
      <c r="E327" s="11"/>
      <c r="F327" s="11"/>
      <c r="G327" s="11"/>
      <c r="H327" s="11">
        <v>12.9</v>
      </c>
      <c r="I327" s="15">
        <f aca="true" t="shared" si="27" ref="I327:I390">H327-G327</f>
        <v>12.9</v>
      </c>
      <c r="J327" s="15"/>
      <c r="K327" s="15"/>
      <c r="M327" s="15">
        <f aca="true" t="shared" si="28" ref="M327:M390">H327-E327</f>
        <v>12.9</v>
      </c>
      <c r="N327" s="64"/>
    </row>
    <row r="328" spans="1:14" ht="15.75" customHeight="1">
      <c r="A328" s="96"/>
      <c r="B328" s="96"/>
      <c r="C328" s="16" t="s">
        <v>22</v>
      </c>
      <c r="D328" s="18" t="s">
        <v>23</v>
      </c>
      <c r="E328" s="11">
        <f>E329</f>
        <v>0</v>
      </c>
      <c r="F328" s="11">
        <f>F329</f>
        <v>0</v>
      </c>
      <c r="G328" s="11">
        <f>G329</f>
        <v>0</v>
      </c>
      <c r="H328" s="11">
        <f>H329</f>
        <v>24.4</v>
      </c>
      <c r="I328" s="15">
        <f t="shared" si="27"/>
        <v>24.4</v>
      </c>
      <c r="J328" s="15"/>
      <c r="K328" s="15"/>
      <c r="M328" s="15">
        <f t="shared" si="28"/>
        <v>24.4</v>
      </c>
      <c r="N328" s="64"/>
    </row>
    <row r="329" spans="1:14" ht="15.75" customHeight="1" hidden="1">
      <c r="A329" s="96"/>
      <c r="B329" s="96"/>
      <c r="C329" s="19" t="s">
        <v>25</v>
      </c>
      <c r="D329" s="20" t="s">
        <v>26</v>
      </c>
      <c r="E329" s="11"/>
      <c r="F329" s="11"/>
      <c r="G329" s="11"/>
      <c r="H329" s="11">
        <v>24.4</v>
      </c>
      <c r="I329" s="15">
        <f t="shared" si="27"/>
        <v>24.4</v>
      </c>
      <c r="J329" s="15"/>
      <c r="K329" s="15"/>
      <c r="M329" s="15">
        <f t="shared" si="28"/>
        <v>24.4</v>
      </c>
      <c r="N329" s="64" t="e">
        <f aca="true" t="shared" si="29" ref="N329:N392">H329/E329*100</f>
        <v>#DIV/0!</v>
      </c>
    </row>
    <row r="330" spans="1:14" ht="15.75">
      <c r="A330" s="96"/>
      <c r="B330" s="96"/>
      <c r="C330" s="16" t="s">
        <v>27</v>
      </c>
      <c r="D330" s="18" t="s">
        <v>28</v>
      </c>
      <c r="E330" s="11">
        <v>-154.1</v>
      </c>
      <c r="F330" s="11"/>
      <c r="G330" s="11"/>
      <c r="H330" s="11">
        <v>40</v>
      </c>
      <c r="I330" s="15">
        <f t="shared" si="27"/>
        <v>40</v>
      </c>
      <c r="J330" s="15"/>
      <c r="K330" s="15"/>
      <c r="M330" s="15">
        <f t="shared" si="28"/>
        <v>194.1</v>
      </c>
      <c r="N330" s="64">
        <f t="shared" si="29"/>
        <v>-25.957170668397143</v>
      </c>
    </row>
    <row r="331" spans="1:14" ht="15.75" customHeight="1" hidden="1">
      <c r="A331" s="96"/>
      <c r="B331" s="96"/>
      <c r="C331" s="16" t="s">
        <v>29</v>
      </c>
      <c r="D331" s="18" t="s">
        <v>30</v>
      </c>
      <c r="E331" s="11"/>
      <c r="F331" s="11"/>
      <c r="G331" s="11"/>
      <c r="H331" s="11"/>
      <c r="I331" s="15">
        <f t="shared" si="27"/>
        <v>0</v>
      </c>
      <c r="J331" s="15" t="e">
        <f aca="true" t="shared" si="30" ref="J331:J340">H331/G331*100</f>
        <v>#DIV/0!</v>
      </c>
      <c r="K331" s="15" t="e">
        <f aca="true" t="shared" si="31" ref="K331:K340">H331/F331*100</f>
        <v>#DIV/0!</v>
      </c>
      <c r="M331" s="15">
        <f t="shared" si="28"/>
        <v>0</v>
      </c>
      <c r="N331" s="64" t="e">
        <f t="shared" si="29"/>
        <v>#DIV/0!</v>
      </c>
    </row>
    <row r="332" spans="1:14" ht="15.75" customHeight="1" hidden="1">
      <c r="A332" s="96"/>
      <c r="B332" s="96"/>
      <c r="C332" s="16" t="s">
        <v>217</v>
      </c>
      <c r="D332" s="18" t="s">
        <v>46</v>
      </c>
      <c r="E332" s="11"/>
      <c r="F332" s="11"/>
      <c r="G332" s="11"/>
      <c r="H332" s="11"/>
      <c r="I332" s="15">
        <f t="shared" si="27"/>
        <v>0</v>
      </c>
      <c r="J332" s="15" t="e">
        <f t="shared" si="30"/>
        <v>#DIV/0!</v>
      </c>
      <c r="K332" s="15" t="e">
        <f t="shared" si="31"/>
        <v>#DIV/0!</v>
      </c>
      <c r="M332" s="15">
        <f t="shared" si="28"/>
        <v>0</v>
      </c>
      <c r="N332" s="64" t="e">
        <f t="shared" si="29"/>
        <v>#DIV/0!</v>
      </c>
    </row>
    <row r="333" spans="1:14" ht="15.75">
      <c r="A333" s="96"/>
      <c r="B333" s="96"/>
      <c r="C333" s="16" t="s">
        <v>50</v>
      </c>
      <c r="D333" s="18" t="s">
        <v>51</v>
      </c>
      <c r="E333" s="11">
        <v>150.1</v>
      </c>
      <c r="F333" s="11">
        <v>22.3</v>
      </c>
      <c r="G333" s="11">
        <v>22.3</v>
      </c>
      <c r="H333" s="11">
        <v>22.3</v>
      </c>
      <c r="I333" s="15">
        <f t="shared" si="27"/>
        <v>0</v>
      </c>
      <c r="J333" s="15">
        <f t="shared" si="30"/>
        <v>100</v>
      </c>
      <c r="K333" s="15">
        <f t="shared" si="31"/>
        <v>100</v>
      </c>
      <c r="M333" s="15">
        <f t="shared" si="28"/>
        <v>-127.8</v>
      </c>
      <c r="N333" s="64">
        <f t="shared" si="29"/>
        <v>14.85676215856096</v>
      </c>
    </row>
    <row r="334" spans="1:14" s="26" customFormat="1" ht="15.75">
      <c r="A334" s="96"/>
      <c r="B334" s="96"/>
      <c r="C334" s="23"/>
      <c r="D334" s="24" t="s">
        <v>31</v>
      </c>
      <c r="E334" s="37">
        <f>SUM(E324:E328,E330:E333)</f>
        <v>31030.899999999998</v>
      </c>
      <c r="F334" s="37">
        <f>SUM(F324:F328,F330:F333)</f>
        <v>68977.7</v>
      </c>
      <c r="G334" s="37">
        <f>SUM(G324:G328,G330:G333)</f>
        <v>47770.100000000006</v>
      </c>
      <c r="H334" s="37">
        <f>SUM(H324:H328,H330:H333)</f>
        <v>27992.9</v>
      </c>
      <c r="I334" s="59">
        <f t="shared" si="27"/>
        <v>-19777.200000000004</v>
      </c>
      <c r="J334" s="59">
        <f t="shared" si="30"/>
        <v>58.59920745403505</v>
      </c>
      <c r="K334" s="59">
        <f t="shared" si="31"/>
        <v>40.58253609499882</v>
      </c>
      <c r="M334" s="59">
        <f t="shared" si="28"/>
        <v>-3037.9999999999964</v>
      </c>
      <c r="N334" s="66">
        <f t="shared" si="29"/>
        <v>90.20975865991642</v>
      </c>
    </row>
    <row r="335" spans="1:14" ht="15.75">
      <c r="A335" s="96"/>
      <c r="B335" s="96"/>
      <c r="C335" s="16" t="s">
        <v>154</v>
      </c>
      <c r="D335" s="18" t="s">
        <v>155</v>
      </c>
      <c r="E335" s="11">
        <v>323.7</v>
      </c>
      <c r="F335" s="11">
        <v>373.8</v>
      </c>
      <c r="G335" s="11">
        <v>337</v>
      </c>
      <c r="H335" s="11">
        <v>540.9</v>
      </c>
      <c r="I335" s="15">
        <f t="shared" si="27"/>
        <v>203.89999999999998</v>
      </c>
      <c r="J335" s="15">
        <f t="shared" si="30"/>
        <v>160.50445103857567</v>
      </c>
      <c r="K335" s="15">
        <f t="shared" si="31"/>
        <v>144.70304975922951</v>
      </c>
      <c r="M335" s="15">
        <f t="shared" si="28"/>
        <v>217.2</v>
      </c>
      <c r="N335" s="64">
        <f t="shared" si="29"/>
        <v>167.0991658943466</v>
      </c>
    </row>
    <row r="336" spans="1:14" ht="15.75">
      <c r="A336" s="96"/>
      <c r="B336" s="96"/>
      <c r="C336" s="16" t="s">
        <v>22</v>
      </c>
      <c r="D336" s="18" t="s">
        <v>23</v>
      </c>
      <c r="E336" s="11">
        <f>SUM(E337:E338)</f>
        <v>6164</v>
      </c>
      <c r="F336" s="58">
        <f>SUM(F337:F338)</f>
        <v>8425</v>
      </c>
      <c r="G336" s="58">
        <f>SUM(G337:G338)</f>
        <v>4738.1</v>
      </c>
      <c r="H336" s="11">
        <f>SUM(H337:H338)</f>
        <v>9054.9</v>
      </c>
      <c r="I336" s="15">
        <f t="shared" si="27"/>
        <v>4316.799999999999</v>
      </c>
      <c r="J336" s="15">
        <f t="shared" si="30"/>
        <v>191.10825014246217</v>
      </c>
      <c r="K336" s="15">
        <f t="shared" si="31"/>
        <v>107.47655786350148</v>
      </c>
      <c r="M336" s="15">
        <f t="shared" si="28"/>
        <v>2890.8999999999996</v>
      </c>
      <c r="N336" s="64">
        <f t="shared" si="29"/>
        <v>146.8997404282933</v>
      </c>
    </row>
    <row r="337" spans="1:14" s="26" customFormat="1" ht="48.75" customHeight="1" hidden="1">
      <c r="A337" s="96"/>
      <c r="B337" s="96"/>
      <c r="C337" s="19" t="s">
        <v>156</v>
      </c>
      <c r="D337" s="20" t="s">
        <v>157</v>
      </c>
      <c r="E337" s="11">
        <v>5742.3</v>
      </c>
      <c r="F337" s="11">
        <f>8000+25</f>
        <v>8025</v>
      </c>
      <c r="G337" s="11">
        <v>4505</v>
      </c>
      <c r="H337" s="11">
        <v>8079.1</v>
      </c>
      <c r="I337" s="15">
        <f t="shared" si="27"/>
        <v>3574.1000000000004</v>
      </c>
      <c r="J337" s="15">
        <f t="shared" si="30"/>
        <v>179.33629300776914</v>
      </c>
      <c r="K337" s="15">
        <f t="shared" si="31"/>
        <v>100.6741433021807</v>
      </c>
      <c r="L337" s="3"/>
      <c r="M337" s="15">
        <f t="shared" si="28"/>
        <v>2336.8</v>
      </c>
      <c r="N337" s="64">
        <f t="shared" si="29"/>
        <v>140.6944952371001</v>
      </c>
    </row>
    <row r="338" spans="1:14" s="26" customFormat="1" ht="48.75" customHeight="1" hidden="1">
      <c r="A338" s="96"/>
      <c r="B338" s="96"/>
      <c r="C338" s="19" t="s">
        <v>25</v>
      </c>
      <c r="D338" s="20" t="s">
        <v>26</v>
      </c>
      <c r="E338" s="11">
        <v>421.7</v>
      </c>
      <c r="F338" s="11">
        <v>400</v>
      </c>
      <c r="G338" s="11">
        <v>233.1</v>
      </c>
      <c r="H338" s="11">
        <v>975.8</v>
      </c>
      <c r="I338" s="15">
        <f t="shared" si="27"/>
        <v>742.6999999999999</v>
      </c>
      <c r="J338" s="15">
        <f t="shared" si="30"/>
        <v>418.6186186186186</v>
      </c>
      <c r="K338" s="15">
        <f t="shared" si="31"/>
        <v>243.95</v>
      </c>
      <c r="L338" s="3"/>
      <c r="M338" s="15">
        <f t="shared" si="28"/>
        <v>554.0999999999999</v>
      </c>
      <c r="N338" s="64">
        <f t="shared" si="29"/>
        <v>231.39672753142042</v>
      </c>
    </row>
    <row r="339" spans="1:14" s="26" customFormat="1" ht="15.75">
      <c r="A339" s="96"/>
      <c r="B339" s="96"/>
      <c r="C339" s="28"/>
      <c r="D339" s="24" t="s">
        <v>34</v>
      </c>
      <c r="E339" s="37">
        <f>SUM(E335:E336)</f>
        <v>6487.7</v>
      </c>
      <c r="F339" s="37">
        <f>SUM(F335:F336)</f>
        <v>8798.8</v>
      </c>
      <c r="G339" s="37">
        <f>SUM(G335:G336)</f>
        <v>5075.1</v>
      </c>
      <c r="H339" s="37">
        <f>SUM(H335:H336)</f>
        <v>9595.8</v>
      </c>
      <c r="I339" s="15">
        <f t="shared" si="27"/>
        <v>4520.699999999999</v>
      </c>
      <c r="J339" s="15">
        <f t="shared" si="30"/>
        <v>189.0760773186735</v>
      </c>
      <c r="K339" s="15">
        <f t="shared" si="31"/>
        <v>109.05805337091421</v>
      </c>
      <c r="L339" s="3"/>
      <c r="M339" s="15">
        <f t="shared" si="28"/>
        <v>3108.0999999999995</v>
      </c>
      <c r="N339" s="64">
        <f t="shared" si="29"/>
        <v>147.90757895710342</v>
      </c>
    </row>
    <row r="340" spans="1:14" s="26" customFormat="1" ht="15.75">
      <c r="A340" s="97"/>
      <c r="B340" s="97"/>
      <c r="C340" s="23"/>
      <c r="D340" s="24" t="s">
        <v>35</v>
      </c>
      <c r="E340" s="37">
        <f>E334+E339</f>
        <v>37518.6</v>
      </c>
      <c r="F340" s="37">
        <f>F334+F339</f>
        <v>77776.5</v>
      </c>
      <c r="G340" s="37">
        <f>G334+G339</f>
        <v>52845.200000000004</v>
      </c>
      <c r="H340" s="37">
        <f>H334+H339</f>
        <v>37588.7</v>
      </c>
      <c r="I340" s="59">
        <f t="shared" si="27"/>
        <v>-15256.500000000007</v>
      </c>
      <c r="J340" s="59">
        <f t="shared" si="30"/>
        <v>71.12982825308636</v>
      </c>
      <c r="K340" s="59">
        <f t="shared" si="31"/>
        <v>48.329122549870455</v>
      </c>
      <c r="M340" s="59">
        <f t="shared" si="28"/>
        <v>70.09999999999854</v>
      </c>
      <c r="N340" s="66">
        <f t="shared" si="29"/>
        <v>100.18684066036579</v>
      </c>
    </row>
    <row r="341" spans="1:14" s="26" customFormat="1" ht="15.75">
      <c r="A341" s="104" t="s">
        <v>215</v>
      </c>
      <c r="B341" s="104" t="s">
        <v>214</v>
      </c>
      <c r="C341" s="16" t="s">
        <v>217</v>
      </c>
      <c r="D341" s="18" t="s">
        <v>46</v>
      </c>
      <c r="E341" s="34">
        <v>-99.4</v>
      </c>
      <c r="F341" s="37"/>
      <c r="G341" s="37"/>
      <c r="H341" s="37"/>
      <c r="I341" s="15">
        <f t="shared" si="27"/>
        <v>0</v>
      </c>
      <c r="J341" s="15"/>
      <c r="K341" s="15"/>
      <c r="L341" s="3"/>
      <c r="M341" s="15">
        <f t="shared" si="28"/>
        <v>99.4</v>
      </c>
      <c r="N341" s="64">
        <f t="shared" si="29"/>
        <v>0</v>
      </c>
    </row>
    <row r="342" spans="1:14" s="26" customFormat="1" ht="31.5">
      <c r="A342" s="104"/>
      <c r="B342" s="104"/>
      <c r="C342" s="23"/>
      <c r="D342" s="24" t="s">
        <v>211</v>
      </c>
      <c r="E342" s="37">
        <f>E341-E341</f>
        <v>0</v>
      </c>
      <c r="F342" s="57">
        <f>F341-F341</f>
        <v>0</v>
      </c>
      <c r="G342" s="57">
        <f>G341-G341</f>
        <v>0</v>
      </c>
      <c r="H342" s="37">
        <f>H341-H341</f>
        <v>0</v>
      </c>
      <c r="I342" s="59">
        <f t="shared" si="27"/>
        <v>0</v>
      </c>
      <c r="J342" s="59"/>
      <c r="K342" s="59"/>
      <c r="M342" s="59">
        <f t="shared" si="28"/>
        <v>0</v>
      </c>
      <c r="N342" s="66"/>
    </row>
    <row r="343" spans="1:14" s="26" customFormat="1" ht="31.5">
      <c r="A343" s="104"/>
      <c r="B343" s="104"/>
      <c r="C343" s="23"/>
      <c r="D343" s="24" t="s">
        <v>212</v>
      </c>
      <c r="E343" s="37">
        <f>E341</f>
        <v>-99.4</v>
      </c>
      <c r="F343" s="57">
        <f>F341</f>
        <v>0</v>
      </c>
      <c r="G343" s="57">
        <f>G341</f>
        <v>0</v>
      </c>
      <c r="H343" s="37">
        <f>H341</f>
        <v>0</v>
      </c>
      <c r="I343" s="59">
        <f t="shared" si="27"/>
        <v>0</v>
      </c>
      <c r="J343" s="59"/>
      <c r="K343" s="59"/>
      <c r="M343" s="59">
        <f t="shared" si="28"/>
        <v>99.4</v>
      </c>
      <c r="N343" s="66">
        <f t="shared" si="29"/>
        <v>0</v>
      </c>
    </row>
    <row r="344" spans="1:14" ht="31.5">
      <c r="A344" s="103" t="s">
        <v>158</v>
      </c>
      <c r="B344" s="104" t="s">
        <v>159</v>
      </c>
      <c r="C344" s="16" t="s">
        <v>16</v>
      </c>
      <c r="D344" s="21" t="s">
        <v>17</v>
      </c>
      <c r="E344" s="11">
        <v>50158.5</v>
      </c>
      <c r="F344" s="11"/>
      <c r="G344" s="11"/>
      <c r="H344" s="11">
        <v>15183.1</v>
      </c>
      <c r="I344" s="15">
        <f t="shared" si="27"/>
        <v>15183.1</v>
      </c>
      <c r="J344" s="15"/>
      <c r="K344" s="15"/>
      <c r="M344" s="15">
        <f t="shared" si="28"/>
        <v>-34975.4</v>
      </c>
      <c r="N344" s="64">
        <f t="shared" si="29"/>
        <v>30.27024332864819</v>
      </c>
    </row>
    <row r="345" spans="1:14" ht="15.75" customHeight="1" hidden="1">
      <c r="A345" s="103"/>
      <c r="B345" s="104"/>
      <c r="C345" s="16" t="s">
        <v>22</v>
      </c>
      <c r="D345" s="18" t="s">
        <v>23</v>
      </c>
      <c r="E345" s="11"/>
      <c r="F345" s="11"/>
      <c r="G345" s="11"/>
      <c r="H345" s="11"/>
      <c r="I345" s="15">
        <f t="shared" si="27"/>
        <v>0</v>
      </c>
      <c r="J345" s="15"/>
      <c r="K345" s="15"/>
      <c r="M345" s="15">
        <f t="shared" si="28"/>
        <v>0</v>
      </c>
      <c r="N345" s="64" t="e">
        <f t="shared" si="29"/>
        <v>#DIV/0!</v>
      </c>
    </row>
    <row r="346" spans="1:14" ht="15.75" customHeight="1">
      <c r="A346" s="103"/>
      <c r="B346" s="104"/>
      <c r="C346" s="16" t="s">
        <v>27</v>
      </c>
      <c r="D346" s="18" t="s">
        <v>28</v>
      </c>
      <c r="E346" s="11">
        <v>9.8</v>
      </c>
      <c r="F346" s="11"/>
      <c r="G346" s="11"/>
      <c r="H346" s="11">
        <v>201.1</v>
      </c>
      <c r="I346" s="15">
        <f t="shared" si="27"/>
        <v>201.1</v>
      </c>
      <c r="J346" s="15"/>
      <c r="K346" s="15"/>
      <c r="M346" s="15">
        <f t="shared" si="28"/>
        <v>191.29999999999998</v>
      </c>
      <c r="N346" s="64">
        <f t="shared" si="29"/>
        <v>2052.0408163265306</v>
      </c>
    </row>
    <row r="347" spans="1:14" ht="15.75" customHeight="1">
      <c r="A347" s="103"/>
      <c r="B347" s="104"/>
      <c r="C347" s="16" t="s">
        <v>217</v>
      </c>
      <c r="D347" s="18" t="s">
        <v>46</v>
      </c>
      <c r="E347" s="11">
        <v>-853</v>
      </c>
      <c r="F347" s="11"/>
      <c r="G347" s="11"/>
      <c r="H347" s="11">
        <v>-384.7</v>
      </c>
      <c r="I347" s="15">
        <f t="shared" si="27"/>
        <v>-384.7</v>
      </c>
      <c r="J347" s="15"/>
      <c r="K347" s="15"/>
      <c r="M347" s="15">
        <f t="shared" si="28"/>
        <v>468.3</v>
      </c>
      <c r="N347" s="64">
        <f t="shared" si="29"/>
        <v>45.09964830011724</v>
      </c>
    </row>
    <row r="348" spans="1:14" ht="15.75">
      <c r="A348" s="103"/>
      <c r="B348" s="104"/>
      <c r="C348" s="16" t="s">
        <v>50</v>
      </c>
      <c r="D348" s="18" t="s">
        <v>51</v>
      </c>
      <c r="E348" s="11">
        <v>2558.9</v>
      </c>
      <c r="F348" s="11">
        <f>6660.3+541.5</f>
        <v>7201.8</v>
      </c>
      <c r="G348" s="11">
        <f>6381.9+298</f>
        <v>6679.9</v>
      </c>
      <c r="H348" s="11">
        <v>6679.9</v>
      </c>
      <c r="I348" s="15">
        <f t="shared" si="27"/>
        <v>0</v>
      </c>
      <c r="J348" s="15">
        <f>H348/G348*100</f>
        <v>100</v>
      </c>
      <c r="K348" s="15">
        <f>H348/F348*100</f>
        <v>92.75320058874169</v>
      </c>
      <c r="M348" s="15">
        <f t="shared" si="28"/>
        <v>4121</v>
      </c>
      <c r="N348" s="64">
        <f t="shared" si="29"/>
        <v>261.0457618507952</v>
      </c>
    </row>
    <row r="349" spans="1:14" ht="15.75">
      <c r="A349" s="103"/>
      <c r="B349" s="104"/>
      <c r="C349" s="16" t="s">
        <v>52</v>
      </c>
      <c r="D349" s="20" t="s">
        <v>53</v>
      </c>
      <c r="E349" s="11"/>
      <c r="F349" s="11">
        <v>548.7</v>
      </c>
      <c r="G349" s="11">
        <v>548.7</v>
      </c>
      <c r="H349" s="11">
        <v>548.7</v>
      </c>
      <c r="I349" s="15">
        <f t="shared" si="27"/>
        <v>0</v>
      </c>
      <c r="J349" s="15"/>
      <c r="K349" s="15">
        <f>H349/F349*100</f>
        <v>100</v>
      </c>
      <c r="M349" s="15">
        <f t="shared" si="28"/>
        <v>548.7</v>
      </c>
      <c r="N349" s="64"/>
    </row>
    <row r="350" spans="1:14" s="26" customFormat="1" ht="31.5">
      <c r="A350" s="103"/>
      <c r="B350" s="104"/>
      <c r="C350" s="28"/>
      <c r="D350" s="24" t="s">
        <v>211</v>
      </c>
      <c r="E350" s="25">
        <f>E351-E347</f>
        <v>52727.200000000004</v>
      </c>
      <c r="F350" s="25">
        <f>F351-F347</f>
        <v>7750.5</v>
      </c>
      <c r="G350" s="25">
        <f>G351-G347</f>
        <v>7228.599999999999</v>
      </c>
      <c r="H350" s="25">
        <f>H351-H347</f>
        <v>22612.800000000003</v>
      </c>
      <c r="I350" s="59">
        <f t="shared" si="27"/>
        <v>15384.200000000004</v>
      </c>
      <c r="J350" s="59">
        <f>H350/G350*100</f>
        <v>312.8240599839527</v>
      </c>
      <c r="K350" s="59">
        <f>H350/F350*100</f>
        <v>291.7592413392685</v>
      </c>
      <c r="M350" s="59">
        <f t="shared" si="28"/>
        <v>-30114.4</v>
      </c>
      <c r="N350" s="66">
        <f t="shared" si="29"/>
        <v>42.88640398124687</v>
      </c>
    </row>
    <row r="351" spans="1:14" s="26" customFormat="1" ht="31.5">
      <c r="A351" s="103"/>
      <c r="B351" s="104"/>
      <c r="C351" s="8"/>
      <c r="D351" s="24" t="s">
        <v>212</v>
      </c>
      <c r="E351" s="37">
        <f>SUM(E344:E349)</f>
        <v>51874.200000000004</v>
      </c>
      <c r="F351" s="37">
        <f>SUM(F344:F349)</f>
        <v>7750.5</v>
      </c>
      <c r="G351" s="37">
        <f>SUM(G344:G349)</f>
        <v>7228.599999999999</v>
      </c>
      <c r="H351" s="37">
        <f>SUM(H344:H349)</f>
        <v>22228.100000000002</v>
      </c>
      <c r="I351" s="59">
        <f t="shared" si="27"/>
        <v>14999.500000000004</v>
      </c>
      <c r="J351" s="59">
        <f>H351/G351*100</f>
        <v>307.5021442602994</v>
      </c>
      <c r="K351" s="59">
        <f>H351/F351*100</f>
        <v>286.79569060060646</v>
      </c>
      <c r="M351" s="59">
        <f t="shared" si="28"/>
        <v>-29646.100000000002</v>
      </c>
      <c r="N351" s="66">
        <f t="shared" si="29"/>
        <v>42.85001021702504</v>
      </c>
    </row>
    <row r="352" spans="1:14" s="26" customFormat="1" ht="31.5" customHeight="1">
      <c r="A352" s="92" t="s">
        <v>160</v>
      </c>
      <c r="B352" s="95" t="s">
        <v>161</v>
      </c>
      <c r="C352" s="16" t="s">
        <v>16</v>
      </c>
      <c r="D352" s="21" t="s">
        <v>17</v>
      </c>
      <c r="E352" s="34">
        <v>156.8</v>
      </c>
      <c r="F352" s="37"/>
      <c r="G352" s="37"/>
      <c r="H352" s="34">
        <v>248.1</v>
      </c>
      <c r="I352" s="15">
        <f t="shared" si="27"/>
        <v>248.1</v>
      </c>
      <c r="J352" s="15"/>
      <c r="K352" s="15"/>
      <c r="L352" s="3"/>
      <c r="M352" s="15">
        <f t="shared" si="28"/>
        <v>91.29999999999998</v>
      </c>
      <c r="N352" s="64">
        <f t="shared" si="29"/>
        <v>158.22704081632654</v>
      </c>
    </row>
    <row r="353" spans="1:14" s="26" customFormat="1" ht="15.75" customHeight="1">
      <c r="A353" s="100"/>
      <c r="B353" s="100"/>
      <c r="C353" s="16" t="s">
        <v>22</v>
      </c>
      <c r="D353" s="18" t="s">
        <v>23</v>
      </c>
      <c r="E353" s="34">
        <f>E354</f>
        <v>0</v>
      </c>
      <c r="F353" s="34">
        <f>F354</f>
        <v>0</v>
      </c>
      <c r="G353" s="34">
        <f>G354</f>
        <v>0</v>
      </c>
      <c r="H353" s="34">
        <f>H354</f>
        <v>0</v>
      </c>
      <c r="I353" s="15">
        <f t="shared" si="27"/>
        <v>0</v>
      </c>
      <c r="J353" s="15"/>
      <c r="K353" s="15"/>
      <c r="L353" s="3"/>
      <c r="M353" s="15">
        <f t="shared" si="28"/>
        <v>0</v>
      </c>
      <c r="N353" s="64"/>
    </row>
    <row r="354" spans="1:14" s="26" customFormat="1" ht="47.25" hidden="1">
      <c r="A354" s="100"/>
      <c r="B354" s="100"/>
      <c r="C354" s="19" t="s">
        <v>25</v>
      </c>
      <c r="D354" s="20" t="s">
        <v>26</v>
      </c>
      <c r="E354" s="11"/>
      <c r="F354" s="11"/>
      <c r="G354" s="11"/>
      <c r="H354" s="11"/>
      <c r="I354" s="15">
        <f t="shared" si="27"/>
        <v>0</v>
      </c>
      <c r="J354" s="15"/>
      <c r="K354" s="15"/>
      <c r="L354" s="3"/>
      <c r="M354" s="15">
        <f t="shared" si="28"/>
        <v>0</v>
      </c>
      <c r="N354" s="64" t="e">
        <f t="shared" si="29"/>
        <v>#DIV/0!</v>
      </c>
    </row>
    <row r="355" spans="1:14" s="26" customFormat="1" ht="15.75">
      <c r="A355" s="100"/>
      <c r="B355" s="100"/>
      <c r="C355" s="16" t="s">
        <v>27</v>
      </c>
      <c r="D355" s="18" t="s">
        <v>28</v>
      </c>
      <c r="E355" s="34">
        <v>224.4</v>
      </c>
      <c r="F355" s="37"/>
      <c r="G355" s="37"/>
      <c r="H355" s="34">
        <v>3</v>
      </c>
      <c r="I355" s="15">
        <f t="shared" si="27"/>
        <v>3</v>
      </c>
      <c r="J355" s="15"/>
      <c r="K355" s="15"/>
      <c r="L355" s="3"/>
      <c r="M355" s="15">
        <f t="shared" si="28"/>
        <v>-221.4</v>
      </c>
      <c r="N355" s="64">
        <f t="shared" si="29"/>
        <v>1.3368983957219251</v>
      </c>
    </row>
    <row r="356" spans="1:14" s="26" customFormat="1" ht="15.75">
      <c r="A356" s="100"/>
      <c r="B356" s="100"/>
      <c r="C356" s="16" t="s">
        <v>29</v>
      </c>
      <c r="D356" s="18" t="s">
        <v>30</v>
      </c>
      <c r="E356" s="34"/>
      <c r="F356" s="37"/>
      <c r="G356" s="37"/>
      <c r="H356" s="34">
        <v>30</v>
      </c>
      <c r="I356" s="15">
        <f t="shared" si="27"/>
        <v>30</v>
      </c>
      <c r="J356" s="15"/>
      <c r="K356" s="15"/>
      <c r="L356" s="3"/>
      <c r="M356" s="15">
        <f t="shared" si="28"/>
        <v>30</v>
      </c>
      <c r="N356" s="64"/>
    </row>
    <row r="357" spans="1:14" s="26" customFormat="1" ht="15.75">
      <c r="A357" s="100"/>
      <c r="B357" s="100"/>
      <c r="C357" s="16" t="s">
        <v>217</v>
      </c>
      <c r="D357" s="18" t="s">
        <v>46</v>
      </c>
      <c r="E357" s="34"/>
      <c r="F357" s="37"/>
      <c r="G357" s="37"/>
      <c r="H357" s="34">
        <v>-15.2</v>
      </c>
      <c r="I357" s="15">
        <f t="shared" si="27"/>
        <v>-15.2</v>
      </c>
      <c r="J357" s="15"/>
      <c r="K357" s="15"/>
      <c r="L357" s="3"/>
      <c r="M357" s="15">
        <f t="shared" si="28"/>
        <v>-15.2</v>
      </c>
      <c r="N357" s="64"/>
    </row>
    <row r="358" spans="1:14" ht="15.75">
      <c r="A358" s="100"/>
      <c r="B358" s="100"/>
      <c r="C358" s="16" t="s">
        <v>49</v>
      </c>
      <c r="D358" s="18" t="s">
        <v>120</v>
      </c>
      <c r="E358" s="34">
        <v>169.2</v>
      </c>
      <c r="F358" s="34">
        <v>16763.1</v>
      </c>
      <c r="G358" s="34">
        <v>16763.1</v>
      </c>
      <c r="H358" s="34">
        <v>6104.1</v>
      </c>
      <c r="I358" s="15">
        <f t="shared" si="27"/>
        <v>-10658.999999999998</v>
      </c>
      <c r="J358" s="15">
        <f>H358/G358*100</f>
        <v>36.41390912182115</v>
      </c>
      <c r="K358" s="15">
        <f>H358/F358*100</f>
        <v>36.41390912182115</v>
      </c>
      <c r="M358" s="15">
        <f t="shared" si="28"/>
        <v>5934.900000000001</v>
      </c>
      <c r="N358" s="64"/>
    </row>
    <row r="359" spans="1:14" ht="15.75">
      <c r="A359" s="100"/>
      <c r="B359" s="100"/>
      <c r="C359" s="16" t="s">
        <v>50</v>
      </c>
      <c r="D359" s="18" t="s">
        <v>51</v>
      </c>
      <c r="E359" s="34"/>
      <c r="F359" s="34">
        <v>2735.9</v>
      </c>
      <c r="G359" s="34">
        <v>2735.9</v>
      </c>
      <c r="H359" s="34">
        <v>2735.9</v>
      </c>
      <c r="I359" s="15">
        <f t="shared" si="27"/>
        <v>0</v>
      </c>
      <c r="J359" s="15">
        <f>H359/G359*100</f>
        <v>100</v>
      </c>
      <c r="K359" s="15">
        <f>H359/F359*100</f>
        <v>100</v>
      </c>
      <c r="M359" s="15">
        <f t="shared" si="28"/>
        <v>2735.9</v>
      </c>
      <c r="N359" s="64"/>
    </row>
    <row r="360" spans="1:14" ht="15.75">
      <c r="A360" s="100"/>
      <c r="B360" s="100"/>
      <c r="C360" s="16" t="s">
        <v>52</v>
      </c>
      <c r="D360" s="20" t="s">
        <v>53</v>
      </c>
      <c r="E360" s="34"/>
      <c r="F360" s="34">
        <v>41400</v>
      </c>
      <c r="G360" s="34">
        <v>41400</v>
      </c>
      <c r="H360" s="34">
        <v>41400</v>
      </c>
      <c r="I360" s="15">
        <f t="shared" si="27"/>
        <v>0</v>
      </c>
      <c r="J360" s="15"/>
      <c r="K360" s="15"/>
      <c r="M360" s="15">
        <f t="shared" si="28"/>
        <v>41400</v>
      </c>
      <c r="N360" s="64"/>
    </row>
    <row r="361" spans="1:14" ht="31.5">
      <c r="A361" s="100"/>
      <c r="B361" s="100"/>
      <c r="C361" s="16"/>
      <c r="D361" s="24" t="s">
        <v>211</v>
      </c>
      <c r="E361" s="37">
        <f>E362-E357</f>
        <v>550.4000000000001</v>
      </c>
      <c r="F361" s="37">
        <f>F362-F357</f>
        <v>60899</v>
      </c>
      <c r="G361" s="37">
        <f>G362-G357</f>
        <v>60899</v>
      </c>
      <c r="H361" s="37">
        <f>H362-H357</f>
        <v>50521.1</v>
      </c>
      <c r="I361" s="59">
        <f t="shared" si="27"/>
        <v>-10377.900000000001</v>
      </c>
      <c r="J361" s="59">
        <f>H361/G361*100</f>
        <v>82.95883347838223</v>
      </c>
      <c r="K361" s="59">
        <f>H361/F361*100</f>
        <v>82.95883347838223</v>
      </c>
      <c r="L361" s="26"/>
      <c r="M361" s="59">
        <f t="shared" si="28"/>
        <v>49970.7</v>
      </c>
      <c r="N361" s="66">
        <f t="shared" si="29"/>
        <v>9178.978924418603</v>
      </c>
    </row>
    <row r="362" spans="1:14" s="26" customFormat="1" ht="31.5">
      <c r="A362" s="101"/>
      <c r="B362" s="101"/>
      <c r="C362" s="8"/>
      <c r="D362" s="24" t="s">
        <v>212</v>
      </c>
      <c r="E362" s="37">
        <f>SUM(E352:E353,E355:E360)</f>
        <v>550.4000000000001</v>
      </c>
      <c r="F362" s="37">
        <f>SUM(F352:F353,F355:F360)</f>
        <v>60899</v>
      </c>
      <c r="G362" s="37">
        <f>SUM(G352:G353,G355:G360)</f>
        <v>60899</v>
      </c>
      <c r="H362" s="37">
        <f>SUM(H352:H353,H355:H360)</f>
        <v>50505.9</v>
      </c>
      <c r="I362" s="59">
        <f t="shared" si="27"/>
        <v>-10393.099999999999</v>
      </c>
      <c r="J362" s="59">
        <f>H362/G362*100</f>
        <v>82.93387411944367</v>
      </c>
      <c r="K362" s="59">
        <f>H362/F362*100</f>
        <v>82.93387411944367</v>
      </c>
      <c r="M362" s="59">
        <f t="shared" si="28"/>
        <v>49955.5</v>
      </c>
      <c r="N362" s="66">
        <f t="shared" si="29"/>
        <v>9176.217296511626</v>
      </c>
    </row>
    <row r="363" spans="1:14" s="26" customFormat="1" ht="31.5">
      <c r="A363" s="95">
        <v>977</v>
      </c>
      <c r="B363" s="95" t="s">
        <v>196</v>
      </c>
      <c r="C363" s="16" t="s">
        <v>16</v>
      </c>
      <c r="D363" s="21" t="s">
        <v>17</v>
      </c>
      <c r="E363" s="34"/>
      <c r="F363" s="34"/>
      <c r="G363" s="34"/>
      <c r="H363" s="34">
        <v>19.6</v>
      </c>
      <c r="I363" s="15">
        <f t="shared" si="27"/>
        <v>19.6</v>
      </c>
      <c r="J363" s="15"/>
      <c r="K363" s="15"/>
      <c r="L363" s="3"/>
      <c r="M363" s="15">
        <f t="shared" si="28"/>
        <v>19.6</v>
      </c>
      <c r="N363" s="64"/>
    </row>
    <row r="364" spans="1:14" s="26" customFormat="1" ht="15.75">
      <c r="A364" s="96"/>
      <c r="B364" s="96"/>
      <c r="C364" s="16" t="s">
        <v>22</v>
      </c>
      <c r="D364" s="18" t="s">
        <v>23</v>
      </c>
      <c r="E364" s="34">
        <f>E365+E366</f>
        <v>414</v>
      </c>
      <c r="F364" s="34">
        <f>F365+F366</f>
        <v>0</v>
      </c>
      <c r="G364" s="34">
        <f>G365+G366</f>
        <v>0</v>
      </c>
      <c r="H364" s="34">
        <f>H365+H366</f>
        <v>18.7</v>
      </c>
      <c r="I364" s="15">
        <f t="shared" si="27"/>
        <v>18.7</v>
      </c>
      <c r="J364" s="15"/>
      <c r="K364" s="15"/>
      <c r="L364" s="3"/>
      <c r="M364" s="15">
        <f t="shared" si="28"/>
        <v>-395.3</v>
      </c>
      <c r="N364" s="64">
        <f t="shared" si="29"/>
        <v>4.516908212560386</v>
      </c>
    </row>
    <row r="365" spans="1:14" s="26" customFormat="1" ht="31.5" hidden="1">
      <c r="A365" s="96"/>
      <c r="B365" s="96"/>
      <c r="C365" s="19" t="s">
        <v>40</v>
      </c>
      <c r="D365" s="20" t="s">
        <v>41</v>
      </c>
      <c r="E365" s="34">
        <v>414</v>
      </c>
      <c r="F365" s="34"/>
      <c r="G365" s="34"/>
      <c r="H365" s="34"/>
      <c r="I365" s="15">
        <f t="shared" si="27"/>
        <v>0</v>
      </c>
      <c r="J365" s="15"/>
      <c r="K365" s="15"/>
      <c r="L365" s="3"/>
      <c r="M365" s="15">
        <f t="shared" si="28"/>
        <v>-414</v>
      </c>
      <c r="N365" s="64">
        <f t="shared" si="29"/>
        <v>0</v>
      </c>
    </row>
    <row r="366" spans="1:14" s="26" customFormat="1" ht="48" customHeight="1" hidden="1">
      <c r="A366" s="96"/>
      <c r="B366" s="96"/>
      <c r="C366" s="19" t="s">
        <v>25</v>
      </c>
      <c r="D366" s="20" t="s">
        <v>26</v>
      </c>
      <c r="E366" s="34"/>
      <c r="F366" s="34"/>
      <c r="G366" s="34"/>
      <c r="H366" s="34">
        <v>18.7</v>
      </c>
      <c r="I366" s="15">
        <f t="shared" si="27"/>
        <v>18.7</v>
      </c>
      <c r="J366" s="15"/>
      <c r="K366" s="15"/>
      <c r="L366" s="3"/>
      <c r="M366" s="15">
        <f t="shared" si="28"/>
        <v>18.7</v>
      </c>
      <c r="N366" s="64" t="e">
        <f t="shared" si="29"/>
        <v>#DIV/0!</v>
      </c>
    </row>
    <row r="367" spans="1:14" s="26" customFormat="1" ht="15.75">
      <c r="A367" s="96"/>
      <c r="B367" s="96"/>
      <c r="C367" s="16" t="s">
        <v>27</v>
      </c>
      <c r="D367" s="18" t="s">
        <v>28</v>
      </c>
      <c r="E367" s="34"/>
      <c r="F367" s="34"/>
      <c r="G367" s="34"/>
      <c r="H367" s="34">
        <v>70.8</v>
      </c>
      <c r="I367" s="15">
        <f t="shared" si="27"/>
        <v>70.8</v>
      </c>
      <c r="J367" s="15"/>
      <c r="K367" s="15"/>
      <c r="L367" s="3"/>
      <c r="M367" s="15">
        <f t="shared" si="28"/>
        <v>70.8</v>
      </c>
      <c r="N367" s="64"/>
    </row>
    <row r="368" spans="1:14" s="26" customFormat="1" ht="15.75">
      <c r="A368" s="96"/>
      <c r="B368" s="96"/>
      <c r="C368" s="16"/>
      <c r="D368" s="24" t="s">
        <v>31</v>
      </c>
      <c r="E368" s="37">
        <f>SUM(E363,E364,E367)</f>
        <v>414</v>
      </c>
      <c r="F368" s="37">
        <f>SUM(F363,F364,F367)</f>
        <v>0</v>
      </c>
      <c r="G368" s="37">
        <f>SUM(G363,G364,G367)</f>
        <v>0</v>
      </c>
      <c r="H368" s="37">
        <f>SUM(H363,H364,H367)</f>
        <v>109.1</v>
      </c>
      <c r="I368" s="15">
        <f t="shared" si="27"/>
        <v>109.1</v>
      </c>
      <c r="J368" s="15"/>
      <c r="K368" s="15"/>
      <c r="L368" s="3"/>
      <c r="M368" s="15">
        <f t="shared" si="28"/>
        <v>-304.9</v>
      </c>
      <c r="N368" s="64">
        <f t="shared" si="29"/>
        <v>26.352657004830917</v>
      </c>
    </row>
    <row r="369" spans="1:14" s="26" customFormat="1" ht="15.75">
      <c r="A369" s="96"/>
      <c r="B369" s="96"/>
      <c r="C369" s="16" t="s">
        <v>22</v>
      </c>
      <c r="D369" s="18" t="s">
        <v>23</v>
      </c>
      <c r="E369" s="34">
        <f>E370</f>
        <v>30</v>
      </c>
      <c r="F369" s="34">
        <f>F370</f>
        <v>0</v>
      </c>
      <c r="G369" s="34">
        <f>G370</f>
        <v>0</v>
      </c>
      <c r="H369" s="34">
        <f>H370</f>
        <v>91.3</v>
      </c>
      <c r="I369" s="15">
        <f t="shared" si="27"/>
        <v>91.3</v>
      </c>
      <c r="J369" s="15"/>
      <c r="K369" s="15"/>
      <c r="L369" s="3"/>
      <c r="M369" s="15">
        <f t="shared" si="28"/>
        <v>61.3</v>
      </c>
      <c r="N369" s="64">
        <f t="shared" si="29"/>
        <v>304.33333333333337</v>
      </c>
    </row>
    <row r="370" spans="1:14" s="26" customFormat="1" ht="63" hidden="1">
      <c r="A370" s="96"/>
      <c r="B370" s="96"/>
      <c r="C370" s="16" t="s">
        <v>176</v>
      </c>
      <c r="D370" s="67" t="s">
        <v>177</v>
      </c>
      <c r="E370" s="34">
        <v>30</v>
      </c>
      <c r="F370" s="34"/>
      <c r="G370" s="34"/>
      <c r="H370" s="34">
        <v>91.3</v>
      </c>
      <c r="I370" s="15">
        <f t="shared" si="27"/>
        <v>91.3</v>
      </c>
      <c r="J370" s="15"/>
      <c r="K370" s="15"/>
      <c r="L370" s="3"/>
      <c r="M370" s="15">
        <f t="shared" si="28"/>
        <v>61.3</v>
      </c>
      <c r="N370" s="64">
        <f t="shared" si="29"/>
        <v>304.33333333333337</v>
      </c>
    </row>
    <row r="371" spans="1:14" s="26" customFormat="1" ht="15.75">
      <c r="A371" s="96"/>
      <c r="B371" s="96"/>
      <c r="C371" s="28"/>
      <c r="D371" s="24" t="s">
        <v>34</v>
      </c>
      <c r="E371" s="37">
        <f>E369</f>
        <v>30</v>
      </c>
      <c r="F371" s="37">
        <f>F369</f>
        <v>0</v>
      </c>
      <c r="G371" s="37">
        <f>G369</f>
        <v>0</v>
      </c>
      <c r="H371" s="37">
        <f>H369</f>
        <v>91.3</v>
      </c>
      <c r="I371" s="59">
        <f t="shared" si="27"/>
        <v>91.3</v>
      </c>
      <c r="J371" s="59"/>
      <c r="K371" s="59"/>
      <c r="M371" s="59">
        <f t="shared" si="28"/>
        <v>61.3</v>
      </c>
      <c r="N371" s="66">
        <f t="shared" si="29"/>
        <v>304.33333333333337</v>
      </c>
    </row>
    <row r="372" spans="1:14" s="26" customFormat="1" ht="18" customHeight="1">
      <c r="A372" s="97"/>
      <c r="B372" s="97"/>
      <c r="C372" s="23"/>
      <c r="D372" s="24" t="s">
        <v>35</v>
      </c>
      <c r="E372" s="37">
        <f>E368+E371</f>
        <v>444</v>
      </c>
      <c r="F372" s="37">
        <f>F368+F371</f>
        <v>0</v>
      </c>
      <c r="G372" s="37">
        <f>G368+G371</f>
        <v>0</v>
      </c>
      <c r="H372" s="37">
        <f>H368+H371</f>
        <v>200.39999999999998</v>
      </c>
      <c r="I372" s="59">
        <f t="shared" si="27"/>
        <v>200.39999999999998</v>
      </c>
      <c r="J372" s="59"/>
      <c r="K372" s="59"/>
      <c r="M372" s="59">
        <f t="shared" si="28"/>
        <v>-243.60000000000002</v>
      </c>
      <c r="N372" s="66">
        <f t="shared" si="29"/>
        <v>45.13513513513513</v>
      </c>
    </row>
    <row r="373" spans="1:14" s="26" customFormat="1" ht="18" customHeight="1" hidden="1">
      <c r="A373" s="95">
        <v>978</v>
      </c>
      <c r="B373" s="95" t="s">
        <v>199</v>
      </c>
      <c r="C373" s="16" t="s">
        <v>29</v>
      </c>
      <c r="D373" s="18" t="s">
        <v>178</v>
      </c>
      <c r="E373" s="34"/>
      <c r="F373" s="34"/>
      <c r="G373" s="34"/>
      <c r="H373" s="34"/>
      <c r="I373" s="15">
        <f t="shared" si="27"/>
        <v>0</v>
      </c>
      <c r="J373" s="15" t="e">
        <f>H373/G373*100</f>
        <v>#DIV/0!</v>
      </c>
      <c r="K373" s="15" t="e">
        <f>H373/F373*100</f>
        <v>#DIV/0!</v>
      </c>
      <c r="L373" s="3"/>
      <c r="M373" s="15">
        <f t="shared" si="28"/>
        <v>0</v>
      </c>
      <c r="N373" s="64" t="e">
        <f t="shared" si="29"/>
        <v>#DIV/0!</v>
      </c>
    </row>
    <row r="374" spans="1:14" s="26" customFormat="1" ht="27.75" customHeight="1" hidden="1">
      <c r="A374" s="97"/>
      <c r="B374" s="97"/>
      <c r="C374" s="23"/>
      <c r="D374" s="24" t="s">
        <v>35</v>
      </c>
      <c r="E374" s="37">
        <f>E373</f>
        <v>0</v>
      </c>
      <c r="F374" s="37">
        <f>F373</f>
        <v>0</v>
      </c>
      <c r="G374" s="37">
        <f>G373</f>
        <v>0</v>
      </c>
      <c r="H374" s="37">
        <f>H373</f>
        <v>0</v>
      </c>
      <c r="I374" s="15">
        <f t="shared" si="27"/>
        <v>0</v>
      </c>
      <c r="J374" s="15" t="e">
        <f>H374/G374*100</f>
        <v>#DIV/0!</v>
      </c>
      <c r="K374" s="15" t="e">
        <f>H374/F374*100</f>
        <v>#DIV/0!</v>
      </c>
      <c r="L374" s="3"/>
      <c r="M374" s="15">
        <f t="shared" si="28"/>
        <v>0</v>
      </c>
      <c r="N374" s="64" t="e">
        <f t="shared" si="29"/>
        <v>#DIV/0!</v>
      </c>
    </row>
    <row r="375" spans="1:14" s="26" customFormat="1" ht="18" customHeight="1">
      <c r="A375" s="95">
        <v>985</v>
      </c>
      <c r="B375" s="95" t="s">
        <v>198</v>
      </c>
      <c r="C375" s="16" t="s">
        <v>16</v>
      </c>
      <c r="D375" s="21" t="s">
        <v>17</v>
      </c>
      <c r="E375" s="34">
        <v>103.9</v>
      </c>
      <c r="F375" s="34"/>
      <c r="G375" s="34"/>
      <c r="H375" s="34">
        <v>12.5</v>
      </c>
      <c r="I375" s="15">
        <f t="shared" si="27"/>
        <v>12.5</v>
      </c>
      <c r="J375" s="15"/>
      <c r="K375" s="15"/>
      <c r="L375" s="3"/>
      <c r="M375" s="15">
        <f t="shared" si="28"/>
        <v>-91.4</v>
      </c>
      <c r="N375" s="64">
        <f t="shared" si="29"/>
        <v>12.030798845043309</v>
      </c>
    </row>
    <row r="376" spans="1:14" s="26" customFormat="1" ht="18" customHeight="1">
      <c r="A376" s="96"/>
      <c r="B376" s="96"/>
      <c r="C376" s="16" t="s">
        <v>27</v>
      </c>
      <c r="D376" s="18" t="s">
        <v>28</v>
      </c>
      <c r="E376" s="34"/>
      <c r="F376" s="34"/>
      <c r="G376" s="34"/>
      <c r="H376" s="34">
        <v>13.4</v>
      </c>
      <c r="I376" s="15">
        <f t="shared" si="27"/>
        <v>13.4</v>
      </c>
      <c r="J376" s="15" t="e">
        <f>H376/G376*100</f>
        <v>#DIV/0!</v>
      </c>
      <c r="K376" s="15" t="e">
        <f>H376/F376*100</f>
        <v>#DIV/0!</v>
      </c>
      <c r="L376" s="3"/>
      <c r="M376" s="15">
        <f t="shared" si="28"/>
        <v>13.4</v>
      </c>
      <c r="N376" s="64"/>
    </row>
    <row r="377" spans="1:14" s="26" customFormat="1" ht="18" customHeight="1">
      <c r="A377" s="96"/>
      <c r="B377" s="96"/>
      <c r="C377" s="16" t="s">
        <v>50</v>
      </c>
      <c r="D377" s="18" t="s">
        <v>51</v>
      </c>
      <c r="E377" s="34"/>
      <c r="F377" s="34">
        <v>111.3</v>
      </c>
      <c r="G377" s="34">
        <v>111.3</v>
      </c>
      <c r="H377" s="34">
        <v>111.3</v>
      </c>
      <c r="I377" s="15">
        <f t="shared" si="27"/>
        <v>0</v>
      </c>
      <c r="J377" s="15">
        <f>H377/G377*100</f>
        <v>100</v>
      </c>
      <c r="K377" s="15">
        <f>H377/F377*100</f>
        <v>100</v>
      </c>
      <c r="L377" s="3"/>
      <c r="M377" s="15">
        <f t="shared" si="28"/>
        <v>111.3</v>
      </c>
      <c r="N377" s="64"/>
    </row>
    <row r="378" spans="1:14" s="26" customFormat="1" ht="18" customHeight="1">
      <c r="A378" s="97"/>
      <c r="B378" s="97"/>
      <c r="C378" s="23"/>
      <c r="D378" s="24" t="s">
        <v>35</v>
      </c>
      <c r="E378" s="37">
        <f>E375+E376+E377</f>
        <v>103.9</v>
      </c>
      <c r="F378" s="37">
        <f>F375+F376+F377</f>
        <v>111.3</v>
      </c>
      <c r="G378" s="37">
        <f>G375+G376+G377</f>
        <v>111.3</v>
      </c>
      <c r="H378" s="37">
        <f>H375+H376+H377</f>
        <v>137.2</v>
      </c>
      <c r="I378" s="59">
        <f t="shared" si="27"/>
        <v>25.89999999999999</v>
      </c>
      <c r="J378" s="59">
        <f>H378/G378*100</f>
        <v>123.27044025157232</v>
      </c>
      <c r="K378" s="59">
        <f>H378/F378*100</f>
        <v>123.27044025157232</v>
      </c>
      <c r="M378" s="59">
        <f t="shared" si="28"/>
        <v>33.29999999999998</v>
      </c>
      <c r="N378" s="66">
        <f t="shared" si="29"/>
        <v>132.05004812319535</v>
      </c>
    </row>
    <row r="379" spans="1:14" s="26" customFormat="1" ht="78.75">
      <c r="A379" s="92" t="s">
        <v>162</v>
      </c>
      <c r="B379" s="95" t="s">
        <v>163</v>
      </c>
      <c r="C379" s="19" t="s">
        <v>14</v>
      </c>
      <c r="D379" s="20" t="s">
        <v>116</v>
      </c>
      <c r="E379" s="37"/>
      <c r="F379" s="34">
        <v>44501.2</v>
      </c>
      <c r="G379" s="34">
        <v>26052.7</v>
      </c>
      <c r="H379" s="34">
        <v>27888</v>
      </c>
      <c r="I379" s="15">
        <f t="shared" si="27"/>
        <v>1835.2999999999993</v>
      </c>
      <c r="J379" s="15">
        <f>H379/G379*100</f>
        <v>107.0445673577019</v>
      </c>
      <c r="K379" s="15">
        <f>H379/F379*100</f>
        <v>62.66797299848095</v>
      </c>
      <c r="L379" s="3"/>
      <c r="M379" s="15">
        <f t="shared" si="28"/>
        <v>27888</v>
      </c>
      <c r="N379" s="64"/>
    </row>
    <row r="380" spans="1:14" s="26" customFormat="1" ht="31.5">
      <c r="A380" s="98"/>
      <c r="B380" s="96"/>
      <c r="C380" s="16" t="s">
        <v>16</v>
      </c>
      <c r="D380" s="21" t="s">
        <v>17</v>
      </c>
      <c r="E380" s="37"/>
      <c r="F380" s="34"/>
      <c r="G380" s="34"/>
      <c r="H380" s="34">
        <v>2</v>
      </c>
      <c r="I380" s="15">
        <f t="shared" si="27"/>
        <v>2</v>
      </c>
      <c r="J380" s="15"/>
      <c r="K380" s="15"/>
      <c r="L380" s="3"/>
      <c r="M380" s="15">
        <f t="shared" si="28"/>
        <v>2</v>
      </c>
      <c r="N380" s="64"/>
    </row>
    <row r="381" spans="1:14" s="26" customFormat="1" ht="15.75" customHeight="1">
      <c r="A381" s="100"/>
      <c r="B381" s="100"/>
      <c r="C381" s="16" t="s">
        <v>101</v>
      </c>
      <c r="D381" s="18" t="s">
        <v>102</v>
      </c>
      <c r="E381" s="34"/>
      <c r="F381" s="34">
        <v>389.3</v>
      </c>
      <c r="G381" s="34">
        <v>389.3</v>
      </c>
      <c r="H381" s="34"/>
      <c r="I381" s="15">
        <f t="shared" si="27"/>
        <v>-389.3</v>
      </c>
      <c r="J381" s="15"/>
      <c r="K381" s="15">
        <f>H381/F381*100</f>
        <v>0</v>
      </c>
      <c r="L381" s="3"/>
      <c r="M381" s="15">
        <f t="shared" si="28"/>
        <v>0</v>
      </c>
      <c r="N381" s="64"/>
    </row>
    <row r="382" spans="1:14" s="26" customFormat="1" ht="15.75" customHeight="1">
      <c r="A382" s="100"/>
      <c r="B382" s="100"/>
      <c r="C382" s="16" t="s">
        <v>22</v>
      </c>
      <c r="D382" s="18" t="s">
        <v>23</v>
      </c>
      <c r="E382" s="34">
        <f>E383</f>
        <v>0</v>
      </c>
      <c r="F382" s="34">
        <f>F383</f>
        <v>0</v>
      </c>
      <c r="G382" s="34">
        <f>G383</f>
        <v>0</v>
      </c>
      <c r="H382" s="34">
        <f>H383</f>
        <v>13.1</v>
      </c>
      <c r="I382" s="15">
        <f t="shared" si="27"/>
        <v>13.1</v>
      </c>
      <c r="J382" s="15"/>
      <c r="K382" s="15"/>
      <c r="L382" s="3"/>
      <c r="M382" s="15">
        <f t="shared" si="28"/>
        <v>13.1</v>
      </c>
      <c r="N382" s="64"/>
    </row>
    <row r="383" spans="1:14" s="26" customFormat="1" ht="15.75" customHeight="1" hidden="1">
      <c r="A383" s="100"/>
      <c r="B383" s="100"/>
      <c r="C383" s="19" t="s">
        <v>25</v>
      </c>
      <c r="D383" s="20" t="s">
        <v>26</v>
      </c>
      <c r="E383" s="34"/>
      <c r="F383" s="34"/>
      <c r="G383" s="34"/>
      <c r="H383" s="34">
        <v>13.1</v>
      </c>
      <c r="I383" s="15">
        <f t="shared" si="27"/>
        <v>13.1</v>
      </c>
      <c r="J383" s="15"/>
      <c r="K383" s="15"/>
      <c r="L383" s="3"/>
      <c r="M383" s="15">
        <f t="shared" si="28"/>
        <v>13.1</v>
      </c>
      <c r="N383" s="64"/>
    </row>
    <row r="384" spans="1:14" s="26" customFormat="1" ht="15.75" customHeight="1" hidden="1">
      <c r="A384" s="100"/>
      <c r="B384" s="100"/>
      <c r="C384" s="16" t="s">
        <v>27</v>
      </c>
      <c r="D384" s="18" t="s">
        <v>28</v>
      </c>
      <c r="E384" s="34"/>
      <c r="F384" s="34"/>
      <c r="G384" s="34"/>
      <c r="H384" s="34"/>
      <c r="I384" s="15">
        <f t="shared" si="27"/>
        <v>0</v>
      </c>
      <c r="J384" s="15"/>
      <c r="K384" s="15"/>
      <c r="L384" s="3"/>
      <c r="M384" s="15">
        <f t="shared" si="28"/>
        <v>0</v>
      </c>
      <c r="N384" s="64"/>
    </row>
    <row r="385" spans="1:14" s="26" customFormat="1" ht="15.75" customHeight="1">
      <c r="A385" s="100"/>
      <c r="B385" s="100"/>
      <c r="C385" s="16" t="s">
        <v>217</v>
      </c>
      <c r="D385" s="18" t="s">
        <v>46</v>
      </c>
      <c r="E385" s="34"/>
      <c r="F385" s="34"/>
      <c r="G385" s="34"/>
      <c r="H385" s="34">
        <v>-6048.3</v>
      </c>
      <c r="I385" s="15">
        <f t="shared" si="27"/>
        <v>-6048.3</v>
      </c>
      <c r="J385" s="15"/>
      <c r="K385" s="15"/>
      <c r="L385" s="3"/>
      <c r="M385" s="15">
        <f t="shared" si="28"/>
        <v>-6048.3</v>
      </c>
      <c r="N385" s="64"/>
    </row>
    <row r="386" spans="1:14" s="26" customFormat="1" ht="15.75">
      <c r="A386" s="100"/>
      <c r="B386" s="100"/>
      <c r="C386" s="16" t="s">
        <v>49</v>
      </c>
      <c r="D386" s="18" t="s">
        <v>86</v>
      </c>
      <c r="E386" s="11">
        <v>247281.2</v>
      </c>
      <c r="F386" s="11">
        <v>120968.8</v>
      </c>
      <c r="G386" s="11">
        <v>78226.4</v>
      </c>
      <c r="H386" s="11"/>
      <c r="I386" s="15">
        <f t="shared" si="27"/>
        <v>-78226.4</v>
      </c>
      <c r="J386" s="15"/>
      <c r="K386" s="15"/>
      <c r="L386" s="3"/>
      <c r="M386" s="15">
        <f t="shared" si="28"/>
        <v>-247281.2</v>
      </c>
      <c r="N386" s="64">
        <f t="shared" si="29"/>
        <v>0</v>
      </c>
    </row>
    <row r="387" spans="1:14" s="26" customFormat="1" ht="15.75">
      <c r="A387" s="100"/>
      <c r="B387" s="100"/>
      <c r="C387" s="16" t="s">
        <v>50</v>
      </c>
      <c r="D387" s="18" t="s">
        <v>51</v>
      </c>
      <c r="E387" s="11">
        <v>25835</v>
      </c>
      <c r="F387" s="34">
        <v>107189.2</v>
      </c>
      <c r="G387" s="34">
        <v>107184.8</v>
      </c>
      <c r="H387" s="34">
        <v>85405.5</v>
      </c>
      <c r="I387" s="15">
        <f t="shared" si="27"/>
        <v>-21779.300000000003</v>
      </c>
      <c r="J387" s="15">
        <f>H387/G387*100</f>
        <v>79.68060769810644</v>
      </c>
      <c r="K387" s="15">
        <f>H387/F387*100</f>
        <v>79.6773368958813</v>
      </c>
      <c r="L387" s="3"/>
      <c r="M387" s="15">
        <f t="shared" si="28"/>
        <v>59570.5</v>
      </c>
      <c r="N387" s="64">
        <f t="shared" si="29"/>
        <v>330.58060770272886</v>
      </c>
    </row>
    <row r="388" spans="1:14" s="26" customFormat="1" ht="15.75" customHeight="1">
      <c r="A388" s="100"/>
      <c r="B388" s="100"/>
      <c r="C388" s="16" t="s">
        <v>52</v>
      </c>
      <c r="D388" s="20" t="s">
        <v>53</v>
      </c>
      <c r="E388" s="34">
        <v>86824.6</v>
      </c>
      <c r="F388" s="34">
        <v>5859.8</v>
      </c>
      <c r="G388" s="34">
        <v>5859.8</v>
      </c>
      <c r="H388" s="34">
        <v>32115.9</v>
      </c>
      <c r="I388" s="15">
        <f t="shared" si="27"/>
        <v>26256.100000000002</v>
      </c>
      <c r="J388" s="15"/>
      <c r="K388" s="15"/>
      <c r="L388" s="3"/>
      <c r="M388" s="15">
        <f t="shared" si="28"/>
        <v>-54708.700000000004</v>
      </c>
      <c r="N388" s="64">
        <f t="shared" si="29"/>
        <v>36.98940162119952</v>
      </c>
    </row>
    <row r="389" spans="1:14" s="26" customFormat="1" ht="31.5">
      <c r="A389" s="100"/>
      <c r="B389" s="100"/>
      <c r="C389" s="28"/>
      <c r="D389" s="24" t="s">
        <v>211</v>
      </c>
      <c r="E389" s="37">
        <f>E390-E385</f>
        <v>359940.80000000005</v>
      </c>
      <c r="F389" s="37">
        <f>F390-F385</f>
        <v>278908.3</v>
      </c>
      <c r="G389" s="37">
        <f>G390-G385</f>
        <v>217713</v>
      </c>
      <c r="H389" s="37">
        <f>H390-H385</f>
        <v>145424.5</v>
      </c>
      <c r="I389" s="59">
        <f t="shared" si="27"/>
        <v>-72288.5</v>
      </c>
      <c r="J389" s="59">
        <f>H389/G389*100</f>
        <v>66.79642465080174</v>
      </c>
      <c r="K389" s="59">
        <f>H389/F389*100</f>
        <v>52.14061395806435</v>
      </c>
      <c r="M389" s="59">
        <f t="shared" si="28"/>
        <v>-214516.30000000005</v>
      </c>
      <c r="N389" s="66">
        <f t="shared" si="29"/>
        <v>40.40233838453434</v>
      </c>
    </row>
    <row r="390" spans="1:14" s="26" customFormat="1" ht="31.5">
      <c r="A390" s="101"/>
      <c r="B390" s="101"/>
      <c r="C390" s="8"/>
      <c r="D390" s="24" t="s">
        <v>212</v>
      </c>
      <c r="E390" s="37">
        <f>SUM(E379:E382,E384:E388)</f>
        <v>359940.80000000005</v>
      </c>
      <c r="F390" s="37">
        <f>SUM(F379:F382,F384:F388)</f>
        <v>278908.3</v>
      </c>
      <c r="G390" s="37">
        <f>SUM(G379:G382,G384:G388)</f>
        <v>217713</v>
      </c>
      <c r="H390" s="37">
        <f>SUM(H379:H382,H384:H388)</f>
        <v>139376.2</v>
      </c>
      <c r="I390" s="59">
        <f t="shared" si="27"/>
        <v>-78336.79999999999</v>
      </c>
      <c r="J390" s="59">
        <f>H390/G390*100</f>
        <v>64.0183176934772</v>
      </c>
      <c r="K390" s="59">
        <f>H390/F390*100</f>
        <v>49.97205174603984</v>
      </c>
      <c r="M390" s="59">
        <f t="shared" si="28"/>
        <v>-220564.60000000003</v>
      </c>
      <c r="N390" s="66">
        <f t="shared" si="29"/>
        <v>38.72197872539039</v>
      </c>
    </row>
    <row r="391" spans="1:14" ht="63">
      <c r="A391" s="92" t="s">
        <v>164</v>
      </c>
      <c r="B391" s="95" t="s">
        <v>165</v>
      </c>
      <c r="C391" s="19" t="s">
        <v>60</v>
      </c>
      <c r="D391" s="33" t="s">
        <v>61</v>
      </c>
      <c r="E391" s="11">
        <v>298965.2</v>
      </c>
      <c r="F391" s="11">
        <v>610333.4</v>
      </c>
      <c r="G391" s="11">
        <v>274290.5</v>
      </c>
      <c r="H391" s="11">
        <v>224927.2</v>
      </c>
      <c r="I391" s="15">
        <f aca="true" t="shared" si="32" ref="I391:I426">H391-G391</f>
        <v>-49363.29999999999</v>
      </c>
      <c r="J391" s="15">
        <f aca="true" t="shared" si="33" ref="J391:J422">H391/G391*100</f>
        <v>82.0032775469803</v>
      </c>
      <c r="K391" s="15">
        <f aca="true" t="shared" si="34" ref="K391:K426">H391/F391*100</f>
        <v>36.85316910396842</v>
      </c>
      <c r="M391" s="15">
        <f aca="true" t="shared" si="35" ref="M391:M426">H391-E391</f>
        <v>-74038</v>
      </c>
      <c r="N391" s="64">
        <f t="shared" si="29"/>
        <v>75.2352447709633</v>
      </c>
    </row>
    <row r="392" spans="1:14" ht="31.5">
      <c r="A392" s="98"/>
      <c r="B392" s="96"/>
      <c r="C392" s="16" t="s">
        <v>168</v>
      </c>
      <c r="D392" s="18" t="s">
        <v>169</v>
      </c>
      <c r="E392" s="11">
        <v>6375.5</v>
      </c>
      <c r="F392" s="11">
        <v>35694.5</v>
      </c>
      <c r="G392" s="11">
        <v>17000</v>
      </c>
      <c r="H392" s="11">
        <v>17198</v>
      </c>
      <c r="I392" s="15">
        <f t="shared" si="32"/>
        <v>198</v>
      </c>
      <c r="J392" s="15">
        <f t="shared" si="33"/>
        <v>101.16470588235293</v>
      </c>
      <c r="K392" s="15">
        <f t="shared" si="34"/>
        <v>48.181092325148136</v>
      </c>
      <c r="M392" s="15">
        <f t="shared" si="35"/>
        <v>10822.5</v>
      </c>
      <c r="N392" s="64">
        <f t="shared" si="29"/>
        <v>269.75139204768254</v>
      </c>
    </row>
    <row r="393" spans="1:14" ht="31.5" customHeight="1">
      <c r="A393" s="98"/>
      <c r="B393" s="96"/>
      <c r="C393" s="16" t="s">
        <v>16</v>
      </c>
      <c r="D393" s="21" t="s">
        <v>17</v>
      </c>
      <c r="E393" s="61">
        <v>193.4</v>
      </c>
      <c r="F393" s="11"/>
      <c r="G393" s="11"/>
      <c r="H393" s="11">
        <v>157</v>
      </c>
      <c r="I393" s="15">
        <f t="shared" si="32"/>
        <v>157</v>
      </c>
      <c r="J393" s="15"/>
      <c r="K393" s="15"/>
      <c r="M393" s="15">
        <f t="shared" si="35"/>
        <v>-36.400000000000006</v>
      </c>
      <c r="N393" s="64">
        <f aca="true" t="shared" si="36" ref="N393:N426">H393/E393*100</f>
        <v>81.1789038262668</v>
      </c>
    </row>
    <row r="394" spans="1:14" ht="47.25">
      <c r="A394" s="98"/>
      <c r="B394" s="96"/>
      <c r="C394" s="19" t="s">
        <v>62</v>
      </c>
      <c r="D394" s="20" t="s">
        <v>63</v>
      </c>
      <c r="E394" s="11">
        <v>172725.4</v>
      </c>
      <c r="F394" s="11">
        <f>187221.4+1709.2</f>
        <v>188930.6</v>
      </c>
      <c r="G394" s="11">
        <v>104109.3</v>
      </c>
      <c r="H394" s="11">
        <v>173704.2</v>
      </c>
      <c r="I394" s="15">
        <f t="shared" si="32"/>
        <v>69594.90000000001</v>
      </c>
      <c r="J394" s="15">
        <f t="shared" si="33"/>
        <v>166.84791848566843</v>
      </c>
      <c r="K394" s="15">
        <f t="shared" si="34"/>
        <v>91.94074437915299</v>
      </c>
      <c r="M394" s="15">
        <f t="shared" si="35"/>
        <v>978.8000000000175</v>
      </c>
      <c r="N394" s="64">
        <f t="shared" si="36"/>
        <v>100.56667982821288</v>
      </c>
    </row>
    <row r="395" spans="1:14" ht="15.75">
      <c r="A395" s="98"/>
      <c r="B395" s="96"/>
      <c r="C395" s="16" t="s">
        <v>27</v>
      </c>
      <c r="D395" s="18" t="s">
        <v>28</v>
      </c>
      <c r="E395" s="11">
        <v>-486.5</v>
      </c>
      <c r="F395" s="11"/>
      <c r="G395" s="11"/>
      <c r="H395" s="11">
        <v>-710.8</v>
      </c>
      <c r="I395" s="15">
        <f t="shared" si="32"/>
        <v>-710.8</v>
      </c>
      <c r="J395" s="15"/>
      <c r="K395" s="15"/>
      <c r="M395" s="15">
        <f t="shared" si="35"/>
        <v>-224.29999999999995</v>
      </c>
      <c r="N395" s="64">
        <f t="shared" si="36"/>
        <v>146.1048304213772</v>
      </c>
    </row>
    <row r="396" spans="1:14" ht="15.75">
      <c r="A396" s="98"/>
      <c r="B396" s="96"/>
      <c r="C396" s="16" t="s">
        <v>50</v>
      </c>
      <c r="D396" s="18" t="s">
        <v>51</v>
      </c>
      <c r="E396" s="11"/>
      <c r="F396" s="11">
        <v>27.8</v>
      </c>
      <c r="G396" s="11">
        <v>27.8</v>
      </c>
      <c r="H396" s="11">
        <v>27.8</v>
      </c>
      <c r="I396" s="15">
        <f t="shared" si="32"/>
        <v>0</v>
      </c>
      <c r="J396" s="15">
        <f t="shared" si="33"/>
        <v>100</v>
      </c>
      <c r="K396" s="15">
        <f t="shared" si="34"/>
        <v>100</v>
      </c>
      <c r="M396" s="15">
        <f t="shared" si="35"/>
        <v>27.8</v>
      </c>
      <c r="N396" s="64"/>
    </row>
    <row r="397" spans="1:14" s="26" customFormat="1" ht="15.75">
      <c r="A397" s="98"/>
      <c r="B397" s="96"/>
      <c r="C397" s="23"/>
      <c r="D397" s="24" t="s">
        <v>31</v>
      </c>
      <c r="E397" s="37">
        <f>SUM(E391:E396)</f>
        <v>477773</v>
      </c>
      <c r="F397" s="37">
        <f>SUM(F391:F396)</f>
        <v>834986.3</v>
      </c>
      <c r="G397" s="37">
        <f>SUM(G391:G396)</f>
        <v>395427.6</v>
      </c>
      <c r="H397" s="37">
        <f>SUM(H391:H396)</f>
        <v>415303.4</v>
      </c>
      <c r="I397" s="59">
        <f t="shared" si="32"/>
        <v>19875.800000000047</v>
      </c>
      <c r="J397" s="59">
        <f t="shared" si="33"/>
        <v>105.02640685677986</v>
      </c>
      <c r="K397" s="59">
        <f t="shared" si="34"/>
        <v>49.737750188236625</v>
      </c>
      <c r="M397" s="59">
        <f t="shared" si="35"/>
        <v>-62469.59999999998</v>
      </c>
      <c r="N397" s="66">
        <f t="shared" si="36"/>
        <v>86.92483669022737</v>
      </c>
    </row>
    <row r="398" spans="1:14" ht="15.75">
      <c r="A398" s="98"/>
      <c r="B398" s="96"/>
      <c r="C398" s="16" t="s">
        <v>170</v>
      </c>
      <c r="D398" s="18" t="s">
        <v>171</v>
      </c>
      <c r="E398" s="11">
        <v>59001.3</v>
      </c>
      <c r="F398" s="11">
        <v>231414</v>
      </c>
      <c r="G398" s="11">
        <v>57237</v>
      </c>
      <c r="H398" s="11">
        <v>56133.5</v>
      </c>
      <c r="I398" s="15">
        <f t="shared" si="32"/>
        <v>-1103.5</v>
      </c>
      <c r="J398" s="15">
        <f t="shared" si="33"/>
        <v>98.07205129549068</v>
      </c>
      <c r="K398" s="15">
        <f t="shared" si="34"/>
        <v>24.25674332581434</v>
      </c>
      <c r="M398" s="15">
        <f t="shared" si="35"/>
        <v>-2867.800000000003</v>
      </c>
      <c r="N398" s="64">
        <f t="shared" si="36"/>
        <v>95.13942913122253</v>
      </c>
    </row>
    <row r="399" spans="1:14" ht="15.75">
      <c r="A399" s="98"/>
      <c r="B399" s="96"/>
      <c r="C399" s="16" t="s">
        <v>172</v>
      </c>
      <c r="D399" s="18" t="s">
        <v>173</v>
      </c>
      <c r="E399" s="11">
        <v>1820512.2</v>
      </c>
      <c r="F399" s="11">
        <v>3295898.2</v>
      </c>
      <c r="G399" s="11">
        <v>1927432.9</v>
      </c>
      <c r="H399" s="11">
        <v>1923891.7</v>
      </c>
      <c r="I399" s="15">
        <f t="shared" si="32"/>
        <v>-3541.1999999999534</v>
      </c>
      <c r="J399" s="15">
        <f t="shared" si="33"/>
        <v>99.81627375977654</v>
      </c>
      <c r="K399" s="15">
        <f t="shared" si="34"/>
        <v>58.3723034892279</v>
      </c>
      <c r="M399" s="15">
        <f t="shared" si="35"/>
        <v>103379.5</v>
      </c>
      <c r="N399" s="64">
        <f t="shared" si="36"/>
        <v>105.67859418904195</v>
      </c>
    </row>
    <row r="400" spans="1:14" ht="15.75">
      <c r="A400" s="98"/>
      <c r="B400" s="96"/>
      <c r="C400" s="16" t="s">
        <v>166</v>
      </c>
      <c r="D400" s="27" t="s">
        <v>167</v>
      </c>
      <c r="E400" s="34">
        <v>-8835.3</v>
      </c>
      <c r="F400" s="11"/>
      <c r="G400" s="11"/>
      <c r="H400" s="11">
        <v>23244.9</v>
      </c>
      <c r="I400" s="15">
        <f t="shared" si="32"/>
        <v>23244.9</v>
      </c>
      <c r="J400" s="15"/>
      <c r="K400" s="15"/>
      <c r="M400" s="15">
        <f t="shared" si="35"/>
        <v>32080.2</v>
      </c>
      <c r="N400" s="64">
        <f t="shared" si="36"/>
        <v>-263.0912362907881</v>
      </c>
    </row>
    <row r="401" spans="1:14" ht="63">
      <c r="A401" s="98"/>
      <c r="B401" s="96"/>
      <c r="C401" s="19" t="s">
        <v>60</v>
      </c>
      <c r="D401" s="33" t="s">
        <v>61</v>
      </c>
      <c r="E401" s="34">
        <v>39.5</v>
      </c>
      <c r="F401" s="11"/>
      <c r="G401" s="11"/>
      <c r="H401" s="11">
        <v>-49.8</v>
      </c>
      <c r="I401" s="15">
        <f t="shared" si="32"/>
        <v>-49.8</v>
      </c>
      <c r="J401" s="15"/>
      <c r="K401" s="15"/>
      <c r="M401" s="15">
        <f t="shared" si="35"/>
        <v>-89.3</v>
      </c>
      <c r="N401" s="64">
        <f t="shared" si="36"/>
        <v>-126.0759493670886</v>
      </c>
    </row>
    <row r="402" spans="1:14" ht="15.75">
      <c r="A402" s="98"/>
      <c r="B402" s="96"/>
      <c r="C402" s="16" t="s">
        <v>22</v>
      </c>
      <c r="D402" s="18" t="s">
        <v>23</v>
      </c>
      <c r="E402" s="11">
        <f>E403</f>
        <v>279</v>
      </c>
      <c r="F402" s="11">
        <f>F403</f>
        <v>548.2</v>
      </c>
      <c r="G402" s="11">
        <v>298.5</v>
      </c>
      <c r="H402" s="11">
        <f>H403</f>
        <v>303.1</v>
      </c>
      <c r="I402" s="15">
        <f t="shared" si="32"/>
        <v>4.600000000000023</v>
      </c>
      <c r="J402" s="15">
        <f t="shared" si="33"/>
        <v>101.54103852596317</v>
      </c>
      <c r="K402" s="15">
        <f t="shared" si="34"/>
        <v>55.29004013133893</v>
      </c>
      <c r="M402" s="15">
        <f t="shared" si="35"/>
        <v>24.100000000000023</v>
      </c>
      <c r="N402" s="64">
        <f t="shared" si="36"/>
        <v>108.63799283154123</v>
      </c>
    </row>
    <row r="403" spans="1:14" ht="31.5" customHeight="1">
      <c r="A403" s="98"/>
      <c r="B403" s="96"/>
      <c r="C403" s="19" t="s">
        <v>174</v>
      </c>
      <c r="D403" s="20" t="s">
        <v>175</v>
      </c>
      <c r="E403" s="11">
        <v>279</v>
      </c>
      <c r="F403" s="11">
        <f>115+433.2</f>
        <v>548.2</v>
      </c>
      <c r="G403" s="11">
        <v>219.5</v>
      </c>
      <c r="H403" s="11">
        <v>303.1</v>
      </c>
      <c r="I403" s="15">
        <f t="shared" si="32"/>
        <v>83.60000000000002</v>
      </c>
      <c r="J403" s="15">
        <f t="shared" si="33"/>
        <v>138.0865603644647</v>
      </c>
      <c r="K403" s="15">
        <f t="shared" si="34"/>
        <v>55.29004013133893</v>
      </c>
      <c r="M403" s="15">
        <f t="shared" si="35"/>
        <v>24.100000000000023</v>
      </c>
      <c r="N403" s="64">
        <f t="shared" si="36"/>
        <v>108.63799283154123</v>
      </c>
    </row>
    <row r="404" spans="1:14" s="26" customFormat="1" ht="15.75">
      <c r="A404" s="98"/>
      <c r="B404" s="96"/>
      <c r="C404" s="23"/>
      <c r="D404" s="24" t="s">
        <v>34</v>
      </c>
      <c r="E404" s="37">
        <f>SUM(E398:E402)</f>
        <v>1870996.7</v>
      </c>
      <c r="F404" s="37">
        <f>SUM(F398:F402)</f>
        <v>3527860.4000000004</v>
      </c>
      <c r="G404" s="37">
        <f>SUM(G398:G402)</f>
        <v>1984968.4</v>
      </c>
      <c r="H404" s="37">
        <f>SUM(H398:H402)</f>
        <v>2003523.4</v>
      </c>
      <c r="I404" s="59">
        <f t="shared" si="32"/>
        <v>18555</v>
      </c>
      <c r="J404" s="59">
        <f t="shared" si="33"/>
        <v>100.9347755863519</v>
      </c>
      <c r="K404" s="59">
        <f t="shared" si="34"/>
        <v>56.791459208533304</v>
      </c>
      <c r="M404" s="59">
        <f t="shared" si="35"/>
        <v>132526.69999999995</v>
      </c>
      <c r="N404" s="66">
        <f t="shared" si="36"/>
        <v>107.0832139896345</v>
      </c>
    </row>
    <row r="405" spans="1:14" s="26" customFormat="1" ht="15.75">
      <c r="A405" s="99"/>
      <c r="B405" s="97"/>
      <c r="C405" s="23"/>
      <c r="D405" s="24" t="s">
        <v>35</v>
      </c>
      <c r="E405" s="37">
        <f>E397+E404</f>
        <v>2348769.7</v>
      </c>
      <c r="F405" s="37">
        <f>F397+F404</f>
        <v>4362846.7</v>
      </c>
      <c r="G405" s="37">
        <f>G397+G404</f>
        <v>2380396</v>
      </c>
      <c r="H405" s="37">
        <f>H397+H404</f>
        <v>2418826.8</v>
      </c>
      <c r="I405" s="59">
        <f t="shared" si="32"/>
        <v>38430.799999999814</v>
      </c>
      <c r="J405" s="59">
        <f t="shared" si="33"/>
        <v>101.6144708695528</v>
      </c>
      <c r="K405" s="59">
        <f t="shared" si="34"/>
        <v>55.441480444408</v>
      </c>
      <c r="M405" s="59">
        <f t="shared" si="35"/>
        <v>70057.09999999963</v>
      </c>
      <c r="N405" s="66">
        <f t="shared" si="36"/>
        <v>102.98271473784763</v>
      </c>
    </row>
    <row r="406" spans="1:14" s="26" customFormat="1" ht="15.75" hidden="1">
      <c r="A406" s="95"/>
      <c r="B406" s="95" t="s">
        <v>213</v>
      </c>
      <c r="C406" s="16" t="s">
        <v>166</v>
      </c>
      <c r="D406" s="27" t="s">
        <v>167</v>
      </c>
      <c r="E406" s="34"/>
      <c r="F406" s="37"/>
      <c r="G406" s="37"/>
      <c r="H406" s="34"/>
      <c r="I406" s="15">
        <f t="shared" si="32"/>
        <v>0</v>
      </c>
      <c r="J406" s="15"/>
      <c r="K406" s="15"/>
      <c r="L406" s="3"/>
      <c r="M406" s="15">
        <f t="shared" si="35"/>
        <v>0</v>
      </c>
      <c r="N406" s="64"/>
    </row>
    <row r="407" spans="1:14" s="26" customFormat="1" ht="80.25" customHeight="1" hidden="1">
      <c r="A407" s="96"/>
      <c r="B407" s="96"/>
      <c r="C407" s="29" t="s">
        <v>54</v>
      </c>
      <c r="D407" s="30" t="s">
        <v>55</v>
      </c>
      <c r="E407" s="11"/>
      <c r="F407" s="11"/>
      <c r="G407" s="11"/>
      <c r="H407" s="11"/>
      <c r="I407" s="15">
        <f t="shared" si="32"/>
        <v>0</v>
      </c>
      <c r="J407" s="15" t="e">
        <f t="shared" si="33"/>
        <v>#DIV/0!</v>
      </c>
      <c r="K407" s="15" t="e">
        <f t="shared" si="34"/>
        <v>#DIV/0!</v>
      </c>
      <c r="L407" s="3"/>
      <c r="M407" s="15">
        <f t="shared" si="35"/>
        <v>0</v>
      </c>
      <c r="N407" s="64"/>
    </row>
    <row r="408" spans="1:14" s="26" customFormat="1" ht="78.75" hidden="1">
      <c r="A408" s="96"/>
      <c r="B408" s="96"/>
      <c r="C408" s="31" t="s">
        <v>56</v>
      </c>
      <c r="D408" s="30" t="s">
        <v>57</v>
      </c>
      <c r="E408" s="11"/>
      <c r="F408" s="11"/>
      <c r="G408" s="11"/>
      <c r="H408" s="11"/>
      <c r="I408" s="15">
        <f t="shared" si="32"/>
        <v>0</v>
      </c>
      <c r="J408" s="15" t="e">
        <f t="shared" si="33"/>
        <v>#DIV/0!</v>
      </c>
      <c r="K408" s="15" t="e">
        <f t="shared" si="34"/>
        <v>#DIV/0!</v>
      </c>
      <c r="L408" s="3"/>
      <c r="M408" s="15">
        <f t="shared" si="35"/>
        <v>0</v>
      </c>
      <c r="N408" s="64"/>
    </row>
    <row r="409" spans="1:14" ht="15.75" hidden="1">
      <c r="A409" s="100"/>
      <c r="B409" s="100"/>
      <c r="C409" s="16" t="s">
        <v>22</v>
      </c>
      <c r="D409" s="18" t="s">
        <v>23</v>
      </c>
      <c r="E409" s="11">
        <f>SUM(E410:E410)</f>
        <v>0</v>
      </c>
      <c r="F409" s="11">
        <f>SUM(F410:F410)</f>
        <v>0</v>
      </c>
      <c r="G409" s="11">
        <f>SUM(G410:G410)</f>
        <v>0</v>
      </c>
      <c r="H409" s="11">
        <f>SUM(H410:H410)</f>
        <v>0</v>
      </c>
      <c r="I409" s="15">
        <f t="shared" si="32"/>
        <v>0</v>
      </c>
      <c r="J409" s="15" t="e">
        <f t="shared" si="33"/>
        <v>#DIV/0!</v>
      </c>
      <c r="K409" s="15" t="e">
        <f t="shared" si="34"/>
        <v>#DIV/0!</v>
      </c>
      <c r="M409" s="15">
        <f t="shared" si="35"/>
        <v>0</v>
      </c>
      <c r="N409" s="64"/>
    </row>
    <row r="410" spans="1:14" ht="63" hidden="1">
      <c r="A410" s="100"/>
      <c r="B410" s="100"/>
      <c r="C410" s="16" t="s">
        <v>176</v>
      </c>
      <c r="D410" s="67" t="s">
        <v>177</v>
      </c>
      <c r="E410" s="11"/>
      <c r="F410" s="11"/>
      <c r="G410" s="11"/>
      <c r="H410" s="11"/>
      <c r="I410" s="15">
        <f t="shared" si="32"/>
        <v>0</v>
      </c>
      <c r="J410" s="15" t="e">
        <f t="shared" si="33"/>
        <v>#DIV/0!</v>
      </c>
      <c r="K410" s="15" t="e">
        <f t="shared" si="34"/>
        <v>#DIV/0!</v>
      </c>
      <c r="M410" s="15">
        <f t="shared" si="35"/>
        <v>0</v>
      </c>
      <c r="N410" s="64"/>
    </row>
    <row r="411" spans="1:14" ht="15.75" customHeight="1">
      <c r="A411" s="100"/>
      <c r="B411" s="100"/>
      <c r="C411" s="16" t="s">
        <v>49</v>
      </c>
      <c r="D411" s="18" t="s">
        <v>86</v>
      </c>
      <c r="E411" s="11"/>
      <c r="F411" s="11">
        <v>5604.1</v>
      </c>
      <c r="G411" s="11"/>
      <c r="H411" s="11"/>
      <c r="I411" s="15">
        <f t="shared" si="32"/>
        <v>0</v>
      </c>
      <c r="J411" s="15"/>
      <c r="K411" s="15">
        <f t="shared" si="34"/>
        <v>0</v>
      </c>
      <c r="M411" s="15">
        <f t="shared" si="35"/>
        <v>0</v>
      </c>
      <c r="N411" s="64"/>
    </row>
    <row r="412" spans="1:14" ht="15.75" customHeight="1">
      <c r="A412" s="100"/>
      <c r="B412" s="100"/>
      <c r="C412" s="16" t="s">
        <v>50</v>
      </c>
      <c r="D412" s="18" t="s">
        <v>51</v>
      </c>
      <c r="E412" s="11"/>
      <c r="F412" s="11">
        <f>5050.4+2197.2</f>
        <v>7247.599999999999</v>
      </c>
      <c r="G412" s="11">
        <v>5050.4</v>
      </c>
      <c r="H412" s="11"/>
      <c r="I412" s="15">
        <f t="shared" si="32"/>
        <v>-5050.4</v>
      </c>
      <c r="J412" s="15"/>
      <c r="K412" s="15">
        <f t="shared" si="34"/>
        <v>0</v>
      </c>
      <c r="M412" s="15">
        <f t="shared" si="35"/>
        <v>0</v>
      </c>
      <c r="N412" s="64"/>
    </row>
    <row r="413" spans="1:14" ht="15.75" customHeight="1">
      <c r="A413" s="100"/>
      <c r="B413" s="100"/>
      <c r="C413" s="16" t="s">
        <v>52</v>
      </c>
      <c r="D413" s="20" t="s">
        <v>53</v>
      </c>
      <c r="E413" s="11"/>
      <c r="F413" s="11">
        <f>71955.4-350-67690.1+30616</f>
        <v>34531.29999999999</v>
      </c>
      <c r="G413" s="11">
        <v>3915.3</v>
      </c>
      <c r="H413" s="11"/>
      <c r="I413" s="15">
        <f t="shared" si="32"/>
        <v>-3915.3</v>
      </c>
      <c r="J413" s="15"/>
      <c r="K413" s="15">
        <f t="shared" si="34"/>
        <v>0</v>
      </c>
      <c r="M413" s="15">
        <f t="shared" si="35"/>
        <v>0</v>
      </c>
      <c r="N413" s="64"/>
    </row>
    <row r="414" spans="1:14" s="26" customFormat="1" ht="15.75">
      <c r="A414" s="101"/>
      <c r="B414" s="101"/>
      <c r="C414" s="23"/>
      <c r="D414" s="24" t="s">
        <v>179</v>
      </c>
      <c r="E414" s="37">
        <f>SUM(E406:E409,E411:E413)</f>
        <v>0</v>
      </c>
      <c r="F414" s="37">
        <f>SUM(F406:F409,F411:F413)</f>
        <v>47382.999999999985</v>
      </c>
      <c r="G414" s="37">
        <f>SUM(G406:G409,G411:G413)</f>
        <v>8965.7</v>
      </c>
      <c r="H414" s="37">
        <f>SUM(H406:H409,H411:H413)</f>
        <v>0</v>
      </c>
      <c r="I414" s="59">
        <f t="shared" si="32"/>
        <v>-8965.7</v>
      </c>
      <c r="J414" s="59"/>
      <c r="K414" s="15">
        <f t="shared" si="34"/>
        <v>0</v>
      </c>
      <c r="M414" s="59">
        <f t="shared" si="35"/>
        <v>0</v>
      </c>
      <c r="N414" s="66"/>
    </row>
    <row r="415" spans="5:14" ht="15.75">
      <c r="E415" s="62"/>
      <c r="H415" s="62"/>
      <c r="I415" s="15">
        <f t="shared" si="32"/>
        <v>0</v>
      </c>
      <c r="J415" s="15"/>
      <c r="K415" s="15"/>
      <c r="M415" s="15">
        <f t="shared" si="35"/>
        <v>0</v>
      </c>
      <c r="N415" s="64"/>
    </row>
    <row r="416" spans="1:14" s="26" customFormat="1" ht="33.75" customHeight="1">
      <c r="A416" s="95"/>
      <c r="B416" s="95"/>
      <c r="C416" s="23"/>
      <c r="D416" s="24" t="s">
        <v>207</v>
      </c>
      <c r="E416" s="37">
        <f>E434+E448</f>
        <v>8862506.399999999</v>
      </c>
      <c r="F416" s="37">
        <f>F434+F448</f>
        <v>16093387.500000002</v>
      </c>
      <c r="G416" s="37">
        <f>G434+G448</f>
        <v>8911610.3</v>
      </c>
      <c r="H416" s="37">
        <f>H434+H448</f>
        <v>8964252.899999999</v>
      </c>
      <c r="I416" s="59">
        <f t="shared" si="32"/>
        <v>52642.599999997765</v>
      </c>
      <c r="J416" s="59">
        <f t="shared" si="33"/>
        <v>100.59071927774936</v>
      </c>
      <c r="K416" s="59">
        <f t="shared" si="34"/>
        <v>55.70146682915574</v>
      </c>
      <c r="M416" s="59">
        <f t="shared" si="35"/>
        <v>101746.5</v>
      </c>
      <c r="N416" s="66">
        <f t="shared" si="36"/>
        <v>101.14805558842812</v>
      </c>
    </row>
    <row r="417" spans="1:14" s="26" customFormat="1" ht="15.75">
      <c r="A417" s="96"/>
      <c r="B417" s="96"/>
      <c r="C417" s="23"/>
      <c r="D417" s="24"/>
      <c r="E417" s="37"/>
      <c r="F417" s="37"/>
      <c r="G417" s="37"/>
      <c r="H417" s="37"/>
      <c r="I417" s="15">
        <f t="shared" si="32"/>
        <v>0</v>
      </c>
      <c r="J417" s="15"/>
      <c r="K417" s="15"/>
      <c r="L417" s="3"/>
      <c r="M417" s="15"/>
      <c r="N417" s="64"/>
    </row>
    <row r="418" spans="1:14" s="26" customFormat="1" ht="33.75" customHeight="1">
      <c r="A418" s="96"/>
      <c r="B418" s="96"/>
      <c r="C418" s="23"/>
      <c r="D418" s="24" t="s">
        <v>208</v>
      </c>
      <c r="E418" s="37">
        <f>E434+E448+E487</f>
        <v>8816650.2</v>
      </c>
      <c r="F418" s="37">
        <f>F434+F448+F487</f>
        <v>16093387.500000002</v>
      </c>
      <c r="G418" s="37">
        <f>G434+G448+G487</f>
        <v>8911610.3</v>
      </c>
      <c r="H418" s="37">
        <f>H434+H448+H487</f>
        <v>8828729.399999999</v>
      </c>
      <c r="I418" s="59">
        <f t="shared" si="32"/>
        <v>-82880.90000000224</v>
      </c>
      <c r="J418" s="59">
        <f t="shared" si="33"/>
        <v>99.06996718651395</v>
      </c>
      <c r="K418" s="59">
        <f t="shared" si="34"/>
        <v>54.85936009432444</v>
      </c>
      <c r="M418" s="59">
        <f t="shared" si="35"/>
        <v>12079.199999999255</v>
      </c>
      <c r="N418" s="66">
        <f t="shared" si="36"/>
        <v>100.13700441466986</v>
      </c>
    </row>
    <row r="419" spans="1:14" s="26" customFormat="1" ht="15.75">
      <c r="A419" s="96"/>
      <c r="B419" s="96"/>
      <c r="C419" s="23"/>
      <c r="D419" s="39"/>
      <c r="E419" s="37"/>
      <c r="F419" s="37"/>
      <c r="G419" s="37"/>
      <c r="H419" s="37"/>
      <c r="I419" s="15">
        <f t="shared" si="32"/>
        <v>0</v>
      </c>
      <c r="J419" s="15"/>
      <c r="K419" s="15"/>
      <c r="L419" s="3"/>
      <c r="M419" s="15"/>
      <c r="N419" s="64"/>
    </row>
    <row r="420" spans="1:14" s="26" customFormat="1" ht="31.5">
      <c r="A420" s="96"/>
      <c r="B420" s="96"/>
      <c r="C420" s="23"/>
      <c r="D420" s="39" t="s">
        <v>209</v>
      </c>
      <c r="E420" s="37">
        <f>E422-E487</f>
        <v>12274294.8</v>
      </c>
      <c r="F420" s="37">
        <f>F422-F487</f>
        <v>20797066.400000002</v>
      </c>
      <c r="G420" s="37">
        <f>G422-G487</f>
        <v>12060724.399999999</v>
      </c>
      <c r="H420" s="37">
        <f>H422-H487</f>
        <v>10922217.5</v>
      </c>
      <c r="I420" s="59">
        <f t="shared" si="32"/>
        <v>-1138506.8999999985</v>
      </c>
      <c r="J420" s="59">
        <f t="shared" si="33"/>
        <v>90.56021129211776</v>
      </c>
      <c r="K420" s="59">
        <f t="shared" si="34"/>
        <v>52.518068125223664</v>
      </c>
      <c r="M420" s="59">
        <f t="shared" si="35"/>
        <v>-1352077.3000000007</v>
      </c>
      <c r="N420" s="66">
        <f t="shared" si="36"/>
        <v>88.98448080292157</v>
      </c>
    </row>
    <row r="421" spans="1:14" s="26" customFormat="1" ht="15.75">
      <c r="A421" s="96"/>
      <c r="B421" s="96"/>
      <c r="C421" s="23"/>
      <c r="D421" s="39"/>
      <c r="E421" s="37"/>
      <c r="F421" s="37"/>
      <c r="G421" s="37"/>
      <c r="H421" s="37"/>
      <c r="I421" s="15">
        <f t="shared" si="32"/>
        <v>0</v>
      </c>
      <c r="J421" s="15"/>
      <c r="K421" s="15"/>
      <c r="L421" s="3"/>
      <c r="M421" s="15"/>
      <c r="N421" s="64"/>
    </row>
    <row r="422" spans="1:14" s="26" customFormat="1" ht="31.5">
      <c r="A422" s="96"/>
      <c r="B422" s="96"/>
      <c r="C422" s="23"/>
      <c r="D422" s="39" t="s">
        <v>210</v>
      </c>
      <c r="E422" s="37">
        <f>E27+E47+E60+E81+E97+E110+E115+E127+E140+E153+E166+E180+E193+E203+E216+E229+E244+E256+E267+E281+E295+E323+E340+E351+E362+E390+E405+E414+E302+E378+E372+E374+E343+E63</f>
        <v>12228438.600000001</v>
      </c>
      <c r="F422" s="37">
        <f>F27+F47+F60+F81+F97+F110+F115+F127+F140+F153+F166+F180+F193+F203+F216+F229+F244+F256+F267+F281+F295+F323+F340+F351+F362+F390+F405+F414+F302+F378+F372+F374+F343+F63</f>
        <v>20797066.400000002</v>
      </c>
      <c r="G422" s="37">
        <f>G27+G47+G60+G81+G97+G110+G115+G127+G140+G153+G166+G180+G193+G203+G216+G229+G244+G256+G267+G281+G295+G323+G340+G351+G362+G390+G405+G414+G302+G378+G372+G374+G343+G63</f>
        <v>12060724.399999999</v>
      </c>
      <c r="H422" s="37">
        <f>H27+H47+H60+H81+H97+H110+H115+H127+H140+H153+H166+H180+H193+H203+H216+H229+H244+H256+H267+H281+H295+H323+H340+H351+H362+H390+H405+H414+H302+H378+H372+H374+H343+H63</f>
        <v>10786694</v>
      </c>
      <c r="I422" s="59">
        <f t="shared" si="32"/>
        <v>-1274030.3999999985</v>
      </c>
      <c r="J422" s="59">
        <f t="shared" si="33"/>
        <v>89.43653500613944</v>
      </c>
      <c r="K422" s="59">
        <f t="shared" si="34"/>
        <v>51.86642092944416</v>
      </c>
      <c r="M422" s="59">
        <f t="shared" si="35"/>
        <v>-1441744.6000000015</v>
      </c>
      <c r="N422" s="66">
        <f t="shared" si="36"/>
        <v>88.20990441085421</v>
      </c>
    </row>
    <row r="423" spans="1:14" s="26" customFormat="1" ht="15.75">
      <c r="A423" s="96"/>
      <c r="B423" s="96"/>
      <c r="C423" s="23"/>
      <c r="D423" s="39"/>
      <c r="E423" s="37"/>
      <c r="F423" s="37"/>
      <c r="G423" s="37"/>
      <c r="H423" s="37"/>
      <c r="I423" s="15">
        <f t="shared" si="32"/>
        <v>0</v>
      </c>
      <c r="J423" s="15"/>
      <c r="K423" s="15"/>
      <c r="L423" s="3"/>
      <c r="M423" s="15"/>
      <c r="N423" s="64"/>
    </row>
    <row r="424" spans="1:14" s="26" customFormat="1" ht="31.5" customHeight="1">
      <c r="A424" s="97"/>
      <c r="B424" s="97"/>
      <c r="C424" s="28"/>
      <c r="D424" s="24" t="s">
        <v>180</v>
      </c>
      <c r="E424" s="32">
        <f>E426</f>
        <v>12700</v>
      </c>
      <c r="F424" s="32">
        <f>F426</f>
        <v>24300.2</v>
      </c>
      <c r="G424" s="32">
        <f>G426</f>
        <v>0</v>
      </c>
      <c r="H424" s="32">
        <f>H426</f>
        <v>0</v>
      </c>
      <c r="I424" s="59">
        <f t="shared" si="32"/>
        <v>0</v>
      </c>
      <c r="J424" s="59"/>
      <c r="K424" s="59">
        <f t="shared" si="34"/>
        <v>0</v>
      </c>
      <c r="M424" s="59">
        <f t="shared" si="35"/>
        <v>-12700</v>
      </c>
      <c r="N424" s="66">
        <f t="shared" si="36"/>
        <v>0</v>
      </c>
    </row>
    <row r="425" spans="1:14" ht="31.5" customHeight="1">
      <c r="A425" s="92" t="s">
        <v>6</v>
      </c>
      <c r="B425" s="95" t="s">
        <v>7</v>
      </c>
      <c r="C425" s="19" t="s">
        <v>181</v>
      </c>
      <c r="D425" s="20" t="s">
        <v>182</v>
      </c>
      <c r="E425" s="14">
        <v>12700</v>
      </c>
      <c r="F425" s="14">
        <v>24300.2</v>
      </c>
      <c r="G425" s="14"/>
      <c r="H425" s="14"/>
      <c r="I425" s="15">
        <f t="shared" si="32"/>
        <v>0</v>
      </c>
      <c r="J425" s="15"/>
      <c r="K425" s="15">
        <f t="shared" si="34"/>
        <v>0</v>
      </c>
      <c r="M425" s="15">
        <f t="shared" si="35"/>
        <v>-12700</v>
      </c>
      <c r="N425" s="64">
        <f t="shared" si="36"/>
        <v>0</v>
      </c>
    </row>
    <row r="426" spans="1:14" s="26" customFormat="1" ht="15.75" customHeight="1">
      <c r="A426" s="101"/>
      <c r="B426" s="101"/>
      <c r="C426" s="28"/>
      <c r="D426" s="24" t="s">
        <v>179</v>
      </c>
      <c r="E426" s="32">
        <f>SUM(E425:E425)</f>
        <v>12700</v>
      </c>
      <c r="F426" s="32">
        <f>SUM(F425:F425)</f>
        <v>24300.2</v>
      </c>
      <c r="G426" s="32">
        <f>SUM(G425:G425)</f>
        <v>0</v>
      </c>
      <c r="H426" s="32">
        <f>SUM(H425:H425)</f>
        <v>0</v>
      </c>
      <c r="I426" s="59">
        <f t="shared" si="32"/>
        <v>0</v>
      </c>
      <c r="J426" s="59"/>
      <c r="K426" s="59">
        <f t="shared" si="34"/>
        <v>0</v>
      </c>
      <c r="M426" s="59">
        <f t="shared" si="35"/>
        <v>-12700</v>
      </c>
      <c r="N426" s="66">
        <f t="shared" si="36"/>
        <v>0</v>
      </c>
    </row>
    <row r="427" spans="1:11" ht="15.75">
      <c r="A427" s="40"/>
      <c r="B427" s="40"/>
      <c r="C427" s="41"/>
      <c r="D427" s="42"/>
      <c r="E427" s="43"/>
      <c r="F427" s="44"/>
      <c r="G427" s="44"/>
      <c r="H427" s="44"/>
      <c r="I427" s="45"/>
      <c r="J427" s="45"/>
      <c r="K427" s="45"/>
    </row>
    <row r="428" spans="1:11" ht="15.75" hidden="1">
      <c r="A428" s="40"/>
      <c r="B428" s="40"/>
      <c r="C428" s="41"/>
      <c r="D428" s="42" t="s">
        <v>183</v>
      </c>
      <c r="E428" s="111"/>
      <c r="F428" s="109"/>
      <c r="G428" s="109"/>
      <c r="H428" s="109"/>
      <c r="I428" s="107"/>
      <c r="J428" s="109"/>
      <c r="K428" s="109"/>
    </row>
    <row r="429" spans="1:11" ht="15.75">
      <c r="A429" s="40"/>
      <c r="B429" s="40"/>
      <c r="C429" s="41"/>
      <c r="D429" s="42"/>
      <c r="E429" s="111"/>
      <c r="F429" s="112"/>
      <c r="G429" s="112"/>
      <c r="H429" s="112"/>
      <c r="I429" s="108"/>
      <c r="J429" s="108"/>
      <c r="K429" s="108"/>
    </row>
    <row r="430" spans="1:11" ht="18" customHeight="1" hidden="1">
      <c r="A430" s="110" t="s">
        <v>220</v>
      </c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4" ht="18" customHeight="1" hidden="1">
      <c r="B431" s="2"/>
      <c r="C431" s="2"/>
      <c r="D431" s="2"/>
      <c r="E431" s="2"/>
      <c r="F431" s="2"/>
      <c r="G431" s="2"/>
      <c r="H431" s="2"/>
      <c r="K431" s="7"/>
      <c r="L431" s="7"/>
      <c r="N431" s="7" t="s">
        <v>0</v>
      </c>
    </row>
    <row r="432" spans="1:14" ht="49.5" customHeight="1" hidden="1">
      <c r="A432" s="84" t="s">
        <v>1</v>
      </c>
      <c r="B432" s="85" t="s">
        <v>2</v>
      </c>
      <c r="C432" s="84" t="s">
        <v>3</v>
      </c>
      <c r="D432" s="85" t="s">
        <v>4</v>
      </c>
      <c r="E432" s="86" t="s">
        <v>222</v>
      </c>
      <c r="F432" s="88" t="s">
        <v>205</v>
      </c>
      <c r="G432" s="88" t="s">
        <v>221</v>
      </c>
      <c r="H432" s="88" t="s">
        <v>223</v>
      </c>
      <c r="I432" s="90" t="s">
        <v>224</v>
      </c>
      <c r="J432" s="85" t="s">
        <v>225</v>
      </c>
      <c r="K432" s="88" t="s">
        <v>5</v>
      </c>
      <c r="M432" s="90" t="s">
        <v>216</v>
      </c>
      <c r="N432" s="85" t="s">
        <v>218</v>
      </c>
    </row>
    <row r="433" spans="1:14" ht="30.75" customHeight="1" hidden="1">
      <c r="A433" s="84"/>
      <c r="B433" s="85"/>
      <c r="C433" s="84"/>
      <c r="D433" s="85"/>
      <c r="E433" s="87"/>
      <c r="F433" s="89"/>
      <c r="G433" s="89"/>
      <c r="H433" s="89"/>
      <c r="I433" s="91"/>
      <c r="J433" s="91"/>
      <c r="K433" s="89"/>
      <c r="M433" s="91"/>
      <c r="N433" s="91"/>
    </row>
    <row r="434" spans="1:14" s="26" customFormat="1" ht="15.75" hidden="1">
      <c r="A434" s="95"/>
      <c r="B434" s="95"/>
      <c r="C434" s="23"/>
      <c r="D434" s="24" t="s">
        <v>184</v>
      </c>
      <c r="E434" s="37">
        <f>SUM(E447,E435:E442)</f>
        <v>7741197.299999999</v>
      </c>
      <c r="F434" s="37">
        <f>SUM(F447,F435:F442)</f>
        <v>13500868.100000001</v>
      </c>
      <c r="G434" s="37">
        <f>SUM(G447,G435:G442)</f>
        <v>7739677.7</v>
      </c>
      <c r="H434" s="37">
        <f>SUM(H447,H435:H442)</f>
        <v>7868411.699999999</v>
      </c>
      <c r="I434" s="59">
        <f aca="true" t="shared" si="37" ref="I434:I498">H434-G434</f>
        <v>128733.99999999907</v>
      </c>
      <c r="J434" s="59">
        <f>H434/G434*100</f>
        <v>101.66329923531569</v>
      </c>
      <c r="K434" s="59">
        <f>H434/F434*100</f>
        <v>58.2807834408811</v>
      </c>
      <c r="L434" s="37">
        <f>SUM(L447,L435:L442)</f>
        <v>0</v>
      </c>
      <c r="M434" s="65">
        <f aca="true" t="shared" si="38" ref="M434:M497">H434-E434</f>
        <v>127214.40000000037</v>
      </c>
      <c r="N434" s="66">
        <f aca="true" t="shared" si="39" ref="N434:N497">H434/E434*100</f>
        <v>101.64334269067139</v>
      </c>
    </row>
    <row r="435" spans="1:14" ht="15.75" hidden="1">
      <c r="A435" s="96"/>
      <c r="B435" s="96"/>
      <c r="C435" s="16" t="s">
        <v>131</v>
      </c>
      <c r="D435" s="18" t="s">
        <v>132</v>
      </c>
      <c r="E435" s="34">
        <f aca="true" t="shared" si="40" ref="E435:H441">SUMIF($C$6:$C$425,$C435,E$6:E$425)</f>
        <v>3350353.5</v>
      </c>
      <c r="F435" s="34">
        <f t="shared" si="40"/>
        <v>5868800.8</v>
      </c>
      <c r="G435" s="34">
        <f t="shared" si="40"/>
        <v>3268072.1</v>
      </c>
      <c r="H435" s="34">
        <f t="shared" si="40"/>
        <v>3441988.8</v>
      </c>
      <c r="I435" s="15">
        <f t="shared" si="37"/>
        <v>173916.69999999972</v>
      </c>
      <c r="J435" s="15">
        <f>H435/G435*100</f>
        <v>105.32169103613104</v>
      </c>
      <c r="K435" s="15">
        <f>H435/F435*100</f>
        <v>58.64892875559858</v>
      </c>
      <c r="L435" s="34"/>
      <c r="M435" s="63">
        <f t="shared" si="38"/>
        <v>91635.29999999981</v>
      </c>
      <c r="N435" s="64">
        <f t="shared" si="39"/>
        <v>102.73509347595709</v>
      </c>
    </row>
    <row r="436" spans="1:14" ht="15.75" hidden="1">
      <c r="A436" s="96"/>
      <c r="B436" s="96"/>
      <c r="C436" s="16" t="s">
        <v>133</v>
      </c>
      <c r="D436" s="18" t="s">
        <v>134</v>
      </c>
      <c r="E436" s="34">
        <f t="shared" si="40"/>
        <v>297894.8</v>
      </c>
      <c r="F436" s="34">
        <f t="shared" si="40"/>
        <v>432143.8</v>
      </c>
      <c r="G436" s="34">
        <f t="shared" si="40"/>
        <v>306117.1</v>
      </c>
      <c r="H436" s="34">
        <f t="shared" si="40"/>
        <v>306891.6</v>
      </c>
      <c r="I436" s="15">
        <f t="shared" si="37"/>
        <v>774.5</v>
      </c>
      <c r="J436" s="15">
        <f aca="true" t="shared" si="41" ref="J436:J446">H436/G436*100</f>
        <v>100.25300775422217</v>
      </c>
      <c r="K436" s="15">
        <f aca="true" t="shared" si="42" ref="K436:K446">H436/F436*100</f>
        <v>71.01608307234767</v>
      </c>
      <c r="L436" s="34"/>
      <c r="M436" s="63">
        <f t="shared" si="38"/>
        <v>8996.799999999988</v>
      </c>
      <c r="N436" s="64">
        <f t="shared" si="39"/>
        <v>103.02012656817104</v>
      </c>
    </row>
    <row r="437" spans="1:14" ht="15.75" hidden="1">
      <c r="A437" s="96"/>
      <c r="B437" s="96"/>
      <c r="C437" s="16" t="s">
        <v>154</v>
      </c>
      <c r="D437" s="18" t="s">
        <v>155</v>
      </c>
      <c r="E437" s="34">
        <f t="shared" si="40"/>
        <v>323.7</v>
      </c>
      <c r="F437" s="34">
        <f t="shared" si="40"/>
        <v>373.8</v>
      </c>
      <c r="G437" s="34">
        <f t="shared" si="40"/>
        <v>337</v>
      </c>
      <c r="H437" s="34">
        <f t="shared" si="40"/>
        <v>540.9</v>
      </c>
      <c r="I437" s="15">
        <f t="shared" si="37"/>
        <v>203.89999999999998</v>
      </c>
      <c r="J437" s="15">
        <f t="shared" si="41"/>
        <v>160.50445103857567</v>
      </c>
      <c r="K437" s="15">
        <f t="shared" si="42"/>
        <v>144.70304975922951</v>
      </c>
      <c r="L437" s="34"/>
      <c r="M437" s="63">
        <f t="shared" si="38"/>
        <v>217.2</v>
      </c>
      <c r="N437" s="64">
        <f t="shared" si="39"/>
        <v>167.0991658943466</v>
      </c>
    </row>
    <row r="438" spans="1:14" ht="15.75" hidden="1">
      <c r="A438" s="96"/>
      <c r="B438" s="96"/>
      <c r="C438" s="16" t="s">
        <v>170</v>
      </c>
      <c r="D438" s="18" t="s">
        <v>171</v>
      </c>
      <c r="E438" s="34">
        <f t="shared" si="40"/>
        <v>59001.3</v>
      </c>
      <c r="F438" s="34">
        <f t="shared" si="40"/>
        <v>231414</v>
      </c>
      <c r="G438" s="34">
        <f t="shared" si="40"/>
        <v>57237</v>
      </c>
      <c r="H438" s="34">
        <f t="shared" si="40"/>
        <v>56133.5</v>
      </c>
      <c r="I438" s="15">
        <f t="shared" si="37"/>
        <v>-1103.5</v>
      </c>
      <c r="J438" s="15">
        <f t="shared" si="41"/>
        <v>98.07205129549068</v>
      </c>
      <c r="K438" s="15">
        <f t="shared" si="42"/>
        <v>24.25674332581434</v>
      </c>
      <c r="L438" s="34"/>
      <c r="M438" s="63">
        <f t="shared" si="38"/>
        <v>-2867.800000000003</v>
      </c>
      <c r="N438" s="64">
        <f t="shared" si="39"/>
        <v>95.13942913122253</v>
      </c>
    </row>
    <row r="439" spans="1:14" ht="15.75" hidden="1">
      <c r="A439" s="96"/>
      <c r="B439" s="96"/>
      <c r="C439" s="16" t="s">
        <v>32</v>
      </c>
      <c r="D439" s="27" t="s">
        <v>33</v>
      </c>
      <c r="E439" s="34">
        <f t="shared" si="40"/>
        <v>1794435.2</v>
      </c>
      <c r="F439" s="34">
        <f t="shared" si="40"/>
        <v>2667978.6</v>
      </c>
      <c r="G439" s="34">
        <f t="shared" si="40"/>
        <v>1573628.8</v>
      </c>
      <c r="H439" s="34">
        <f t="shared" si="40"/>
        <v>1524036.9</v>
      </c>
      <c r="I439" s="15">
        <f t="shared" si="37"/>
        <v>-49591.90000000014</v>
      </c>
      <c r="J439" s="15">
        <f t="shared" si="41"/>
        <v>96.84856428657126</v>
      </c>
      <c r="K439" s="15">
        <f t="shared" si="42"/>
        <v>57.12328052406417</v>
      </c>
      <c r="L439" s="34"/>
      <c r="M439" s="63">
        <f t="shared" si="38"/>
        <v>-270398.30000000005</v>
      </c>
      <c r="N439" s="64">
        <f t="shared" si="39"/>
        <v>84.93128645715376</v>
      </c>
    </row>
    <row r="440" spans="1:14" ht="15.75" hidden="1">
      <c r="A440" s="96"/>
      <c r="B440" s="96"/>
      <c r="C440" s="16" t="s">
        <v>125</v>
      </c>
      <c r="D440" s="27" t="s">
        <v>126</v>
      </c>
      <c r="E440" s="34">
        <f t="shared" si="40"/>
        <v>324863.6</v>
      </c>
      <c r="F440" s="34">
        <f t="shared" si="40"/>
        <v>666607.6</v>
      </c>
      <c r="G440" s="34">
        <f t="shared" si="40"/>
        <v>425368.1</v>
      </c>
      <c r="H440" s="34">
        <f t="shared" si="40"/>
        <v>402124.2</v>
      </c>
      <c r="I440" s="15">
        <f t="shared" si="37"/>
        <v>-23243.899999999965</v>
      </c>
      <c r="J440" s="15">
        <f t="shared" si="41"/>
        <v>94.53557988951218</v>
      </c>
      <c r="K440" s="15">
        <f t="shared" si="42"/>
        <v>60.323974704158786</v>
      </c>
      <c r="L440" s="34"/>
      <c r="M440" s="63">
        <f t="shared" si="38"/>
        <v>77260.60000000003</v>
      </c>
      <c r="N440" s="64">
        <f t="shared" si="39"/>
        <v>123.7824736289323</v>
      </c>
    </row>
    <row r="441" spans="1:14" ht="15.75" hidden="1">
      <c r="A441" s="96"/>
      <c r="B441" s="96"/>
      <c r="C441" s="16" t="s">
        <v>172</v>
      </c>
      <c r="D441" s="18" t="s">
        <v>173</v>
      </c>
      <c r="E441" s="34">
        <f t="shared" si="40"/>
        <v>1820512.2</v>
      </c>
      <c r="F441" s="34">
        <f t="shared" si="40"/>
        <v>3295898.2</v>
      </c>
      <c r="G441" s="34">
        <f t="shared" si="40"/>
        <v>1927432.9</v>
      </c>
      <c r="H441" s="34">
        <f t="shared" si="40"/>
        <v>1923891.7</v>
      </c>
      <c r="I441" s="15">
        <f t="shared" si="37"/>
        <v>-3541.1999999999534</v>
      </c>
      <c r="J441" s="15">
        <f t="shared" si="41"/>
        <v>99.81627375977654</v>
      </c>
      <c r="K441" s="15">
        <f t="shared" si="42"/>
        <v>58.3723034892279</v>
      </c>
      <c r="L441" s="34"/>
      <c r="M441" s="63">
        <f t="shared" si="38"/>
        <v>103379.5</v>
      </c>
      <c r="N441" s="64">
        <f t="shared" si="39"/>
        <v>105.67859418904195</v>
      </c>
    </row>
    <row r="442" spans="1:14" ht="15.75" hidden="1">
      <c r="A442" s="96"/>
      <c r="B442" s="96"/>
      <c r="C442" s="31" t="s">
        <v>185</v>
      </c>
      <c r="D442" s="18" t="s">
        <v>186</v>
      </c>
      <c r="E442" s="34">
        <f>SUM(E443:E446)</f>
        <v>102312.09999999999</v>
      </c>
      <c r="F442" s="34">
        <f>SUM(F443:F446)</f>
        <v>337651.3</v>
      </c>
      <c r="G442" s="34">
        <f>SUM(G443:G446)</f>
        <v>181484.7</v>
      </c>
      <c r="H442" s="34">
        <f>SUM(H443:H446)</f>
        <v>189297.6</v>
      </c>
      <c r="I442" s="15">
        <f t="shared" si="37"/>
        <v>7812.899999999994</v>
      </c>
      <c r="J442" s="15">
        <f t="shared" si="41"/>
        <v>104.30499099924127</v>
      </c>
      <c r="K442" s="15">
        <f t="shared" si="42"/>
        <v>56.06304492237999</v>
      </c>
      <c r="L442" s="34">
        <f>SUM(L443:L446)</f>
        <v>0</v>
      </c>
      <c r="M442" s="63">
        <f t="shared" si="38"/>
        <v>86985.50000000001</v>
      </c>
      <c r="N442" s="64">
        <f t="shared" si="39"/>
        <v>185.01975817132092</v>
      </c>
    </row>
    <row r="443" spans="1:14" ht="15.75" customHeight="1" hidden="1">
      <c r="A443" s="96"/>
      <c r="B443" s="96"/>
      <c r="C443" s="16" t="s">
        <v>141</v>
      </c>
      <c r="D443" s="18" t="s">
        <v>142</v>
      </c>
      <c r="E443" s="34">
        <f aca="true" t="shared" si="43" ref="E443:H447">SUMIF($C$6:$C$425,$C443,E$6:E$425)</f>
        <v>64604.2</v>
      </c>
      <c r="F443" s="34">
        <f t="shared" si="43"/>
        <v>173920.5</v>
      </c>
      <c r="G443" s="34">
        <f t="shared" si="43"/>
        <v>87510</v>
      </c>
      <c r="H443" s="34">
        <f t="shared" si="43"/>
        <v>88508.8</v>
      </c>
      <c r="I443" s="15">
        <f t="shared" si="37"/>
        <v>998.8000000000029</v>
      </c>
      <c r="J443" s="15">
        <f t="shared" si="41"/>
        <v>101.14135527368302</v>
      </c>
      <c r="K443" s="15">
        <f t="shared" si="42"/>
        <v>50.89037807504003</v>
      </c>
      <c r="L443" s="34"/>
      <c r="M443" s="63">
        <f t="shared" si="38"/>
        <v>23904.600000000006</v>
      </c>
      <c r="N443" s="64">
        <f t="shared" si="39"/>
        <v>137.00161908978055</v>
      </c>
    </row>
    <row r="444" spans="1:14" ht="94.5" customHeight="1" hidden="1">
      <c r="A444" s="96"/>
      <c r="B444" s="96"/>
      <c r="C444" s="29" t="s">
        <v>203</v>
      </c>
      <c r="D444" s="30" t="s">
        <v>204</v>
      </c>
      <c r="E444" s="34">
        <f t="shared" si="43"/>
        <v>311.9</v>
      </c>
      <c r="F444" s="34">
        <f t="shared" si="43"/>
        <v>485</v>
      </c>
      <c r="G444" s="34">
        <f t="shared" si="43"/>
        <v>284.8</v>
      </c>
      <c r="H444" s="34">
        <f t="shared" si="43"/>
        <v>571</v>
      </c>
      <c r="I444" s="15">
        <f t="shared" si="37"/>
        <v>286.2</v>
      </c>
      <c r="J444" s="15">
        <f t="shared" si="41"/>
        <v>200.49157303370782</v>
      </c>
      <c r="K444" s="15">
        <f t="shared" si="42"/>
        <v>117.7319587628866</v>
      </c>
      <c r="L444" s="34"/>
      <c r="M444" s="63">
        <f t="shared" si="38"/>
        <v>259.1</v>
      </c>
      <c r="N444" s="64">
        <f t="shared" si="39"/>
        <v>183.07149727476758</v>
      </c>
    </row>
    <row r="445" spans="1:14" ht="15.75" customHeight="1" hidden="1">
      <c r="A445" s="96"/>
      <c r="B445" s="96"/>
      <c r="C445" s="16" t="s">
        <v>121</v>
      </c>
      <c r="D445" s="18" t="s">
        <v>122</v>
      </c>
      <c r="E445" s="34">
        <f t="shared" si="43"/>
        <v>37091.2</v>
      </c>
      <c r="F445" s="34">
        <f t="shared" si="43"/>
        <v>162783.8</v>
      </c>
      <c r="G445" s="34">
        <f t="shared" si="43"/>
        <v>93365.9</v>
      </c>
      <c r="H445" s="34">
        <f t="shared" si="43"/>
        <v>99878.8</v>
      </c>
      <c r="I445" s="15">
        <f t="shared" si="37"/>
        <v>6512.900000000009</v>
      </c>
      <c r="J445" s="15">
        <f t="shared" si="41"/>
        <v>106.97567313119674</v>
      </c>
      <c r="K445" s="15">
        <f t="shared" si="42"/>
        <v>61.356719771869194</v>
      </c>
      <c r="L445" s="34"/>
      <c r="M445" s="63">
        <f t="shared" si="38"/>
        <v>62787.600000000006</v>
      </c>
      <c r="N445" s="64">
        <f t="shared" si="39"/>
        <v>269.27896643947895</v>
      </c>
    </row>
    <row r="446" spans="1:14" ht="31.5" customHeight="1" hidden="1">
      <c r="A446" s="96"/>
      <c r="B446" s="96"/>
      <c r="C446" s="16" t="s">
        <v>151</v>
      </c>
      <c r="D446" s="18" t="s">
        <v>152</v>
      </c>
      <c r="E446" s="34">
        <f t="shared" si="43"/>
        <v>304.8</v>
      </c>
      <c r="F446" s="34">
        <f t="shared" si="43"/>
        <v>462</v>
      </c>
      <c r="G446" s="34">
        <f t="shared" si="43"/>
        <v>324</v>
      </c>
      <c r="H446" s="34">
        <f t="shared" si="43"/>
        <v>339</v>
      </c>
      <c r="I446" s="15">
        <f t="shared" si="37"/>
        <v>15</v>
      </c>
      <c r="J446" s="15">
        <f t="shared" si="41"/>
        <v>104.62962962962963</v>
      </c>
      <c r="K446" s="15">
        <f t="shared" si="42"/>
        <v>73.37662337662337</v>
      </c>
      <c r="L446" s="34"/>
      <c r="M446" s="63">
        <f t="shared" si="38"/>
        <v>34.19999999999999</v>
      </c>
      <c r="N446" s="64">
        <f t="shared" si="39"/>
        <v>111.22047244094489</v>
      </c>
    </row>
    <row r="447" spans="1:14" ht="15.75" hidden="1">
      <c r="A447" s="96"/>
      <c r="B447" s="96"/>
      <c r="C447" s="16" t="s">
        <v>166</v>
      </c>
      <c r="D447" s="18" t="s">
        <v>167</v>
      </c>
      <c r="E447" s="34">
        <f t="shared" si="43"/>
        <v>-8499.099999999999</v>
      </c>
      <c r="F447" s="34">
        <f t="shared" si="43"/>
        <v>0</v>
      </c>
      <c r="G447" s="34">
        <f t="shared" si="43"/>
        <v>0</v>
      </c>
      <c r="H447" s="34">
        <f t="shared" si="43"/>
        <v>23506.5</v>
      </c>
      <c r="I447" s="15">
        <f t="shared" si="37"/>
        <v>23506.5</v>
      </c>
      <c r="J447" s="15"/>
      <c r="K447" s="15"/>
      <c r="L447" s="34"/>
      <c r="M447" s="63">
        <f t="shared" si="38"/>
        <v>32005.6</v>
      </c>
      <c r="N447" s="64">
        <f t="shared" si="39"/>
        <v>-276.5763433775341</v>
      </c>
    </row>
    <row r="448" spans="1:14" s="26" customFormat="1" ht="31.5" hidden="1">
      <c r="A448" s="96"/>
      <c r="B448" s="96"/>
      <c r="C448" s="23"/>
      <c r="D448" s="24" t="s">
        <v>206</v>
      </c>
      <c r="E448" s="37">
        <f>SUM(E449:E463,E484:E487)-E487</f>
        <v>1121309.0999999999</v>
      </c>
      <c r="F448" s="37">
        <f>SUM(F449:F463,F484:F487)-F487</f>
        <v>2592519.4000000004</v>
      </c>
      <c r="G448" s="37">
        <f>SUM(G449:G463,G484:G487)-G487</f>
        <v>1171932.6</v>
      </c>
      <c r="H448" s="37">
        <f>SUM(H449:H463,H484:H487)-H487</f>
        <v>1095841.2000000002</v>
      </c>
      <c r="I448" s="59">
        <f t="shared" si="37"/>
        <v>-76091.3999999999</v>
      </c>
      <c r="J448" s="59">
        <f>H448/G448*100</f>
        <v>93.50718633477729</v>
      </c>
      <c r="K448" s="59">
        <f>H448/F448*100</f>
        <v>42.26935389567384</v>
      </c>
      <c r="L448" s="37">
        <f>SUM(L449:L463,L484:L487)</f>
        <v>0</v>
      </c>
      <c r="M448" s="65">
        <f t="shared" si="38"/>
        <v>-25467.899999999674</v>
      </c>
      <c r="N448" s="66">
        <f t="shared" si="39"/>
        <v>97.72873510078534</v>
      </c>
    </row>
    <row r="449" spans="1:14" ht="15.75" customHeight="1" hidden="1">
      <c r="A449" s="96"/>
      <c r="B449" s="96"/>
      <c r="C449" s="16" t="s">
        <v>8</v>
      </c>
      <c r="D449" s="18" t="s">
        <v>9</v>
      </c>
      <c r="E449" s="34">
        <f aca="true" t="shared" si="44" ref="E449:H468">SUMIF($C$6:$C$425,$C449,E$6:E$425)</f>
        <v>291</v>
      </c>
      <c r="F449" s="34">
        <f t="shared" si="44"/>
        <v>0</v>
      </c>
      <c r="G449" s="34">
        <f t="shared" si="44"/>
        <v>0</v>
      </c>
      <c r="H449" s="34">
        <f t="shared" si="44"/>
        <v>576.7</v>
      </c>
      <c r="I449" s="15">
        <f t="shared" si="37"/>
        <v>576.7</v>
      </c>
      <c r="J449" s="15"/>
      <c r="K449" s="15"/>
      <c r="L449" s="34"/>
      <c r="M449" s="63">
        <f t="shared" si="38"/>
        <v>285.70000000000005</v>
      </c>
      <c r="N449" s="64"/>
    </row>
    <row r="450" spans="1:14" ht="31.5" customHeight="1" hidden="1">
      <c r="A450" s="96"/>
      <c r="B450" s="96"/>
      <c r="C450" s="16" t="s">
        <v>38</v>
      </c>
      <c r="D450" s="18" t="s">
        <v>39</v>
      </c>
      <c r="E450" s="34">
        <f t="shared" si="44"/>
        <v>0</v>
      </c>
      <c r="F450" s="34">
        <f t="shared" si="44"/>
        <v>0</v>
      </c>
      <c r="G450" s="34">
        <f t="shared" si="44"/>
        <v>0</v>
      </c>
      <c r="H450" s="34">
        <f t="shared" si="44"/>
        <v>0</v>
      </c>
      <c r="I450" s="15">
        <f t="shared" si="37"/>
        <v>0</v>
      </c>
      <c r="J450" s="15"/>
      <c r="K450" s="15"/>
      <c r="L450" s="34"/>
      <c r="M450" s="63">
        <f t="shared" si="38"/>
        <v>0</v>
      </c>
      <c r="N450" s="64"/>
    </row>
    <row r="451" spans="1:14" ht="78.75" hidden="1">
      <c r="A451" s="96"/>
      <c r="B451" s="96"/>
      <c r="C451" s="19" t="s">
        <v>60</v>
      </c>
      <c r="D451" s="33" t="s">
        <v>187</v>
      </c>
      <c r="E451" s="34">
        <f t="shared" si="44"/>
        <v>300384.7</v>
      </c>
      <c r="F451" s="34">
        <f t="shared" si="44"/>
        <v>610333.4</v>
      </c>
      <c r="G451" s="34">
        <f t="shared" si="44"/>
        <v>274290.5</v>
      </c>
      <c r="H451" s="34">
        <f t="shared" si="44"/>
        <v>228804.40000000002</v>
      </c>
      <c r="I451" s="15">
        <f t="shared" si="37"/>
        <v>-45486.09999999998</v>
      </c>
      <c r="J451" s="15">
        <f aca="true" t="shared" si="45" ref="J451:J485">H451/G451*100</f>
        <v>83.41681538368992</v>
      </c>
      <c r="K451" s="15">
        <f aca="true" t="shared" si="46" ref="K451:K485">H451/F451*100</f>
        <v>37.48842845566047</v>
      </c>
      <c r="L451" s="34"/>
      <c r="M451" s="63">
        <f t="shared" si="38"/>
        <v>-71580.29999999999</v>
      </c>
      <c r="N451" s="64">
        <f t="shared" si="39"/>
        <v>76.17045741677256</v>
      </c>
    </row>
    <row r="452" spans="1:14" ht="31.5" hidden="1">
      <c r="A452" s="96"/>
      <c r="B452" s="96"/>
      <c r="C452" s="16" t="s">
        <v>168</v>
      </c>
      <c r="D452" s="18" t="s">
        <v>169</v>
      </c>
      <c r="E452" s="34">
        <f t="shared" si="44"/>
        <v>6375.5</v>
      </c>
      <c r="F452" s="34">
        <f t="shared" si="44"/>
        <v>35694.5</v>
      </c>
      <c r="G452" s="34">
        <f t="shared" si="44"/>
        <v>17000</v>
      </c>
      <c r="H452" s="34">
        <f t="shared" si="44"/>
        <v>17198</v>
      </c>
      <c r="I452" s="15">
        <f t="shared" si="37"/>
        <v>198</v>
      </c>
      <c r="J452" s="15"/>
      <c r="K452" s="15">
        <f t="shared" si="46"/>
        <v>48.181092325148136</v>
      </c>
      <c r="L452" s="34"/>
      <c r="M452" s="63">
        <f t="shared" si="38"/>
        <v>10822.5</v>
      </c>
      <c r="N452" s="64">
        <f t="shared" si="39"/>
        <v>269.75139204768254</v>
      </c>
    </row>
    <row r="453" spans="1:14" ht="15.75" hidden="1">
      <c r="A453" s="96"/>
      <c r="B453" s="96"/>
      <c r="C453" s="16" t="s">
        <v>10</v>
      </c>
      <c r="D453" s="17" t="s">
        <v>153</v>
      </c>
      <c r="E453" s="34">
        <f t="shared" si="44"/>
        <v>311822.6</v>
      </c>
      <c r="F453" s="34">
        <f t="shared" si="44"/>
        <v>352527.3</v>
      </c>
      <c r="G453" s="34">
        <f t="shared" si="44"/>
        <v>240000</v>
      </c>
      <c r="H453" s="34">
        <f t="shared" si="44"/>
        <v>227096.8</v>
      </c>
      <c r="I453" s="15">
        <f t="shared" si="37"/>
        <v>-12903.200000000012</v>
      </c>
      <c r="J453" s="15">
        <f t="shared" si="45"/>
        <v>94.62366666666667</v>
      </c>
      <c r="K453" s="15">
        <f t="shared" si="46"/>
        <v>64.41963501833759</v>
      </c>
      <c r="L453" s="34"/>
      <c r="M453" s="63">
        <f t="shared" si="38"/>
        <v>-84725.79999999999</v>
      </c>
      <c r="N453" s="64">
        <f t="shared" si="39"/>
        <v>72.82884563209979</v>
      </c>
    </row>
    <row r="454" spans="1:14" ht="31.5" hidden="1">
      <c r="A454" s="96"/>
      <c r="B454" s="96"/>
      <c r="C454" s="16" t="s">
        <v>12</v>
      </c>
      <c r="D454" s="18" t="s">
        <v>13</v>
      </c>
      <c r="E454" s="34">
        <f t="shared" si="44"/>
        <v>2756.8</v>
      </c>
      <c r="F454" s="34">
        <f t="shared" si="44"/>
        <v>3225.3</v>
      </c>
      <c r="G454" s="34">
        <f t="shared" si="44"/>
        <v>3225.3</v>
      </c>
      <c r="H454" s="34">
        <f t="shared" si="44"/>
        <v>3453.5</v>
      </c>
      <c r="I454" s="15">
        <f t="shared" si="37"/>
        <v>228.19999999999982</v>
      </c>
      <c r="J454" s="15"/>
      <c r="K454" s="15">
        <f t="shared" si="46"/>
        <v>107.07531082379933</v>
      </c>
      <c r="L454" s="34"/>
      <c r="M454" s="63">
        <f t="shared" si="38"/>
        <v>696.6999999999998</v>
      </c>
      <c r="N454" s="64">
        <f t="shared" si="39"/>
        <v>125.27205455600696</v>
      </c>
    </row>
    <row r="455" spans="1:14" ht="66" customHeight="1" hidden="1">
      <c r="A455" s="96"/>
      <c r="B455" s="96"/>
      <c r="C455" s="19" t="s">
        <v>14</v>
      </c>
      <c r="D455" s="20" t="s">
        <v>188</v>
      </c>
      <c r="E455" s="34">
        <f t="shared" si="44"/>
        <v>48201.2</v>
      </c>
      <c r="F455" s="34">
        <f t="shared" si="44"/>
        <v>118177.59999999999</v>
      </c>
      <c r="G455" s="34">
        <f t="shared" si="44"/>
        <v>76399.5</v>
      </c>
      <c r="H455" s="34">
        <f t="shared" si="44"/>
        <v>58733.7</v>
      </c>
      <c r="I455" s="15">
        <f t="shared" si="37"/>
        <v>-17665.800000000003</v>
      </c>
      <c r="J455" s="15">
        <f t="shared" si="45"/>
        <v>76.87707380283902</v>
      </c>
      <c r="K455" s="15">
        <f t="shared" si="46"/>
        <v>49.69952004440774</v>
      </c>
      <c r="L455" s="34"/>
      <c r="M455" s="63">
        <f t="shared" si="38"/>
        <v>10532.5</v>
      </c>
      <c r="N455" s="64">
        <f t="shared" si="39"/>
        <v>121.8511157398571</v>
      </c>
    </row>
    <row r="456" spans="1:14" ht="15.75" hidden="1">
      <c r="A456" s="96"/>
      <c r="B456" s="96"/>
      <c r="C456" s="16" t="s">
        <v>68</v>
      </c>
      <c r="D456" s="18" t="s">
        <v>69</v>
      </c>
      <c r="E456" s="34">
        <f t="shared" si="44"/>
        <v>11401.7</v>
      </c>
      <c r="F456" s="34">
        <f t="shared" si="44"/>
        <v>13174.1</v>
      </c>
      <c r="G456" s="34">
        <f t="shared" si="44"/>
        <v>9527.9</v>
      </c>
      <c r="H456" s="34">
        <f t="shared" si="44"/>
        <v>7900.8</v>
      </c>
      <c r="I456" s="15">
        <f t="shared" si="37"/>
        <v>-1627.0999999999995</v>
      </c>
      <c r="J456" s="15">
        <f t="shared" si="45"/>
        <v>82.92278466398683</v>
      </c>
      <c r="K456" s="15">
        <f t="shared" si="46"/>
        <v>59.972218216045114</v>
      </c>
      <c r="L456" s="34"/>
      <c r="M456" s="63">
        <f t="shared" si="38"/>
        <v>-3500.9000000000005</v>
      </c>
      <c r="N456" s="64">
        <f t="shared" si="39"/>
        <v>69.29492970346527</v>
      </c>
    </row>
    <row r="457" spans="1:14" ht="31.5" hidden="1">
      <c r="A457" s="96"/>
      <c r="B457" s="96"/>
      <c r="C457" s="16" t="s">
        <v>16</v>
      </c>
      <c r="D457" s="21" t="s">
        <v>17</v>
      </c>
      <c r="E457" s="34">
        <f t="shared" si="44"/>
        <v>57498.50000000001</v>
      </c>
      <c r="F457" s="34">
        <f t="shared" si="44"/>
        <v>1980</v>
      </c>
      <c r="G457" s="34">
        <f t="shared" si="44"/>
        <v>976</v>
      </c>
      <c r="H457" s="34">
        <f t="shared" si="44"/>
        <v>63576.399999999994</v>
      </c>
      <c r="I457" s="15">
        <f t="shared" si="37"/>
        <v>62600.399999999994</v>
      </c>
      <c r="J457" s="15"/>
      <c r="K457" s="15">
        <f t="shared" si="46"/>
        <v>3210.929292929293</v>
      </c>
      <c r="L457" s="34"/>
      <c r="M457" s="63">
        <f t="shared" si="38"/>
        <v>6077.899999999987</v>
      </c>
      <c r="N457" s="64">
        <f t="shared" si="39"/>
        <v>110.57053662269448</v>
      </c>
    </row>
    <row r="458" spans="1:14" ht="15.75" hidden="1">
      <c r="A458" s="96"/>
      <c r="B458" s="96"/>
      <c r="C458" s="16" t="s">
        <v>101</v>
      </c>
      <c r="D458" s="18" t="s">
        <v>102</v>
      </c>
      <c r="E458" s="34">
        <f t="shared" si="44"/>
        <v>0</v>
      </c>
      <c r="F458" s="34">
        <f t="shared" si="44"/>
        <v>389.3</v>
      </c>
      <c r="G458" s="34">
        <f t="shared" si="44"/>
        <v>389.3</v>
      </c>
      <c r="H458" s="34">
        <f t="shared" si="44"/>
        <v>0</v>
      </c>
      <c r="I458" s="15">
        <f t="shared" si="37"/>
        <v>-389.3</v>
      </c>
      <c r="J458" s="15"/>
      <c r="K458" s="15">
        <f t="shared" si="46"/>
        <v>0</v>
      </c>
      <c r="L458" s="34"/>
      <c r="M458" s="63">
        <f t="shared" si="38"/>
        <v>0</v>
      </c>
      <c r="N458" s="64"/>
    </row>
    <row r="459" spans="1:14" ht="78.75" hidden="1">
      <c r="A459" s="97"/>
      <c r="B459" s="96"/>
      <c r="C459" s="19" t="s">
        <v>18</v>
      </c>
      <c r="D459" s="22" t="s">
        <v>19</v>
      </c>
      <c r="E459" s="34">
        <f t="shared" si="44"/>
        <v>384.2</v>
      </c>
      <c r="F459" s="34">
        <f t="shared" si="44"/>
        <v>0</v>
      </c>
      <c r="G459" s="34">
        <f t="shared" si="44"/>
        <v>0</v>
      </c>
      <c r="H459" s="34">
        <f t="shared" si="44"/>
        <v>144.60000000000002</v>
      </c>
      <c r="I459" s="15">
        <f t="shared" si="37"/>
        <v>144.60000000000002</v>
      </c>
      <c r="J459" s="15"/>
      <c r="K459" s="15"/>
      <c r="L459" s="34"/>
      <c r="M459" s="63">
        <f t="shared" si="38"/>
        <v>-239.59999999999997</v>
      </c>
      <c r="N459" s="64">
        <f t="shared" si="39"/>
        <v>37.636647579385745</v>
      </c>
    </row>
    <row r="460" spans="1:14" ht="94.5" hidden="1">
      <c r="A460" s="95"/>
      <c r="B460" s="96"/>
      <c r="C460" s="19" t="s">
        <v>20</v>
      </c>
      <c r="D460" s="20" t="s">
        <v>189</v>
      </c>
      <c r="E460" s="34">
        <f t="shared" si="44"/>
        <v>111443.6</v>
      </c>
      <c r="F460" s="34">
        <f t="shared" si="44"/>
        <v>852662.8</v>
      </c>
      <c r="G460" s="34">
        <f t="shared" si="44"/>
        <v>206996.9</v>
      </c>
      <c r="H460" s="34">
        <f t="shared" si="44"/>
        <v>132060</v>
      </c>
      <c r="I460" s="15">
        <f t="shared" si="37"/>
        <v>-74936.9</v>
      </c>
      <c r="J460" s="15">
        <f t="shared" si="45"/>
        <v>63.798056879112686</v>
      </c>
      <c r="K460" s="15">
        <f t="shared" si="46"/>
        <v>15.487951391804591</v>
      </c>
      <c r="L460" s="34"/>
      <c r="M460" s="63">
        <f t="shared" si="38"/>
        <v>20616.399999999994</v>
      </c>
      <c r="N460" s="64">
        <f t="shared" si="39"/>
        <v>118.49940238829326</v>
      </c>
    </row>
    <row r="461" spans="1:14" ht="47.25" hidden="1">
      <c r="A461" s="96"/>
      <c r="B461" s="96"/>
      <c r="C461" s="19" t="s">
        <v>62</v>
      </c>
      <c r="D461" s="20" t="s">
        <v>63</v>
      </c>
      <c r="E461" s="34">
        <f t="shared" si="44"/>
        <v>177253.9</v>
      </c>
      <c r="F461" s="34">
        <f t="shared" si="44"/>
        <v>188930.6</v>
      </c>
      <c r="G461" s="34">
        <f t="shared" si="44"/>
        <v>104109.3</v>
      </c>
      <c r="H461" s="34">
        <f t="shared" si="44"/>
        <v>173703.90000000002</v>
      </c>
      <c r="I461" s="15">
        <f t="shared" si="37"/>
        <v>69594.60000000002</v>
      </c>
      <c r="J461" s="15">
        <f t="shared" si="45"/>
        <v>166.8476303269737</v>
      </c>
      <c r="K461" s="15">
        <f t="shared" si="46"/>
        <v>91.9405855906878</v>
      </c>
      <c r="L461" s="34"/>
      <c r="M461" s="63">
        <f t="shared" si="38"/>
        <v>-3549.999999999971</v>
      </c>
      <c r="N461" s="64">
        <f t="shared" si="39"/>
        <v>97.99722319226828</v>
      </c>
    </row>
    <row r="462" spans="1:14" ht="31.5" customHeight="1" hidden="1">
      <c r="A462" s="96"/>
      <c r="B462" s="96"/>
      <c r="C462" s="16" t="s">
        <v>97</v>
      </c>
      <c r="D462" s="18" t="s">
        <v>98</v>
      </c>
      <c r="E462" s="34">
        <f t="shared" si="44"/>
        <v>0</v>
      </c>
      <c r="F462" s="34">
        <f t="shared" si="44"/>
        <v>0</v>
      </c>
      <c r="G462" s="34">
        <f t="shared" si="44"/>
        <v>0</v>
      </c>
      <c r="H462" s="34">
        <f t="shared" si="44"/>
        <v>0</v>
      </c>
      <c r="I462" s="15">
        <f t="shared" si="37"/>
        <v>0</v>
      </c>
      <c r="J462" s="15"/>
      <c r="K462" s="15"/>
      <c r="L462" s="34"/>
      <c r="M462" s="63">
        <f t="shared" si="38"/>
        <v>0</v>
      </c>
      <c r="N462" s="64" t="e">
        <f t="shared" si="39"/>
        <v>#DIV/0!</v>
      </c>
    </row>
    <row r="463" spans="1:14" ht="15.75" hidden="1">
      <c r="A463" s="96"/>
      <c r="B463" s="96"/>
      <c r="C463" s="16" t="s">
        <v>22</v>
      </c>
      <c r="D463" s="18" t="s">
        <v>23</v>
      </c>
      <c r="E463" s="34">
        <f t="shared" si="44"/>
        <v>83675</v>
      </c>
      <c r="F463" s="34">
        <f t="shared" si="44"/>
        <v>143857.3</v>
      </c>
      <c r="G463" s="34">
        <f t="shared" si="44"/>
        <v>79342.1</v>
      </c>
      <c r="H463" s="34">
        <f t="shared" si="44"/>
        <v>76298</v>
      </c>
      <c r="I463" s="15">
        <f t="shared" si="37"/>
        <v>-3044.100000000006</v>
      </c>
      <c r="J463" s="15">
        <f t="shared" si="45"/>
        <v>96.16332312857864</v>
      </c>
      <c r="K463" s="15">
        <f t="shared" si="46"/>
        <v>53.03728069413231</v>
      </c>
      <c r="L463" s="34"/>
      <c r="M463" s="63">
        <f t="shared" si="38"/>
        <v>-7377</v>
      </c>
      <c r="N463" s="64">
        <f t="shared" si="39"/>
        <v>91.18374663878099</v>
      </c>
    </row>
    <row r="464" spans="1:14" ht="63" customHeight="1" hidden="1">
      <c r="A464" s="96"/>
      <c r="B464" s="96"/>
      <c r="C464" s="19" t="s">
        <v>135</v>
      </c>
      <c r="D464" s="20" t="s">
        <v>136</v>
      </c>
      <c r="E464" s="34">
        <f t="shared" si="44"/>
        <v>1527.3</v>
      </c>
      <c r="F464" s="34">
        <f t="shared" si="44"/>
        <v>2072</v>
      </c>
      <c r="G464" s="34">
        <f t="shared" si="44"/>
        <v>1031.6</v>
      </c>
      <c r="H464" s="34">
        <f t="shared" si="44"/>
        <v>1114.4</v>
      </c>
      <c r="I464" s="15">
        <f t="shared" si="37"/>
        <v>82.80000000000018</v>
      </c>
      <c r="J464" s="15">
        <f t="shared" si="45"/>
        <v>108.02636680884066</v>
      </c>
      <c r="K464" s="15">
        <f t="shared" si="46"/>
        <v>53.78378378378379</v>
      </c>
      <c r="L464" s="34"/>
      <c r="M464" s="63">
        <f t="shared" si="38"/>
        <v>-412.89999999999986</v>
      </c>
      <c r="N464" s="64">
        <f t="shared" si="39"/>
        <v>72.96536371374322</v>
      </c>
    </row>
    <row r="465" spans="1:14" ht="63" customHeight="1" hidden="1">
      <c r="A465" s="96"/>
      <c r="B465" s="96"/>
      <c r="C465" s="19" t="s">
        <v>143</v>
      </c>
      <c r="D465" s="20" t="s">
        <v>144</v>
      </c>
      <c r="E465" s="34">
        <f t="shared" si="44"/>
        <v>290.6</v>
      </c>
      <c r="F465" s="34">
        <f t="shared" si="44"/>
        <v>540</v>
      </c>
      <c r="G465" s="34">
        <f t="shared" si="44"/>
        <v>296.1</v>
      </c>
      <c r="H465" s="34">
        <f t="shared" si="44"/>
        <v>264.4</v>
      </c>
      <c r="I465" s="15">
        <f t="shared" si="37"/>
        <v>-31.700000000000045</v>
      </c>
      <c r="J465" s="15">
        <f t="shared" si="45"/>
        <v>89.29415737926375</v>
      </c>
      <c r="K465" s="15">
        <f t="shared" si="46"/>
        <v>48.962962962962955</v>
      </c>
      <c r="L465" s="34"/>
      <c r="M465" s="63">
        <f t="shared" si="38"/>
        <v>-26.200000000000045</v>
      </c>
      <c r="N465" s="64">
        <f t="shared" si="39"/>
        <v>90.98417068134891</v>
      </c>
    </row>
    <row r="466" spans="1:14" ht="63" customHeight="1" hidden="1">
      <c r="A466" s="96"/>
      <c r="B466" s="96"/>
      <c r="C466" s="19" t="s">
        <v>137</v>
      </c>
      <c r="D466" s="20" t="s">
        <v>138</v>
      </c>
      <c r="E466" s="34">
        <f t="shared" si="44"/>
        <v>5138.8</v>
      </c>
      <c r="F466" s="34">
        <f t="shared" si="44"/>
        <v>11990.1</v>
      </c>
      <c r="G466" s="34">
        <f t="shared" si="44"/>
        <v>8232.5</v>
      </c>
      <c r="H466" s="34">
        <f t="shared" si="44"/>
        <v>580</v>
      </c>
      <c r="I466" s="15">
        <f t="shared" si="37"/>
        <v>-7652.5</v>
      </c>
      <c r="J466" s="15">
        <f t="shared" si="45"/>
        <v>7.045247494685697</v>
      </c>
      <c r="K466" s="15">
        <f t="shared" si="46"/>
        <v>4.837324125737067</v>
      </c>
      <c r="L466" s="34"/>
      <c r="M466" s="63">
        <f t="shared" si="38"/>
        <v>-4558.8</v>
      </c>
      <c r="N466" s="64">
        <f t="shared" si="39"/>
        <v>11.286681715575622</v>
      </c>
    </row>
    <row r="467" spans="1:14" ht="63" customHeight="1" hidden="1">
      <c r="A467" s="96"/>
      <c r="B467" s="96"/>
      <c r="C467" s="19" t="s">
        <v>145</v>
      </c>
      <c r="D467" s="20" t="s">
        <v>146</v>
      </c>
      <c r="E467" s="34">
        <f t="shared" si="44"/>
        <v>1308</v>
      </c>
      <c r="F467" s="34">
        <f t="shared" si="44"/>
        <v>1811.3</v>
      </c>
      <c r="G467" s="34">
        <f t="shared" si="44"/>
        <v>1169.7</v>
      </c>
      <c r="H467" s="34">
        <f t="shared" si="44"/>
        <v>318</v>
      </c>
      <c r="I467" s="15">
        <f t="shared" si="37"/>
        <v>-851.7</v>
      </c>
      <c r="J467" s="15">
        <f t="shared" si="45"/>
        <v>27.18645806617081</v>
      </c>
      <c r="K467" s="15">
        <f t="shared" si="46"/>
        <v>17.55645116766963</v>
      </c>
      <c r="L467" s="34"/>
      <c r="M467" s="63">
        <f t="shared" si="38"/>
        <v>-990</v>
      </c>
      <c r="N467" s="64">
        <f t="shared" si="39"/>
        <v>24.31192660550459</v>
      </c>
    </row>
    <row r="468" spans="1:14" ht="31.5" customHeight="1" hidden="1">
      <c r="A468" s="96"/>
      <c r="B468" s="96"/>
      <c r="C468" s="19" t="s">
        <v>40</v>
      </c>
      <c r="D468" s="20" t="s">
        <v>41</v>
      </c>
      <c r="E468" s="34">
        <f t="shared" si="44"/>
        <v>2106.4</v>
      </c>
      <c r="F468" s="34">
        <f t="shared" si="44"/>
        <v>0</v>
      </c>
      <c r="G468" s="34">
        <f t="shared" si="44"/>
        <v>0</v>
      </c>
      <c r="H468" s="34">
        <f t="shared" si="44"/>
        <v>148.1</v>
      </c>
      <c r="I468" s="15">
        <f t="shared" si="37"/>
        <v>148.1</v>
      </c>
      <c r="J468" s="15" t="e">
        <f t="shared" si="45"/>
        <v>#DIV/0!</v>
      </c>
      <c r="K468" s="15" t="e">
        <f t="shared" si="46"/>
        <v>#DIV/0!</v>
      </c>
      <c r="L468" s="34"/>
      <c r="M468" s="63">
        <f t="shared" si="38"/>
        <v>-1958.3000000000002</v>
      </c>
      <c r="N468" s="64">
        <f t="shared" si="39"/>
        <v>7.030953285225977</v>
      </c>
    </row>
    <row r="469" spans="1:14" ht="47.25" customHeight="1" hidden="1">
      <c r="A469" s="96"/>
      <c r="B469" s="96"/>
      <c r="C469" s="19" t="s">
        <v>147</v>
      </c>
      <c r="D469" s="20" t="s">
        <v>148</v>
      </c>
      <c r="E469" s="34">
        <f aca="true" t="shared" si="47" ref="E469:H487">SUMIF($C$6:$C$425,$C469,E$6:E$425)</f>
        <v>2.2</v>
      </c>
      <c r="F469" s="34">
        <f t="shared" si="47"/>
        <v>24.2</v>
      </c>
      <c r="G469" s="34">
        <f t="shared" si="47"/>
        <v>13</v>
      </c>
      <c r="H469" s="34">
        <f t="shared" si="47"/>
        <v>0</v>
      </c>
      <c r="I469" s="15">
        <f t="shared" si="37"/>
        <v>-13</v>
      </c>
      <c r="J469" s="15">
        <f t="shared" si="45"/>
        <v>0</v>
      </c>
      <c r="K469" s="15">
        <f t="shared" si="46"/>
        <v>0</v>
      </c>
      <c r="L469" s="34"/>
      <c r="M469" s="63">
        <f t="shared" si="38"/>
        <v>-2.2</v>
      </c>
      <c r="N469" s="64">
        <f t="shared" si="39"/>
        <v>0</v>
      </c>
    </row>
    <row r="470" spans="1:14" ht="47.25" customHeight="1" hidden="1">
      <c r="A470" s="96"/>
      <c r="B470" s="96"/>
      <c r="C470" s="19" t="s">
        <v>197</v>
      </c>
      <c r="D470" s="67" t="s">
        <v>24</v>
      </c>
      <c r="E470" s="34">
        <f t="shared" si="47"/>
        <v>4.9</v>
      </c>
      <c r="F470" s="34">
        <f t="shared" si="47"/>
        <v>0</v>
      </c>
      <c r="G470" s="34">
        <f t="shared" si="47"/>
        <v>0</v>
      </c>
      <c r="H470" s="34">
        <f t="shared" si="47"/>
        <v>232.2</v>
      </c>
      <c r="I470" s="15">
        <f t="shared" si="37"/>
        <v>232.2</v>
      </c>
      <c r="J470" s="15" t="e">
        <f t="shared" si="45"/>
        <v>#DIV/0!</v>
      </c>
      <c r="K470" s="15" t="e">
        <f t="shared" si="46"/>
        <v>#DIV/0!</v>
      </c>
      <c r="L470" s="34"/>
      <c r="M470" s="63">
        <f t="shared" si="38"/>
        <v>227.29999999999998</v>
      </c>
      <c r="N470" s="64">
        <f t="shared" si="39"/>
        <v>4738.775510204081</v>
      </c>
    </row>
    <row r="471" spans="1:14" ht="31.5" customHeight="1" hidden="1">
      <c r="A471" s="96"/>
      <c r="B471" s="96"/>
      <c r="C471" s="19" t="s">
        <v>70</v>
      </c>
      <c r="D471" s="20" t="s">
        <v>71</v>
      </c>
      <c r="E471" s="34">
        <f t="shared" si="47"/>
        <v>994.3</v>
      </c>
      <c r="F471" s="34">
        <f t="shared" si="47"/>
        <v>1100</v>
      </c>
      <c r="G471" s="34">
        <f t="shared" si="47"/>
        <v>665.4</v>
      </c>
      <c r="H471" s="34">
        <f t="shared" si="47"/>
        <v>615.1</v>
      </c>
      <c r="I471" s="15">
        <f t="shared" si="37"/>
        <v>-50.299999999999955</v>
      </c>
      <c r="J471" s="15">
        <f t="shared" si="45"/>
        <v>92.44063721070034</v>
      </c>
      <c r="K471" s="15">
        <f t="shared" si="46"/>
        <v>55.91818181818182</v>
      </c>
      <c r="L471" s="34"/>
      <c r="M471" s="63">
        <f t="shared" si="38"/>
        <v>-379.19999999999993</v>
      </c>
      <c r="N471" s="64">
        <f t="shared" si="39"/>
        <v>61.86261691642362</v>
      </c>
    </row>
    <row r="472" spans="1:14" ht="31.5" customHeight="1" hidden="1">
      <c r="A472" s="96"/>
      <c r="B472" s="96"/>
      <c r="C472" s="19" t="s">
        <v>72</v>
      </c>
      <c r="D472" s="20" t="s">
        <v>73</v>
      </c>
      <c r="E472" s="34">
        <f t="shared" si="47"/>
        <v>0</v>
      </c>
      <c r="F472" s="34">
        <f t="shared" si="47"/>
        <v>0</v>
      </c>
      <c r="G472" s="34">
        <f t="shared" si="47"/>
        <v>0</v>
      </c>
      <c r="H472" s="34">
        <f t="shared" si="47"/>
        <v>0</v>
      </c>
      <c r="I472" s="15">
        <f t="shared" si="37"/>
        <v>0</v>
      </c>
      <c r="J472" s="15" t="e">
        <f t="shared" si="45"/>
        <v>#DIV/0!</v>
      </c>
      <c r="K472" s="15" t="e">
        <f t="shared" si="46"/>
        <v>#DIV/0!</v>
      </c>
      <c r="L472" s="34"/>
      <c r="M472" s="63">
        <f t="shared" si="38"/>
        <v>0</v>
      </c>
      <c r="N472" s="64" t="e">
        <f t="shared" si="39"/>
        <v>#DIV/0!</v>
      </c>
    </row>
    <row r="473" spans="1:14" ht="31.5" customHeight="1" hidden="1">
      <c r="A473" s="96"/>
      <c r="B473" s="96"/>
      <c r="C473" s="19" t="s">
        <v>74</v>
      </c>
      <c r="D473" s="20" t="s">
        <v>75</v>
      </c>
      <c r="E473" s="34">
        <f t="shared" si="47"/>
        <v>0.5</v>
      </c>
      <c r="F473" s="34">
        <f t="shared" si="47"/>
        <v>0</v>
      </c>
      <c r="G473" s="34">
        <f t="shared" si="47"/>
        <v>0</v>
      </c>
      <c r="H473" s="34">
        <f t="shared" si="47"/>
        <v>2029.2</v>
      </c>
      <c r="I473" s="15">
        <f t="shared" si="37"/>
        <v>2029.2</v>
      </c>
      <c r="J473" s="15" t="e">
        <f t="shared" si="45"/>
        <v>#DIV/0!</v>
      </c>
      <c r="K473" s="15" t="e">
        <f t="shared" si="46"/>
        <v>#DIV/0!</v>
      </c>
      <c r="L473" s="34"/>
      <c r="M473" s="63">
        <f t="shared" si="38"/>
        <v>2028.7</v>
      </c>
      <c r="N473" s="64">
        <f t="shared" si="39"/>
        <v>405840</v>
      </c>
    </row>
    <row r="474" spans="1:14" ht="31.5" customHeight="1" hidden="1">
      <c r="A474" s="96"/>
      <c r="B474" s="96"/>
      <c r="C474" s="19" t="s">
        <v>76</v>
      </c>
      <c r="D474" s="20" t="s">
        <v>77</v>
      </c>
      <c r="E474" s="34">
        <f t="shared" si="47"/>
        <v>0</v>
      </c>
      <c r="F474" s="34">
        <f t="shared" si="47"/>
        <v>0</v>
      </c>
      <c r="G474" s="34">
        <f t="shared" si="47"/>
        <v>0</v>
      </c>
      <c r="H474" s="34">
        <f t="shared" si="47"/>
        <v>0</v>
      </c>
      <c r="I474" s="15">
        <f t="shared" si="37"/>
        <v>0</v>
      </c>
      <c r="J474" s="15" t="e">
        <f t="shared" si="45"/>
        <v>#DIV/0!</v>
      </c>
      <c r="K474" s="15" t="e">
        <f t="shared" si="46"/>
        <v>#DIV/0!</v>
      </c>
      <c r="L474" s="34"/>
      <c r="M474" s="63">
        <f t="shared" si="38"/>
        <v>0</v>
      </c>
      <c r="N474" s="64" t="e">
        <f t="shared" si="39"/>
        <v>#DIV/0!</v>
      </c>
    </row>
    <row r="475" spans="1:14" ht="31.5" customHeight="1" hidden="1">
      <c r="A475" s="96"/>
      <c r="B475" s="96"/>
      <c r="C475" s="19" t="s">
        <v>78</v>
      </c>
      <c r="D475" s="20" t="s">
        <v>79</v>
      </c>
      <c r="E475" s="34">
        <f t="shared" si="47"/>
        <v>129</v>
      </c>
      <c r="F475" s="34">
        <f t="shared" si="47"/>
        <v>1200</v>
      </c>
      <c r="G475" s="34">
        <f t="shared" si="47"/>
        <v>567</v>
      </c>
      <c r="H475" s="34">
        <f t="shared" si="47"/>
        <v>2365.2</v>
      </c>
      <c r="I475" s="15">
        <f t="shared" si="37"/>
        <v>1798.1999999999998</v>
      </c>
      <c r="J475" s="15">
        <f t="shared" si="45"/>
        <v>417.1428571428571</v>
      </c>
      <c r="K475" s="15">
        <f t="shared" si="46"/>
        <v>197.1</v>
      </c>
      <c r="L475" s="34"/>
      <c r="M475" s="63">
        <f t="shared" si="38"/>
        <v>2236.2</v>
      </c>
      <c r="N475" s="64">
        <f t="shared" si="39"/>
        <v>1833.4883720930231</v>
      </c>
    </row>
    <row r="476" spans="1:14" ht="31.5" customHeight="1" hidden="1">
      <c r="A476" s="96"/>
      <c r="B476" s="96"/>
      <c r="C476" s="19" t="s">
        <v>174</v>
      </c>
      <c r="D476" s="20" t="s">
        <v>175</v>
      </c>
      <c r="E476" s="34">
        <f t="shared" si="47"/>
        <v>279</v>
      </c>
      <c r="F476" s="34">
        <f t="shared" si="47"/>
        <v>548.2</v>
      </c>
      <c r="G476" s="34">
        <f t="shared" si="47"/>
        <v>219.5</v>
      </c>
      <c r="H476" s="34">
        <f t="shared" si="47"/>
        <v>303.1</v>
      </c>
      <c r="I476" s="15">
        <f t="shared" si="37"/>
        <v>83.60000000000002</v>
      </c>
      <c r="J476" s="15">
        <f t="shared" si="45"/>
        <v>138.0865603644647</v>
      </c>
      <c r="K476" s="15">
        <f t="shared" si="46"/>
        <v>55.29004013133893</v>
      </c>
      <c r="L476" s="34"/>
      <c r="M476" s="63">
        <f t="shared" si="38"/>
        <v>24.100000000000023</v>
      </c>
      <c r="N476" s="64">
        <f t="shared" si="39"/>
        <v>108.63799283154123</v>
      </c>
    </row>
    <row r="477" spans="1:14" ht="31.5" customHeight="1" hidden="1">
      <c r="A477" s="96"/>
      <c r="B477" s="96"/>
      <c r="C477" s="19" t="s">
        <v>80</v>
      </c>
      <c r="D477" s="20" t="s">
        <v>81</v>
      </c>
      <c r="E477" s="34">
        <f t="shared" si="47"/>
        <v>0</v>
      </c>
      <c r="F477" s="34">
        <f t="shared" si="47"/>
        <v>0</v>
      </c>
      <c r="G477" s="34">
        <f t="shared" si="47"/>
        <v>0</v>
      </c>
      <c r="H477" s="34">
        <f t="shared" si="47"/>
        <v>0</v>
      </c>
      <c r="I477" s="15">
        <f t="shared" si="37"/>
        <v>0</v>
      </c>
      <c r="J477" s="15"/>
      <c r="K477" s="15"/>
      <c r="L477" s="34"/>
      <c r="M477" s="63">
        <f t="shared" si="38"/>
        <v>0</v>
      </c>
      <c r="N477" s="64"/>
    </row>
    <row r="478" spans="1:14" ht="31.5" customHeight="1" hidden="1">
      <c r="A478" s="96"/>
      <c r="B478" s="96"/>
      <c r="C478" s="19" t="s">
        <v>82</v>
      </c>
      <c r="D478" s="20" t="s">
        <v>83</v>
      </c>
      <c r="E478" s="34">
        <f t="shared" si="47"/>
        <v>0</v>
      </c>
      <c r="F478" s="34">
        <f t="shared" si="47"/>
        <v>0</v>
      </c>
      <c r="G478" s="34">
        <f t="shared" si="47"/>
        <v>0</v>
      </c>
      <c r="H478" s="34">
        <f t="shared" si="47"/>
        <v>0</v>
      </c>
      <c r="I478" s="15">
        <f t="shared" si="37"/>
        <v>0</v>
      </c>
      <c r="J478" s="15"/>
      <c r="K478" s="15"/>
      <c r="L478" s="34"/>
      <c r="M478" s="63">
        <f t="shared" si="38"/>
        <v>0</v>
      </c>
      <c r="N478" s="64"/>
    </row>
    <row r="479" spans="1:14" ht="63" customHeight="1" hidden="1">
      <c r="A479" s="96"/>
      <c r="B479" s="96"/>
      <c r="C479" s="19" t="s">
        <v>156</v>
      </c>
      <c r="D479" s="20" t="s">
        <v>157</v>
      </c>
      <c r="E479" s="34">
        <f t="shared" si="47"/>
        <v>5742.3</v>
      </c>
      <c r="F479" s="34">
        <f t="shared" si="47"/>
        <v>8025</v>
      </c>
      <c r="G479" s="34">
        <f t="shared" si="47"/>
        <v>4505</v>
      </c>
      <c r="H479" s="34">
        <f t="shared" si="47"/>
        <v>8079.1</v>
      </c>
      <c r="I479" s="15">
        <f t="shared" si="37"/>
        <v>3574.1000000000004</v>
      </c>
      <c r="J479" s="15">
        <f t="shared" si="45"/>
        <v>179.33629300776914</v>
      </c>
      <c r="K479" s="15">
        <f t="shared" si="46"/>
        <v>100.6741433021807</v>
      </c>
      <c r="L479" s="34"/>
      <c r="M479" s="63">
        <f t="shared" si="38"/>
        <v>2336.8</v>
      </c>
      <c r="N479" s="64">
        <f t="shared" si="39"/>
        <v>140.6944952371001</v>
      </c>
    </row>
    <row r="480" spans="1:14" ht="31.5" customHeight="1" hidden="1">
      <c r="A480" s="96"/>
      <c r="B480" s="96"/>
      <c r="C480" s="19" t="s">
        <v>127</v>
      </c>
      <c r="D480" s="20" t="s">
        <v>128</v>
      </c>
      <c r="E480" s="34">
        <f t="shared" si="47"/>
        <v>43562.6</v>
      </c>
      <c r="F480" s="34">
        <f t="shared" si="47"/>
        <v>81040.2</v>
      </c>
      <c r="G480" s="34">
        <f t="shared" si="47"/>
        <v>42909.1</v>
      </c>
      <c r="H480" s="34">
        <f t="shared" si="47"/>
        <v>34637.9</v>
      </c>
      <c r="I480" s="15">
        <f t="shared" si="37"/>
        <v>-8271.199999999997</v>
      </c>
      <c r="J480" s="15">
        <f t="shared" si="45"/>
        <v>80.72390238900373</v>
      </c>
      <c r="K480" s="15">
        <f t="shared" si="46"/>
        <v>42.74162699499755</v>
      </c>
      <c r="L480" s="34"/>
      <c r="M480" s="63">
        <f t="shared" si="38"/>
        <v>-8924.699999999997</v>
      </c>
      <c r="N480" s="64">
        <f t="shared" si="39"/>
        <v>79.51293081680157</v>
      </c>
    </row>
    <row r="481" spans="1:14" ht="47.25" customHeight="1" hidden="1">
      <c r="A481" s="96"/>
      <c r="B481" s="96"/>
      <c r="C481" s="19" t="s">
        <v>42</v>
      </c>
      <c r="D481" s="68" t="s">
        <v>43</v>
      </c>
      <c r="E481" s="34">
        <f t="shared" si="47"/>
        <v>0</v>
      </c>
      <c r="F481" s="34">
        <f t="shared" si="47"/>
        <v>0</v>
      </c>
      <c r="G481" s="34">
        <f t="shared" si="47"/>
        <v>0</v>
      </c>
      <c r="H481" s="34">
        <f t="shared" si="47"/>
        <v>0</v>
      </c>
      <c r="I481" s="15">
        <f t="shared" si="37"/>
        <v>0</v>
      </c>
      <c r="J481" s="15" t="e">
        <f t="shared" si="45"/>
        <v>#DIV/0!</v>
      </c>
      <c r="K481" s="15" t="e">
        <f t="shared" si="46"/>
        <v>#DIV/0!</v>
      </c>
      <c r="L481" s="34"/>
      <c r="M481" s="63">
        <f t="shared" si="38"/>
        <v>0</v>
      </c>
      <c r="N481" s="64" t="e">
        <f t="shared" si="39"/>
        <v>#DIV/0!</v>
      </c>
    </row>
    <row r="482" spans="1:14" ht="63" customHeight="1" hidden="1">
      <c r="A482" s="96"/>
      <c r="B482" s="96"/>
      <c r="C482" s="16" t="s">
        <v>176</v>
      </c>
      <c r="D482" s="68" t="s">
        <v>177</v>
      </c>
      <c r="E482" s="34">
        <f t="shared" si="47"/>
        <v>30</v>
      </c>
      <c r="F482" s="34">
        <f t="shared" si="47"/>
        <v>0</v>
      </c>
      <c r="G482" s="34">
        <f t="shared" si="47"/>
        <v>0</v>
      </c>
      <c r="H482" s="34">
        <f t="shared" si="47"/>
        <v>91.3</v>
      </c>
      <c r="I482" s="15">
        <f t="shared" si="37"/>
        <v>91.3</v>
      </c>
      <c r="J482" s="15" t="e">
        <f t="shared" si="45"/>
        <v>#DIV/0!</v>
      </c>
      <c r="K482" s="15" t="e">
        <f t="shared" si="46"/>
        <v>#DIV/0!</v>
      </c>
      <c r="L482" s="34"/>
      <c r="M482" s="63">
        <f t="shared" si="38"/>
        <v>61.3</v>
      </c>
      <c r="N482" s="64">
        <f t="shared" si="39"/>
        <v>304.33333333333337</v>
      </c>
    </row>
    <row r="483" spans="1:14" ht="47.25" customHeight="1" hidden="1">
      <c r="A483" s="96"/>
      <c r="B483" s="96"/>
      <c r="C483" s="19" t="s">
        <v>25</v>
      </c>
      <c r="D483" s="20" t="s">
        <v>26</v>
      </c>
      <c r="E483" s="34">
        <f t="shared" si="47"/>
        <v>22559.100000000002</v>
      </c>
      <c r="F483" s="34">
        <f t="shared" si="47"/>
        <v>35506.299999999996</v>
      </c>
      <c r="G483" s="34">
        <f t="shared" si="47"/>
        <v>19524.199999999997</v>
      </c>
      <c r="H483" s="34">
        <f t="shared" si="47"/>
        <v>25520</v>
      </c>
      <c r="I483" s="15">
        <f t="shared" si="37"/>
        <v>5995.800000000003</v>
      </c>
      <c r="J483" s="15">
        <f t="shared" si="45"/>
        <v>130.70958093033263</v>
      </c>
      <c r="K483" s="15">
        <f t="shared" si="46"/>
        <v>71.87456873850557</v>
      </c>
      <c r="L483" s="34"/>
      <c r="M483" s="63">
        <f t="shared" si="38"/>
        <v>2960.899999999998</v>
      </c>
      <c r="N483" s="64">
        <f t="shared" si="39"/>
        <v>113.12508034451727</v>
      </c>
    </row>
    <row r="484" spans="1:14" ht="15.75" hidden="1">
      <c r="A484" s="96"/>
      <c r="B484" s="96"/>
      <c r="C484" s="16" t="s">
        <v>27</v>
      </c>
      <c r="D484" s="18" t="s">
        <v>28</v>
      </c>
      <c r="E484" s="34">
        <f t="shared" si="47"/>
        <v>2783.400000000001</v>
      </c>
      <c r="F484" s="34">
        <f t="shared" si="47"/>
        <v>0</v>
      </c>
      <c r="G484" s="34">
        <f t="shared" si="47"/>
        <v>0</v>
      </c>
      <c r="H484" s="34">
        <f t="shared" si="47"/>
        <v>-628.7000000000002</v>
      </c>
      <c r="I484" s="15">
        <f t="shared" si="37"/>
        <v>-628.7000000000002</v>
      </c>
      <c r="J484" s="15"/>
      <c r="K484" s="15"/>
      <c r="L484" s="34"/>
      <c r="M484" s="63">
        <f t="shared" si="38"/>
        <v>-3412.1000000000013</v>
      </c>
      <c r="N484" s="64">
        <f t="shared" si="39"/>
        <v>-22.587482934540486</v>
      </c>
    </row>
    <row r="485" spans="1:14" ht="15.75" hidden="1">
      <c r="A485" s="96"/>
      <c r="B485" s="96"/>
      <c r="C485" s="16" t="s">
        <v>29</v>
      </c>
      <c r="D485" s="18" t="s">
        <v>178</v>
      </c>
      <c r="E485" s="34">
        <f t="shared" si="47"/>
        <v>7037</v>
      </c>
      <c r="F485" s="34">
        <f t="shared" si="47"/>
        <v>271567.2</v>
      </c>
      <c r="G485" s="34">
        <f t="shared" si="47"/>
        <v>159675.8</v>
      </c>
      <c r="H485" s="34">
        <f t="shared" si="47"/>
        <v>106923.09999999999</v>
      </c>
      <c r="I485" s="15">
        <f t="shared" si="37"/>
        <v>-52752.7</v>
      </c>
      <c r="J485" s="15">
        <f t="shared" si="45"/>
        <v>66.962620509808</v>
      </c>
      <c r="K485" s="15">
        <f t="shared" si="46"/>
        <v>39.37261200910861</v>
      </c>
      <c r="L485" s="34"/>
      <c r="M485" s="63">
        <f t="shared" si="38"/>
        <v>99886.09999999999</v>
      </c>
      <c r="N485" s="64">
        <f t="shared" si="39"/>
        <v>1519.4415233764387</v>
      </c>
    </row>
    <row r="486" spans="1:14" ht="31.5" customHeight="1" hidden="1">
      <c r="A486" s="96"/>
      <c r="B486" s="96"/>
      <c r="C486" s="16" t="s">
        <v>44</v>
      </c>
      <c r="D486" s="18" t="s">
        <v>45</v>
      </c>
      <c r="E486" s="34">
        <f t="shared" si="47"/>
        <v>0</v>
      </c>
      <c r="F486" s="34">
        <f t="shared" si="47"/>
        <v>0</v>
      </c>
      <c r="G486" s="34">
        <f t="shared" si="47"/>
        <v>0</v>
      </c>
      <c r="H486" s="34">
        <f t="shared" si="47"/>
        <v>0</v>
      </c>
      <c r="I486" s="15">
        <f t="shared" si="37"/>
        <v>0</v>
      </c>
      <c r="J486" s="15"/>
      <c r="K486" s="15"/>
      <c r="L486" s="34"/>
      <c r="M486" s="63">
        <f t="shared" si="38"/>
        <v>0</v>
      </c>
      <c r="N486" s="64"/>
    </row>
    <row r="487" spans="1:14" ht="15.75" customHeight="1" hidden="1">
      <c r="A487" s="96"/>
      <c r="B487" s="96"/>
      <c r="C487" s="16" t="s">
        <v>217</v>
      </c>
      <c r="D487" s="18" t="s">
        <v>46</v>
      </c>
      <c r="E487" s="34">
        <f t="shared" si="47"/>
        <v>-45856.200000000004</v>
      </c>
      <c r="F487" s="34">
        <f t="shared" si="47"/>
        <v>0</v>
      </c>
      <c r="G487" s="34">
        <f t="shared" si="47"/>
        <v>0</v>
      </c>
      <c r="H487" s="34">
        <f t="shared" si="47"/>
        <v>-135523.5</v>
      </c>
      <c r="I487" s="15">
        <f t="shared" si="37"/>
        <v>-135523.5</v>
      </c>
      <c r="J487" s="15"/>
      <c r="K487" s="15"/>
      <c r="L487" s="34"/>
      <c r="M487" s="63">
        <f t="shared" si="38"/>
        <v>-89667.29999999999</v>
      </c>
      <c r="N487" s="64">
        <f t="shared" si="39"/>
        <v>295.5401886767765</v>
      </c>
    </row>
    <row r="488" spans="1:14" ht="32.25" customHeight="1" hidden="1">
      <c r="A488" s="96"/>
      <c r="B488" s="96"/>
      <c r="C488" s="16"/>
      <c r="D488" s="24" t="s">
        <v>207</v>
      </c>
      <c r="E488" s="37">
        <f>E434+E448</f>
        <v>8862506.399999999</v>
      </c>
      <c r="F488" s="37">
        <f>F434+F448</f>
        <v>16093387.500000002</v>
      </c>
      <c r="G488" s="37">
        <f>G434+G448</f>
        <v>8911610.3</v>
      </c>
      <c r="H488" s="37">
        <f>H434+H448</f>
        <v>8964252.899999999</v>
      </c>
      <c r="I488" s="59">
        <f t="shared" si="37"/>
        <v>52642.599999997765</v>
      </c>
      <c r="J488" s="59">
        <f>H488/G488*100</f>
        <v>100.59071927774936</v>
      </c>
      <c r="K488" s="59">
        <f>H488/F488*100</f>
        <v>55.70146682915574</v>
      </c>
      <c r="L488" s="37">
        <f>L434+L448</f>
        <v>0</v>
      </c>
      <c r="M488" s="65">
        <f t="shared" si="38"/>
        <v>101746.5</v>
      </c>
      <c r="N488" s="66">
        <f t="shared" si="39"/>
        <v>101.14805558842812</v>
      </c>
    </row>
    <row r="489" spans="1:14" ht="31.5" hidden="1">
      <c r="A489" s="96"/>
      <c r="B489" s="96"/>
      <c r="C489" s="16"/>
      <c r="D489" s="24" t="s">
        <v>208</v>
      </c>
      <c r="E489" s="37">
        <f>E434+E448+E487</f>
        <v>8816650.2</v>
      </c>
      <c r="F489" s="37">
        <f>F434+F448+F487</f>
        <v>16093387.500000002</v>
      </c>
      <c r="G489" s="37">
        <f>G434+G448+G487</f>
        <v>8911610.3</v>
      </c>
      <c r="H489" s="37">
        <f>H434+H448+H487</f>
        <v>8828729.399999999</v>
      </c>
      <c r="I489" s="59">
        <f>H489-G489</f>
        <v>-82880.90000000224</v>
      </c>
      <c r="J489" s="59">
        <f>H489/G489*100</f>
        <v>99.06996718651395</v>
      </c>
      <c r="K489" s="59">
        <f>H489/F489*100</f>
        <v>54.85936009432444</v>
      </c>
      <c r="L489" s="37"/>
      <c r="M489" s="65">
        <f t="shared" si="38"/>
        <v>12079.199999999255</v>
      </c>
      <c r="N489" s="66">
        <f t="shared" si="39"/>
        <v>100.13700441466986</v>
      </c>
    </row>
    <row r="490" spans="1:14" s="26" customFormat="1" ht="15.75" hidden="1">
      <c r="A490" s="96"/>
      <c r="B490" s="96"/>
      <c r="C490" s="28" t="s">
        <v>190</v>
      </c>
      <c r="D490" s="24" t="s">
        <v>191</v>
      </c>
      <c r="E490" s="37">
        <f>SUM(E491:E496)</f>
        <v>3411788.3999999994</v>
      </c>
      <c r="F490" s="37">
        <f>SUM(F491:F496)</f>
        <v>4703678.899999999</v>
      </c>
      <c r="G490" s="37">
        <f>SUM(G491:G496)</f>
        <v>3149114.0999999996</v>
      </c>
      <c r="H490" s="37">
        <f>SUM(H491:H496)</f>
        <v>1957964.5999999999</v>
      </c>
      <c r="I490" s="59">
        <f t="shared" si="37"/>
        <v>-1191149.4999999998</v>
      </c>
      <c r="J490" s="59">
        <f>H490/G490*100</f>
        <v>62.17509235375117</v>
      </c>
      <c r="K490" s="59">
        <f>H490/F490*100</f>
        <v>41.626238559779246</v>
      </c>
      <c r="L490" s="37">
        <f>SUM(L491:L496)</f>
        <v>0</v>
      </c>
      <c r="M490" s="65">
        <f t="shared" si="38"/>
        <v>-1453823.7999999996</v>
      </c>
      <c r="N490" s="66">
        <f t="shared" si="39"/>
        <v>57.388219034920226</v>
      </c>
    </row>
    <row r="491" spans="1:14" ht="31.5" customHeight="1" hidden="1">
      <c r="A491" s="96"/>
      <c r="B491" s="96"/>
      <c r="C491" s="16" t="s">
        <v>47</v>
      </c>
      <c r="D491" s="18" t="s">
        <v>48</v>
      </c>
      <c r="E491" s="34">
        <f aca="true" t="shared" si="48" ref="E491:H496">SUMIF($C$6:$C$414,$C491,E$6:E$414)</f>
        <v>0</v>
      </c>
      <c r="F491" s="34">
        <f t="shared" si="48"/>
        <v>0</v>
      </c>
      <c r="G491" s="34">
        <f t="shared" si="48"/>
        <v>0</v>
      </c>
      <c r="H491" s="34">
        <f t="shared" si="48"/>
        <v>0</v>
      </c>
      <c r="I491" s="15">
        <f t="shared" si="37"/>
        <v>0</v>
      </c>
      <c r="J491" s="15"/>
      <c r="K491" s="15"/>
      <c r="L491" s="34"/>
      <c r="M491" s="63">
        <f t="shared" si="38"/>
        <v>0</v>
      </c>
      <c r="N491" s="64"/>
    </row>
    <row r="492" spans="1:14" ht="15.75" hidden="1">
      <c r="A492" s="96"/>
      <c r="B492" s="96"/>
      <c r="C492" s="16" t="s">
        <v>49</v>
      </c>
      <c r="D492" s="18" t="s">
        <v>192</v>
      </c>
      <c r="E492" s="34">
        <f t="shared" si="48"/>
        <v>1613570.4</v>
      </c>
      <c r="F492" s="34">
        <f t="shared" si="48"/>
        <v>1888150.2</v>
      </c>
      <c r="G492" s="34">
        <f t="shared" si="48"/>
        <v>1033189.7</v>
      </c>
      <c r="H492" s="34">
        <f t="shared" si="48"/>
        <v>156135.90000000002</v>
      </c>
      <c r="I492" s="15">
        <f t="shared" si="37"/>
        <v>-877053.7999999999</v>
      </c>
      <c r="J492" s="15"/>
      <c r="K492" s="15">
        <f>H492/F492*100</f>
        <v>8.269252096575793</v>
      </c>
      <c r="L492" s="34"/>
      <c r="M492" s="63">
        <f t="shared" si="38"/>
        <v>-1457434.5</v>
      </c>
      <c r="N492" s="64">
        <f t="shared" si="39"/>
        <v>9.676423166909856</v>
      </c>
    </row>
    <row r="493" spans="1:14" ht="15.75" hidden="1">
      <c r="A493" s="96"/>
      <c r="B493" s="96"/>
      <c r="C493" s="16" t="s">
        <v>50</v>
      </c>
      <c r="D493" s="18" t="s">
        <v>87</v>
      </c>
      <c r="E493" s="34">
        <f t="shared" si="48"/>
        <v>1560064.1999999997</v>
      </c>
      <c r="F493" s="34">
        <f t="shared" si="48"/>
        <v>2316955.9</v>
      </c>
      <c r="G493" s="34">
        <f t="shared" si="48"/>
        <v>1725228.5999999996</v>
      </c>
      <c r="H493" s="34">
        <f t="shared" si="48"/>
        <v>1546943.4</v>
      </c>
      <c r="I493" s="15">
        <f t="shared" si="37"/>
        <v>-178285.19999999972</v>
      </c>
      <c r="J493" s="15">
        <f>H493/G493*100</f>
        <v>89.66599556719615</v>
      </c>
      <c r="K493" s="15">
        <f>H493/F493*100</f>
        <v>66.76619956383287</v>
      </c>
      <c r="L493" s="34"/>
      <c r="M493" s="63">
        <f t="shared" si="38"/>
        <v>-13120.799999999814</v>
      </c>
      <c r="N493" s="64">
        <f t="shared" si="39"/>
        <v>99.15895768904896</v>
      </c>
    </row>
    <row r="494" spans="1:14" ht="15.75" hidden="1">
      <c r="A494" s="96"/>
      <c r="B494" s="96"/>
      <c r="C494" s="16" t="s">
        <v>52</v>
      </c>
      <c r="D494" s="20" t="s">
        <v>53</v>
      </c>
      <c r="E494" s="34">
        <f t="shared" si="48"/>
        <v>238153.8</v>
      </c>
      <c r="F494" s="34">
        <f t="shared" si="48"/>
        <v>498572.8</v>
      </c>
      <c r="G494" s="34">
        <f t="shared" si="48"/>
        <v>390695.8</v>
      </c>
      <c r="H494" s="34">
        <f t="shared" si="48"/>
        <v>254885.3</v>
      </c>
      <c r="I494" s="15">
        <f t="shared" si="37"/>
        <v>-135810.5</v>
      </c>
      <c r="J494" s="15">
        <f>H494/G494*100</f>
        <v>65.23881239573089</v>
      </c>
      <c r="K494" s="15">
        <f>H494/F494*100</f>
        <v>51.12298544966754</v>
      </c>
      <c r="L494" s="34"/>
      <c r="M494" s="63">
        <f t="shared" si="38"/>
        <v>16731.5</v>
      </c>
      <c r="N494" s="64">
        <f t="shared" si="39"/>
        <v>107.02550200752623</v>
      </c>
    </row>
    <row r="495" spans="1:14" ht="31.5" customHeight="1" hidden="1">
      <c r="A495" s="96"/>
      <c r="B495" s="96"/>
      <c r="C495" s="16" t="s">
        <v>193</v>
      </c>
      <c r="D495" s="17" t="s">
        <v>194</v>
      </c>
      <c r="E495" s="34">
        <f t="shared" si="48"/>
        <v>0</v>
      </c>
      <c r="F495" s="34">
        <f t="shared" si="48"/>
        <v>0</v>
      </c>
      <c r="G495" s="34">
        <f t="shared" si="48"/>
        <v>0</v>
      </c>
      <c r="H495" s="34">
        <f t="shared" si="48"/>
        <v>0</v>
      </c>
      <c r="I495" s="15">
        <f t="shared" si="37"/>
        <v>0</v>
      </c>
      <c r="J495" s="15"/>
      <c r="K495" s="15"/>
      <c r="L495" s="34"/>
      <c r="M495" s="63">
        <f t="shared" si="38"/>
        <v>0</v>
      </c>
      <c r="N495" s="64"/>
    </row>
    <row r="496" spans="1:14" ht="15.75" customHeight="1" hidden="1">
      <c r="A496" s="96"/>
      <c r="B496" s="96"/>
      <c r="C496" s="16" t="s">
        <v>64</v>
      </c>
      <c r="D496" s="18" t="s">
        <v>65</v>
      </c>
      <c r="E496" s="34">
        <f t="shared" si="48"/>
        <v>0</v>
      </c>
      <c r="F496" s="34">
        <f t="shared" si="48"/>
        <v>0</v>
      </c>
      <c r="G496" s="34">
        <f t="shared" si="48"/>
        <v>0</v>
      </c>
      <c r="H496" s="34">
        <f t="shared" si="48"/>
        <v>0</v>
      </c>
      <c r="I496" s="15">
        <f t="shared" si="37"/>
        <v>0</v>
      </c>
      <c r="J496" s="15"/>
      <c r="K496" s="15"/>
      <c r="L496" s="34"/>
      <c r="M496" s="63">
        <f t="shared" si="38"/>
        <v>0</v>
      </c>
      <c r="N496" s="64"/>
    </row>
    <row r="497" spans="1:14" ht="31.5" hidden="1">
      <c r="A497" s="96"/>
      <c r="B497" s="96"/>
      <c r="C497" s="16"/>
      <c r="D497" s="39" t="s">
        <v>209</v>
      </c>
      <c r="E497" s="37">
        <f>E488+E490</f>
        <v>12274294.799999997</v>
      </c>
      <c r="F497" s="37">
        <f>F488+F490</f>
        <v>20797066.400000002</v>
      </c>
      <c r="G497" s="37">
        <f>G488+G490</f>
        <v>12060724.4</v>
      </c>
      <c r="H497" s="37">
        <f>H488+H490</f>
        <v>10922217.499999998</v>
      </c>
      <c r="I497" s="59">
        <f>H497-G497</f>
        <v>-1138506.9000000022</v>
      </c>
      <c r="J497" s="59">
        <f>H497/G497*100</f>
        <v>90.56021129211771</v>
      </c>
      <c r="K497" s="59">
        <f>H497/F497*100</f>
        <v>52.51806812522365</v>
      </c>
      <c r="L497" s="34"/>
      <c r="M497" s="65">
        <f t="shared" si="38"/>
        <v>-1352077.2999999989</v>
      </c>
      <c r="N497" s="66">
        <f t="shared" si="39"/>
        <v>88.98448080292157</v>
      </c>
    </row>
    <row r="498" spans="1:14" s="26" customFormat="1" ht="31.5" hidden="1">
      <c r="A498" s="96"/>
      <c r="B498" s="96"/>
      <c r="C498" s="23"/>
      <c r="D498" s="39" t="s">
        <v>210</v>
      </c>
      <c r="E498" s="37">
        <f>E489+E490</f>
        <v>12228438.599999998</v>
      </c>
      <c r="F498" s="37">
        <f>F489+F490</f>
        <v>20797066.400000002</v>
      </c>
      <c r="G498" s="37">
        <f>G489+G490</f>
        <v>12060724.4</v>
      </c>
      <c r="H498" s="37">
        <f>H489+H490</f>
        <v>10786693.999999998</v>
      </c>
      <c r="I498" s="59">
        <f t="shared" si="37"/>
        <v>-1274030.4000000022</v>
      </c>
      <c r="J498" s="59">
        <f>H498/G498*100</f>
        <v>89.43653500613942</v>
      </c>
      <c r="K498" s="59">
        <f>H498/F498*100</f>
        <v>51.866420929444146</v>
      </c>
      <c r="L498" s="37">
        <f>SUM(L434,L448,L490)</f>
        <v>0</v>
      </c>
      <c r="M498" s="65">
        <f>H498-E498</f>
        <v>-1441744.5999999996</v>
      </c>
      <c r="N498" s="66">
        <f>H498/E498*100</f>
        <v>88.20990441085422</v>
      </c>
    </row>
    <row r="499" spans="1:14" s="26" customFormat="1" ht="31.5" customHeight="1" hidden="1">
      <c r="A499" s="96"/>
      <c r="B499" s="96"/>
      <c r="C499" s="28"/>
      <c r="D499" s="24" t="s">
        <v>180</v>
      </c>
      <c r="E499" s="32">
        <f>E500</f>
        <v>12700</v>
      </c>
      <c r="F499" s="32">
        <f>F500</f>
        <v>24300.2</v>
      </c>
      <c r="G499" s="32">
        <f>G500</f>
        <v>0</v>
      </c>
      <c r="H499" s="32">
        <f>H500</f>
        <v>0</v>
      </c>
      <c r="I499" s="59">
        <f>H499-G499</f>
        <v>0</v>
      </c>
      <c r="J499" s="59"/>
      <c r="K499" s="59">
        <f>H499/F499*100</f>
        <v>0</v>
      </c>
      <c r="L499" s="32">
        <f>L500</f>
        <v>0</v>
      </c>
      <c r="M499" s="65">
        <f>H499-E499</f>
        <v>-12700</v>
      </c>
      <c r="N499" s="66">
        <f>H499/E499*100</f>
        <v>0</v>
      </c>
    </row>
    <row r="500" spans="1:14" ht="31.5" customHeight="1" hidden="1">
      <c r="A500" s="97"/>
      <c r="B500" s="97"/>
      <c r="C500" s="19" t="s">
        <v>181</v>
      </c>
      <c r="D500" s="20" t="s">
        <v>182</v>
      </c>
      <c r="E500" s="34">
        <f>SUMIF($C$6:$C$425,$C500,E$6:E$425)</f>
        <v>12700</v>
      </c>
      <c r="F500" s="14">
        <f>F425</f>
        <v>24300.2</v>
      </c>
      <c r="G500" s="14">
        <f>G425</f>
        <v>0</v>
      </c>
      <c r="H500" s="34">
        <f>SUMIF($C$6:$C$425,$C500,H$6:H$425)</f>
        <v>0</v>
      </c>
      <c r="I500" s="15">
        <f>H500-G500</f>
        <v>0</v>
      </c>
      <c r="J500" s="15"/>
      <c r="K500" s="15">
        <f>H500/F500*100</f>
        <v>0</v>
      </c>
      <c r="L500" s="34"/>
      <c r="M500" s="63">
        <f>H500-E500</f>
        <v>-12700</v>
      </c>
      <c r="N500" s="64">
        <f>H500/E500*100</f>
        <v>0</v>
      </c>
    </row>
    <row r="501" spans="1:12" ht="15.75">
      <c r="A501" s="40"/>
      <c r="B501" s="40"/>
      <c r="C501" s="41"/>
      <c r="D501" s="42"/>
      <c r="E501" s="46"/>
      <c r="F501" s="46"/>
      <c r="G501" s="46"/>
      <c r="H501" s="43"/>
      <c r="I501" s="47"/>
      <c r="J501" s="7"/>
      <c r="K501" s="7"/>
      <c r="L501" s="56"/>
    </row>
    <row r="502" spans="1:11" ht="15.75">
      <c r="A502" s="40"/>
      <c r="B502" s="40"/>
      <c r="C502" s="41"/>
      <c r="D502" s="42"/>
      <c r="E502" s="46"/>
      <c r="F502" s="46"/>
      <c r="G502" s="46"/>
      <c r="H502" s="43"/>
      <c r="I502" s="47"/>
      <c r="J502" s="7"/>
      <c r="K502" s="7"/>
    </row>
    <row r="503" spans="1:11" ht="15.75">
      <c r="A503" s="40"/>
      <c r="B503" s="40"/>
      <c r="C503" s="41"/>
      <c r="D503" s="42"/>
      <c r="E503" s="46"/>
      <c r="F503" s="46"/>
      <c r="G503" s="46"/>
      <c r="H503" s="43"/>
      <c r="I503" s="47"/>
      <c r="J503" s="7"/>
      <c r="K503" s="7"/>
    </row>
    <row r="504" spans="1:9" ht="15.75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9" ht="15.75">
      <c r="A505" s="48"/>
      <c r="B505" s="49"/>
      <c r="C505" s="50"/>
      <c r="D505" s="51"/>
      <c r="E505" s="51"/>
      <c r="F505" s="51"/>
      <c r="G505" s="51"/>
      <c r="H505" s="51"/>
      <c r="I505" s="52"/>
    </row>
    <row r="506" spans="1:9" ht="15.75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9" ht="15.75">
      <c r="A508" s="48"/>
      <c r="B508" s="49"/>
      <c r="C508" s="50"/>
      <c r="D508" s="51"/>
      <c r="E508" s="51"/>
      <c r="F508" s="51"/>
      <c r="G508" s="51"/>
      <c r="H508" s="51"/>
      <c r="I508" s="52"/>
    </row>
    <row r="509" spans="1:8" ht="15.75">
      <c r="A509" s="53"/>
      <c r="B509" s="49"/>
      <c r="C509" s="50"/>
      <c r="D509" s="51"/>
      <c r="E509" s="51"/>
      <c r="F509" s="51"/>
      <c r="G509" s="51"/>
      <c r="H509" s="51"/>
    </row>
    <row r="510" spans="1:8" ht="15.75">
      <c r="A510" s="53"/>
      <c r="B510" s="49"/>
      <c r="C510" s="50"/>
      <c r="D510" s="51"/>
      <c r="E510" s="51"/>
      <c r="F510" s="51"/>
      <c r="G510" s="51"/>
      <c r="H510" s="51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1:8" ht="15.75">
      <c r="A532" s="53"/>
      <c r="B532" s="49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1"/>
      <c r="E583" s="51"/>
      <c r="F583" s="51"/>
      <c r="G583" s="51"/>
      <c r="H583" s="51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  <row r="713" spans="2:8" ht="15.75">
      <c r="B713" s="54"/>
      <c r="C713" s="50"/>
      <c r="D713" s="55"/>
      <c r="E713" s="55"/>
      <c r="F713" s="55"/>
      <c r="G713" s="55"/>
      <c r="H713" s="55"/>
    </row>
  </sheetData>
  <sheetProtection password="CE2E" sheet="1" objects="1" scenarios="1"/>
  <mergeCells count="110">
    <mergeCell ref="N432:N433"/>
    <mergeCell ref="A434:A459"/>
    <mergeCell ref="B434:B500"/>
    <mergeCell ref="A460:A500"/>
    <mergeCell ref="G432:G433"/>
    <mergeCell ref="H432:H433"/>
    <mergeCell ref="I432:I433"/>
    <mergeCell ref="J432:J433"/>
    <mergeCell ref="K432:K433"/>
    <mergeCell ref="M432:M433"/>
    <mergeCell ref="A432:A433"/>
    <mergeCell ref="B432:B433"/>
    <mergeCell ref="C432:C433"/>
    <mergeCell ref="D432:D433"/>
    <mergeCell ref="E432:E433"/>
    <mergeCell ref="F432:F433"/>
    <mergeCell ref="G428:G429"/>
    <mergeCell ref="H428:H429"/>
    <mergeCell ref="K428:K429"/>
    <mergeCell ref="A430:K430"/>
    <mergeCell ref="E428:E429"/>
    <mergeCell ref="F428:F429"/>
    <mergeCell ref="A425:A426"/>
    <mergeCell ref="B425:B426"/>
    <mergeCell ref="I428:I429"/>
    <mergeCell ref="J428:J429"/>
    <mergeCell ref="A391:A405"/>
    <mergeCell ref="B391:B405"/>
    <mergeCell ref="A416:A424"/>
    <mergeCell ref="B416:B424"/>
    <mergeCell ref="A406:A414"/>
    <mergeCell ref="B406:B414"/>
    <mergeCell ref="A363:A372"/>
    <mergeCell ref="B363:B372"/>
    <mergeCell ref="A373:A374"/>
    <mergeCell ref="B373:B374"/>
    <mergeCell ref="A375:A378"/>
    <mergeCell ref="B375:B378"/>
    <mergeCell ref="A379:A390"/>
    <mergeCell ref="B379:B390"/>
    <mergeCell ref="A341:A343"/>
    <mergeCell ref="B341:B343"/>
    <mergeCell ref="A344:A351"/>
    <mergeCell ref="B344:B351"/>
    <mergeCell ref="A268:A281"/>
    <mergeCell ref="B268:B281"/>
    <mergeCell ref="A352:A362"/>
    <mergeCell ref="B352:B362"/>
    <mergeCell ref="A296:A302"/>
    <mergeCell ref="B296:B302"/>
    <mergeCell ref="A303:A323"/>
    <mergeCell ref="B303:B323"/>
    <mergeCell ref="A324:A340"/>
    <mergeCell ref="B324:B340"/>
    <mergeCell ref="A282:A295"/>
    <mergeCell ref="B282:B295"/>
    <mergeCell ref="A217:A229"/>
    <mergeCell ref="B217:B229"/>
    <mergeCell ref="A230:A244"/>
    <mergeCell ref="B230:B244"/>
    <mergeCell ref="A245:A256"/>
    <mergeCell ref="B245:B256"/>
    <mergeCell ref="A257:A267"/>
    <mergeCell ref="B257:B267"/>
    <mergeCell ref="A181:A193"/>
    <mergeCell ref="B181:B193"/>
    <mergeCell ref="A194:A203"/>
    <mergeCell ref="B194:B203"/>
    <mergeCell ref="A116:A127"/>
    <mergeCell ref="B116:B127"/>
    <mergeCell ref="A204:A216"/>
    <mergeCell ref="B204:B216"/>
    <mergeCell ref="A141:A153"/>
    <mergeCell ref="B141:B153"/>
    <mergeCell ref="A154:A166"/>
    <mergeCell ref="B154:B166"/>
    <mergeCell ref="A167:A180"/>
    <mergeCell ref="B167:B180"/>
    <mergeCell ref="A128:A140"/>
    <mergeCell ref="B128:B140"/>
    <mergeCell ref="A64:A81"/>
    <mergeCell ref="B64:B81"/>
    <mergeCell ref="A82:A97"/>
    <mergeCell ref="B82:B97"/>
    <mergeCell ref="A98:A110"/>
    <mergeCell ref="B98:B110"/>
    <mergeCell ref="A111:A115"/>
    <mergeCell ref="B111:B115"/>
    <mergeCell ref="A61:A63"/>
    <mergeCell ref="B61:B63"/>
    <mergeCell ref="J4:J5"/>
    <mergeCell ref="K4:K5"/>
    <mergeCell ref="A28:A47"/>
    <mergeCell ref="B28:B47"/>
    <mergeCell ref="A48:A59"/>
    <mergeCell ref="B48:B59"/>
    <mergeCell ref="M4:M5"/>
    <mergeCell ref="N4:N5"/>
    <mergeCell ref="A6:A27"/>
    <mergeCell ref="B6:B27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4330708661417323" right="0.15748031496062992" top="0.31" bottom="0.31" header="0.31496062992125984" footer="0.31496062992125984"/>
  <pageSetup fitToHeight="7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5"/>
  <sheetViews>
    <sheetView zoomScale="74" zoomScaleNormal="74" workbookViewId="0" topLeftCell="C432">
      <pane xSplit="2" ySplit="4" topLeftCell="E441" activePane="bottomRight" state="frozen"/>
      <selection pane="topLeft" activeCell="C432" sqref="C432"/>
      <selection pane="topRight" activeCell="E432" sqref="E432"/>
      <selection pane="bottomLeft" activeCell="C434" sqref="C434"/>
      <selection pane="bottomRight" activeCell="D455" sqref="D455"/>
    </sheetView>
  </sheetViews>
  <sheetFormatPr defaultColWidth="15.25390625" defaultRowHeight="15.75"/>
  <cols>
    <col min="1" max="1" width="6.125" style="1" hidden="1" customWidth="1"/>
    <col min="2" max="2" width="19.50390625" style="4" hidden="1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503906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ht="15.75" hidden="1">
      <c r="I1" s="3" t="s">
        <v>227</v>
      </c>
    </row>
    <row r="2" spans="1:11" ht="18" customHeight="1" hidden="1">
      <c r="A2" s="83" t="s">
        <v>226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4:14" ht="20.25" customHeight="1" hidden="1">
      <c r="D3" s="42"/>
      <c r="H3" s="7"/>
      <c r="K3" s="7"/>
      <c r="N3" s="7" t="s">
        <v>0</v>
      </c>
    </row>
    <row r="4" spans="1:14" ht="42.75" customHeight="1" hidden="1">
      <c r="A4" s="84" t="s">
        <v>1</v>
      </c>
      <c r="B4" s="85" t="s">
        <v>2</v>
      </c>
      <c r="C4" s="84" t="s">
        <v>3</v>
      </c>
      <c r="D4" s="85" t="s">
        <v>4</v>
      </c>
      <c r="E4" s="86" t="s">
        <v>222</v>
      </c>
      <c r="F4" s="88" t="s">
        <v>205</v>
      </c>
      <c r="G4" s="88" t="s">
        <v>221</v>
      </c>
      <c r="H4" s="88" t="s">
        <v>223</v>
      </c>
      <c r="I4" s="90" t="s">
        <v>224</v>
      </c>
      <c r="J4" s="85" t="s">
        <v>225</v>
      </c>
      <c r="K4" s="88" t="s">
        <v>5</v>
      </c>
      <c r="M4" s="90" t="s">
        <v>216</v>
      </c>
      <c r="N4" s="85" t="s">
        <v>218</v>
      </c>
    </row>
    <row r="5" spans="1:14" ht="37.5" customHeight="1" hidden="1">
      <c r="A5" s="84"/>
      <c r="B5" s="85"/>
      <c r="C5" s="84"/>
      <c r="D5" s="85"/>
      <c r="E5" s="87"/>
      <c r="F5" s="89"/>
      <c r="G5" s="89"/>
      <c r="H5" s="89"/>
      <c r="I5" s="91"/>
      <c r="J5" s="91"/>
      <c r="K5" s="89"/>
      <c r="M5" s="91"/>
      <c r="N5" s="91"/>
    </row>
    <row r="6" spans="1:14" ht="15.75" customHeight="1" hidden="1">
      <c r="A6" s="92" t="s">
        <v>6</v>
      </c>
      <c r="B6" s="95" t="s">
        <v>7</v>
      </c>
      <c r="C6" s="9" t="s">
        <v>8</v>
      </c>
      <c r="D6" s="10" t="s">
        <v>9</v>
      </c>
      <c r="E6" s="11">
        <v>291</v>
      </c>
      <c r="F6" s="12"/>
      <c r="G6" s="13"/>
      <c r="H6" s="11">
        <v>576.7</v>
      </c>
      <c r="I6" s="15">
        <f aca="true" t="shared" si="0" ref="I6:I69">H6-G6</f>
        <v>576.7</v>
      </c>
      <c r="J6" s="15"/>
      <c r="K6" s="15"/>
      <c r="M6" s="15">
        <f aca="true" t="shared" si="1" ref="M6:M37">H6-E6</f>
        <v>285.70000000000005</v>
      </c>
      <c r="N6" s="64">
        <f>H6/E6*100</f>
        <v>198.17869415807561</v>
      </c>
    </row>
    <row r="7" spans="1:14" ht="63" hidden="1">
      <c r="A7" s="93"/>
      <c r="B7" s="93"/>
      <c r="C7" s="19" t="s">
        <v>60</v>
      </c>
      <c r="D7" s="33" t="s">
        <v>61</v>
      </c>
      <c r="E7" s="11"/>
      <c r="F7" s="12"/>
      <c r="G7" s="13"/>
      <c r="H7" s="11">
        <v>3927</v>
      </c>
      <c r="I7" s="15">
        <f t="shared" si="0"/>
        <v>3927</v>
      </c>
      <c r="J7" s="15"/>
      <c r="K7" s="15"/>
      <c r="M7" s="15">
        <f t="shared" si="1"/>
        <v>3927</v>
      </c>
      <c r="N7" s="64"/>
    </row>
    <row r="8" spans="1:14" ht="15.75" hidden="1">
      <c r="A8" s="93"/>
      <c r="B8" s="93"/>
      <c r="C8" s="16" t="s">
        <v>10</v>
      </c>
      <c r="D8" s="17" t="s">
        <v>11</v>
      </c>
      <c r="E8" s="11">
        <v>311822.6</v>
      </c>
      <c r="F8" s="11">
        <v>352527.3</v>
      </c>
      <c r="G8" s="11">
        <v>240000</v>
      </c>
      <c r="H8" s="11">
        <v>227096.8</v>
      </c>
      <c r="I8" s="15">
        <f t="shared" si="0"/>
        <v>-12903.200000000012</v>
      </c>
      <c r="J8" s="15">
        <f>H8/G8*100</f>
        <v>94.62366666666667</v>
      </c>
      <c r="K8" s="15">
        <f>H8/F8*100</f>
        <v>64.41963501833759</v>
      </c>
      <c r="M8" s="15">
        <f t="shared" si="1"/>
        <v>-84725.79999999999</v>
      </c>
      <c r="N8" s="64">
        <f aca="true" t="shared" si="2" ref="N8:N20">H8/E8*100</f>
        <v>72.82884563209979</v>
      </c>
    </row>
    <row r="9" spans="1:14" ht="31.5" hidden="1">
      <c r="A9" s="93"/>
      <c r="B9" s="93"/>
      <c r="C9" s="16" t="s">
        <v>12</v>
      </c>
      <c r="D9" s="18" t="s">
        <v>13</v>
      </c>
      <c r="E9" s="11">
        <v>2756.8</v>
      </c>
      <c r="F9" s="11">
        <v>3225.3</v>
      </c>
      <c r="G9" s="11">
        <v>3225.3</v>
      </c>
      <c r="H9" s="11">
        <v>3453.5</v>
      </c>
      <c r="I9" s="15">
        <f t="shared" si="0"/>
        <v>228.19999999999982</v>
      </c>
      <c r="J9" s="15">
        <f>H9/G9*100</f>
        <v>107.07531082379933</v>
      </c>
      <c r="K9" s="15">
        <f>H9/F9*100</f>
        <v>107.07531082379933</v>
      </c>
      <c r="M9" s="15">
        <f t="shared" si="1"/>
        <v>696.6999999999998</v>
      </c>
      <c r="N9" s="64">
        <f t="shared" si="2"/>
        <v>125.27205455600696</v>
      </c>
    </row>
    <row r="10" spans="1:14" ht="31.5" hidden="1">
      <c r="A10" s="93"/>
      <c r="B10" s="93"/>
      <c r="C10" s="16" t="s">
        <v>14</v>
      </c>
      <c r="D10" s="20" t="s">
        <v>15</v>
      </c>
      <c r="E10" s="11">
        <v>1690.1</v>
      </c>
      <c r="F10" s="11"/>
      <c r="G10" s="11"/>
      <c r="H10" s="11">
        <v>875.9</v>
      </c>
      <c r="I10" s="15">
        <f t="shared" si="0"/>
        <v>875.9</v>
      </c>
      <c r="J10" s="15"/>
      <c r="K10" s="15"/>
      <c r="M10" s="15">
        <f t="shared" si="1"/>
        <v>-814.1999999999999</v>
      </c>
      <c r="N10" s="64">
        <f t="shared" si="2"/>
        <v>51.82533577894799</v>
      </c>
    </row>
    <row r="11" spans="1:14" ht="31.5" hidden="1">
      <c r="A11" s="93"/>
      <c r="B11" s="93"/>
      <c r="C11" s="16" t="s">
        <v>16</v>
      </c>
      <c r="D11" s="21" t="s">
        <v>17</v>
      </c>
      <c r="E11" s="11">
        <v>126.5</v>
      </c>
      <c r="F11" s="11"/>
      <c r="G11" s="11"/>
      <c r="H11" s="11">
        <v>61.2</v>
      </c>
      <c r="I11" s="15">
        <f t="shared" si="0"/>
        <v>61.2</v>
      </c>
      <c r="J11" s="15"/>
      <c r="K11" s="15"/>
      <c r="M11" s="15">
        <f t="shared" si="1"/>
        <v>-65.3</v>
      </c>
      <c r="N11" s="64">
        <f t="shared" si="2"/>
        <v>48.37944664031621</v>
      </c>
    </row>
    <row r="12" spans="1:14" ht="63" customHeight="1" hidden="1">
      <c r="A12" s="93"/>
      <c r="B12" s="93"/>
      <c r="C12" s="19" t="s">
        <v>18</v>
      </c>
      <c r="D12" s="22" t="s">
        <v>228</v>
      </c>
      <c r="E12" s="11"/>
      <c r="F12" s="11"/>
      <c r="G12" s="11"/>
      <c r="H12" s="11"/>
      <c r="I12" s="15">
        <f t="shared" si="0"/>
        <v>0</v>
      </c>
      <c r="J12" s="15" t="e">
        <f>H12/G12*100</f>
        <v>#DIV/0!</v>
      </c>
      <c r="K12" s="15" t="e">
        <f>H12/F12*100</f>
        <v>#DIV/0!</v>
      </c>
      <c r="M12" s="15">
        <f t="shared" si="1"/>
        <v>0</v>
      </c>
      <c r="N12" s="64" t="e">
        <f t="shared" si="2"/>
        <v>#DIV/0!</v>
      </c>
    </row>
    <row r="13" spans="1:14" ht="47.25" hidden="1">
      <c r="A13" s="93"/>
      <c r="B13" s="93"/>
      <c r="C13" s="19" t="s">
        <v>20</v>
      </c>
      <c r="D13" s="20" t="s">
        <v>21</v>
      </c>
      <c r="E13" s="11">
        <v>111443.6</v>
      </c>
      <c r="F13" s="11">
        <f>860562.8-7900</f>
        <v>852662.8</v>
      </c>
      <c r="G13" s="11">
        <v>206996.9</v>
      </c>
      <c r="H13" s="11">
        <v>132060</v>
      </c>
      <c r="I13" s="15">
        <f t="shared" si="0"/>
        <v>-74936.9</v>
      </c>
      <c r="J13" s="15">
        <f>H13/G13*100</f>
        <v>63.798056879112686</v>
      </c>
      <c r="K13" s="15">
        <f>H13/F13*100</f>
        <v>15.487951391804591</v>
      </c>
      <c r="M13" s="15">
        <f t="shared" si="1"/>
        <v>20616.399999999994</v>
      </c>
      <c r="N13" s="64">
        <f t="shared" si="2"/>
        <v>118.49940238829326</v>
      </c>
    </row>
    <row r="14" spans="1:14" ht="47.25" customHeight="1" hidden="1">
      <c r="A14" s="93"/>
      <c r="B14" s="93"/>
      <c r="C14" s="19" t="s">
        <v>62</v>
      </c>
      <c r="D14" s="20" t="s">
        <v>63</v>
      </c>
      <c r="E14" s="11"/>
      <c r="F14" s="11">
        <f>1709.2-1709.2</f>
        <v>0</v>
      </c>
      <c r="G14" s="11"/>
      <c r="H14" s="11"/>
      <c r="I14" s="15">
        <f t="shared" si="0"/>
        <v>0</v>
      </c>
      <c r="J14" s="15" t="e">
        <f>H14/G14*100</f>
        <v>#DIV/0!</v>
      </c>
      <c r="K14" s="15" t="e">
        <f>H14/F14*100</f>
        <v>#DIV/0!</v>
      </c>
      <c r="M14" s="15">
        <f t="shared" si="1"/>
        <v>0</v>
      </c>
      <c r="N14" s="64" t="e">
        <f t="shared" si="2"/>
        <v>#DIV/0!</v>
      </c>
    </row>
    <row r="15" spans="1:14" ht="15.75" hidden="1">
      <c r="A15" s="93"/>
      <c r="B15" s="93"/>
      <c r="C15" s="16" t="s">
        <v>22</v>
      </c>
      <c r="D15" s="18" t="s">
        <v>23</v>
      </c>
      <c r="E15" s="11">
        <f>SUM(E16:E17)</f>
        <v>0.5</v>
      </c>
      <c r="F15" s="11">
        <f>SUM(F16:F17)</f>
        <v>0</v>
      </c>
      <c r="G15" s="11">
        <f>SUM(G16:G17)</f>
        <v>0</v>
      </c>
      <c r="H15" s="11">
        <f>SUM(H16:H17)</f>
        <v>13</v>
      </c>
      <c r="I15" s="15">
        <f t="shared" si="0"/>
        <v>13</v>
      </c>
      <c r="J15" s="15"/>
      <c r="K15" s="15"/>
      <c r="M15" s="15">
        <f t="shared" si="1"/>
        <v>12.5</v>
      </c>
      <c r="N15" s="64">
        <f t="shared" si="2"/>
        <v>2600</v>
      </c>
    </row>
    <row r="16" spans="1:14" ht="63" customHeight="1" hidden="1">
      <c r="A16" s="93"/>
      <c r="B16" s="93"/>
      <c r="C16" s="19" t="s">
        <v>197</v>
      </c>
      <c r="D16" s="67" t="s">
        <v>24</v>
      </c>
      <c r="E16" s="11"/>
      <c r="F16" s="11"/>
      <c r="G16" s="11"/>
      <c r="H16" s="11"/>
      <c r="I16" s="15">
        <f t="shared" si="0"/>
        <v>0</v>
      </c>
      <c r="J16" s="15"/>
      <c r="K16" s="15"/>
      <c r="M16" s="15">
        <f t="shared" si="1"/>
        <v>0</v>
      </c>
      <c r="N16" s="64" t="e">
        <f t="shared" si="2"/>
        <v>#DIV/0!</v>
      </c>
    </row>
    <row r="17" spans="1:14" ht="47.25" customHeight="1" hidden="1">
      <c r="A17" s="93"/>
      <c r="B17" s="93"/>
      <c r="C17" s="19" t="s">
        <v>25</v>
      </c>
      <c r="D17" s="20" t="s">
        <v>26</v>
      </c>
      <c r="E17" s="11">
        <v>0.5</v>
      </c>
      <c r="F17" s="11"/>
      <c r="G17" s="11"/>
      <c r="H17" s="11">
        <v>13</v>
      </c>
      <c r="I17" s="15">
        <f t="shared" si="0"/>
        <v>13</v>
      </c>
      <c r="J17" s="15"/>
      <c r="K17" s="15"/>
      <c r="M17" s="15">
        <f t="shared" si="1"/>
        <v>12.5</v>
      </c>
      <c r="N17" s="64">
        <f t="shared" si="2"/>
        <v>2600</v>
      </c>
    </row>
    <row r="18" spans="1:14" ht="15.75" hidden="1">
      <c r="A18" s="93"/>
      <c r="B18" s="93"/>
      <c r="C18" s="16" t="s">
        <v>27</v>
      </c>
      <c r="D18" s="18" t="s">
        <v>28</v>
      </c>
      <c r="E18" s="11">
        <v>-15.4</v>
      </c>
      <c r="F18" s="11"/>
      <c r="G18" s="11"/>
      <c r="H18" s="11">
        <v>5.4</v>
      </c>
      <c r="I18" s="15">
        <f t="shared" si="0"/>
        <v>5.4</v>
      </c>
      <c r="J18" s="15"/>
      <c r="K18" s="15"/>
      <c r="M18" s="15">
        <f t="shared" si="1"/>
        <v>20.8</v>
      </c>
      <c r="N18" s="64">
        <f t="shared" si="2"/>
        <v>-35.064935064935064</v>
      </c>
    </row>
    <row r="19" spans="1:14" ht="15.75" hidden="1">
      <c r="A19" s="93"/>
      <c r="B19" s="93"/>
      <c r="C19" s="16" t="s">
        <v>29</v>
      </c>
      <c r="D19" s="18" t="s">
        <v>30</v>
      </c>
      <c r="E19" s="11">
        <v>279.2</v>
      </c>
      <c r="F19" s="11"/>
      <c r="G19" s="11"/>
      <c r="H19" s="11">
        <v>409.4</v>
      </c>
      <c r="I19" s="15">
        <f t="shared" si="0"/>
        <v>409.4</v>
      </c>
      <c r="J19" s="15"/>
      <c r="K19" s="15"/>
      <c r="M19" s="15">
        <f t="shared" si="1"/>
        <v>130.2</v>
      </c>
      <c r="N19" s="64">
        <f t="shared" si="2"/>
        <v>146.63323782234957</v>
      </c>
    </row>
    <row r="20" spans="1:14" ht="15.75" customHeight="1" hidden="1">
      <c r="A20" s="93"/>
      <c r="B20" s="93"/>
      <c r="C20" s="16" t="s">
        <v>217</v>
      </c>
      <c r="D20" s="18" t="s">
        <v>46</v>
      </c>
      <c r="E20" s="11"/>
      <c r="F20" s="11"/>
      <c r="G20" s="11"/>
      <c r="H20" s="11"/>
      <c r="I20" s="15">
        <f t="shared" si="0"/>
        <v>0</v>
      </c>
      <c r="J20" s="15" t="e">
        <f aca="true" t="shared" si="3" ref="J20:J28">H20/G20*100</f>
        <v>#DIV/0!</v>
      </c>
      <c r="K20" s="15" t="e">
        <f aca="true" t="shared" si="4" ref="K20:K28">H20/F20*100</f>
        <v>#DIV/0!</v>
      </c>
      <c r="M20" s="15">
        <f t="shared" si="1"/>
        <v>0</v>
      </c>
      <c r="N20" s="64" t="e">
        <f t="shared" si="2"/>
        <v>#DIV/0!</v>
      </c>
    </row>
    <row r="21" spans="1:14" ht="15.75" hidden="1">
      <c r="A21" s="93"/>
      <c r="B21" s="93"/>
      <c r="C21" s="16" t="s">
        <v>49</v>
      </c>
      <c r="D21" s="18" t="s">
        <v>86</v>
      </c>
      <c r="E21" s="11"/>
      <c r="F21" s="11">
        <f>17973.8+47319.8</f>
        <v>65293.600000000006</v>
      </c>
      <c r="G21" s="11">
        <v>17973.8</v>
      </c>
      <c r="H21" s="11">
        <v>17973.8</v>
      </c>
      <c r="I21" s="15">
        <f t="shared" si="0"/>
        <v>0</v>
      </c>
      <c r="J21" s="15">
        <f t="shared" si="3"/>
        <v>100</v>
      </c>
      <c r="K21" s="15">
        <f t="shared" si="4"/>
        <v>27.527659678743394</v>
      </c>
      <c r="M21" s="15">
        <f t="shared" si="1"/>
        <v>17973.8</v>
      </c>
      <c r="N21" s="64"/>
    </row>
    <row r="22" spans="1:14" ht="15.75" hidden="1">
      <c r="A22" s="93"/>
      <c r="B22" s="93"/>
      <c r="C22" s="16" t="s">
        <v>50</v>
      </c>
      <c r="D22" s="18" t="s">
        <v>51</v>
      </c>
      <c r="E22" s="11"/>
      <c r="F22" s="11">
        <v>77.9</v>
      </c>
      <c r="G22" s="11">
        <v>77.9</v>
      </c>
      <c r="H22" s="11">
        <v>77.9</v>
      </c>
      <c r="I22" s="15">
        <f t="shared" si="0"/>
        <v>0</v>
      </c>
      <c r="J22" s="15">
        <f t="shared" si="3"/>
        <v>100</v>
      </c>
      <c r="K22" s="15">
        <f t="shared" si="4"/>
        <v>100</v>
      </c>
      <c r="M22" s="15">
        <f t="shared" si="1"/>
        <v>77.9</v>
      </c>
      <c r="N22" s="64"/>
    </row>
    <row r="23" spans="1:14" s="26" customFormat="1" ht="15.75" hidden="1">
      <c r="A23" s="93"/>
      <c r="B23" s="93"/>
      <c r="C23" s="23"/>
      <c r="D23" s="24" t="s">
        <v>31</v>
      </c>
      <c r="E23" s="25">
        <f>SUM(E6:E15,E18:E22)</f>
        <v>428394.89999999997</v>
      </c>
      <c r="F23" s="25">
        <f>SUM(F6:F15,F18:F22)</f>
        <v>1273786.9</v>
      </c>
      <c r="G23" s="25">
        <f>SUM(G6:G15,G18:G22)</f>
        <v>468273.89999999997</v>
      </c>
      <c r="H23" s="25">
        <f>SUM(H6:H15,H18:H22)</f>
        <v>386530.60000000003</v>
      </c>
      <c r="I23" s="59">
        <f t="shared" si="0"/>
        <v>-81743.29999999993</v>
      </c>
      <c r="J23" s="59">
        <f t="shared" si="3"/>
        <v>82.54369931785651</v>
      </c>
      <c r="K23" s="59">
        <f t="shared" si="4"/>
        <v>30.344997267596334</v>
      </c>
      <c r="M23" s="59">
        <f t="shared" si="1"/>
        <v>-41864.29999999993</v>
      </c>
      <c r="N23" s="66">
        <f aca="true" t="shared" si="5" ref="N23:N48">H23/E23*100</f>
        <v>90.22763809746569</v>
      </c>
    </row>
    <row r="24" spans="1:14" ht="15.75" hidden="1">
      <c r="A24" s="93"/>
      <c r="B24" s="93"/>
      <c r="C24" s="16" t="s">
        <v>32</v>
      </c>
      <c r="D24" s="27" t="s">
        <v>33</v>
      </c>
      <c r="E24" s="11">
        <v>1794435.2</v>
      </c>
      <c r="F24" s="11">
        <v>2667978.6</v>
      </c>
      <c r="G24" s="11">
        <v>1573628.8</v>
      </c>
      <c r="H24" s="11">
        <v>1524036.9</v>
      </c>
      <c r="I24" s="15">
        <f t="shared" si="0"/>
        <v>-49591.90000000014</v>
      </c>
      <c r="J24" s="15">
        <f t="shared" si="3"/>
        <v>96.84856428657126</v>
      </c>
      <c r="K24" s="15">
        <f t="shared" si="4"/>
        <v>57.12328052406417</v>
      </c>
      <c r="M24" s="15">
        <f t="shared" si="1"/>
        <v>-270398.30000000005</v>
      </c>
      <c r="N24" s="64">
        <f t="shared" si="5"/>
        <v>84.93128645715376</v>
      </c>
    </row>
    <row r="25" spans="1:14" s="26" customFormat="1" ht="15.75" hidden="1">
      <c r="A25" s="93"/>
      <c r="B25" s="93"/>
      <c r="C25" s="23"/>
      <c r="D25" s="24" t="s">
        <v>34</v>
      </c>
      <c r="E25" s="25">
        <f>SUM(E24)</f>
        <v>1794435.2</v>
      </c>
      <c r="F25" s="25">
        <f>SUM(F24)</f>
        <v>2667978.6</v>
      </c>
      <c r="G25" s="25">
        <f>SUM(G24)</f>
        <v>1573628.8</v>
      </c>
      <c r="H25" s="25">
        <f>SUM(H24)</f>
        <v>1524036.9</v>
      </c>
      <c r="I25" s="59">
        <f t="shared" si="0"/>
        <v>-49591.90000000014</v>
      </c>
      <c r="J25" s="59">
        <f t="shared" si="3"/>
        <v>96.84856428657126</v>
      </c>
      <c r="K25" s="59">
        <f t="shared" si="4"/>
        <v>57.12328052406417</v>
      </c>
      <c r="M25" s="59">
        <f t="shared" si="1"/>
        <v>-270398.30000000005</v>
      </c>
      <c r="N25" s="66">
        <f t="shared" si="5"/>
        <v>84.93128645715376</v>
      </c>
    </row>
    <row r="26" spans="1:14" s="26" customFormat="1" ht="34.5" customHeight="1" hidden="1">
      <c r="A26" s="93"/>
      <c r="B26" s="93"/>
      <c r="C26" s="23"/>
      <c r="D26" s="24" t="s">
        <v>211</v>
      </c>
      <c r="E26" s="25">
        <f>E27-E20</f>
        <v>2222830.1</v>
      </c>
      <c r="F26" s="25">
        <f>F27-F20</f>
        <v>3941765.5</v>
      </c>
      <c r="G26" s="25">
        <f>G27-G20</f>
        <v>2041902.7</v>
      </c>
      <c r="H26" s="25">
        <f>H27-H20</f>
        <v>1910567.5</v>
      </c>
      <c r="I26" s="59">
        <f t="shared" si="0"/>
        <v>-131335.19999999995</v>
      </c>
      <c r="J26" s="59">
        <f t="shared" si="3"/>
        <v>93.56799910201403</v>
      </c>
      <c r="K26" s="59">
        <f t="shared" si="4"/>
        <v>48.469841749845344</v>
      </c>
      <c r="M26" s="59">
        <f t="shared" si="1"/>
        <v>-312262.6000000001</v>
      </c>
      <c r="N26" s="66">
        <f t="shared" si="5"/>
        <v>85.95202575311535</v>
      </c>
    </row>
    <row r="27" spans="1:14" s="26" customFormat="1" ht="31.5" hidden="1">
      <c r="A27" s="94"/>
      <c r="B27" s="94"/>
      <c r="C27" s="23"/>
      <c r="D27" s="24" t="s">
        <v>212</v>
      </c>
      <c r="E27" s="25">
        <f>E23+E25</f>
        <v>2222830.1</v>
      </c>
      <c r="F27" s="25">
        <f>F23+F25</f>
        <v>3941765.5</v>
      </c>
      <c r="G27" s="25">
        <f>G23+G25</f>
        <v>2041902.7</v>
      </c>
      <c r="H27" s="25">
        <f>H23+H25</f>
        <v>1910567.5</v>
      </c>
      <c r="I27" s="59">
        <f t="shared" si="0"/>
        <v>-131335.19999999995</v>
      </c>
      <c r="J27" s="59">
        <f t="shared" si="3"/>
        <v>93.56799910201403</v>
      </c>
      <c r="K27" s="59">
        <f t="shared" si="4"/>
        <v>48.469841749845344</v>
      </c>
      <c r="M27" s="59">
        <f t="shared" si="1"/>
        <v>-312262.6000000001</v>
      </c>
      <c r="N27" s="66">
        <f t="shared" si="5"/>
        <v>85.95202575311535</v>
      </c>
    </row>
    <row r="28" spans="1:14" ht="31.5" hidden="1">
      <c r="A28" s="92" t="s">
        <v>36</v>
      </c>
      <c r="B28" s="95" t="s">
        <v>37</v>
      </c>
      <c r="C28" s="16" t="s">
        <v>16</v>
      </c>
      <c r="D28" s="21" t="s">
        <v>17</v>
      </c>
      <c r="E28" s="11">
        <v>0.4</v>
      </c>
      <c r="F28" s="11">
        <v>1800</v>
      </c>
      <c r="G28" s="11">
        <v>900</v>
      </c>
      <c r="H28" s="11">
        <v>19252.6</v>
      </c>
      <c r="I28" s="15">
        <f t="shared" si="0"/>
        <v>18352.6</v>
      </c>
      <c r="J28" s="15">
        <f t="shared" si="3"/>
        <v>2139.1777777777775</v>
      </c>
      <c r="K28" s="15">
        <f t="shared" si="4"/>
        <v>1069.5888888888887</v>
      </c>
      <c r="M28" s="15">
        <f t="shared" si="1"/>
        <v>19252.199999999997</v>
      </c>
      <c r="N28" s="64">
        <f t="shared" si="5"/>
        <v>4813149.999999999</v>
      </c>
    </row>
    <row r="29" spans="1:14" ht="15.75" hidden="1">
      <c r="A29" s="98"/>
      <c r="B29" s="96"/>
      <c r="C29" s="16" t="s">
        <v>22</v>
      </c>
      <c r="D29" s="18" t="s">
        <v>23</v>
      </c>
      <c r="E29" s="11">
        <f>SUM(E30:E31)</f>
        <v>1692.4</v>
      </c>
      <c r="F29" s="11">
        <f>SUM(F30:F31)</f>
        <v>0</v>
      </c>
      <c r="G29" s="11">
        <f>SUM(G30:G31)</f>
        <v>0</v>
      </c>
      <c r="H29" s="11">
        <f>SUM(H30:H31)</f>
        <v>148.1</v>
      </c>
      <c r="I29" s="15">
        <f t="shared" si="0"/>
        <v>148.1</v>
      </c>
      <c r="J29" s="15"/>
      <c r="K29" s="15"/>
      <c r="M29" s="15">
        <f t="shared" si="1"/>
        <v>-1544.3000000000002</v>
      </c>
      <c r="N29" s="64">
        <f t="shared" si="5"/>
        <v>8.750886315291892</v>
      </c>
    </row>
    <row r="30" spans="1:14" ht="31.5" customHeight="1" hidden="1">
      <c r="A30" s="98"/>
      <c r="B30" s="96"/>
      <c r="C30" s="19" t="s">
        <v>40</v>
      </c>
      <c r="D30" s="20" t="s">
        <v>41</v>
      </c>
      <c r="E30" s="11">
        <v>1692.4</v>
      </c>
      <c r="F30" s="11"/>
      <c r="G30" s="11"/>
      <c r="H30" s="11">
        <v>148.1</v>
      </c>
      <c r="I30" s="15">
        <f t="shared" si="0"/>
        <v>148.1</v>
      </c>
      <c r="J30" s="15"/>
      <c r="K30" s="15"/>
      <c r="M30" s="15">
        <f t="shared" si="1"/>
        <v>-1544.3000000000002</v>
      </c>
      <c r="N30" s="64">
        <f t="shared" si="5"/>
        <v>8.750886315291892</v>
      </c>
    </row>
    <row r="31" spans="1:14" ht="47.25" customHeight="1" hidden="1">
      <c r="A31" s="98"/>
      <c r="B31" s="96"/>
      <c r="C31" s="19" t="s">
        <v>42</v>
      </c>
      <c r="D31" s="67" t="s">
        <v>43</v>
      </c>
      <c r="E31" s="11"/>
      <c r="F31" s="11">
        <f>1800-1800</f>
        <v>0</v>
      </c>
      <c r="G31" s="11"/>
      <c r="H31" s="11"/>
      <c r="I31" s="15">
        <f t="shared" si="0"/>
        <v>0</v>
      </c>
      <c r="J31" s="15"/>
      <c r="K31" s="15"/>
      <c r="M31" s="15">
        <f t="shared" si="1"/>
        <v>0</v>
      </c>
      <c r="N31" s="64" t="e">
        <f t="shared" si="5"/>
        <v>#DIV/0!</v>
      </c>
    </row>
    <row r="32" spans="1:14" ht="15.75" hidden="1">
      <c r="A32" s="98"/>
      <c r="B32" s="96"/>
      <c r="C32" s="16" t="s">
        <v>27</v>
      </c>
      <c r="D32" s="18" t="s">
        <v>28</v>
      </c>
      <c r="E32" s="11">
        <v>1283.1</v>
      </c>
      <c r="F32" s="11"/>
      <c r="G32" s="11"/>
      <c r="H32" s="11">
        <v>325.9</v>
      </c>
      <c r="I32" s="15">
        <f t="shared" si="0"/>
        <v>325.9</v>
      </c>
      <c r="J32" s="15"/>
      <c r="K32" s="15"/>
      <c r="M32" s="15">
        <f t="shared" si="1"/>
        <v>-957.1999999999999</v>
      </c>
      <c r="N32" s="64">
        <f t="shared" si="5"/>
        <v>25.3994232717637</v>
      </c>
    </row>
    <row r="33" spans="1:14" ht="15.75" customHeight="1" hidden="1">
      <c r="A33" s="98"/>
      <c r="B33" s="96"/>
      <c r="C33" s="16" t="s">
        <v>29</v>
      </c>
      <c r="D33" s="18" t="s">
        <v>30</v>
      </c>
      <c r="E33" s="11"/>
      <c r="F33" s="11"/>
      <c r="G33" s="11"/>
      <c r="H33" s="11"/>
      <c r="I33" s="15">
        <f t="shared" si="0"/>
        <v>0</v>
      </c>
      <c r="J33" s="15" t="e">
        <f aca="true" t="shared" si="6" ref="J33:J41">H33/G33*100</f>
        <v>#DIV/0!</v>
      </c>
      <c r="K33" s="15" t="e">
        <f aca="true" t="shared" si="7" ref="K33:K41">H33/F33*100</f>
        <v>#DIV/0!</v>
      </c>
      <c r="M33" s="15">
        <f t="shared" si="1"/>
        <v>0</v>
      </c>
      <c r="N33" s="64" t="e">
        <f t="shared" si="5"/>
        <v>#DIV/0!</v>
      </c>
    </row>
    <row r="34" spans="1:14" ht="31.5" customHeight="1" hidden="1">
      <c r="A34" s="98"/>
      <c r="B34" s="96"/>
      <c r="C34" s="16" t="s">
        <v>44</v>
      </c>
      <c r="D34" s="18" t="s">
        <v>45</v>
      </c>
      <c r="E34" s="11"/>
      <c r="F34" s="11"/>
      <c r="G34" s="11"/>
      <c r="H34" s="11"/>
      <c r="I34" s="15">
        <f t="shared" si="0"/>
        <v>0</v>
      </c>
      <c r="J34" s="15" t="e">
        <f t="shared" si="6"/>
        <v>#DIV/0!</v>
      </c>
      <c r="K34" s="15" t="e">
        <f t="shared" si="7"/>
        <v>#DIV/0!</v>
      </c>
      <c r="M34" s="15">
        <f t="shared" si="1"/>
        <v>0</v>
      </c>
      <c r="N34" s="64" t="e">
        <f t="shared" si="5"/>
        <v>#DIV/0!</v>
      </c>
    </row>
    <row r="35" spans="1:14" ht="15.75" customHeight="1" hidden="1">
      <c r="A35" s="98"/>
      <c r="B35" s="96"/>
      <c r="C35" s="16" t="s">
        <v>217</v>
      </c>
      <c r="D35" s="18" t="s">
        <v>46</v>
      </c>
      <c r="E35" s="11"/>
      <c r="F35" s="11"/>
      <c r="G35" s="11"/>
      <c r="H35" s="11"/>
      <c r="I35" s="15">
        <f t="shared" si="0"/>
        <v>0</v>
      </c>
      <c r="J35" s="15" t="e">
        <f t="shared" si="6"/>
        <v>#DIV/0!</v>
      </c>
      <c r="K35" s="15" t="e">
        <f t="shared" si="7"/>
        <v>#DIV/0!</v>
      </c>
      <c r="M35" s="15">
        <f t="shared" si="1"/>
        <v>0</v>
      </c>
      <c r="N35" s="64" t="e">
        <f t="shared" si="5"/>
        <v>#DIV/0!</v>
      </c>
    </row>
    <row r="36" spans="1:14" ht="31.5" hidden="1">
      <c r="A36" s="98"/>
      <c r="B36" s="96"/>
      <c r="C36" s="16" t="s">
        <v>47</v>
      </c>
      <c r="D36" s="18" t="s">
        <v>48</v>
      </c>
      <c r="E36" s="11"/>
      <c r="F36" s="11"/>
      <c r="G36" s="11"/>
      <c r="H36" s="11"/>
      <c r="I36" s="15">
        <f t="shared" si="0"/>
        <v>0</v>
      </c>
      <c r="J36" s="15" t="e">
        <f t="shared" si="6"/>
        <v>#DIV/0!</v>
      </c>
      <c r="K36" s="15" t="e">
        <f t="shared" si="7"/>
        <v>#DIV/0!</v>
      </c>
      <c r="M36" s="15">
        <f t="shared" si="1"/>
        <v>0</v>
      </c>
      <c r="N36" s="64" t="e">
        <f t="shared" si="5"/>
        <v>#DIV/0!</v>
      </c>
    </row>
    <row r="37" spans="1:14" ht="15.75" customHeight="1" hidden="1">
      <c r="A37" s="98"/>
      <c r="B37" s="96"/>
      <c r="C37" s="16" t="s">
        <v>49</v>
      </c>
      <c r="D37" s="18" t="s">
        <v>200</v>
      </c>
      <c r="E37" s="11"/>
      <c r="F37" s="11"/>
      <c r="G37" s="11"/>
      <c r="H37" s="11"/>
      <c r="I37" s="15">
        <f t="shared" si="0"/>
        <v>0</v>
      </c>
      <c r="J37" s="15" t="e">
        <f t="shared" si="6"/>
        <v>#DIV/0!</v>
      </c>
      <c r="K37" s="15" t="e">
        <f t="shared" si="7"/>
        <v>#DIV/0!</v>
      </c>
      <c r="M37" s="15">
        <f t="shared" si="1"/>
        <v>0</v>
      </c>
      <c r="N37" s="64" t="e">
        <f t="shared" si="5"/>
        <v>#DIV/0!</v>
      </c>
    </row>
    <row r="38" spans="1:14" ht="15.75" customHeight="1" hidden="1">
      <c r="A38" s="98"/>
      <c r="B38" s="96"/>
      <c r="C38" s="16" t="s">
        <v>50</v>
      </c>
      <c r="D38" s="18" t="s">
        <v>51</v>
      </c>
      <c r="E38" s="11"/>
      <c r="F38" s="11"/>
      <c r="G38" s="11"/>
      <c r="H38" s="11"/>
      <c r="I38" s="15">
        <f t="shared" si="0"/>
        <v>0</v>
      </c>
      <c r="J38" s="15" t="e">
        <f t="shared" si="6"/>
        <v>#DIV/0!</v>
      </c>
      <c r="K38" s="15" t="e">
        <f t="shared" si="7"/>
        <v>#DIV/0!</v>
      </c>
      <c r="M38" s="15">
        <f aca="true" t="shared" si="8" ref="M38:M69">H38-E38</f>
        <v>0</v>
      </c>
      <c r="N38" s="64" t="e">
        <f t="shared" si="5"/>
        <v>#DIV/0!</v>
      </c>
    </row>
    <row r="39" spans="1:14" ht="15.75" customHeight="1" hidden="1">
      <c r="A39" s="98"/>
      <c r="B39" s="96"/>
      <c r="C39" s="16" t="s">
        <v>52</v>
      </c>
      <c r="D39" s="20" t="s">
        <v>53</v>
      </c>
      <c r="E39" s="11"/>
      <c r="F39" s="11"/>
      <c r="G39" s="11"/>
      <c r="H39" s="11"/>
      <c r="I39" s="15">
        <f t="shared" si="0"/>
        <v>0</v>
      </c>
      <c r="J39" s="15" t="e">
        <f t="shared" si="6"/>
        <v>#DIV/0!</v>
      </c>
      <c r="K39" s="15" t="e">
        <f t="shared" si="7"/>
        <v>#DIV/0!</v>
      </c>
      <c r="M39" s="15">
        <f t="shared" si="8"/>
        <v>0</v>
      </c>
      <c r="N39" s="64" t="e">
        <f t="shared" si="5"/>
        <v>#DIV/0!</v>
      </c>
    </row>
    <row r="40" spans="1:14" s="26" customFormat="1" ht="15.75" customHeight="1" hidden="1">
      <c r="A40" s="98"/>
      <c r="B40" s="96"/>
      <c r="C40" s="28"/>
      <c r="D40" s="24" t="s">
        <v>31</v>
      </c>
      <c r="E40" s="25">
        <f>SUM(E28:E29,E32:E39)</f>
        <v>2975.9</v>
      </c>
      <c r="F40" s="25">
        <f>SUM(F28:F29,F32:F39)</f>
        <v>1800</v>
      </c>
      <c r="G40" s="25">
        <f>SUM(G28:G29,G32:G39)</f>
        <v>900</v>
      </c>
      <c r="H40" s="25">
        <f>SUM(H28:H29,H32:H39)</f>
        <v>19726.6</v>
      </c>
      <c r="I40" s="59">
        <f t="shared" si="0"/>
        <v>18826.6</v>
      </c>
      <c r="J40" s="59">
        <f t="shared" si="6"/>
        <v>2191.8444444444444</v>
      </c>
      <c r="K40" s="59">
        <f t="shared" si="7"/>
        <v>1095.9222222222222</v>
      </c>
      <c r="M40" s="59">
        <f t="shared" si="8"/>
        <v>16750.699999999997</v>
      </c>
      <c r="N40" s="66">
        <f t="shared" si="5"/>
        <v>662.8784569373971</v>
      </c>
    </row>
    <row r="41" spans="1:14" ht="120" customHeight="1" hidden="1">
      <c r="A41" s="98"/>
      <c r="B41" s="96"/>
      <c r="C41" s="29" t="s">
        <v>203</v>
      </c>
      <c r="D41" s="30" t="s">
        <v>229</v>
      </c>
      <c r="E41" s="11">
        <v>311.9</v>
      </c>
      <c r="F41" s="11">
        <f>220+265</f>
        <v>485</v>
      </c>
      <c r="G41" s="11">
        <v>284.8</v>
      </c>
      <c r="H41" s="11">
        <v>571</v>
      </c>
      <c r="I41" s="15">
        <f t="shared" si="0"/>
        <v>286.2</v>
      </c>
      <c r="J41" s="15">
        <f t="shared" si="6"/>
        <v>200.49157303370782</v>
      </c>
      <c r="K41" s="15">
        <f t="shared" si="7"/>
        <v>117.7319587628866</v>
      </c>
      <c r="M41" s="15">
        <f t="shared" si="8"/>
        <v>259.1</v>
      </c>
      <c r="N41" s="64">
        <f t="shared" si="5"/>
        <v>183.07149727476758</v>
      </c>
    </row>
    <row r="42" spans="1:14" ht="15.75" customHeight="1" hidden="1">
      <c r="A42" s="98"/>
      <c r="B42" s="96"/>
      <c r="C42" s="16" t="s">
        <v>166</v>
      </c>
      <c r="D42" s="27" t="s">
        <v>167</v>
      </c>
      <c r="E42" s="34">
        <v>336.2</v>
      </c>
      <c r="F42" s="37"/>
      <c r="G42" s="37"/>
      <c r="H42" s="34">
        <v>261.6</v>
      </c>
      <c r="I42" s="15">
        <f t="shared" si="0"/>
        <v>261.6</v>
      </c>
      <c r="J42" s="15"/>
      <c r="K42" s="15"/>
      <c r="M42" s="15">
        <f t="shared" si="8"/>
        <v>-74.59999999999997</v>
      </c>
      <c r="N42" s="64">
        <f t="shared" si="5"/>
        <v>77.81082688875671</v>
      </c>
    </row>
    <row r="43" spans="1:14" ht="15.75" customHeight="1" hidden="1">
      <c r="A43" s="98"/>
      <c r="B43" s="96"/>
      <c r="C43" s="16" t="s">
        <v>22</v>
      </c>
      <c r="D43" s="18" t="s">
        <v>23</v>
      </c>
      <c r="E43" s="11">
        <f>SUM(E44:E44)</f>
        <v>0</v>
      </c>
      <c r="F43" s="11">
        <f>SUM(F44:F44)</f>
        <v>0</v>
      </c>
      <c r="G43" s="11">
        <f>SUM(G44:G44)</f>
        <v>0</v>
      </c>
      <c r="H43" s="11">
        <f>SUM(H44:H44)</f>
        <v>0</v>
      </c>
      <c r="I43" s="15">
        <f t="shared" si="0"/>
        <v>0</v>
      </c>
      <c r="J43" s="15" t="e">
        <f>H43/G43*100</f>
        <v>#DIV/0!</v>
      </c>
      <c r="K43" s="15" t="e">
        <f>H43/F43*100</f>
        <v>#DIV/0!</v>
      </c>
      <c r="M43" s="15">
        <f t="shared" si="8"/>
        <v>0</v>
      </c>
      <c r="N43" s="64" t="e">
        <f t="shared" si="5"/>
        <v>#DIV/0!</v>
      </c>
    </row>
    <row r="44" spans="1:14" ht="15.75" customHeight="1" hidden="1">
      <c r="A44" s="98"/>
      <c r="B44" s="96"/>
      <c r="C44" s="16" t="s">
        <v>176</v>
      </c>
      <c r="D44" s="67" t="s">
        <v>177</v>
      </c>
      <c r="E44" s="11"/>
      <c r="F44" s="11"/>
      <c r="G44" s="11"/>
      <c r="H44" s="11"/>
      <c r="I44" s="15">
        <f t="shared" si="0"/>
        <v>0</v>
      </c>
      <c r="J44" s="15" t="e">
        <f>H44/G44*100</f>
        <v>#DIV/0!</v>
      </c>
      <c r="K44" s="15" t="e">
        <f>H44/F44*100</f>
        <v>#DIV/0!</v>
      </c>
      <c r="M44" s="15">
        <f t="shared" si="8"/>
        <v>0</v>
      </c>
      <c r="N44" s="64" t="e">
        <f t="shared" si="5"/>
        <v>#DIV/0!</v>
      </c>
    </row>
    <row r="45" spans="1:14" ht="15.75" customHeight="1" hidden="1">
      <c r="A45" s="98"/>
      <c r="B45" s="96"/>
      <c r="C45" s="16" t="s">
        <v>49</v>
      </c>
      <c r="D45" s="18" t="s">
        <v>86</v>
      </c>
      <c r="E45" s="11"/>
      <c r="F45" s="11"/>
      <c r="G45" s="11"/>
      <c r="H45" s="11"/>
      <c r="I45" s="15">
        <f t="shared" si="0"/>
        <v>0</v>
      </c>
      <c r="J45" s="15" t="e">
        <f>H45/G45*100</f>
        <v>#DIV/0!</v>
      </c>
      <c r="K45" s="15" t="e">
        <f>H45/F45*100</f>
        <v>#DIV/0!</v>
      </c>
      <c r="M45" s="15">
        <f t="shared" si="8"/>
        <v>0</v>
      </c>
      <c r="N45" s="64" t="e">
        <f t="shared" si="5"/>
        <v>#DIV/0!</v>
      </c>
    </row>
    <row r="46" spans="1:14" s="26" customFormat="1" ht="15.75" hidden="1">
      <c r="A46" s="98"/>
      <c r="B46" s="96"/>
      <c r="C46" s="28"/>
      <c r="D46" s="24" t="s">
        <v>34</v>
      </c>
      <c r="E46" s="37">
        <f>SUM(E41:E43,E45)</f>
        <v>648.0999999999999</v>
      </c>
      <c r="F46" s="37">
        <f>SUM(F41:F43,F45)</f>
        <v>485</v>
      </c>
      <c r="G46" s="37">
        <f>SUM(G41:G43,G45)</f>
        <v>284.8</v>
      </c>
      <c r="H46" s="37">
        <f>SUM(H41:H43,H45)</f>
        <v>832.6</v>
      </c>
      <c r="I46" s="59">
        <f t="shared" si="0"/>
        <v>547.8</v>
      </c>
      <c r="J46" s="59">
        <f>H46/G46*100</f>
        <v>292.3455056179775</v>
      </c>
      <c r="K46" s="59">
        <f>H46/F46*100</f>
        <v>171.6701030927835</v>
      </c>
      <c r="M46" s="59">
        <f t="shared" si="8"/>
        <v>184.5000000000001</v>
      </c>
      <c r="N46" s="66">
        <f t="shared" si="5"/>
        <v>128.4678290387286</v>
      </c>
    </row>
    <row r="47" spans="1:14" s="26" customFormat="1" ht="15.75" hidden="1">
      <c r="A47" s="99"/>
      <c r="B47" s="97"/>
      <c r="C47" s="28"/>
      <c r="D47" s="24" t="s">
        <v>35</v>
      </c>
      <c r="E47" s="25">
        <f>E40+E46</f>
        <v>3624</v>
      </c>
      <c r="F47" s="25">
        <f>F40+F46</f>
        <v>2285</v>
      </c>
      <c r="G47" s="25">
        <f>G40+G46</f>
        <v>1184.8</v>
      </c>
      <c r="H47" s="25">
        <f>H40+H46</f>
        <v>20559.199999999997</v>
      </c>
      <c r="I47" s="59">
        <f t="shared" si="0"/>
        <v>19374.399999999998</v>
      </c>
      <c r="J47" s="59">
        <f>H47/G47*100</f>
        <v>1735.2464550979068</v>
      </c>
      <c r="K47" s="59">
        <f>H47/F47*100</f>
        <v>899.746170678337</v>
      </c>
      <c r="M47" s="59">
        <f t="shared" si="8"/>
        <v>16935.199999999997</v>
      </c>
      <c r="N47" s="66">
        <f t="shared" si="5"/>
        <v>567.3068432671081</v>
      </c>
    </row>
    <row r="48" spans="1:14" ht="63" hidden="1">
      <c r="A48" s="92" t="s">
        <v>58</v>
      </c>
      <c r="B48" s="95" t="s">
        <v>59</v>
      </c>
      <c r="C48" s="19" t="s">
        <v>60</v>
      </c>
      <c r="D48" s="33" t="s">
        <v>61</v>
      </c>
      <c r="E48" s="34">
        <v>1380</v>
      </c>
      <c r="F48" s="11"/>
      <c r="G48" s="34"/>
      <c r="H48" s="34"/>
      <c r="I48" s="15">
        <f t="shared" si="0"/>
        <v>0</v>
      </c>
      <c r="J48" s="15"/>
      <c r="K48" s="15"/>
      <c r="M48" s="15">
        <f t="shared" si="8"/>
        <v>-1380</v>
      </c>
      <c r="N48" s="64">
        <f t="shared" si="5"/>
        <v>0</v>
      </c>
    </row>
    <row r="49" spans="1:14" ht="31.5" customHeight="1" hidden="1">
      <c r="A49" s="98"/>
      <c r="B49" s="96"/>
      <c r="C49" s="16" t="s">
        <v>16</v>
      </c>
      <c r="D49" s="21" t="s">
        <v>17</v>
      </c>
      <c r="E49" s="34"/>
      <c r="F49" s="34">
        <v>180</v>
      </c>
      <c r="G49" s="34">
        <v>76</v>
      </c>
      <c r="H49" s="34">
        <v>2644.9</v>
      </c>
      <c r="I49" s="15">
        <f t="shared" si="0"/>
        <v>2568.9</v>
      </c>
      <c r="J49" s="15">
        <f>H49/G49*100</f>
        <v>3480.1315789473683</v>
      </c>
      <c r="K49" s="15">
        <f>H49/F49*100</f>
        <v>1469.388888888889</v>
      </c>
      <c r="M49" s="15">
        <f t="shared" si="8"/>
        <v>2644.9</v>
      </c>
      <c r="N49" s="64"/>
    </row>
    <row r="50" spans="1:14" ht="47.25" hidden="1">
      <c r="A50" s="98"/>
      <c r="B50" s="96"/>
      <c r="C50" s="19" t="s">
        <v>62</v>
      </c>
      <c r="D50" s="20" t="s">
        <v>63</v>
      </c>
      <c r="E50" s="34">
        <v>4528.5</v>
      </c>
      <c r="F50" s="34"/>
      <c r="G50" s="34"/>
      <c r="H50" s="34">
        <v>-0.3</v>
      </c>
      <c r="I50" s="15">
        <f t="shared" si="0"/>
        <v>-0.3</v>
      </c>
      <c r="J50" s="15"/>
      <c r="K50" s="15"/>
      <c r="M50" s="15">
        <f t="shared" si="8"/>
        <v>-4528.8</v>
      </c>
      <c r="N50" s="64">
        <f>H50/E50*100</f>
        <v>-0.006624710168930109</v>
      </c>
    </row>
    <row r="51" spans="1:14" ht="31.5" customHeight="1" hidden="1">
      <c r="A51" s="98"/>
      <c r="B51" s="96"/>
      <c r="C51" s="16" t="s">
        <v>22</v>
      </c>
      <c r="D51" s="18" t="s">
        <v>23</v>
      </c>
      <c r="E51" s="11">
        <f>E52</f>
        <v>205.2</v>
      </c>
      <c r="F51" s="11">
        <f>F52</f>
        <v>0</v>
      </c>
      <c r="G51" s="11">
        <f>G52</f>
        <v>0</v>
      </c>
      <c r="H51" s="11">
        <f>H52</f>
        <v>0</v>
      </c>
      <c r="I51" s="15">
        <f t="shared" si="0"/>
        <v>0</v>
      </c>
      <c r="J51" s="15"/>
      <c r="K51" s="15"/>
      <c r="M51" s="15">
        <f t="shared" si="8"/>
        <v>-205.2</v>
      </c>
      <c r="N51" s="64">
        <f>H51/E51*100</f>
        <v>0</v>
      </c>
    </row>
    <row r="52" spans="1:14" ht="31.5" customHeight="1" hidden="1">
      <c r="A52" s="98"/>
      <c r="B52" s="96"/>
      <c r="C52" s="19" t="s">
        <v>25</v>
      </c>
      <c r="D52" s="20" t="s">
        <v>26</v>
      </c>
      <c r="E52" s="11">
        <v>205.2</v>
      </c>
      <c r="F52" s="11"/>
      <c r="G52" s="11"/>
      <c r="H52" s="11"/>
      <c r="I52" s="15">
        <f t="shared" si="0"/>
        <v>0</v>
      </c>
      <c r="J52" s="15"/>
      <c r="K52" s="15"/>
      <c r="M52" s="15">
        <f t="shared" si="8"/>
        <v>-205.2</v>
      </c>
      <c r="N52" s="64">
        <f>H52/E52*100</f>
        <v>0</v>
      </c>
    </row>
    <row r="53" spans="1:14" ht="15.75" customHeight="1" hidden="1">
      <c r="A53" s="98"/>
      <c r="B53" s="96"/>
      <c r="C53" s="16" t="s">
        <v>27</v>
      </c>
      <c r="D53" s="18" t="s">
        <v>28</v>
      </c>
      <c r="E53" s="34"/>
      <c r="F53" s="34"/>
      <c r="G53" s="34"/>
      <c r="H53" s="34"/>
      <c r="I53" s="15">
        <f t="shared" si="0"/>
        <v>0</v>
      </c>
      <c r="J53" s="15"/>
      <c r="K53" s="15"/>
      <c r="M53" s="15">
        <f t="shared" si="8"/>
        <v>0</v>
      </c>
      <c r="N53" s="64"/>
    </row>
    <row r="54" spans="1:14" ht="15.75" customHeight="1" hidden="1">
      <c r="A54" s="98"/>
      <c r="B54" s="96"/>
      <c r="C54" s="16" t="s">
        <v>50</v>
      </c>
      <c r="D54" s="18" t="s">
        <v>51</v>
      </c>
      <c r="E54" s="34"/>
      <c r="F54" s="34">
        <v>16.7</v>
      </c>
      <c r="G54" s="34">
        <v>16.7</v>
      </c>
      <c r="H54" s="34">
        <v>16.7</v>
      </c>
      <c r="I54" s="15">
        <f t="shared" si="0"/>
        <v>0</v>
      </c>
      <c r="J54" s="15">
        <f aca="true" t="shared" si="9" ref="J54:J60">H54/G54*100</f>
        <v>100</v>
      </c>
      <c r="K54" s="15">
        <f aca="true" t="shared" si="10" ref="K54:K60">H54/F54*100</f>
        <v>100</v>
      </c>
      <c r="M54" s="15">
        <f t="shared" si="8"/>
        <v>16.7</v>
      </c>
      <c r="N54" s="64"/>
    </row>
    <row r="55" spans="1:14" ht="15.75" customHeight="1" hidden="1">
      <c r="A55" s="98"/>
      <c r="B55" s="96"/>
      <c r="C55" s="16" t="s">
        <v>64</v>
      </c>
      <c r="D55" s="18" t="s">
        <v>65</v>
      </c>
      <c r="E55" s="11"/>
      <c r="F55" s="34"/>
      <c r="G55" s="11"/>
      <c r="H55" s="11"/>
      <c r="I55" s="15">
        <f t="shared" si="0"/>
        <v>0</v>
      </c>
      <c r="J55" s="15" t="e">
        <f t="shared" si="9"/>
        <v>#DIV/0!</v>
      </c>
      <c r="K55" s="15" t="e">
        <f t="shared" si="10"/>
        <v>#DIV/0!</v>
      </c>
      <c r="M55" s="15">
        <f t="shared" si="8"/>
        <v>0</v>
      </c>
      <c r="N55" s="64" t="e">
        <f>H55/E55*100</f>
        <v>#DIV/0!</v>
      </c>
    </row>
    <row r="56" spans="1:14" s="26" customFormat="1" ht="15.75" hidden="1">
      <c r="A56" s="98"/>
      <c r="B56" s="96"/>
      <c r="C56" s="23"/>
      <c r="D56" s="24" t="s">
        <v>31</v>
      </c>
      <c r="E56" s="25">
        <f>SUM(E48:E51,E53:E55)</f>
        <v>6113.7</v>
      </c>
      <c r="F56" s="25">
        <f>SUM(F48:F51,F53:F55)</f>
        <v>196.7</v>
      </c>
      <c r="G56" s="25">
        <f>SUM(G48:G51,G53:G55)</f>
        <v>92.7</v>
      </c>
      <c r="H56" s="25">
        <f>SUM(H48:H51,H53:H55)</f>
        <v>2661.2999999999997</v>
      </c>
      <c r="I56" s="59">
        <f t="shared" si="0"/>
        <v>2568.6</v>
      </c>
      <c r="J56" s="59">
        <f t="shared" si="9"/>
        <v>2870.8737864077666</v>
      </c>
      <c r="K56" s="59">
        <f t="shared" si="10"/>
        <v>1352.9740721911542</v>
      </c>
      <c r="M56" s="59">
        <f t="shared" si="8"/>
        <v>-3452.4</v>
      </c>
      <c r="N56" s="66">
        <f>H56/E56*100</f>
        <v>43.53010451935816</v>
      </c>
    </row>
    <row r="57" spans="1:14" ht="31.5" customHeight="1" hidden="1">
      <c r="A57" s="98"/>
      <c r="B57" s="96"/>
      <c r="C57" s="16" t="s">
        <v>22</v>
      </c>
      <c r="D57" s="18" t="s">
        <v>23</v>
      </c>
      <c r="E57" s="11">
        <f>E58</f>
        <v>0</v>
      </c>
      <c r="F57" s="11">
        <f>F58</f>
        <v>1500</v>
      </c>
      <c r="G57" s="11">
        <v>870</v>
      </c>
      <c r="H57" s="11">
        <f>H58</f>
        <v>1723.2</v>
      </c>
      <c r="I57" s="15">
        <f t="shared" si="0"/>
        <v>853.2</v>
      </c>
      <c r="J57" s="15">
        <f t="shared" si="9"/>
        <v>198.06896551724137</v>
      </c>
      <c r="K57" s="15">
        <f t="shared" si="10"/>
        <v>114.88000000000001</v>
      </c>
      <c r="M57" s="15">
        <f t="shared" si="8"/>
        <v>1723.2</v>
      </c>
      <c r="N57" s="64"/>
    </row>
    <row r="58" spans="1:14" ht="31.5" customHeight="1" hidden="1">
      <c r="A58" s="98"/>
      <c r="B58" s="96"/>
      <c r="C58" s="19" t="s">
        <v>25</v>
      </c>
      <c r="D58" s="20" t="s">
        <v>26</v>
      </c>
      <c r="E58" s="11"/>
      <c r="F58" s="11">
        <v>1500</v>
      </c>
      <c r="G58" s="11">
        <v>740</v>
      </c>
      <c r="H58" s="11">
        <v>1723.2</v>
      </c>
      <c r="I58" s="15">
        <f t="shared" si="0"/>
        <v>983.2</v>
      </c>
      <c r="J58" s="15">
        <f t="shared" si="9"/>
        <v>232.8648648648649</v>
      </c>
      <c r="K58" s="15">
        <f t="shared" si="10"/>
        <v>114.88000000000001</v>
      </c>
      <c r="M58" s="15">
        <f t="shared" si="8"/>
        <v>1723.2</v>
      </c>
      <c r="N58" s="64"/>
    </row>
    <row r="59" spans="1:14" s="26" customFormat="1" ht="15.75" hidden="1">
      <c r="A59" s="98"/>
      <c r="B59" s="96"/>
      <c r="C59" s="23"/>
      <c r="D59" s="24" t="s">
        <v>34</v>
      </c>
      <c r="E59" s="25">
        <f>SUM(E57)</f>
        <v>0</v>
      </c>
      <c r="F59" s="25">
        <f>SUM(F57)</f>
        <v>1500</v>
      </c>
      <c r="G59" s="25">
        <f>SUM(G57)</f>
        <v>870</v>
      </c>
      <c r="H59" s="25">
        <f>SUM(H57)</f>
        <v>1723.2</v>
      </c>
      <c r="I59" s="59">
        <f t="shared" si="0"/>
        <v>853.2</v>
      </c>
      <c r="J59" s="59">
        <f t="shared" si="9"/>
        <v>198.06896551724137</v>
      </c>
      <c r="K59" s="59">
        <f t="shared" si="10"/>
        <v>114.88000000000001</v>
      </c>
      <c r="M59" s="59">
        <f t="shared" si="8"/>
        <v>1723.2</v>
      </c>
      <c r="N59" s="66"/>
    </row>
    <row r="60" spans="1:14" s="26" customFormat="1" ht="15.75" hidden="1">
      <c r="A60" s="69"/>
      <c r="B60" s="69"/>
      <c r="C60" s="23"/>
      <c r="D60" s="24" t="s">
        <v>35</v>
      </c>
      <c r="E60" s="25">
        <f>E56+E59</f>
        <v>6113.7</v>
      </c>
      <c r="F60" s="25">
        <f>F56+F59</f>
        <v>1696.7</v>
      </c>
      <c r="G60" s="25">
        <f>G56+G59</f>
        <v>962.7</v>
      </c>
      <c r="H60" s="25">
        <f>H56+H59</f>
        <v>4384.5</v>
      </c>
      <c r="I60" s="59">
        <f t="shared" si="0"/>
        <v>3421.8</v>
      </c>
      <c r="J60" s="59">
        <f t="shared" si="9"/>
        <v>455.43783110003113</v>
      </c>
      <c r="K60" s="59">
        <f t="shared" si="10"/>
        <v>258.4133906995933</v>
      </c>
      <c r="M60" s="59">
        <f t="shared" si="8"/>
        <v>-1729.1999999999998</v>
      </c>
      <c r="N60" s="66">
        <f>H60/E60*100</f>
        <v>71.71598213847588</v>
      </c>
    </row>
    <row r="61" spans="1:14" s="26" customFormat="1" ht="15.75" hidden="1">
      <c r="A61" s="95">
        <v>905</v>
      </c>
      <c r="B61" s="95" t="s">
        <v>219</v>
      </c>
      <c r="C61" s="16" t="s">
        <v>27</v>
      </c>
      <c r="D61" s="18" t="s">
        <v>28</v>
      </c>
      <c r="E61" s="34"/>
      <c r="F61" s="34"/>
      <c r="G61" s="34"/>
      <c r="H61" s="34">
        <v>5.6</v>
      </c>
      <c r="I61" s="15">
        <f t="shared" si="0"/>
        <v>5.6</v>
      </c>
      <c r="J61" s="15"/>
      <c r="K61" s="15"/>
      <c r="L61" s="3"/>
      <c r="M61" s="15">
        <f t="shared" si="8"/>
        <v>5.6</v>
      </c>
      <c r="N61" s="64"/>
    </row>
    <row r="62" spans="1:14" s="26" customFormat="1" ht="15.75" hidden="1">
      <c r="A62" s="96"/>
      <c r="B62" s="96"/>
      <c r="C62" s="16" t="s">
        <v>50</v>
      </c>
      <c r="D62" s="18" t="s">
        <v>51</v>
      </c>
      <c r="E62" s="34"/>
      <c r="F62" s="34">
        <v>5.6</v>
      </c>
      <c r="G62" s="34">
        <v>5.6</v>
      </c>
      <c r="H62" s="34"/>
      <c r="I62" s="15">
        <f t="shared" si="0"/>
        <v>-5.6</v>
      </c>
      <c r="J62" s="15">
        <f>H62/G62*100</f>
        <v>0</v>
      </c>
      <c r="K62" s="15">
        <f>H62/F62*100</f>
        <v>0</v>
      </c>
      <c r="L62" s="3"/>
      <c r="M62" s="15">
        <f t="shared" si="8"/>
        <v>0</v>
      </c>
      <c r="N62" s="64"/>
    </row>
    <row r="63" spans="1:14" s="26" customFormat="1" ht="15.75" hidden="1">
      <c r="A63" s="97"/>
      <c r="B63" s="97"/>
      <c r="C63" s="23"/>
      <c r="D63" s="24" t="s">
        <v>35</v>
      </c>
      <c r="E63" s="37">
        <f>E61+E62</f>
        <v>0</v>
      </c>
      <c r="F63" s="37">
        <f>F61+F62</f>
        <v>5.6</v>
      </c>
      <c r="G63" s="37">
        <f>G61+G62</f>
        <v>5.6</v>
      </c>
      <c r="H63" s="37">
        <f>H61+H62</f>
        <v>5.6</v>
      </c>
      <c r="I63" s="59">
        <f t="shared" si="0"/>
        <v>0</v>
      </c>
      <c r="J63" s="59">
        <f>H63/G63*100</f>
        <v>100</v>
      </c>
      <c r="K63" s="59">
        <f>H63/F63*100</f>
        <v>100</v>
      </c>
      <c r="M63" s="59">
        <f t="shared" si="8"/>
        <v>5.6</v>
      </c>
      <c r="N63" s="66"/>
    </row>
    <row r="64" spans="1:14" ht="31.5" customHeight="1" hidden="1">
      <c r="A64" s="92" t="s">
        <v>66</v>
      </c>
      <c r="B64" s="95" t="s">
        <v>67</v>
      </c>
      <c r="C64" s="16" t="s">
        <v>16</v>
      </c>
      <c r="D64" s="21" t="s">
        <v>17</v>
      </c>
      <c r="E64" s="11"/>
      <c r="F64" s="11"/>
      <c r="G64" s="11"/>
      <c r="H64" s="11">
        <v>0.4</v>
      </c>
      <c r="I64" s="15">
        <f t="shared" si="0"/>
        <v>0.4</v>
      </c>
      <c r="J64" s="15"/>
      <c r="K64" s="15"/>
      <c r="M64" s="15">
        <f t="shared" si="8"/>
        <v>0.4</v>
      </c>
      <c r="N64" s="64"/>
    </row>
    <row r="65" spans="1:14" ht="15.75" hidden="1">
      <c r="A65" s="98"/>
      <c r="B65" s="96"/>
      <c r="C65" s="16" t="s">
        <v>22</v>
      </c>
      <c r="D65" s="18" t="s">
        <v>23</v>
      </c>
      <c r="E65" s="11">
        <f>E66</f>
        <v>0</v>
      </c>
      <c r="F65" s="11">
        <f>F66</f>
        <v>0</v>
      </c>
      <c r="G65" s="11">
        <f>G66</f>
        <v>0</v>
      </c>
      <c r="H65" s="11">
        <f>H66</f>
        <v>0</v>
      </c>
      <c r="I65" s="15">
        <f t="shared" si="0"/>
        <v>0</v>
      </c>
      <c r="J65" s="15"/>
      <c r="K65" s="15"/>
      <c r="M65" s="15">
        <f t="shared" si="8"/>
        <v>0</v>
      </c>
      <c r="N65" s="64" t="e">
        <f>H65/E65*100</f>
        <v>#DIV/0!</v>
      </c>
    </row>
    <row r="66" spans="1:14" ht="47.25" hidden="1">
      <c r="A66" s="98"/>
      <c r="B66" s="96"/>
      <c r="C66" s="19" t="s">
        <v>25</v>
      </c>
      <c r="D66" s="20" t="s">
        <v>26</v>
      </c>
      <c r="E66" s="11"/>
      <c r="F66" s="11"/>
      <c r="G66" s="11"/>
      <c r="H66" s="11"/>
      <c r="I66" s="15">
        <f t="shared" si="0"/>
        <v>0</v>
      </c>
      <c r="J66" s="15"/>
      <c r="K66" s="15"/>
      <c r="M66" s="15">
        <f t="shared" si="8"/>
        <v>0</v>
      </c>
      <c r="N66" s="64" t="e">
        <f>H66/E66*100</f>
        <v>#DIV/0!</v>
      </c>
    </row>
    <row r="67" spans="1:14" ht="15.75" customHeight="1" hidden="1">
      <c r="A67" s="98"/>
      <c r="B67" s="96"/>
      <c r="C67" s="16" t="s">
        <v>27</v>
      </c>
      <c r="D67" s="18" t="s">
        <v>28</v>
      </c>
      <c r="E67" s="11">
        <v>0.9</v>
      </c>
      <c r="F67" s="11"/>
      <c r="G67" s="11"/>
      <c r="H67" s="11"/>
      <c r="I67" s="15">
        <f t="shared" si="0"/>
        <v>0</v>
      </c>
      <c r="J67" s="15"/>
      <c r="K67" s="15"/>
      <c r="M67" s="15">
        <f t="shared" si="8"/>
        <v>-0.9</v>
      </c>
      <c r="N67" s="64">
        <f>H67/E67*100</f>
        <v>0</v>
      </c>
    </row>
    <row r="68" spans="1:14" ht="15.75" customHeight="1" hidden="1">
      <c r="A68" s="98"/>
      <c r="B68" s="96"/>
      <c r="C68" s="16" t="s">
        <v>50</v>
      </c>
      <c r="D68" s="18" t="s">
        <v>51</v>
      </c>
      <c r="E68" s="11"/>
      <c r="F68" s="11">
        <v>22.3</v>
      </c>
      <c r="G68" s="11">
        <v>22.3</v>
      </c>
      <c r="H68" s="11">
        <v>22.3</v>
      </c>
      <c r="I68" s="15">
        <f t="shared" si="0"/>
        <v>0</v>
      </c>
      <c r="J68" s="15">
        <f aca="true" t="shared" si="11" ref="J68:J81">H68/G68*100</f>
        <v>100</v>
      </c>
      <c r="K68" s="15">
        <f aca="true" t="shared" si="12" ref="K68:K81">H68/F68*100</f>
        <v>100</v>
      </c>
      <c r="M68" s="15">
        <f t="shared" si="8"/>
        <v>22.3</v>
      </c>
      <c r="N68" s="64"/>
    </row>
    <row r="69" spans="1:14" s="26" customFormat="1" ht="15.75" hidden="1">
      <c r="A69" s="98"/>
      <c r="B69" s="96"/>
      <c r="C69" s="8"/>
      <c r="D69" s="24" t="s">
        <v>31</v>
      </c>
      <c r="E69" s="25">
        <f>SUM(E64:E65,E67:E68)</f>
        <v>0.9</v>
      </c>
      <c r="F69" s="25">
        <f>SUM(F64:F65,F67:F68)</f>
        <v>22.3</v>
      </c>
      <c r="G69" s="25">
        <f>SUM(G64:G65,G67:G68)</f>
        <v>22.3</v>
      </c>
      <c r="H69" s="25">
        <f>SUM(H64:H65,H67:H68)</f>
        <v>22.7</v>
      </c>
      <c r="I69" s="59">
        <f t="shared" si="0"/>
        <v>0.3999999999999986</v>
      </c>
      <c r="J69" s="59">
        <f t="shared" si="11"/>
        <v>101.79372197309415</v>
      </c>
      <c r="K69" s="59">
        <f t="shared" si="12"/>
        <v>101.79372197309415</v>
      </c>
      <c r="M69" s="59">
        <f t="shared" si="8"/>
        <v>21.8</v>
      </c>
      <c r="N69" s="66">
        <f aca="true" t="shared" si="13" ref="N69:N87">H69/E69*100</f>
        <v>2522.222222222222</v>
      </c>
    </row>
    <row r="70" spans="1:14" ht="15.75" hidden="1">
      <c r="A70" s="98"/>
      <c r="B70" s="96"/>
      <c r="C70" s="16" t="s">
        <v>68</v>
      </c>
      <c r="D70" s="18" t="s">
        <v>69</v>
      </c>
      <c r="E70" s="11">
        <v>11401.7</v>
      </c>
      <c r="F70" s="11">
        <v>13174.1</v>
      </c>
      <c r="G70" s="11">
        <v>9527.9</v>
      </c>
      <c r="H70" s="11">
        <v>7900.8</v>
      </c>
      <c r="I70" s="15">
        <f aca="true" t="shared" si="14" ref="I70:I133">H70-G70</f>
        <v>-1627.0999999999995</v>
      </c>
      <c r="J70" s="15">
        <f t="shared" si="11"/>
        <v>82.92278466398683</v>
      </c>
      <c r="K70" s="15">
        <f t="shared" si="12"/>
        <v>59.972218216045114</v>
      </c>
      <c r="M70" s="15">
        <f aca="true" t="shared" si="15" ref="M70:M101">H70-E70</f>
        <v>-3500.9000000000005</v>
      </c>
      <c r="N70" s="64">
        <f t="shared" si="13"/>
        <v>69.29492970346527</v>
      </c>
    </row>
    <row r="71" spans="1:14" ht="15.75" hidden="1">
      <c r="A71" s="98"/>
      <c r="B71" s="96"/>
      <c r="C71" s="16" t="s">
        <v>22</v>
      </c>
      <c r="D71" s="18" t="s">
        <v>23</v>
      </c>
      <c r="E71" s="11">
        <f>SUM(E72:E79)</f>
        <v>3770</v>
      </c>
      <c r="F71" s="11">
        <f>SUM(F72:F79)</f>
        <v>6091.4</v>
      </c>
      <c r="G71" s="11">
        <f>SUM(G72:G79)</f>
        <v>3444.4</v>
      </c>
      <c r="H71" s="11">
        <f>SUM(H72:H79)</f>
        <v>6823.6</v>
      </c>
      <c r="I71" s="15">
        <f t="shared" si="14"/>
        <v>3379.2000000000003</v>
      </c>
      <c r="J71" s="15">
        <f t="shared" si="11"/>
        <v>198.10707234932065</v>
      </c>
      <c r="K71" s="15">
        <f t="shared" si="12"/>
        <v>112.02022523557804</v>
      </c>
      <c r="M71" s="15">
        <f t="shared" si="15"/>
        <v>3053.6000000000004</v>
      </c>
      <c r="N71" s="64">
        <f t="shared" si="13"/>
        <v>180.99734748010613</v>
      </c>
    </row>
    <row r="72" spans="1:14" s="26" customFormat="1" ht="31.5" hidden="1">
      <c r="A72" s="98"/>
      <c r="B72" s="96"/>
      <c r="C72" s="19" t="s">
        <v>70</v>
      </c>
      <c r="D72" s="20" t="s">
        <v>71</v>
      </c>
      <c r="E72" s="11">
        <v>994.3</v>
      </c>
      <c r="F72" s="11">
        <v>1100</v>
      </c>
      <c r="G72" s="11">
        <v>665.4</v>
      </c>
      <c r="H72" s="11">
        <v>615.1</v>
      </c>
      <c r="I72" s="15">
        <f t="shared" si="14"/>
        <v>-50.299999999999955</v>
      </c>
      <c r="J72" s="15">
        <f t="shared" si="11"/>
        <v>92.44063721070034</v>
      </c>
      <c r="K72" s="15">
        <f t="shared" si="12"/>
        <v>55.91818181818182</v>
      </c>
      <c r="L72" s="3"/>
      <c r="M72" s="15">
        <f t="shared" si="15"/>
        <v>-379.19999999999993</v>
      </c>
      <c r="N72" s="64">
        <f t="shared" si="13"/>
        <v>61.86261691642362</v>
      </c>
    </row>
    <row r="73" spans="1:14" s="26" customFormat="1" ht="31.5" hidden="1">
      <c r="A73" s="98"/>
      <c r="B73" s="96"/>
      <c r="C73" s="19" t="s">
        <v>72</v>
      </c>
      <c r="D73" s="20" t="s">
        <v>73</v>
      </c>
      <c r="E73" s="11"/>
      <c r="F73" s="11"/>
      <c r="G73" s="11"/>
      <c r="H73" s="11"/>
      <c r="I73" s="15">
        <f t="shared" si="14"/>
        <v>0</v>
      </c>
      <c r="J73" s="15" t="e">
        <f t="shared" si="11"/>
        <v>#DIV/0!</v>
      </c>
      <c r="K73" s="15" t="e">
        <f t="shared" si="12"/>
        <v>#DIV/0!</v>
      </c>
      <c r="L73" s="3"/>
      <c r="M73" s="15">
        <f t="shared" si="15"/>
        <v>0</v>
      </c>
      <c r="N73" s="64" t="e">
        <f t="shared" si="13"/>
        <v>#DIV/0!</v>
      </c>
    </row>
    <row r="74" spans="1:14" s="26" customFormat="1" ht="31.5" hidden="1">
      <c r="A74" s="98"/>
      <c r="B74" s="96"/>
      <c r="C74" s="19" t="s">
        <v>74</v>
      </c>
      <c r="D74" s="20" t="s">
        <v>75</v>
      </c>
      <c r="E74" s="11">
        <v>0.5</v>
      </c>
      <c r="F74" s="11"/>
      <c r="G74" s="11"/>
      <c r="H74" s="11">
        <v>2029.2</v>
      </c>
      <c r="I74" s="15">
        <f t="shared" si="14"/>
        <v>2029.2</v>
      </c>
      <c r="J74" s="15" t="e">
        <f t="shared" si="11"/>
        <v>#DIV/0!</v>
      </c>
      <c r="K74" s="15" t="e">
        <f t="shared" si="12"/>
        <v>#DIV/0!</v>
      </c>
      <c r="L74" s="3"/>
      <c r="M74" s="15">
        <f t="shared" si="15"/>
        <v>2028.7</v>
      </c>
      <c r="N74" s="64">
        <f t="shared" si="13"/>
        <v>405840</v>
      </c>
    </row>
    <row r="75" spans="1:14" s="26" customFormat="1" ht="31.5" hidden="1">
      <c r="A75" s="98"/>
      <c r="B75" s="96"/>
      <c r="C75" s="19" t="s">
        <v>76</v>
      </c>
      <c r="D75" s="20" t="s">
        <v>77</v>
      </c>
      <c r="E75" s="11"/>
      <c r="F75" s="11"/>
      <c r="G75" s="11"/>
      <c r="H75" s="11"/>
      <c r="I75" s="15">
        <f t="shared" si="14"/>
        <v>0</v>
      </c>
      <c r="J75" s="15" t="e">
        <f t="shared" si="11"/>
        <v>#DIV/0!</v>
      </c>
      <c r="K75" s="15" t="e">
        <f t="shared" si="12"/>
        <v>#DIV/0!</v>
      </c>
      <c r="L75" s="3"/>
      <c r="M75" s="15">
        <f t="shared" si="15"/>
        <v>0</v>
      </c>
      <c r="N75" s="64" t="e">
        <f t="shared" si="13"/>
        <v>#DIV/0!</v>
      </c>
    </row>
    <row r="76" spans="1:14" s="26" customFormat="1" ht="31.5" hidden="1">
      <c r="A76" s="98"/>
      <c r="B76" s="96"/>
      <c r="C76" s="19" t="s">
        <v>78</v>
      </c>
      <c r="D76" s="20" t="s">
        <v>79</v>
      </c>
      <c r="E76" s="11">
        <v>129</v>
      </c>
      <c r="F76" s="11">
        <v>1200</v>
      </c>
      <c r="G76" s="11">
        <v>567</v>
      </c>
      <c r="H76" s="11">
        <v>2365.2</v>
      </c>
      <c r="I76" s="15">
        <f t="shared" si="14"/>
        <v>1798.1999999999998</v>
      </c>
      <c r="J76" s="15">
        <f t="shared" si="11"/>
        <v>417.1428571428571</v>
      </c>
      <c r="K76" s="15">
        <f t="shared" si="12"/>
        <v>197.1</v>
      </c>
      <c r="L76" s="3"/>
      <c r="M76" s="15">
        <f t="shared" si="15"/>
        <v>2236.2</v>
      </c>
      <c r="N76" s="64">
        <f t="shared" si="13"/>
        <v>1833.4883720930231</v>
      </c>
    </row>
    <row r="77" spans="1:14" s="26" customFormat="1" ht="31.5" hidden="1">
      <c r="A77" s="98"/>
      <c r="B77" s="96"/>
      <c r="C77" s="19" t="s">
        <v>80</v>
      </c>
      <c r="D77" s="20" t="s">
        <v>81</v>
      </c>
      <c r="E77" s="11"/>
      <c r="F77" s="11"/>
      <c r="G77" s="11"/>
      <c r="H77" s="11"/>
      <c r="I77" s="15">
        <f t="shared" si="14"/>
        <v>0</v>
      </c>
      <c r="J77" s="15" t="e">
        <f t="shared" si="11"/>
        <v>#DIV/0!</v>
      </c>
      <c r="K77" s="15" t="e">
        <f t="shared" si="12"/>
        <v>#DIV/0!</v>
      </c>
      <c r="L77" s="3"/>
      <c r="M77" s="15">
        <f t="shared" si="15"/>
        <v>0</v>
      </c>
      <c r="N77" s="64" t="e">
        <f t="shared" si="13"/>
        <v>#DIV/0!</v>
      </c>
    </row>
    <row r="78" spans="1:14" s="26" customFormat="1" ht="31.5" hidden="1">
      <c r="A78" s="98"/>
      <c r="B78" s="96"/>
      <c r="C78" s="19" t="s">
        <v>82</v>
      </c>
      <c r="D78" s="20" t="s">
        <v>83</v>
      </c>
      <c r="E78" s="11"/>
      <c r="F78" s="11"/>
      <c r="G78" s="11"/>
      <c r="H78" s="11"/>
      <c r="I78" s="15">
        <f t="shared" si="14"/>
        <v>0</v>
      </c>
      <c r="J78" s="15" t="e">
        <f t="shared" si="11"/>
        <v>#DIV/0!</v>
      </c>
      <c r="K78" s="15" t="e">
        <f t="shared" si="12"/>
        <v>#DIV/0!</v>
      </c>
      <c r="L78" s="3"/>
      <c r="M78" s="15">
        <f t="shared" si="15"/>
        <v>0</v>
      </c>
      <c r="N78" s="64" t="e">
        <f t="shared" si="13"/>
        <v>#DIV/0!</v>
      </c>
    </row>
    <row r="79" spans="1:14" ht="47.25" hidden="1">
      <c r="A79" s="98"/>
      <c r="B79" s="96"/>
      <c r="C79" s="19" t="s">
        <v>25</v>
      </c>
      <c r="D79" s="20" t="s">
        <v>26</v>
      </c>
      <c r="E79" s="11">
        <v>2646.2</v>
      </c>
      <c r="F79" s="11">
        <v>3791.4</v>
      </c>
      <c r="G79" s="11">
        <v>2212</v>
      </c>
      <c r="H79" s="11">
        <v>1814.1</v>
      </c>
      <c r="I79" s="15">
        <f t="shared" si="14"/>
        <v>-397.9000000000001</v>
      </c>
      <c r="J79" s="15">
        <f t="shared" si="11"/>
        <v>82.01175406871609</v>
      </c>
      <c r="K79" s="15">
        <f t="shared" si="12"/>
        <v>47.847760721633165</v>
      </c>
      <c r="M79" s="15">
        <f t="shared" si="15"/>
        <v>-832.0999999999999</v>
      </c>
      <c r="N79" s="64">
        <f t="shared" si="13"/>
        <v>68.5549089260071</v>
      </c>
    </row>
    <row r="80" spans="1:14" s="26" customFormat="1" ht="15.75" hidden="1">
      <c r="A80" s="98"/>
      <c r="B80" s="96"/>
      <c r="C80" s="28"/>
      <c r="D80" s="24" t="s">
        <v>34</v>
      </c>
      <c r="E80" s="25">
        <f>SUM(E70:E71)</f>
        <v>15171.7</v>
      </c>
      <c r="F80" s="25">
        <f>SUM(F70:F71)</f>
        <v>19265.5</v>
      </c>
      <c r="G80" s="25">
        <f>SUM(G70:G71)</f>
        <v>12972.3</v>
      </c>
      <c r="H80" s="25">
        <f>SUM(H70:H71)</f>
        <v>14724.400000000001</v>
      </c>
      <c r="I80" s="59">
        <f t="shared" si="14"/>
        <v>1752.1000000000022</v>
      </c>
      <c r="J80" s="59">
        <f t="shared" si="11"/>
        <v>113.50647148154145</v>
      </c>
      <c r="K80" s="59">
        <f t="shared" si="12"/>
        <v>76.42884949780697</v>
      </c>
      <c r="M80" s="59">
        <f t="shared" si="15"/>
        <v>-447.2999999999993</v>
      </c>
      <c r="N80" s="66">
        <f t="shared" si="13"/>
        <v>97.05174766176499</v>
      </c>
    </row>
    <row r="81" spans="1:14" s="26" customFormat="1" ht="15.75" hidden="1">
      <c r="A81" s="99"/>
      <c r="B81" s="97"/>
      <c r="C81" s="28"/>
      <c r="D81" s="24" t="s">
        <v>35</v>
      </c>
      <c r="E81" s="25">
        <f>E69+E80</f>
        <v>15172.6</v>
      </c>
      <c r="F81" s="25">
        <f>F69+F80</f>
        <v>19287.8</v>
      </c>
      <c r="G81" s="25">
        <f>G69+G80</f>
        <v>12994.599999999999</v>
      </c>
      <c r="H81" s="25">
        <f>H69+H80</f>
        <v>14747.100000000002</v>
      </c>
      <c r="I81" s="59">
        <f t="shared" si="14"/>
        <v>1752.5000000000036</v>
      </c>
      <c r="J81" s="59">
        <f t="shared" si="11"/>
        <v>113.48637126190881</v>
      </c>
      <c r="K81" s="59">
        <f t="shared" si="12"/>
        <v>76.45817563433882</v>
      </c>
      <c r="M81" s="59">
        <f t="shared" si="15"/>
        <v>-425.4999999999982</v>
      </c>
      <c r="N81" s="66">
        <f t="shared" si="13"/>
        <v>97.19560259942266</v>
      </c>
    </row>
    <row r="82" spans="1:14" ht="31.5" hidden="1">
      <c r="A82" s="92" t="s">
        <v>84</v>
      </c>
      <c r="B82" s="95" t="s">
        <v>85</v>
      </c>
      <c r="C82" s="16" t="s">
        <v>16</v>
      </c>
      <c r="D82" s="21" t="s">
        <v>17</v>
      </c>
      <c r="E82" s="34">
        <v>548.7</v>
      </c>
      <c r="F82" s="34"/>
      <c r="G82" s="34"/>
      <c r="H82" s="34">
        <v>422.5</v>
      </c>
      <c r="I82" s="15">
        <f t="shared" si="14"/>
        <v>422.5</v>
      </c>
      <c r="J82" s="15"/>
      <c r="K82" s="15"/>
      <c r="M82" s="15">
        <f t="shared" si="15"/>
        <v>-126.20000000000005</v>
      </c>
      <c r="N82" s="64">
        <f t="shared" si="13"/>
        <v>77.00018224895206</v>
      </c>
    </row>
    <row r="83" spans="1:14" ht="78.75" hidden="1">
      <c r="A83" s="98"/>
      <c r="B83" s="96"/>
      <c r="C83" s="19" t="s">
        <v>18</v>
      </c>
      <c r="D83" s="22" t="s">
        <v>228</v>
      </c>
      <c r="E83" s="34">
        <v>327.2</v>
      </c>
      <c r="F83" s="34"/>
      <c r="G83" s="34"/>
      <c r="H83" s="34">
        <v>35.9</v>
      </c>
      <c r="I83" s="15">
        <f t="shared" si="14"/>
        <v>35.9</v>
      </c>
      <c r="J83" s="15"/>
      <c r="K83" s="15"/>
      <c r="M83" s="15">
        <f t="shared" si="15"/>
        <v>-291.3</v>
      </c>
      <c r="N83" s="64">
        <f t="shared" si="13"/>
        <v>10.971882640586797</v>
      </c>
    </row>
    <row r="84" spans="1:14" ht="15.75" hidden="1">
      <c r="A84" s="98"/>
      <c r="B84" s="96"/>
      <c r="C84" s="16" t="s">
        <v>22</v>
      </c>
      <c r="D84" s="18" t="s">
        <v>23</v>
      </c>
      <c r="E84" s="11">
        <f>E85</f>
        <v>610.6</v>
      </c>
      <c r="F84" s="11">
        <f>F85</f>
        <v>0</v>
      </c>
      <c r="G84" s="11">
        <f>G85</f>
        <v>0</v>
      </c>
      <c r="H84" s="11">
        <f>H85</f>
        <v>820.8</v>
      </c>
      <c r="I84" s="15">
        <f t="shared" si="14"/>
        <v>820.8</v>
      </c>
      <c r="J84" s="15"/>
      <c r="K84" s="15"/>
      <c r="M84" s="15">
        <f t="shared" si="15"/>
        <v>210.19999999999993</v>
      </c>
      <c r="N84" s="64">
        <f t="shared" si="13"/>
        <v>134.42515558467082</v>
      </c>
    </row>
    <row r="85" spans="1:14" ht="47.25" hidden="1">
      <c r="A85" s="98"/>
      <c r="B85" s="96"/>
      <c r="C85" s="19" t="s">
        <v>25</v>
      </c>
      <c r="D85" s="20" t="s">
        <v>26</v>
      </c>
      <c r="E85" s="11">
        <v>610.6</v>
      </c>
      <c r="F85" s="11"/>
      <c r="G85" s="11"/>
      <c r="H85" s="11">
        <v>820.8</v>
      </c>
      <c r="I85" s="15">
        <f t="shared" si="14"/>
        <v>820.8</v>
      </c>
      <c r="J85" s="15"/>
      <c r="K85" s="15"/>
      <c r="M85" s="15">
        <f t="shared" si="15"/>
        <v>210.19999999999993</v>
      </c>
      <c r="N85" s="64">
        <f t="shared" si="13"/>
        <v>134.42515558467082</v>
      </c>
    </row>
    <row r="86" spans="1:14" ht="15.75" hidden="1">
      <c r="A86" s="98"/>
      <c r="B86" s="96"/>
      <c r="C86" s="16" t="s">
        <v>27</v>
      </c>
      <c r="D86" s="18" t="s">
        <v>28</v>
      </c>
      <c r="E86" s="34">
        <v>-140.6</v>
      </c>
      <c r="F86" s="34"/>
      <c r="G86" s="34"/>
      <c r="H86" s="34">
        <v>3.6</v>
      </c>
      <c r="I86" s="15">
        <f t="shared" si="14"/>
        <v>3.6</v>
      </c>
      <c r="J86" s="15"/>
      <c r="K86" s="15"/>
      <c r="M86" s="15">
        <f t="shared" si="15"/>
        <v>144.2</v>
      </c>
      <c r="N86" s="64">
        <f t="shared" si="13"/>
        <v>-2.56045519203414</v>
      </c>
    </row>
    <row r="87" spans="1:14" ht="15.75" customHeight="1" hidden="1">
      <c r="A87" s="98"/>
      <c r="B87" s="96"/>
      <c r="C87" s="16" t="s">
        <v>29</v>
      </c>
      <c r="D87" s="18" t="s">
        <v>30</v>
      </c>
      <c r="E87" s="34">
        <v>684.3</v>
      </c>
      <c r="F87" s="34"/>
      <c r="G87" s="34"/>
      <c r="H87" s="34">
        <v>1008.5</v>
      </c>
      <c r="I87" s="15">
        <f t="shared" si="14"/>
        <v>1008.5</v>
      </c>
      <c r="J87" s="15"/>
      <c r="K87" s="15"/>
      <c r="M87" s="15">
        <f t="shared" si="15"/>
        <v>324.20000000000005</v>
      </c>
      <c r="N87" s="64">
        <f t="shared" si="13"/>
        <v>147.37688148472893</v>
      </c>
    </row>
    <row r="88" spans="1:14" ht="15.75" customHeight="1" hidden="1">
      <c r="A88" s="98"/>
      <c r="B88" s="96"/>
      <c r="C88" s="16" t="s">
        <v>217</v>
      </c>
      <c r="D88" s="18" t="s">
        <v>46</v>
      </c>
      <c r="E88" s="34"/>
      <c r="F88" s="34"/>
      <c r="G88" s="34"/>
      <c r="H88" s="34">
        <v>-50.4</v>
      </c>
      <c r="I88" s="15">
        <f t="shared" si="14"/>
        <v>-50.4</v>
      </c>
      <c r="J88" s="15"/>
      <c r="K88" s="15"/>
      <c r="M88" s="15">
        <f t="shared" si="15"/>
        <v>-50.4</v>
      </c>
      <c r="N88" s="64"/>
    </row>
    <row r="89" spans="1:14" ht="15.75" hidden="1">
      <c r="A89" s="98"/>
      <c r="B89" s="96"/>
      <c r="C89" s="16" t="s">
        <v>49</v>
      </c>
      <c r="D89" s="18" t="s">
        <v>86</v>
      </c>
      <c r="E89" s="34">
        <v>76418</v>
      </c>
      <c r="F89" s="34">
        <v>512907.2</v>
      </c>
      <c r="G89" s="34">
        <v>106271.1</v>
      </c>
      <c r="H89" s="34">
        <v>63111.8</v>
      </c>
      <c r="I89" s="15">
        <f t="shared" si="14"/>
        <v>-43159.3</v>
      </c>
      <c r="J89" s="15">
        <f aca="true" t="shared" si="16" ref="J89:J97">H89/G89*100</f>
        <v>59.38754750821249</v>
      </c>
      <c r="K89" s="15">
        <f aca="true" t="shared" si="17" ref="K89:K97">H89/F89*100</f>
        <v>12.304721009960476</v>
      </c>
      <c r="M89" s="15">
        <f t="shared" si="15"/>
        <v>-13306.199999999997</v>
      </c>
      <c r="N89" s="64">
        <f aca="true" t="shared" si="18" ref="N89:N104">H89/E89*100</f>
        <v>82.58761024889424</v>
      </c>
    </row>
    <row r="90" spans="1:14" ht="15.75" hidden="1">
      <c r="A90" s="98"/>
      <c r="B90" s="96"/>
      <c r="C90" s="16" t="s">
        <v>50</v>
      </c>
      <c r="D90" s="18" t="s">
        <v>87</v>
      </c>
      <c r="E90" s="34">
        <v>70851.9</v>
      </c>
      <c r="F90" s="34">
        <v>100595.7</v>
      </c>
      <c r="G90" s="34">
        <v>76353.5</v>
      </c>
      <c r="H90" s="34">
        <v>60063.3</v>
      </c>
      <c r="I90" s="15">
        <f t="shared" si="14"/>
        <v>-16290.199999999997</v>
      </c>
      <c r="J90" s="15">
        <f t="shared" si="16"/>
        <v>78.66476323940618</v>
      </c>
      <c r="K90" s="15">
        <f t="shared" si="17"/>
        <v>59.70762169754771</v>
      </c>
      <c r="M90" s="15">
        <f t="shared" si="15"/>
        <v>-10788.599999999991</v>
      </c>
      <c r="N90" s="64">
        <f t="shared" si="18"/>
        <v>84.77302655256953</v>
      </c>
    </row>
    <row r="91" spans="1:14" ht="15.75" customHeight="1" hidden="1">
      <c r="A91" s="98"/>
      <c r="B91" s="96"/>
      <c r="C91" s="16" t="s">
        <v>64</v>
      </c>
      <c r="D91" s="18" t="s">
        <v>88</v>
      </c>
      <c r="E91" s="34"/>
      <c r="F91" s="34"/>
      <c r="G91" s="34"/>
      <c r="H91" s="34"/>
      <c r="I91" s="15">
        <f t="shared" si="14"/>
        <v>0</v>
      </c>
      <c r="J91" s="15" t="e">
        <f t="shared" si="16"/>
        <v>#DIV/0!</v>
      </c>
      <c r="K91" s="15" t="e">
        <f t="shared" si="17"/>
        <v>#DIV/0!</v>
      </c>
      <c r="M91" s="15">
        <f t="shared" si="15"/>
        <v>0</v>
      </c>
      <c r="N91" s="64" t="e">
        <f t="shared" si="18"/>
        <v>#DIV/0!</v>
      </c>
    </row>
    <row r="92" spans="1:14" s="26" customFormat="1" ht="15.75" hidden="1">
      <c r="A92" s="98"/>
      <c r="B92" s="96"/>
      <c r="C92" s="23"/>
      <c r="D92" s="24" t="s">
        <v>31</v>
      </c>
      <c r="E92" s="25">
        <f>SUM(E82:E84,E86:E91)</f>
        <v>149300.09999999998</v>
      </c>
      <c r="F92" s="25">
        <f>SUM(F82:F84,F86:F91)</f>
        <v>613502.9</v>
      </c>
      <c r="G92" s="25">
        <f>SUM(G82:G84,G86:G91)</f>
        <v>182624.6</v>
      </c>
      <c r="H92" s="25">
        <f>SUM(H82:H84,H86:H91)</f>
        <v>125416</v>
      </c>
      <c r="I92" s="59">
        <f t="shared" si="14"/>
        <v>-57208.600000000006</v>
      </c>
      <c r="J92" s="59">
        <f t="shared" si="16"/>
        <v>68.67420927958227</v>
      </c>
      <c r="K92" s="59">
        <f t="shared" si="17"/>
        <v>20.44260915474075</v>
      </c>
      <c r="M92" s="59">
        <f t="shared" si="15"/>
        <v>-23884.099999999977</v>
      </c>
      <c r="N92" s="66">
        <f t="shared" si="18"/>
        <v>84.00262290514208</v>
      </c>
    </row>
    <row r="93" spans="1:14" ht="15.75" hidden="1">
      <c r="A93" s="100"/>
      <c r="B93" s="100"/>
      <c r="C93" s="16" t="s">
        <v>22</v>
      </c>
      <c r="D93" s="18" t="s">
        <v>23</v>
      </c>
      <c r="E93" s="11">
        <f>E94</f>
        <v>411.3</v>
      </c>
      <c r="F93" s="11">
        <f>F94</f>
        <v>500</v>
      </c>
      <c r="G93" s="11">
        <f>G94</f>
        <v>280</v>
      </c>
      <c r="H93" s="11">
        <f>H94</f>
        <v>281.6</v>
      </c>
      <c r="I93" s="15">
        <f t="shared" si="14"/>
        <v>1.6000000000000227</v>
      </c>
      <c r="J93" s="15">
        <f t="shared" si="16"/>
        <v>100.57142857142858</v>
      </c>
      <c r="K93" s="15">
        <f t="shared" si="17"/>
        <v>56.32</v>
      </c>
      <c r="M93" s="15">
        <f t="shared" si="15"/>
        <v>-129.7</v>
      </c>
      <c r="N93" s="64">
        <f t="shared" si="18"/>
        <v>68.46584001945052</v>
      </c>
    </row>
    <row r="94" spans="1:14" ht="47.25" hidden="1">
      <c r="A94" s="100"/>
      <c r="B94" s="100"/>
      <c r="C94" s="19" t="s">
        <v>25</v>
      </c>
      <c r="D94" s="20" t="s">
        <v>26</v>
      </c>
      <c r="E94" s="11">
        <v>411.3</v>
      </c>
      <c r="F94" s="11">
        <v>500</v>
      </c>
      <c r="G94" s="11">
        <v>280</v>
      </c>
      <c r="H94" s="11">
        <v>281.6</v>
      </c>
      <c r="I94" s="15">
        <f t="shared" si="14"/>
        <v>1.6000000000000227</v>
      </c>
      <c r="J94" s="15">
        <f t="shared" si="16"/>
        <v>100.57142857142858</v>
      </c>
      <c r="K94" s="15">
        <f t="shared" si="17"/>
        <v>56.32</v>
      </c>
      <c r="M94" s="15">
        <f t="shared" si="15"/>
        <v>-129.7</v>
      </c>
      <c r="N94" s="64">
        <f t="shared" si="18"/>
        <v>68.46584001945052</v>
      </c>
    </row>
    <row r="95" spans="1:14" s="26" customFormat="1" ht="15.75" hidden="1">
      <c r="A95" s="100"/>
      <c r="B95" s="100"/>
      <c r="C95" s="23"/>
      <c r="D95" s="24" t="s">
        <v>34</v>
      </c>
      <c r="E95" s="25">
        <f>SUM(E93)</f>
        <v>411.3</v>
      </c>
      <c r="F95" s="25">
        <f>SUM(F93)</f>
        <v>500</v>
      </c>
      <c r="G95" s="25">
        <f>SUM(G93)</f>
        <v>280</v>
      </c>
      <c r="H95" s="25">
        <f>SUM(H93)</f>
        <v>281.6</v>
      </c>
      <c r="I95" s="15">
        <f t="shared" si="14"/>
        <v>1.6000000000000227</v>
      </c>
      <c r="J95" s="15">
        <f t="shared" si="16"/>
        <v>100.57142857142858</v>
      </c>
      <c r="K95" s="15">
        <f t="shared" si="17"/>
        <v>56.32</v>
      </c>
      <c r="L95" s="3"/>
      <c r="M95" s="15">
        <f t="shared" si="15"/>
        <v>-129.7</v>
      </c>
      <c r="N95" s="64">
        <f t="shared" si="18"/>
        <v>68.46584001945052</v>
      </c>
    </row>
    <row r="96" spans="1:14" s="26" customFormat="1" ht="31.5" hidden="1">
      <c r="A96" s="100"/>
      <c r="B96" s="100"/>
      <c r="C96" s="23"/>
      <c r="D96" s="24" t="s">
        <v>211</v>
      </c>
      <c r="E96" s="25">
        <f>E97-E88</f>
        <v>149711.39999999997</v>
      </c>
      <c r="F96" s="25">
        <f>F97-F88</f>
        <v>614002.9</v>
      </c>
      <c r="G96" s="25">
        <f>G97-G88</f>
        <v>182904.6</v>
      </c>
      <c r="H96" s="25">
        <f>H97-H88</f>
        <v>125748</v>
      </c>
      <c r="I96" s="59">
        <f t="shared" si="14"/>
        <v>-57156.600000000006</v>
      </c>
      <c r="J96" s="59">
        <f t="shared" si="16"/>
        <v>68.75059457225242</v>
      </c>
      <c r="K96" s="59">
        <f t="shared" si="17"/>
        <v>20.48003356335939</v>
      </c>
      <c r="M96" s="59">
        <f t="shared" si="15"/>
        <v>-23963.399999999965</v>
      </c>
      <c r="N96" s="66">
        <f t="shared" si="18"/>
        <v>83.99360369350633</v>
      </c>
    </row>
    <row r="97" spans="1:14" s="26" customFormat="1" ht="31.5" hidden="1">
      <c r="A97" s="101"/>
      <c r="B97" s="101"/>
      <c r="C97" s="23"/>
      <c r="D97" s="24" t="s">
        <v>212</v>
      </c>
      <c r="E97" s="25">
        <f>E92+E95</f>
        <v>149711.39999999997</v>
      </c>
      <c r="F97" s="25">
        <f>F92+F95</f>
        <v>614002.9</v>
      </c>
      <c r="G97" s="25">
        <f>G92+G95</f>
        <v>182904.6</v>
      </c>
      <c r="H97" s="25">
        <f>H92+H95</f>
        <v>125697.6</v>
      </c>
      <c r="I97" s="59">
        <f t="shared" si="14"/>
        <v>-57207</v>
      </c>
      <c r="J97" s="59">
        <f t="shared" si="16"/>
        <v>68.72303922372647</v>
      </c>
      <c r="K97" s="59">
        <f t="shared" si="17"/>
        <v>20.471825133073477</v>
      </c>
      <c r="M97" s="59">
        <f t="shared" si="15"/>
        <v>-24013.79999999996</v>
      </c>
      <c r="N97" s="66">
        <f t="shared" si="18"/>
        <v>83.95993892248688</v>
      </c>
    </row>
    <row r="98" spans="1:14" s="26" customFormat="1" ht="31.5" customHeight="1" hidden="1">
      <c r="A98" s="92" t="s">
        <v>89</v>
      </c>
      <c r="B98" s="95" t="s">
        <v>90</v>
      </c>
      <c r="C98" s="16" t="s">
        <v>16</v>
      </c>
      <c r="D98" s="21" t="s">
        <v>17</v>
      </c>
      <c r="E98" s="11">
        <v>13.7</v>
      </c>
      <c r="F98" s="25"/>
      <c r="G98" s="25"/>
      <c r="H98" s="11">
        <v>299.8</v>
      </c>
      <c r="I98" s="15">
        <f t="shared" si="14"/>
        <v>299.8</v>
      </c>
      <c r="J98" s="15"/>
      <c r="K98" s="15"/>
      <c r="L98" s="3"/>
      <c r="M98" s="15">
        <f t="shared" si="15"/>
        <v>286.1</v>
      </c>
      <c r="N98" s="64">
        <f t="shared" si="18"/>
        <v>2188.3211678832117</v>
      </c>
    </row>
    <row r="99" spans="1:14" s="26" customFormat="1" ht="78.75" customHeight="1" hidden="1">
      <c r="A99" s="98"/>
      <c r="B99" s="96"/>
      <c r="C99" s="19" t="s">
        <v>18</v>
      </c>
      <c r="D99" s="22" t="s">
        <v>228</v>
      </c>
      <c r="E99" s="11">
        <v>0.5</v>
      </c>
      <c r="F99" s="25"/>
      <c r="G99" s="25"/>
      <c r="H99" s="11">
        <v>9.3</v>
      </c>
      <c r="I99" s="15">
        <f t="shared" si="14"/>
        <v>9.3</v>
      </c>
      <c r="J99" s="15"/>
      <c r="K99" s="15"/>
      <c r="L99" s="3"/>
      <c r="M99" s="15">
        <f t="shared" si="15"/>
        <v>8.8</v>
      </c>
      <c r="N99" s="64">
        <f t="shared" si="18"/>
        <v>1860.0000000000002</v>
      </c>
    </row>
    <row r="100" spans="1:14" ht="15.75" customHeight="1" hidden="1">
      <c r="A100" s="100"/>
      <c r="B100" s="100"/>
      <c r="C100" s="16" t="s">
        <v>22</v>
      </c>
      <c r="D100" s="18" t="s">
        <v>23</v>
      </c>
      <c r="E100" s="11">
        <f>SUM(E101:E102)</f>
        <v>0</v>
      </c>
      <c r="F100" s="11">
        <f>SUM(F101:F102)</f>
        <v>0</v>
      </c>
      <c r="G100" s="11">
        <f>SUM(G101:G102)</f>
        <v>0</v>
      </c>
      <c r="H100" s="11">
        <f>SUM(H101:H102)</f>
        <v>0</v>
      </c>
      <c r="I100" s="15">
        <f t="shared" si="14"/>
        <v>0</v>
      </c>
      <c r="J100" s="15"/>
      <c r="K100" s="15"/>
      <c r="M100" s="15">
        <f t="shared" si="15"/>
        <v>0</v>
      </c>
      <c r="N100" s="64" t="e">
        <f t="shared" si="18"/>
        <v>#DIV/0!</v>
      </c>
    </row>
    <row r="101" spans="1:14" ht="15.75" customHeight="1" hidden="1">
      <c r="A101" s="100"/>
      <c r="B101" s="100"/>
      <c r="C101" s="19" t="s">
        <v>40</v>
      </c>
      <c r="D101" s="20" t="s">
        <v>41</v>
      </c>
      <c r="E101" s="11"/>
      <c r="F101" s="11"/>
      <c r="G101" s="11"/>
      <c r="H101" s="11"/>
      <c r="I101" s="15">
        <f t="shared" si="14"/>
        <v>0</v>
      </c>
      <c r="J101" s="15"/>
      <c r="K101" s="15"/>
      <c r="M101" s="15">
        <f t="shared" si="15"/>
        <v>0</v>
      </c>
      <c r="N101" s="64" t="e">
        <f t="shared" si="18"/>
        <v>#DIV/0!</v>
      </c>
    </row>
    <row r="102" spans="1:14" ht="47.25" hidden="1">
      <c r="A102" s="100"/>
      <c r="B102" s="100"/>
      <c r="C102" s="19" t="s">
        <v>25</v>
      </c>
      <c r="D102" s="20" t="s">
        <v>26</v>
      </c>
      <c r="E102" s="11"/>
      <c r="F102" s="11"/>
      <c r="G102" s="11"/>
      <c r="H102" s="11"/>
      <c r="I102" s="15">
        <f t="shared" si="14"/>
        <v>0</v>
      </c>
      <c r="J102" s="15"/>
      <c r="K102" s="15"/>
      <c r="M102" s="15">
        <f aca="true" t="shared" si="19" ref="M102:M135">H102-E102</f>
        <v>0</v>
      </c>
      <c r="N102" s="64" t="e">
        <f t="shared" si="18"/>
        <v>#DIV/0!</v>
      </c>
    </row>
    <row r="103" spans="1:14" ht="15.75" hidden="1">
      <c r="A103" s="100"/>
      <c r="B103" s="100"/>
      <c r="C103" s="16" t="s">
        <v>27</v>
      </c>
      <c r="D103" s="18" t="s">
        <v>28</v>
      </c>
      <c r="E103" s="11">
        <v>225.8</v>
      </c>
      <c r="F103" s="11"/>
      <c r="G103" s="11"/>
      <c r="H103" s="11">
        <v>339.8</v>
      </c>
      <c r="I103" s="15">
        <f t="shared" si="14"/>
        <v>339.8</v>
      </c>
      <c r="J103" s="15"/>
      <c r="K103" s="15"/>
      <c r="M103" s="15">
        <f t="shared" si="19"/>
        <v>114</v>
      </c>
      <c r="N103" s="64">
        <f t="shared" si="18"/>
        <v>150.48715677590786</v>
      </c>
    </row>
    <row r="104" spans="1:14" ht="15.75" customHeight="1" hidden="1">
      <c r="A104" s="100"/>
      <c r="B104" s="100"/>
      <c r="C104" s="16" t="s">
        <v>29</v>
      </c>
      <c r="D104" s="18" t="s">
        <v>30</v>
      </c>
      <c r="E104" s="11"/>
      <c r="F104" s="11"/>
      <c r="G104" s="11"/>
      <c r="H104" s="11"/>
      <c r="I104" s="15">
        <f t="shared" si="14"/>
        <v>0</v>
      </c>
      <c r="J104" s="15"/>
      <c r="K104" s="15"/>
      <c r="M104" s="15">
        <f t="shared" si="19"/>
        <v>0</v>
      </c>
      <c r="N104" s="64" t="e">
        <f t="shared" si="18"/>
        <v>#DIV/0!</v>
      </c>
    </row>
    <row r="105" spans="1:14" ht="15.75" customHeight="1" hidden="1">
      <c r="A105" s="100"/>
      <c r="B105" s="100"/>
      <c r="C105" s="16" t="s">
        <v>217</v>
      </c>
      <c r="D105" s="18" t="s">
        <v>46</v>
      </c>
      <c r="E105" s="11"/>
      <c r="F105" s="11"/>
      <c r="G105" s="11"/>
      <c r="H105" s="11">
        <v>-2</v>
      </c>
      <c r="I105" s="15">
        <f t="shared" si="14"/>
        <v>-2</v>
      </c>
      <c r="J105" s="15"/>
      <c r="K105" s="15"/>
      <c r="M105" s="15">
        <f t="shared" si="19"/>
        <v>-2</v>
      </c>
      <c r="N105" s="64"/>
    </row>
    <row r="106" spans="1:14" ht="15.75" hidden="1">
      <c r="A106" s="100"/>
      <c r="B106" s="100"/>
      <c r="C106" s="16" t="s">
        <v>49</v>
      </c>
      <c r="D106" s="18" t="s">
        <v>86</v>
      </c>
      <c r="E106" s="11">
        <v>49060.4</v>
      </c>
      <c r="F106" s="11">
        <f>1712.7-1264.4</f>
        <v>448.29999999999995</v>
      </c>
      <c r="G106" s="11">
        <v>448.3</v>
      </c>
      <c r="H106" s="11">
        <v>448.3</v>
      </c>
      <c r="I106" s="15">
        <f t="shared" si="14"/>
        <v>0</v>
      </c>
      <c r="J106" s="15">
        <f>H106/G106*100</f>
        <v>100</v>
      </c>
      <c r="K106" s="15">
        <f>H106/F106*100</f>
        <v>100.00000000000003</v>
      </c>
      <c r="M106" s="15">
        <f t="shared" si="19"/>
        <v>-48612.1</v>
      </c>
      <c r="N106" s="64">
        <f>H106/E106*100</f>
        <v>0.9137715958288152</v>
      </c>
    </row>
    <row r="107" spans="1:14" ht="15.75" hidden="1">
      <c r="A107" s="100"/>
      <c r="B107" s="100"/>
      <c r="C107" s="16" t="s">
        <v>50</v>
      </c>
      <c r="D107" s="18" t="s">
        <v>87</v>
      </c>
      <c r="E107" s="11"/>
      <c r="F107" s="11">
        <v>283.8</v>
      </c>
      <c r="G107" s="11">
        <v>283.8</v>
      </c>
      <c r="H107" s="11">
        <v>283.8</v>
      </c>
      <c r="I107" s="15">
        <f t="shared" si="14"/>
        <v>0</v>
      </c>
      <c r="J107" s="15">
        <f>H107/G107*100</f>
        <v>100</v>
      </c>
      <c r="K107" s="15">
        <f>H107/F107*100</f>
        <v>100</v>
      </c>
      <c r="M107" s="15">
        <f t="shared" si="19"/>
        <v>283.8</v>
      </c>
      <c r="N107" s="64"/>
    </row>
    <row r="108" spans="1:14" ht="15.75" customHeight="1" hidden="1">
      <c r="A108" s="100"/>
      <c r="B108" s="100"/>
      <c r="C108" s="16" t="s">
        <v>52</v>
      </c>
      <c r="D108" s="20" t="s">
        <v>53</v>
      </c>
      <c r="E108" s="11"/>
      <c r="F108" s="11">
        <f>1264.4+350+1164.6</f>
        <v>2779</v>
      </c>
      <c r="G108" s="11">
        <f>1264.4+350</f>
        <v>1614.4</v>
      </c>
      <c r="H108" s="11"/>
      <c r="I108" s="15">
        <f t="shared" si="14"/>
        <v>-1614.4</v>
      </c>
      <c r="J108" s="15"/>
      <c r="K108" s="15">
        <f>H108/F108*100</f>
        <v>0</v>
      </c>
      <c r="M108" s="15">
        <f t="shared" si="19"/>
        <v>0</v>
      </c>
      <c r="N108" s="64"/>
    </row>
    <row r="109" spans="1:14" s="26" customFormat="1" ht="31.5" hidden="1">
      <c r="A109" s="100"/>
      <c r="B109" s="100"/>
      <c r="C109" s="28"/>
      <c r="D109" s="24" t="s">
        <v>211</v>
      </c>
      <c r="E109" s="25">
        <f>E110-E105</f>
        <v>49300.4</v>
      </c>
      <c r="F109" s="25">
        <f>F110-F105</f>
        <v>3511.1</v>
      </c>
      <c r="G109" s="25">
        <f>G110-G105</f>
        <v>2346.5</v>
      </c>
      <c r="H109" s="25">
        <f>H110-H105</f>
        <v>1381</v>
      </c>
      <c r="I109" s="59">
        <f t="shared" si="14"/>
        <v>-965.5</v>
      </c>
      <c r="J109" s="59">
        <f>H109/G109*100</f>
        <v>58.85361176219902</v>
      </c>
      <c r="K109" s="59">
        <f>H109/F109*100</f>
        <v>39.33240295064225</v>
      </c>
      <c r="M109" s="59">
        <f t="shared" si="19"/>
        <v>-47919.4</v>
      </c>
      <c r="N109" s="66">
        <f>H109/E109*100</f>
        <v>2.801194310796667</v>
      </c>
    </row>
    <row r="110" spans="1:14" s="26" customFormat="1" ht="31.5" hidden="1">
      <c r="A110" s="101"/>
      <c r="B110" s="101"/>
      <c r="C110" s="8"/>
      <c r="D110" s="24" t="s">
        <v>212</v>
      </c>
      <c r="E110" s="25">
        <f>SUM(E98:E100,E103:E108)</f>
        <v>49300.4</v>
      </c>
      <c r="F110" s="25">
        <f>SUM(F98:F100,F103:F108)</f>
        <v>3511.1</v>
      </c>
      <c r="G110" s="25">
        <f>SUM(G98:G100,G103:G108)</f>
        <v>2346.5</v>
      </c>
      <c r="H110" s="25">
        <f>SUM(H98:H100,H103:H108)</f>
        <v>1379</v>
      </c>
      <c r="I110" s="59">
        <f t="shared" si="14"/>
        <v>-967.5</v>
      </c>
      <c r="J110" s="59">
        <f>H110/G110*100</f>
        <v>58.76837843596846</v>
      </c>
      <c r="K110" s="59">
        <f>H110/F110*100</f>
        <v>39.27544074506565</v>
      </c>
      <c r="M110" s="59">
        <f t="shared" si="19"/>
        <v>-47921.4</v>
      </c>
      <c r="N110" s="66">
        <f>H110/E110*100</f>
        <v>2.797137548579727</v>
      </c>
    </row>
    <row r="111" spans="1:14" s="26" customFormat="1" ht="31.5" hidden="1">
      <c r="A111" s="95">
        <v>926</v>
      </c>
      <c r="B111" s="95" t="s">
        <v>91</v>
      </c>
      <c r="C111" s="16" t="s">
        <v>16</v>
      </c>
      <c r="D111" s="21" t="s">
        <v>17</v>
      </c>
      <c r="E111" s="11">
        <v>11.9</v>
      </c>
      <c r="F111" s="11"/>
      <c r="G111" s="11"/>
      <c r="H111" s="11">
        <v>21.2</v>
      </c>
      <c r="I111" s="15">
        <f t="shared" si="14"/>
        <v>21.2</v>
      </c>
      <c r="J111" s="15"/>
      <c r="K111" s="15"/>
      <c r="L111" s="3"/>
      <c r="M111" s="15">
        <f t="shared" si="19"/>
        <v>9.299999999999999</v>
      </c>
      <c r="N111" s="64">
        <f>H111/E111*100</f>
        <v>178.15126050420167</v>
      </c>
    </row>
    <row r="112" spans="1:14" s="26" customFormat="1" ht="15.75" hidden="1">
      <c r="A112" s="96"/>
      <c r="B112" s="96"/>
      <c r="C112" s="16" t="s">
        <v>27</v>
      </c>
      <c r="D112" s="18" t="s">
        <v>28</v>
      </c>
      <c r="E112" s="11">
        <v>216.4</v>
      </c>
      <c r="F112" s="11"/>
      <c r="G112" s="11"/>
      <c r="H112" s="11">
        <v>22.3</v>
      </c>
      <c r="I112" s="15">
        <f t="shared" si="14"/>
        <v>22.3</v>
      </c>
      <c r="J112" s="15"/>
      <c r="K112" s="15"/>
      <c r="L112" s="3"/>
      <c r="M112" s="15">
        <f t="shared" si="19"/>
        <v>-194.1</v>
      </c>
      <c r="N112" s="64">
        <f>H112/E112*100</f>
        <v>10.304990757855823</v>
      </c>
    </row>
    <row r="113" spans="1:14" s="26" customFormat="1" ht="15.75" hidden="1">
      <c r="A113" s="96"/>
      <c r="B113" s="96"/>
      <c r="C113" s="16" t="s">
        <v>49</v>
      </c>
      <c r="D113" s="18" t="s">
        <v>86</v>
      </c>
      <c r="E113" s="11"/>
      <c r="F113" s="11"/>
      <c r="G113" s="11"/>
      <c r="H113" s="11"/>
      <c r="I113" s="15">
        <f t="shared" si="14"/>
        <v>0</v>
      </c>
      <c r="J113" s="15" t="e">
        <f>H113/G113*100</f>
        <v>#DIV/0!</v>
      </c>
      <c r="K113" s="15" t="e">
        <f>H113/F113*100</f>
        <v>#DIV/0!</v>
      </c>
      <c r="L113" s="3"/>
      <c r="M113" s="15">
        <f t="shared" si="19"/>
        <v>0</v>
      </c>
      <c r="N113" s="64" t="e">
        <f>H113/E113*100</f>
        <v>#DIV/0!</v>
      </c>
    </row>
    <row r="114" spans="1:14" s="26" customFormat="1" ht="15.75" hidden="1">
      <c r="A114" s="96"/>
      <c r="B114" s="96"/>
      <c r="C114" s="16" t="s">
        <v>50</v>
      </c>
      <c r="D114" s="18" t="s">
        <v>87</v>
      </c>
      <c r="E114" s="11"/>
      <c r="F114" s="11">
        <v>16.7</v>
      </c>
      <c r="G114" s="11">
        <v>16.7</v>
      </c>
      <c r="H114" s="11">
        <v>16.7</v>
      </c>
      <c r="I114" s="15">
        <f t="shared" si="14"/>
        <v>0</v>
      </c>
      <c r="J114" s="15">
        <f>H114/G114*100</f>
        <v>100</v>
      </c>
      <c r="K114" s="15">
        <f>H114/F114*100</f>
        <v>100</v>
      </c>
      <c r="L114" s="3"/>
      <c r="M114" s="15">
        <f t="shared" si="19"/>
        <v>16.7</v>
      </c>
      <c r="N114" s="64"/>
    </row>
    <row r="115" spans="1:14" s="26" customFormat="1" ht="15.75" hidden="1">
      <c r="A115" s="97"/>
      <c r="B115" s="97"/>
      <c r="C115" s="8"/>
      <c r="D115" s="24" t="s">
        <v>35</v>
      </c>
      <c r="E115" s="25">
        <f>SUM(E111:E114)</f>
        <v>228.3</v>
      </c>
      <c r="F115" s="25">
        <f>SUM(F111:F114)</f>
        <v>16.7</v>
      </c>
      <c r="G115" s="25">
        <f>SUM(G111:G114)</f>
        <v>16.7</v>
      </c>
      <c r="H115" s="25">
        <f>SUM(H111:H114)</f>
        <v>60.2</v>
      </c>
      <c r="I115" s="59">
        <f t="shared" si="14"/>
        <v>43.5</v>
      </c>
      <c r="J115" s="59">
        <f>H115/G115*100</f>
        <v>360.47904191616766</v>
      </c>
      <c r="K115" s="59">
        <f>H115/F115*100</f>
        <v>360.47904191616766</v>
      </c>
      <c r="M115" s="59">
        <f t="shared" si="19"/>
        <v>-168.10000000000002</v>
      </c>
      <c r="N115" s="66">
        <f>H115/E115*100</f>
        <v>26.36881296539641</v>
      </c>
    </row>
    <row r="116" spans="1:14" ht="31.5" hidden="1">
      <c r="A116" s="103" t="s">
        <v>92</v>
      </c>
      <c r="B116" s="104" t="s">
        <v>93</v>
      </c>
      <c r="C116" s="16" t="s">
        <v>16</v>
      </c>
      <c r="D116" s="21" t="s">
        <v>17</v>
      </c>
      <c r="E116" s="34">
        <v>3880.6</v>
      </c>
      <c r="F116" s="34"/>
      <c r="G116" s="34"/>
      <c r="H116" s="34">
        <v>5608.3</v>
      </c>
      <c r="I116" s="15">
        <f t="shared" si="14"/>
        <v>5608.3</v>
      </c>
      <c r="J116" s="15"/>
      <c r="K116" s="15"/>
      <c r="M116" s="15">
        <f t="shared" si="19"/>
        <v>1727.7000000000003</v>
      </c>
      <c r="N116" s="64">
        <f>H116/E116*100</f>
        <v>144.52146575271868</v>
      </c>
    </row>
    <row r="117" spans="1:14" ht="15.75" customHeight="1" hidden="1">
      <c r="A117" s="103"/>
      <c r="B117" s="104"/>
      <c r="C117" s="16" t="s">
        <v>22</v>
      </c>
      <c r="D117" s="18" t="s">
        <v>23</v>
      </c>
      <c r="E117" s="34">
        <f>E118</f>
        <v>3.8</v>
      </c>
      <c r="F117" s="34">
        <f>F118</f>
        <v>0</v>
      </c>
      <c r="G117" s="34">
        <f>G118</f>
        <v>0</v>
      </c>
      <c r="H117" s="34">
        <f>H118</f>
        <v>854.9</v>
      </c>
      <c r="I117" s="15">
        <f t="shared" si="14"/>
        <v>854.9</v>
      </c>
      <c r="J117" s="15"/>
      <c r="K117" s="15"/>
      <c r="M117" s="15">
        <f t="shared" si="19"/>
        <v>851.1</v>
      </c>
      <c r="N117" s="64"/>
    </row>
    <row r="118" spans="1:14" ht="15.75" customHeight="1" hidden="1">
      <c r="A118" s="103"/>
      <c r="B118" s="104"/>
      <c r="C118" s="19" t="s">
        <v>25</v>
      </c>
      <c r="D118" s="20" t="s">
        <v>26</v>
      </c>
      <c r="E118" s="34">
        <v>3.8</v>
      </c>
      <c r="F118" s="34"/>
      <c r="G118" s="34"/>
      <c r="H118" s="34">
        <v>854.9</v>
      </c>
      <c r="I118" s="15">
        <f t="shared" si="14"/>
        <v>854.9</v>
      </c>
      <c r="J118" s="15"/>
      <c r="K118" s="15"/>
      <c r="M118" s="15">
        <f t="shared" si="19"/>
        <v>851.1</v>
      </c>
      <c r="N118" s="64">
        <f aca="true" t="shared" si="20" ref="N118:N124">H118/E118*100</f>
        <v>22497.368421052633</v>
      </c>
    </row>
    <row r="119" spans="1:14" ht="15.75" hidden="1">
      <c r="A119" s="103"/>
      <c r="B119" s="104"/>
      <c r="C119" s="16" t="s">
        <v>27</v>
      </c>
      <c r="D119" s="18" t="s">
        <v>28</v>
      </c>
      <c r="E119" s="34">
        <v>1449.9</v>
      </c>
      <c r="F119" s="34"/>
      <c r="G119" s="34"/>
      <c r="H119" s="34"/>
      <c r="I119" s="15">
        <f t="shared" si="14"/>
        <v>0</v>
      </c>
      <c r="J119" s="15"/>
      <c r="K119" s="15"/>
      <c r="M119" s="15">
        <f t="shared" si="19"/>
        <v>-1449.9</v>
      </c>
      <c r="N119" s="64">
        <f t="shared" si="20"/>
        <v>0</v>
      </c>
    </row>
    <row r="120" spans="1:14" ht="15.75" customHeight="1" hidden="1">
      <c r="A120" s="103"/>
      <c r="B120" s="104"/>
      <c r="C120" s="16" t="s">
        <v>29</v>
      </c>
      <c r="D120" s="18" t="s">
        <v>30</v>
      </c>
      <c r="E120" s="34"/>
      <c r="F120" s="34"/>
      <c r="G120" s="34"/>
      <c r="H120" s="34"/>
      <c r="I120" s="15">
        <f t="shared" si="14"/>
        <v>0</v>
      </c>
      <c r="J120" s="15"/>
      <c r="K120" s="15"/>
      <c r="M120" s="15">
        <f t="shared" si="19"/>
        <v>0</v>
      </c>
      <c r="N120" s="64" t="e">
        <f t="shared" si="20"/>
        <v>#DIV/0!</v>
      </c>
    </row>
    <row r="121" spans="1:14" ht="15.75" hidden="1">
      <c r="A121" s="103"/>
      <c r="B121" s="104"/>
      <c r="C121" s="16" t="s">
        <v>217</v>
      </c>
      <c r="D121" s="18" t="s">
        <v>46</v>
      </c>
      <c r="E121" s="34">
        <v>-22961.6</v>
      </c>
      <c r="F121" s="34"/>
      <c r="G121" s="34"/>
      <c r="H121" s="34">
        <v>-56243.1</v>
      </c>
      <c r="I121" s="15">
        <f t="shared" si="14"/>
        <v>-56243.1</v>
      </c>
      <c r="J121" s="15"/>
      <c r="K121" s="15"/>
      <c r="M121" s="15">
        <f t="shared" si="19"/>
        <v>-33281.5</v>
      </c>
      <c r="N121" s="64">
        <f t="shared" si="20"/>
        <v>244.94416765382203</v>
      </c>
    </row>
    <row r="122" spans="1:14" ht="15.75" hidden="1">
      <c r="A122" s="103"/>
      <c r="B122" s="104"/>
      <c r="C122" s="16" t="s">
        <v>49</v>
      </c>
      <c r="D122" s="18" t="s">
        <v>86</v>
      </c>
      <c r="E122" s="34">
        <v>177455</v>
      </c>
      <c r="F122" s="34">
        <f>303358-20550.2-5604.1</f>
        <v>277203.7</v>
      </c>
      <c r="G122" s="34">
        <v>30364.4</v>
      </c>
      <c r="H122" s="34">
        <v>12207.3</v>
      </c>
      <c r="I122" s="15">
        <f t="shared" si="14"/>
        <v>-18157.100000000002</v>
      </c>
      <c r="J122" s="15">
        <f>H122/G122*100</f>
        <v>40.202671549577786</v>
      </c>
      <c r="K122" s="15">
        <f>H122/F122*100</f>
        <v>4.403729098854019</v>
      </c>
      <c r="M122" s="15">
        <f t="shared" si="19"/>
        <v>-165247.7</v>
      </c>
      <c r="N122" s="64">
        <f t="shared" si="20"/>
        <v>6.879096108872671</v>
      </c>
    </row>
    <row r="123" spans="1:14" ht="15.75" hidden="1">
      <c r="A123" s="103"/>
      <c r="B123" s="104"/>
      <c r="C123" s="16" t="s">
        <v>50</v>
      </c>
      <c r="D123" s="18" t="s">
        <v>87</v>
      </c>
      <c r="E123" s="34">
        <v>1348466.6</v>
      </c>
      <c r="F123" s="34">
        <v>2013012.9</v>
      </c>
      <c r="G123" s="34">
        <f>1447896.2+8122.7</f>
        <v>1456018.9</v>
      </c>
      <c r="H123" s="34">
        <v>1320859.3</v>
      </c>
      <c r="I123" s="15">
        <f t="shared" si="14"/>
        <v>-135159.59999999986</v>
      </c>
      <c r="J123" s="15">
        <f>H123/G123*100</f>
        <v>90.7171809376925</v>
      </c>
      <c r="K123" s="15">
        <f>H123/F123*100</f>
        <v>65.61603753259605</v>
      </c>
      <c r="M123" s="15">
        <f t="shared" si="19"/>
        <v>-27607.300000000047</v>
      </c>
      <c r="N123" s="64">
        <f t="shared" si="20"/>
        <v>97.9526893732481</v>
      </c>
    </row>
    <row r="124" spans="1:14" ht="15.75" hidden="1">
      <c r="A124" s="103"/>
      <c r="B124" s="104"/>
      <c r="C124" s="16" t="s">
        <v>52</v>
      </c>
      <c r="D124" s="20" t="s">
        <v>53</v>
      </c>
      <c r="E124" s="34">
        <v>18319</v>
      </c>
      <c r="F124" s="34">
        <f>9878.9+400+67690.1</f>
        <v>77969</v>
      </c>
      <c r="G124" s="34">
        <v>52860.9</v>
      </c>
      <c r="H124" s="34">
        <v>5202.8</v>
      </c>
      <c r="I124" s="15">
        <f t="shared" si="14"/>
        <v>-47658.1</v>
      </c>
      <c r="J124" s="15">
        <f>H124/G124*100</f>
        <v>9.842435524177606</v>
      </c>
      <c r="K124" s="15">
        <f>H124/F124*100</f>
        <v>6.672908463620157</v>
      </c>
      <c r="M124" s="15">
        <f t="shared" si="19"/>
        <v>-13116.2</v>
      </c>
      <c r="N124" s="64">
        <f t="shared" si="20"/>
        <v>28.401113597903816</v>
      </c>
    </row>
    <row r="125" spans="1:14" ht="15.75" customHeight="1" hidden="1">
      <c r="A125" s="103"/>
      <c r="B125" s="104"/>
      <c r="C125" s="16" t="s">
        <v>64</v>
      </c>
      <c r="D125" s="18" t="s">
        <v>94</v>
      </c>
      <c r="E125" s="34"/>
      <c r="F125" s="34"/>
      <c r="G125" s="34"/>
      <c r="H125" s="34"/>
      <c r="I125" s="15">
        <f t="shared" si="14"/>
        <v>0</v>
      </c>
      <c r="J125" s="15"/>
      <c r="K125" s="15"/>
      <c r="M125" s="15">
        <f t="shared" si="19"/>
        <v>0</v>
      </c>
      <c r="N125" s="64"/>
    </row>
    <row r="126" spans="1:14" s="26" customFormat="1" ht="31.5" hidden="1">
      <c r="A126" s="103"/>
      <c r="B126" s="104"/>
      <c r="C126" s="28"/>
      <c r="D126" s="24" t="s">
        <v>211</v>
      </c>
      <c r="E126" s="37">
        <f>E127-E121</f>
        <v>1549574.9000000001</v>
      </c>
      <c r="F126" s="37">
        <f>F127-F121</f>
        <v>2368185.6</v>
      </c>
      <c r="G126" s="37">
        <f>G127-G121</f>
        <v>1539244.1999999997</v>
      </c>
      <c r="H126" s="37">
        <f>H127-H121</f>
        <v>1344732.6</v>
      </c>
      <c r="I126" s="59">
        <f t="shared" si="14"/>
        <v>-194511.59999999963</v>
      </c>
      <c r="J126" s="59">
        <f>H126/G126*100</f>
        <v>87.36317473211855</v>
      </c>
      <c r="K126" s="59">
        <f>H126/F126*100</f>
        <v>56.78324367819819</v>
      </c>
      <c r="M126" s="59">
        <f t="shared" si="19"/>
        <v>-204842.30000000005</v>
      </c>
      <c r="N126" s="66">
        <f aca="true" t="shared" si="21" ref="N126:N134">H126/E126*100</f>
        <v>86.7807422538917</v>
      </c>
    </row>
    <row r="127" spans="1:14" s="26" customFormat="1" ht="31.5" hidden="1">
      <c r="A127" s="103"/>
      <c r="B127" s="104"/>
      <c r="C127" s="8"/>
      <c r="D127" s="24" t="s">
        <v>212</v>
      </c>
      <c r="E127" s="25">
        <f>SUM(E116:E117,E119:E125)</f>
        <v>1526613.3</v>
      </c>
      <c r="F127" s="25">
        <f>SUM(F116:F117,F119:F125)</f>
        <v>2368185.6</v>
      </c>
      <c r="G127" s="25">
        <f>SUM(G116:G117,G119:G125)</f>
        <v>1539244.1999999997</v>
      </c>
      <c r="H127" s="25">
        <f>SUM(H116:H117,H119:H125)</f>
        <v>1288489.5</v>
      </c>
      <c r="I127" s="59">
        <f t="shared" si="14"/>
        <v>-250754.69999999972</v>
      </c>
      <c r="J127" s="59">
        <f>H127/G127*100</f>
        <v>83.70923210235259</v>
      </c>
      <c r="K127" s="59">
        <f>H127/F127*100</f>
        <v>54.40829891035567</v>
      </c>
      <c r="M127" s="59">
        <f t="shared" si="19"/>
        <v>-238123.80000000005</v>
      </c>
      <c r="N127" s="66">
        <f t="shared" si="21"/>
        <v>84.40182592408961</v>
      </c>
    </row>
    <row r="128" spans="1:14" s="26" customFormat="1" ht="31.5" hidden="1">
      <c r="A128" s="92" t="s">
        <v>95</v>
      </c>
      <c r="B128" s="95" t="s">
        <v>96</v>
      </c>
      <c r="C128" s="16" t="s">
        <v>16</v>
      </c>
      <c r="D128" s="21" t="s">
        <v>17</v>
      </c>
      <c r="E128" s="11">
        <v>31.7</v>
      </c>
      <c r="F128" s="25"/>
      <c r="G128" s="25"/>
      <c r="H128" s="11"/>
      <c r="I128" s="15">
        <f t="shared" si="14"/>
        <v>0</v>
      </c>
      <c r="J128" s="15"/>
      <c r="K128" s="15"/>
      <c r="L128" s="3"/>
      <c r="M128" s="15">
        <f t="shared" si="19"/>
        <v>-31.7</v>
      </c>
      <c r="N128" s="64">
        <f t="shared" si="21"/>
        <v>0</v>
      </c>
    </row>
    <row r="129" spans="1:14" s="26" customFormat="1" ht="31.5" hidden="1">
      <c r="A129" s="98"/>
      <c r="B129" s="96"/>
      <c r="C129" s="16" t="s">
        <v>97</v>
      </c>
      <c r="D129" s="18" t="s">
        <v>98</v>
      </c>
      <c r="E129" s="11"/>
      <c r="F129" s="25"/>
      <c r="G129" s="25"/>
      <c r="H129" s="11"/>
      <c r="I129" s="15">
        <f t="shared" si="14"/>
        <v>0</v>
      </c>
      <c r="J129" s="15"/>
      <c r="K129" s="15"/>
      <c r="L129" s="3"/>
      <c r="M129" s="15">
        <f t="shared" si="19"/>
        <v>0</v>
      </c>
      <c r="N129" s="64" t="e">
        <f t="shared" si="21"/>
        <v>#DIV/0!</v>
      </c>
    </row>
    <row r="130" spans="1:14" ht="15.75" customHeight="1" hidden="1">
      <c r="A130" s="100"/>
      <c r="B130" s="82"/>
      <c r="C130" s="16" t="s">
        <v>22</v>
      </c>
      <c r="D130" s="18" t="s">
        <v>23</v>
      </c>
      <c r="E130" s="11">
        <f>E132+E131</f>
        <v>2.3</v>
      </c>
      <c r="F130" s="11">
        <f>F132+F131</f>
        <v>0</v>
      </c>
      <c r="G130" s="11">
        <f>G132+G131</f>
        <v>0</v>
      </c>
      <c r="H130" s="11">
        <f>H132+H131</f>
        <v>7.4</v>
      </c>
      <c r="I130" s="15">
        <f t="shared" si="14"/>
        <v>7.4</v>
      </c>
      <c r="J130" s="15"/>
      <c r="K130" s="15"/>
      <c r="M130" s="15">
        <f t="shared" si="19"/>
        <v>5.1000000000000005</v>
      </c>
      <c r="N130" s="64">
        <f t="shared" si="21"/>
        <v>321.7391304347827</v>
      </c>
    </row>
    <row r="131" spans="1:14" ht="15.75" customHeight="1" hidden="1">
      <c r="A131" s="100"/>
      <c r="B131" s="82"/>
      <c r="C131" s="19" t="s">
        <v>197</v>
      </c>
      <c r="D131" s="67" t="s">
        <v>24</v>
      </c>
      <c r="E131" s="11"/>
      <c r="F131" s="11"/>
      <c r="G131" s="11"/>
      <c r="H131" s="11"/>
      <c r="I131" s="15">
        <f t="shared" si="14"/>
        <v>0</v>
      </c>
      <c r="J131" s="15"/>
      <c r="K131" s="15"/>
      <c r="M131" s="15">
        <f t="shared" si="19"/>
        <v>0</v>
      </c>
      <c r="N131" s="64" t="e">
        <f t="shared" si="21"/>
        <v>#DIV/0!</v>
      </c>
    </row>
    <row r="132" spans="1:14" ht="47.25" hidden="1">
      <c r="A132" s="100"/>
      <c r="B132" s="82"/>
      <c r="C132" s="19" t="s">
        <v>25</v>
      </c>
      <c r="D132" s="20" t="s">
        <v>26</v>
      </c>
      <c r="E132" s="11">
        <v>2.3</v>
      </c>
      <c r="F132" s="11"/>
      <c r="G132" s="11"/>
      <c r="H132" s="11">
        <v>7.4</v>
      </c>
      <c r="I132" s="15">
        <f t="shared" si="14"/>
        <v>7.4</v>
      </c>
      <c r="J132" s="15"/>
      <c r="K132" s="15"/>
      <c r="M132" s="15">
        <f t="shared" si="19"/>
        <v>5.1000000000000005</v>
      </c>
      <c r="N132" s="64">
        <f t="shared" si="21"/>
        <v>321.7391304347827</v>
      </c>
    </row>
    <row r="133" spans="1:14" ht="15.75" hidden="1">
      <c r="A133" s="100"/>
      <c r="B133" s="82"/>
      <c r="C133" s="16" t="s">
        <v>27</v>
      </c>
      <c r="D133" s="18" t="s">
        <v>28</v>
      </c>
      <c r="E133" s="11">
        <v>15.4</v>
      </c>
      <c r="F133" s="11"/>
      <c r="G133" s="11"/>
      <c r="H133" s="11"/>
      <c r="I133" s="15">
        <f t="shared" si="14"/>
        <v>0</v>
      </c>
      <c r="J133" s="15"/>
      <c r="K133" s="15"/>
      <c r="M133" s="15">
        <f t="shared" si="19"/>
        <v>-15.4</v>
      </c>
      <c r="N133" s="64">
        <f t="shared" si="21"/>
        <v>0</v>
      </c>
    </row>
    <row r="134" spans="1:14" ht="15.75" hidden="1">
      <c r="A134" s="100"/>
      <c r="B134" s="82"/>
      <c r="C134" s="16" t="s">
        <v>29</v>
      </c>
      <c r="D134" s="18" t="s">
        <v>30</v>
      </c>
      <c r="E134" s="11">
        <v>2025.6</v>
      </c>
      <c r="F134" s="35">
        <v>1487.2</v>
      </c>
      <c r="G134" s="35">
        <v>1487.2</v>
      </c>
      <c r="H134" s="11">
        <v>1088.8</v>
      </c>
      <c r="I134" s="15">
        <f aca="true" t="shared" si="22" ref="I134:I197">H134-G134</f>
        <v>-398.4000000000001</v>
      </c>
      <c r="J134" s="15">
        <f>H134/G134*100</f>
        <v>73.21140398063474</v>
      </c>
      <c r="K134" s="15">
        <f>H134/F134*100</f>
        <v>73.21140398063474</v>
      </c>
      <c r="M134" s="15">
        <f t="shared" si="19"/>
        <v>-936.8</v>
      </c>
      <c r="N134" s="64">
        <f t="shared" si="21"/>
        <v>53.75197472353871</v>
      </c>
    </row>
    <row r="135" spans="1:14" ht="15.75" hidden="1">
      <c r="A135" s="100"/>
      <c r="B135" s="82"/>
      <c r="C135" s="16" t="s">
        <v>217</v>
      </c>
      <c r="D135" s="18" t="s">
        <v>46</v>
      </c>
      <c r="E135" s="11"/>
      <c r="F135" s="35"/>
      <c r="G135" s="35"/>
      <c r="H135" s="11">
        <v>-659.7</v>
      </c>
      <c r="I135" s="15">
        <f t="shared" si="22"/>
        <v>-659.7</v>
      </c>
      <c r="J135" s="15"/>
      <c r="K135" s="15"/>
      <c r="M135" s="15">
        <f t="shared" si="19"/>
        <v>-659.7</v>
      </c>
      <c r="N135" s="64"/>
    </row>
    <row r="136" spans="1:14" ht="15.75" customHeight="1" hidden="1">
      <c r="A136" s="100"/>
      <c r="B136" s="82"/>
      <c r="C136" s="16" t="s">
        <v>49</v>
      </c>
      <c r="D136" s="18" t="s">
        <v>86</v>
      </c>
      <c r="F136" s="11"/>
      <c r="G136" s="11"/>
      <c r="H136" s="11"/>
      <c r="I136" s="15">
        <f t="shared" si="22"/>
        <v>0</v>
      </c>
      <c r="J136" s="15"/>
      <c r="K136" s="15"/>
      <c r="M136" s="15">
        <f>H136-E137</f>
        <v>-6979.7</v>
      </c>
      <c r="N136" s="64">
        <f>H136/E137*100</f>
        <v>0</v>
      </c>
    </row>
    <row r="137" spans="1:14" ht="15.75" hidden="1">
      <c r="A137" s="100"/>
      <c r="B137" s="82"/>
      <c r="C137" s="16" t="s">
        <v>50</v>
      </c>
      <c r="D137" s="18" t="s">
        <v>87</v>
      </c>
      <c r="E137" s="11">
        <v>6979.7</v>
      </c>
      <c r="F137" s="11">
        <f>3081.2+200</f>
        <v>3281.2</v>
      </c>
      <c r="G137" s="11">
        <f>2408.8+200</f>
        <v>2608.8</v>
      </c>
      <c r="H137" s="11">
        <v>2608.8</v>
      </c>
      <c r="I137" s="15">
        <f t="shared" si="22"/>
        <v>0</v>
      </c>
      <c r="J137" s="15">
        <f>H137/G137*100</f>
        <v>100</v>
      </c>
      <c r="K137" s="15">
        <f>H137/F137*100</f>
        <v>79.50749725710106</v>
      </c>
      <c r="M137" s="15">
        <f>H137-E138</f>
        <v>-3407</v>
      </c>
      <c r="N137" s="64">
        <f>H137/E138*100</f>
        <v>43.36580338442103</v>
      </c>
    </row>
    <row r="138" spans="1:14" ht="15.75" hidden="1">
      <c r="A138" s="100"/>
      <c r="B138" s="82"/>
      <c r="C138" s="16" t="s">
        <v>52</v>
      </c>
      <c r="D138" s="20" t="s">
        <v>53</v>
      </c>
      <c r="E138" s="11">
        <v>6015.8</v>
      </c>
      <c r="F138" s="11">
        <v>7003.3</v>
      </c>
      <c r="G138" s="11">
        <v>7003.3</v>
      </c>
      <c r="H138" s="11">
        <v>3484.7</v>
      </c>
      <c r="I138" s="15">
        <f t="shared" si="22"/>
        <v>-3518.6000000000004</v>
      </c>
      <c r="J138" s="15">
        <f>H138/G138*100</f>
        <v>49.757971242128704</v>
      </c>
      <c r="K138" s="15">
        <f>H138/F138*100</f>
        <v>49.757971242128704</v>
      </c>
      <c r="M138" s="15" t="e">
        <f>H138-#REF!</f>
        <v>#REF!</v>
      </c>
      <c r="N138" s="64"/>
    </row>
    <row r="139" spans="1:14" s="26" customFormat="1" ht="31.5" hidden="1">
      <c r="A139" s="100"/>
      <c r="B139" s="82"/>
      <c r="C139" s="28"/>
      <c r="D139" s="24" t="s">
        <v>211</v>
      </c>
      <c r="E139" s="25">
        <f>E140-E135</f>
        <v>15070.5</v>
      </c>
      <c r="F139" s="25">
        <f>F140-F135</f>
        <v>11771.7</v>
      </c>
      <c r="G139" s="25">
        <f>G140-G135</f>
        <v>11099.3</v>
      </c>
      <c r="H139" s="25">
        <f>H140-H135</f>
        <v>7189.7</v>
      </c>
      <c r="I139" s="59">
        <f t="shared" si="22"/>
        <v>-3909.5999999999995</v>
      </c>
      <c r="J139" s="59">
        <f>H139/G139*100</f>
        <v>64.77615705494941</v>
      </c>
      <c r="K139" s="59">
        <f>H139/F139*100</f>
        <v>61.07614023463051</v>
      </c>
      <c r="M139" s="59">
        <f aca="true" t="shared" si="23" ref="M139:M170">H139-E139</f>
        <v>-7880.8</v>
      </c>
      <c r="N139" s="66">
        <f aca="true" t="shared" si="24" ref="N139:N147">H139/E139*100</f>
        <v>47.707109916724725</v>
      </c>
    </row>
    <row r="140" spans="1:14" s="26" customFormat="1" ht="31.5" hidden="1">
      <c r="A140" s="101"/>
      <c r="B140" s="102"/>
      <c r="C140" s="36"/>
      <c r="D140" s="24" t="s">
        <v>212</v>
      </c>
      <c r="E140" s="37">
        <f>SUM(E128:E130,E133:E138)</f>
        <v>15070.5</v>
      </c>
      <c r="F140" s="37">
        <f>SUM(F128:F130,F133:F138)</f>
        <v>11771.7</v>
      </c>
      <c r="G140" s="37">
        <f>SUM(G128:G130,G133:G138)</f>
        <v>11099.3</v>
      </c>
      <c r="H140" s="37">
        <f>SUM(H128:H130,H133:H138)</f>
        <v>6530</v>
      </c>
      <c r="I140" s="59">
        <f t="shared" si="22"/>
        <v>-4569.299999999999</v>
      </c>
      <c r="J140" s="59">
        <f>H140/G140*100</f>
        <v>58.832538988945245</v>
      </c>
      <c r="K140" s="59">
        <f>H140/F140*100</f>
        <v>55.47202188299056</v>
      </c>
      <c r="M140" s="59">
        <f t="shared" si="23"/>
        <v>-8540.5</v>
      </c>
      <c r="N140" s="66">
        <f t="shared" si="24"/>
        <v>43.32968381938224</v>
      </c>
    </row>
    <row r="141" spans="1:14" ht="31.5" customHeight="1" hidden="1">
      <c r="A141" s="103" t="s">
        <v>99</v>
      </c>
      <c r="B141" s="104" t="s">
        <v>100</v>
      </c>
      <c r="C141" s="16" t="s">
        <v>16</v>
      </c>
      <c r="D141" s="21" t="s">
        <v>17</v>
      </c>
      <c r="E141" s="11">
        <v>135</v>
      </c>
      <c r="F141" s="11"/>
      <c r="G141" s="11"/>
      <c r="H141" s="11">
        <v>6.1</v>
      </c>
      <c r="I141" s="15">
        <f t="shared" si="22"/>
        <v>6.1</v>
      </c>
      <c r="J141" s="15"/>
      <c r="K141" s="15"/>
      <c r="M141" s="15">
        <f t="shared" si="23"/>
        <v>-128.9</v>
      </c>
      <c r="N141" s="64">
        <f t="shared" si="24"/>
        <v>4.518518518518518</v>
      </c>
    </row>
    <row r="142" spans="1:14" ht="15.75" hidden="1">
      <c r="A142" s="103"/>
      <c r="B142" s="104"/>
      <c r="C142" s="16" t="s">
        <v>101</v>
      </c>
      <c r="D142" s="18" t="s">
        <v>102</v>
      </c>
      <c r="E142" s="11"/>
      <c r="F142" s="11"/>
      <c r="G142" s="11"/>
      <c r="H142" s="11"/>
      <c r="I142" s="15">
        <f t="shared" si="22"/>
        <v>0</v>
      </c>
      <c r="J142" s="15"/>
      <c r="K142" s="15"/>
      <c r="M142" s="15">
        <f t="shared" si="23"/>
        <v>0</v>
      </c>
      <c r="N142" s="64" t="e">
        <f t="shared" si="24"/>
        <v>#DIV/0!</v>
      </c>
    </row>
    <row r="143" spans="1:14" ht="31.5" hidden="1">
      <c r="A143" s="105"/>
      <c r="B143" s="106"/>
      <c r="C143" s="16" t="s">
        <v>97</v>
      </c>
      <c r="D143" s="18" t="s">
        <v>98</v>
      </c>
      <c r="E143" s="11"/>
      <c r="F143" s="11"/>
      <c r="G143" s="11"/>
      <c r="H143" s="11"/>
      <c r="I143" s="15">
        <f t="shared" si="22"/>
        <v>0</v>
      </c>
      <c r="J143" s="15"/>
      <c r="K143" s="15"/>
      <c r="M143" s="15">
        <f t="shared" si="23"/>
        <v>0</v>
      </c>
      <c r="N143" s="64" t="e">
        <f t="shared" si="24"/>
        <v>#DIV/0!</v>
      </c>
    </row>
    <row r="144" spans="1:14" ht="15.75" hidden="1">
      <c r="A144" s="105"/>
      <c r="B144" s="106"/>
      <c r="C144" s="16" t="s">
        <v>22</v>
      </c>
      <c r="D144" s="18" t="s">
        <v>23</v>
      </c>
      <c r="E144" s="11">
        <f>E145</f>
        <v>10.5</v>
      </c>
      <c r="F144" s="11">
        <f>F145</f>
        <v>0</v>
      </c>
      <c r="G144" s="11">
        <f>G145</f>
        <v>0</v>
      </c>
      <c r="H144" s="11">
        <f>H145</f>
        <v>2</v>
      </c>
      <c r="I144" s="15">
        <f t="shared" si="22"/>
        <v>2</v>
      </c>
      <c r="J144" s="15"/>
      <c r="K144" s="15"/>
      <c r="M144" s="15">
        <f t="shared" si="23"/>
        <v>-8.5</v>
      </c>
      <c r="N144" s="64">
        <f t="shared" si="24"/>
        <v>19.047619047619047</v>
      </c>
    </row>
    <row r="145" spans="1:14" ht="47.25" hidden="1">
      <c r="A145" s="105"/>
      <c r="B145" s="106"/>
      <c r="C145" s="19" t="s">
        <v>25</v>
      </c>
      <c r="D145" s="20" t="s">
        <v>26</v>
      </c>
      <c r="E145" s="11">
        <v>10.5</v>
      </c>
      <c r="F145" s="11"/>
      <c r="G145" s="11"/>
      <c r="H145" s="11">
        <v>2</v>
      </c>
      <c r="I145" s="15">
        <f t="shared" si="22"/>
        <v>2</v>
      </c>
      <c r="J145" s="15"/>
      <c r="K145" s="15"/>
      <c r="M145" s="15">
        <f t="shared" si="23"/>
        <v>-8.5</v>
      </c>
      <c r="N145" s="64">
        <f t="shared" si="24"/>
        <v>19.047619047619047</v>
      </c>
    </row>
    <row r="146" spans="1:14" ht="15.75" hidden="1">
      <c r="A146" s="105"/>
      <c r="B146" s="106"/>
      <c r="C146" s="16" t="s">
        <v>27</v>
      </c>
      <c r="D146" s="18" t="s">
        <v>28</v>
      </c>
      <c r="E146" s="11">
        <v>9.8</v>
      </c>
      <c r="F146" s="11"/>
      <c r="G146" s="11"/>
      <c r="H146" s="11">
        <v>-2</v>
      </c>
      <c r="I146" s="15">
        <f t="shared" si="22"/>
        <v>-2</v>
      </c>
      <c r="J146" s="15"/>
      <c r="K146" s="15"/>
      <c r="M146" s="15">
        <f t="shared" si="23"/>
        <v>-11.8</v>
      </c>
      <c r="N146" s="64">
        <f t="shared" si="24"/>
        <v>-20.40816326530612</v>
      </c>
    </row>
    <row r="147" spans="1:14" ht="15.75" hidden="1">
      <c r="A147" s="105"/>
      <c r="B147" s="106"/>
      <c r="C147" s="16" t="s">
        <v>29</v>
      </c>
      <c r="D147" s="18" t="s">
        <v>30</v>
      </c>
      <c r="E147" s="11">
        <v>1537.3</v>
      </c>
      <c r="F147" s="11">
        <v>734.1</v>
      </c>
      <c r="G147" s="11">
        <v>719.1</v>
      </c>
      <c r="H147" s="11">
        <v>759.2</v>
      </c>
      <c r="I147" s="15">
        <f t="shared" si="22"/>
        <v>40.10000000000002</v>
      </c>
      <c r="J147" s="15">
        <f>H147/G147*100</f>
        <v>105.57641496314838</v>
      </c>
      <c r="K147" s="15">
        <f>H147/F147*100</f>
        <v>103.41915270399129</v>
      </c>
      <c r="M147" s="15">
        <f t="shared" si="23"/>
        <v>-778.0999999999999</v>
      </c>
      <c r="N147" s="64">
        <f t="shared" si="24"/>
        <v>49.3852858908476</v>
      </c>
    </row>
    <row r="148" spans="1:14" ht="15.75" hidden="1">
      <c r="A148" s="105"/>
      <c r="B148" s="106"/>
      <c r="C148" s="16" t="s">
        <v>217</v>
      </c>
      <c r="D148" s="18" t="s">
        <v>46</v>
      </c>
      <c r="E148" s="11"/>
      <c r="F148" s="11"/>
      <c r="G148" s="11"/>
      <c r="H148" s="11">
        <v>-679.5</v>
      </c>
      <c r="I148" s="15">
        <f t="shared" si="22"/>
        <v>-679.5</v>
      </c>
      <c r="J148" s="15"/>
      <c r="K148" s="15"/>
      <c r="M148" s="15">
        <f t="shared" si="23"/>
        <v>-679.5</v>
      </c>
      <c r="N148" s="64"/>
    </row>
    <row r="149" spans="1:14" ht="15.75" hidden="1">
      <c r="A149" s="105"/>
      <c r="B149" s="106"/>
      <c r="C149" s="16" t="s">
        <v>49</v>
      </c>
      <c r="D149" s="18" t="s">
        <v>86</v>
      </c>
      <c r="E149" s="11">
        <v>23849.7</v>
      </c>
      <c r="F149" s="11"/>
      <c r="G149" s="11"/>
      <c r="H149" s="11"/>
      <c r="I149" s="15">
        <f t="shared" si="22"/>
        <v>0</v>
      </c>
      <c r="J149" s="15"/>
      <c r="K149" s="15"/>
      <c r="M149" s="15">
        <f t="shared" si="23"/>
        <v>-23849.7</v>
      </c>
      <c r="N149" s="64">
        <f>H149/E149*100</f>
        <v>0</v>
      </c>
    </row>
    <row r="150" spans="1:14" ht="15.75" hidden="1">
      <c r="A150" s="105"/>
      <c r="B150" s="106"/>
      <c r="C150" s="16" t="s">
        <v>50</v>
      </c>
      <c r="D150" s="18" t="s">
        <v>87</v>
      </c>
      <c r="E150" s="11">
        <v>19608.4</v>
      </c>
      <c r="F150" s="11">
        <v>5306</v>
      </c>
      <c r="G150" s="11">
        <v>3995.4</v>
      </c>
      <c r="H150" s="11">
        <v>3995.4</v>
      </c>
      <c r="I150" s="15">
        <f t="shared" si="22"/>
        <v>0</v>
      </c>
      <c r="J150" s="15">
        <f>H150/G150*100</f>
        <v>100</v>
      </c>
      <c r="K150" s="15">
        <f>H150/F150*100</f>
        <v>75.2996607614022</v>
      </c>
      <c r="M150" s="15">
        <f t="shared" si="23"/>
        <v>-15613.000000000002</v>
      </c>
      <c r="N150" s="64">
        <f>H150/E150*100</f>
        <v>20.375961322698437</v>
      </c>
    </row>
    <row r="151" spans="1:14" ht="15.75" hidden="1">
      <c r="A151" s="105"/>
      <c r="B151" s="106"/>
      <c r="C151" s="16" t="s">
        <v>52</v>
      </c>
      <c r="D151" s="20" t="s">
        <v>53</v>
      </c>
      <c r="E151" s="11"/>
      <c r="F151" s="11">
        <v>27776.4</v>
      </c>
      <c r="G151" s="11">
        <v>27776.4</v>
      </c>
      <c r="H151" s="11">
        <v>12917.5</v>
      </c>
      <c r="I151" s="15">
        <f t="shared" si="22"/>
        <v>-14858.900000000001</v>
      </c>
      <c r="J151" s="15">
        <f>H151/G151*100</f>
        <v>46.5053066632105</v>
      </c>
      <c r="K151" s="15">
        <f>H151/F151*100</f>
        <v>46.5053066632105</v>
      </c>
      <c r="M151" s="15">
        <f t="shared" si="23"/>
        <v>12917.5</v>
      </c>
      <c r="N151" s="64"/>
    </row>
    <row r="152" spans="1:14" s="26" customFormat="1" ht="31.5" hidden="1">
      <c r="A152" s="105"/>
      <c r="B152" s="106"/>
      <c r="C152" s="28"/>
      <c r="D152" s="24" t="s">
        <v>211</v>
      </c>
      <c r="E152" s="25">
        <f>E153-E148</f>
        <v>45150.7</v>
      </c>
      <c r="F152" s="25">
        <f>F153-F148</f>
        <v>33816.5</v>
      </c>
      <c r="G152" s="25">
        <f>G153-G148</f>
        <v>32490.9</v>
      </c>
      <c r="H152" s="25">
        <f>H153-H148</f>
        <v>17678.2</v>
      </c>
      <c r="I152" s="59">
        <f t="shared" si="22"/>
        <v>-14812.7</v>
      </c>
      <c r="J152" s="59">
        <f>H152/G152*100</f>
        <v>54.4096962534125</v>
      </c>
      <c r="K152" s="59">
        <f>H152/F152*100</f>
        <v>52.27684710126713</v>
      </c>
      <c r="M152" s="59">
        <f t="shared" si="23"/>
        <v>-27472.499999999996</v>
      </c>
      <c r="N152" s="66">
        <f>H152/E152*100</f>
        <v>39.15376727271117</v>
      </c>
    </row>
    <row r="153" spans="1:14" s="26" customFormat="1" ht="31.5" hidden="1">
      <c r="A153" s="105"/>
      <c r="B153" s="106"/>
      <c r="C153" s="36"/>
      <c r="D153" s="24" t="s">
        <v>212</v>
      </c>
      <c r="E153" s="37">
        <f>SUM(E141:E144,E146:E151)</f>
        <v>45150.7</v>
      </c>
      <c r="F153" s="37">
        <f>SUM(F141:F144,F146:F151)</f>
        <v>33816.5</v>
      </c>
      <c r="G153" s="37">
        <f>SUM(G141:G144,G146:G151)</f>
        <v>32490.9</v>
      </c>
      <c r="H153" s="37">
        <f>SUM(H141:H144,H146:H151)</f>
        <v>16998.7</v>
      </c>
      <c r="I153" s="59">
        <f t="shared" si="22"/>
        <v>-15492.2</v>
      </c>
      <c r="J153" s="59">
        <f>H153/G153*100</f>
        <v>52.31834144329643</v>
      </c>
      <c r="K153" s="59">
        <f>H153/F153*100</f>
        <v>50.267472979166975</v>
      </c>
      <c r="M153" s="59">
        <f t="shared" si="23"/>
        <v>-28151.999999999996</v>
      </c>
      <c r="N153" s="66">
        <f>H153/E153*100</f>
        <v>37.6488072167209</v>
      </c>
    </row>
    <row r="154" spans="1:14" ht="31.5" customHeight="1" hidden="1">
      <c r="A154" s="103" t="s">
        <v>103</v>
      </c>
      <c r="B154" s="104" t="s">
        <v>104</v>
      </c>
      <c r="C154" s="16" t="s">
        <v>16</v>
      </c>
      <c r="D154" s="21" t="s">
        <v>17</v>
      </c>
      <c r="E154" s="11"/>
      <c r="F154" s="11"/>
      <c r="G154" s="11"/>
      <c r="H154" s="11">
        <v>494.6</v>
      </c>
      <c r="I154" s="15">
        <f t="shared" si="22"/>
        <v>494.6</v>
      </c>
      <c r="J154" s="15"/>
      <c r="K154" s="15"/>
      <c r="M154" s="15">
        <f t="shared" si="23"/>
        <v>494.6</v>
      </c>
      <c r="N154" s="64"/>
    </row>
    <row r="155" spans="1:14" ht="15.75" hidden="1">
      <c r="A155" s="103"/>
      <c r="B155" s="104"/>
      <c r="C155" s="16" t="s">
        <v>101</v>
      </c>
      <c r="D155" s="18" t="s">
        <v>102</v>
      </c>
      <c r="E155" s="11"/>
      <c r="F155" s="11"/>
      <c r="G155" s="11"/>
      <c r="H155" s="11"/>
      <c r="I155" s="15">
        <f t="shared" si="22"/>
        <v>0</v>
      </c>
      <c r="J155" s="15"/>
      <c r="K155" s="15"/>
      <c r="M155" s="15">
        <f t="shared" si="23"/>
        <v>0</v>
      </c>
      <c r="N155" s="64" t="e">
        <f aca="true" t="shared" si="25" ref="N155:N160">H155/E155*100</f>
        <v>#DIV/0!</v>
      </c>
    </row>
    <row r="156" spans="1:14" ht="31.5" hidden="1">
      <c r="A156" s="105"/>
      <c r="B156" s="106"/>
      <c r="C156" s="16" t="s">
        <v>97</v>
      </c>
      <c r="D156" s="18" t="s">
        <v>98</v>
      </c>
      <c r="E156" s="11"/>
      <c r="F156" s="11"/>
      <c r="G156" s="11"/>
      <c r="H156" s="11"/>
      <c r="I156" s="15">
        <f t="shared" si="22"/>
        <v>0</v>
      </c>
      <c r="J156" s="15"/>
      <c r="K156" s="15"/>
      <c r="M156" s="15">
        <f t="shared" si="23"/>
        <v>0</v>
      </c>
      <c r="N156" s="64" t="e">
        <f t="shared" si="25"/>
        <v>#DIV/0!</v>
      </c>
    </row>
    <row r="157" spans="1:14" ht="15.75" hidden="1">
      <c r="A157" s="105"/>
      <c r="B157" s="106"/>
      <c r="C157" s="16" t="s">
        <v>22</v>
      </c>
      <c r="D157" s="18" t="s">
        <v>23</v>
      </c>
      <c r="E157" s="11">
        <f>E158</f>
        <v>2.4</v>
      </c>
      <c r="F157" s="11">
        <f>F158</f>
        <v>0</v>
      </c>
      <c r="G157" s="11">
        <f>G158</f>
        <v>0</v>
      </c>
      <c r="H157" s="11">
        <f>H158</f>
        <v>291.5</v>
      </c>
      <c r="I157" s="15">
        <f t="shared" si="22"/>
        <v>291.5</v>
      </c>
      <c r="J157" s="15"/>
      <c r="K157" s="15"/>
      <c r="M157" s="15">
        <f t="shared" si="23"/>
        <v>289.1</v>
      </c>
      <c r="N157" s="64">
        <f t="shared" si="25"/>
        <v>12145.833333333334</v>
      </c>
    </row>
    <row r="158" spans="1:14" ht="47.25" hidden="1">
      <c r="A158" s="105"/>
      <c r="B158" s="106"/>
      <c r="C158" s="19" t="s">
        <v>25</v>
      </c>
      <c r="D158" s="20" t="s">
        <v>26</v>
      </c>
      <c r="E158" s="11">
        <v>2.4</v>
      </c>
      <c r="F158" s="11"/>
      <c r="G158" s="11"/>
      <c r="H158" s="11">
        <v>291.5</v>
      </c>
      <c r="I158" s="15">
        <f t="shared" si="22"/>
        <v>291.5</v>
      </c>
      <c r="J158" s="15"/>
      <c r="K158" s="15"/>
      <c r="M158" s="15">
        <f t="shared" si="23"/>
        <v>289.1</v>
      </c>
      <c r="N158" s="64">
        <f t="shared" si="25"/>
        <v>12145.833333333334</v>
      </c>
    </row>
    <row r="159" spans="1:14" ht="15.75" hidden="1">
      <c r="A159" s="105"/>
      <c r="B159" s="106"/>
      <c r="C159" s="16" t="s">
        <v>27</v>
      </c>
      <c r="D159" s="18" t="s">
        <v>28</v>
      </c>
      <c r="E159" s="11">
        <v>8.2</v>
      </c>
      <c r="F159" s="11"/>
      <c r="G159" s="11"/>
      <c r="H159" s="11"/>
      <c r="I159" s="15">
        <f t="shared" si="22"/>
        <v>0</v>
      </c>
      <c r="J159" s="15"/>
      <c r="K159" s="15"/>
      <c r="M159" s="15">
        <f t="shared" si="23"/>
        <v>-8.2</v>
      </c>
      <c r="N159" s="64">
        <f t="shared" si="25"/>
        <v>0</v>
      </c>
    </row>
    <row r="160" spans="1:14" ht="15.75" hidden="1">
      <c r="A160" s="105"/>
      <c r="B160" s="106"/>
      <c r="C160" s="16" t="s">
        <v>29</v>
      </c>
      <c r="D160" s="18" t="s">
        <v>30</v>
      </c>
      <c r="E160" s="11">
        <v>836.6</v>
      </c>
      <c r="F160" s="11">
        <v>237.9</v>
      </c>
      <c r="G160" s="11">
        <v>237.9</v>
      </c>
      <c r="H160" s="11">
        <v>660.1</v>
      </c>
      <c r="I160" s="15">
        <f t="shared" si="22"/>
        <v>422.20000000000005</v>
      </c>
      <c r="J160" s="15">
        <f>H160/G160*100</f>
        <v>277.4695250105086</v>
      </c>
      <c r="K160" s="15">
        <f>H160/F160*100</f>
        <v>277.4695250105086</v>
      </c>
      <c r="M160" s="15">
        <f t="shared" si="23"/>
        <v>-176.5</v>
      </c>
      <c r="N160" s="64">
        <f t="shared" si="25"/>
        <v>78.90270141047095</v>
      </c>
    </row>
    <row r="161" spans="1:14" ht="15.75" hidden="1">
      <c r="A161" s="105"/>
      <c r="B161" s="106"/>
      <c r="C161" s="16" t="s">
        <v>217</v>
      </c>
      <c r="D161" s="18" t="s">
        <v>46</v>
      </c>
      <c r="E161" s="11"/>
      <c r="F161" s="11"/>
      <c r="G161" s="11"/>
      <c r="H161" s="11">
        <v>-1007.6</v>
      </c>
      <c r="I161" s="15">
        <f t="shared" si="22"/>
        <v>-1007.6</v>
      </c>
      <c r="J161" s="15"/>
      <c r="K161" s="15"/>
      <c r="M161" s="15">
        <f t="shared" si="23"/>
        <v>-1007.6</v>
      </c>
      <c r="N161" s="64"/>
    </row>
    <row r="162" spans="1:14" ht="15.75" hidden="1">
      <c r="A162" s="105"/>
      <c r="B162" s="106"/>
      <c r="C162" s="16" t="s">
        <v>49</v>
      </c>
      <c r="D162" s="18" t="s">
        <v>86</v>
      </c>
      <c r="E162" s="11">
        <v>21251.1</v>
      </c>
      <c r="F162" s="11"/>
      <c r="G162" s="11"/>
      <c r="H162" s="11"/>
      <c r="I162" s="15">
        <f t="shared" si="22"/>
        <v>0</v>
      </c>
      <c r="J162" s="15"/>
      <c r="K162" s="15"/>
      <c r="M162" s="15">
        <f t="shared" si="23"/>
        <v>-21251.1</v>
      </c>
      <c r="N162" s="64">
        <f>H162/E162*100</f>
        <v>0</v>
      </c>
    </row>
    <row r="163" spans="1:14" ht="15.75" hidden="1">
      <c r="A163" s="105"/>
      <c r="B163" s="106"/>
      <c r="C163" s="16" t="s">
        <v>50</v>
      </c>
      <c r="D163" s="18" t="s">
        <v>87</v>
      </c>
      <c r="E163" s="11">
        <v>20263.8</v>
      </c>
      <c r="F163" s="11">
        <f>5207+500</f>
        <v>5707</v>
      </c>
      <c r="G163" s="11">
        <f>3911.5+242</f>
        <v>4153.5</v>
      </c>
      <c r="H163" s="11">
        <v>4153.5</v>
      </c>
      <c r="I163" s="15">
        <f t="shared" si="22"/>
        <v>0</v>
      </c>
      <c r="J163" s="15">
        <f>H163/G163*100</f>
        <v>100</v>
      </c>
      <c r="K163" s="15">
        <f>H163/F163*100</f>
        <v>72.77904328018224</v>
      </c>
      <c r="M163" s="15">
        <f t="shared" si="23"/>
        <v>-16110.3</v>
      </c>
      <c r="N163" s="64">
        <f>H163/E163*100</f>
        <v>20.497142687945992</v>
      </c>
    </row>
    <row r="164" spans="1:14" ht="15.75" hidden="1">
      <c r="A164" s="105"/>
      <c r="B164" s="106"/>
      <c r="C164" s="16" t="s">
        <v>52</v>
      </c>
      <c r="D164" s="20" t="s">
        <v>53</v>
      </c>
      <c r="E164" s="11"/>
      <c r="F164" s="11">
        <v>24756.6</v>
      </c>
      <c r="G164" s="11">
        <v>24756.6</v>
      </c>
      <c r="H164" s="11">
        <v>11513.1</v>
      </c>
      <c r="I164" s="15">
        <f t="shared" si="22"/>
        <v>-13243.499999999998</v>
      </c>
      <c r="J164" s="15">
        <f>H164/G164*100</f>
        <v>46.505174377741696</v>
      </c>
      <c r="K164" s="15">
        <f>H164/F164*100</f>
        <v>46.505174377741696</v>
      </c>
      <c r="M164" s="15">
        <f t="shared" si="23"/>
        <v>11513.1</v>
      </c>
      <c r="N164" s="64"/>
    </row>
    <row r="165" spans="1:14" s="26" customFormat="1" ht="31.5" hidden="1">
      <c r="A165" s="105"/>
      <c r="B165" s="106"/>
      <c r="C165" s="28"/>
      <c r="D165" s="24" t="s">
        <v>211</v>
      </c>
      <c r="E165" s="25">
        <f>E166-E161</f>
        <v>42362.1</v>
      </c>
      <c r="F165" s="25">
        <f>F166-F161</f>
        <v>30701.5</v>
      </c>
      <c r="G165" s="25">
        <f>G166-G161</f>
        <v>29148</v>
      </c>
      <c r="H165" s="25">
        <f>H166-H161</f>
        <v>17112.8</v>
      </c>
      <c r="I165" s="59">
        <f t="shared" si="22"/>
        <v>-12035.2</v>
      </c>
      <c r="J165" s="59">
        <f>H165/G165*100</f>
        <v>58.7100315630575</v>
      </c>
      <c r="K165" s="59">
        <f>H165/F165*100</f>
        <v>55.73929612559647</v>
      </c>
      <c r="M165" s="59">
        <f t="shared" si="23"/>
        <v>-25249.3</v>
      </c>
      <c r="N165" s="66">
        <f>H165/E165*100</f>
        <v>40.396486482020485</v>
      </c>
    </row>
    <row r="166" spans="1:14" s="26" customFormat="1" ht="31.5" hidden="1">
      <c r="A166" s="105"/>
      <c r="B166" s="106"/>
      <c r="C166" s="36"/>
      <c r="D166" s="24" t="s">
        <v>212</v>
      </c>
      <c r="E166" s="37">
        <f>SUM(E154:E157,E159:E164)</f>
        <v>42362.1</v>
      </c>
      <c r="F166" s="37">
        <f>SUM(F154:F157,F159:F164)</f>
        <v>30701.5</v>
      </c>
      <c r="G166" s="37">
        <f>SUM(G154:G157,G159:G164)</f>
        <v>29148</v>
      </c>
      <c r="H166" s="37">
        <f>SUM(H154:H157,H159:H164)</f>
        <v>16105.2</v>
      </c>
      <c r="I166" s="59">
        <f t="shared" si="22"/>
        <v>-13042.8</v>
      </c>
      <c r="J166" s="59">
        <f>H166/G166*100</f>
        <v>55.25319061342117</v>
      </c>
      <c r="K166" s="59">
        <f>H166/F166*100</f>
        <v>52.45737178965197</v>
      </c>
      <c r="M166" s="59">
        <f t="shared" si="23"/>
        <v>-26256.899999999998</v>
      </c>
      <c r="N166" s="66">
        <f>H166/E166*100</f>
        <v>38.01794528599857</v>
      </c>
    </row>
    <row r="167" spans="1:14" ht="31.5" customHeight="1" hidden="1">
      <c r="A167" s="103" t="s">
        <v>105</v>
      </c>
      <c r="B167" s="104" t="s">
        <v>106</v>
      </c>
      <c r="C167" s="16" t="s">
        <v>16</v>
      </c>
      <c r="D167" s="21" t="s">
        <v>17</v>
      </c>
      <c r="E167" s="11">
        <v>44.2</v>
      </c>
      <c r="F167" s="11"/>
      <c r="G167" s="11"/>
      <c r="H167" s="11">
        <v>39.9</v>
      </c>
      <c r="I167" s="15">
        <f t="shared" si="22"/>
        <v>39.9</v>
      </c>
      <c r="J167" s="15"/>
      <c r="K167" s="15"/>
      <c r="M167" s="15">
        <f t="shared" si="23"/>
        <v>-4.300000000000004</v>
      </c>
      <c r="N167" s="64">
        <f>H167/E167*100</f>
        <v>90.27149321266967</v>
      </c>
    </row>
    <row r="168" spans="1:14" ht="15.75" hidden="1">
      <c r="A168" s="103"/>
      <c r="B168" s="104"/>
      <c r="C168" s="16" t="s">
        <v>101</v>
      </c>
      <c r="D168" s="18" t="s">
        <v>102</v>
      </c>
      <c r="E168" s="11"/>
      <c r="F168" s="11"/>
      <c r="G168" s="11"/>
      <c r="H168" s="11"/>
      <c r="I168" s="15">
        <f t="shared" si="22"/>
        <v>0</v>
      </c>
      <c r="J168" s="15"/>
      <c r="K168" s="15"/>
      <c r="M168" s="15">
        <f t="shared" si="23"/>
        <v>0</v>
      </c>
      <c r="N168" s="64" t="e">
        <f>H168/E168*100</f>
        <v>#DIV/0!</v>
      </c>
    </row>
    <row r="169" spans="1:14" ht="31.5" hidden="1">
      <c r="A169" s="105"/>
      <c r="B169" s="106"/>
      <c r="C169" s="16" t="s">
        <v>97</v>
      </c>
      <c r="D169" s="18" t="s">
        <v>98</v>
      </c>
      <c r="E169" s="11"/>
      <c r="F169" s="11"/>
      <c r="G169" s="11"/>
      <c r="H169" s="11"/>
      <c r="I169" s="15">
        <f t="shared" si="22"/>
        <v>0</v>
      </c>
      <c r="J169" s="15"/>
      <c r="K169" s="15"/>
      <c r="M169" s="15">
        <f t="shared" si="23"/>
        <v>0</v>
      </c>
      <c r="N169" s="64" t="e">
        <f>H169/E169*100</f>
        <v>#DIV/0!</v>
      </c>
    </row>
    <row r="170" spans="1:14" ht="15.75" hidden="1">
      <c r="A170" s="105"/>
      <c r="B170" s="106"/>
      <c r="C170" s="16" t="s">
        <v>22</v>
      </c>
      <c r="D170" s="18" t="s">
        <v>23</v>
      </c>
      <c r="E170" s="11">
        <f>SUM(E171:E172)</f>
        <v>0</v>
      </c>
      <c r="F170" s="11">
        <f>SUM(F171:F172)</f>
        <v>0</v>
      </c>
      <c r="G170" s="11">
        <f>SUM(G171:G172)</f>
        <v>0</v>
      </c>
      <c r="H170" s="11">
        <f>SUM(H171:H172)</f>
        <v>88.4</v>
      </c>
      <c r="I170" s="15">
        <f t="shared" si="22"/>
        <v>88.4</v>
      </c>
      <c r="J170" s="15"/>
      <c r="K170" s="15"/>
      <c r="M170" s="15">
        <f t="shared" si="23"/>
        <v>88.4</v>
      </c>
      <c r="N170" s="64"/>
    </row>
    <row r="171" spans="1:14" ht="63" hidden="1">
      <c r="A171" s="105"/>
      <c r="B171" s="106"/>
      <c r="C171" s="19" t="s">
        <v>197</v>
      </c>
      <c r="D171" s="67" t="s">
        <v>24</v>
      </c>
      <c r="E171" s="11"/>
      <c r="F171" s="11"/>
      <c r="G171" s="11"/>
      <c r="H171" s="11"/>
      <c r="I171" s="15">
        <f t="shared" si="22"/>
        <v>0</v>
      </c>
      <c r="J171" s="15"/>
      <c r="K171" s="15"/>
      <c r="M171" s="15">
        <f aca="true" t="shared" si="26" ref="M171:M202">H171-E171</f>
        <v>0</v>
      </c>
      <c r="N171" s="64" t="e">
        <f>H171/E171*100</f>
        <v>#DIV/0!</v>
      </c>
    </row>
    <row r="172" spans="1:14" ht="47.25" hidden="1">
      <c r="A172" s="105"/>
      <c r="B172" s="106"/>
      <c r="C172" s="19" t="s">
        <v>25</v>
      </c>
      <c r="D172" s="20" t="s">
        <v>26</v>
      </c>
      <c r="E172" s="11"/>
      <c r="F172" s="11"/>
      <c r="G172" s="11"/>
      <c r="H172" s="11">
        <v>88.4</v>
      </c>
      <c r="I172" s="15">
        <f t="shared" si="22"/>
        <v>88.4</v>
      </c>
      <c r="J172" s="15"/>
      <c r="K172" s="15"/>
      <c r="M172" s="15">
        <f t="shared" si="26"/>
        <v>88.4</v>
      </c>
      <c r="N172" s="64" t="e">
        <f>H172/E172*100</f>
        <v>#DIV/0!</v>
      </c>
    </row>
    <row r="173" spans="1:14" ht="15.75" hidden="1">
      <c r="A173" s="105"/>
      <c r="B173" s="106"/>
      <c r="C173" s="16" t="s">
        <v>27</v>
      </c>
      <c r="D173" s="18" t="s">
        <v>28</v>
      </c>
      <c r="E173" s="11">
        <v>117.8</v>
      </c>
      <c r="F173" s="11"/>
      <c r="G173" s="11"/>
      <c r="H173" s="11"/>
      <c r="I173" s="15">
        <f t="shared" si="22"/>
        <v>0</v>
      </c>
      <c r="J173" s="15"/>
      <c r="K173" s="15"/>
      <c r="M173" s="15">
        <f t="shared" si="26"/>
        <v>-117.8</v>
      </c>
      <c r="N173" s="64">
        <f>H173/E173*100</f>
        <v>0</v>
      </c>
    </row>
    <row r="174" spans="1:14" ht="15.75" hidden="1">
      <c r="A174" s="105"/>
      <c r="B174" s="106"/>
      <c r="C174" s="16" t="s">
        <v>29</v>
      </c>
      <c r="D174" s="18" t="s">
        <v>30</v>
      </c>
      <c r="E174" s="11">
        <v>872.7</v>
      </c>
      <c r="F174" s="11">
        <v>114.1</v>
      </c>
      <c r="G174" s="11">
        <v>114.1</v>
      </c>
      <c r="H174" s="11">
        <v>1148.1</v>
      </c>
      <c r="I174" s="15">
        <f t="shared" si="22"/>
        <v>1034</v>
      </c>
      <c r="J174" s="15">
        <f>H174/G174*100</f>
        <v>1006.2226117440841</v>
      </c>
      <c r="K174" s="15">
        <f>H174/F174*100</f>
        <v>1006.2226117440841</v>
      </c>
      <c r="M174" s="15">
        <f t="shared" si="26"/>
        <v>275.39999999999986</v>
      </c>
      <c r="N174" s="64">
        <f>H174/E174*100</f>
        <v>131.55723616363008</v>
      </c>
    </row>
    <row r="175" spans="1:14" ht="15.75" hidden="1">
      <c r="A175" s="105"/>
      <c r="B175" s="106"/>
      <c r="C175" s="16" t="s">
        <v>217</v>
      </c>
      <c r="D175" s="18" t="s">
        <v>46</v>
      </c>
      <c r="E175" s="11"/>
      <c r="G175" s="11"/>
      <c r="H175" s="11">
        <v>-454.8</v>
      </c>
      <c r="I175" s="15">
        <f t="shared" si="22"/>
        <v>-454.8</v>
      </c>
      <c r="J175" s="15"/>
      <c r="K175" s="15"/>
      <c r="M175" s="15">
        <f t="shared" si="26"/>
        <v>-454.8</v>
      </c>
      <c r="N175" s="64"/>
    </row>
    <row r="176" spans="1:14" ht="15.75" hidden="1">
      <c r="A176" s="105"/>
      <c r="B176" s="106"/>
      <c r="C176" s="16" t="s">
        <v>49</v>
      </c>
      <c r="D176" s="18" t="s">
        <v>86</v>
      </c>
      <c r="E176" s="11">
        <v>17750.8</v>
      </c>
      <c r="F176" s="11"/>
      <c r="G176" s="11"/>
      <c r="H176" s="11"/>
      <c r="I176" s="15">
        <f t="shared" si="22"/>
        <v>0</v>
      </c>
      <c r="J176" s="15"/>
      <c r="K176" s="15"/>
      <c r="M176" s="15">
        <f t="shared" si="26"/>
        <v>-17750.8</v>
      </c>
      <c r="N176" s="64">
        <f>H176/E176*100</f>
        <v>0</v>
      </c>
    </row>
    <row r="177" spans="1:14" ht="15.75" hidden="1">
      <c r="A177" s="105"/>
      <c r="B177" s="106"/>
      <c r="C177" s="16" t="s">
        <v>50</v>
      </c>
      <c r="D177" s="18" t="s">
        <v>87</v>
      </c>
      <c r="E177" s="11">
        <v>16173.9</v>
      </c>
      <c r="F177" s="11">
        <v>4276.6</v>
      </c>
      <c r="G177" s="11">
        <v>3232.9</v>
      </c>
      <c r="H177" s="11">
        <v>3232.9</v>
      </c>
      <c r="I177" s="15">
        <f t="shared" si="22"/>
        <v>0</v>
      </c>
      <c r="J177" s="15">
        <f aca="true" t="shared" si="27" ref="J177:J185">H177/G177*100</f>
        <v>100</v>
      </c>
      <c r="K177" s="15">
        <f aca="true" t="shared" si="28" ref="K177:K185">H177/F177*100</f>
        <v>75.59509891034934</v>
      </c>
      <c r="M177" s="15">
        <f t="shared" si="26"/>
        <v>-12941</v>
      </c>
      <c r="N177" s="64">
        <f>H177/E177*100</f>
        <v>19.9883763347121</v>
      </c>
    </row>
    <row r="178" spans="1:14" ht="15.75" hidden="1">
      <c r="A178" s="105"/>
      <c r="B178" s="106"/>
      <c r="C178" s="16" t="s">
        <v>52</v>
      </c>
      <c r="D178" s="20" t="s">
        <v>53</v>
      </c>
      <c r="E178" s="11"/>
      <c r="F178" s="11">
        <v>20671.2</v>
      </c>
      <c r="G178" s="11">
        <v>20671.2</v>
      </c>
      <c r="H178" s="11">
        <v>10285.6</v>
      </c>
      <c r="I178" s="15">
        <f t="shared" si="22"/>
        <v>-10385.6</v>
      </c>
      <c r="J178" s="15">
        <f t="shared" si="27"/>
        <v>49.75811757420953</v>
      </c>
      <c r="K178" s="15">
        <f t="shared" si="28"/>
        <v>49.75811757420953</v>
      </c>
      <c r="M178" s="15">
        <f t="shared" si="26"/>
        <v>10285.6</v>
      </c>
      <c r="N178" s="64"/>
    </row>
    <row r="179" spans="1:14" s="26" customFormat="1" ht="31.5" hidden="1">
      <c r="A179" s="105"/>
      <c r="B179" s="106"/>
      <c r="C179" s="28"/>
      <c r="D179" s="24" t="s">
        <v>211</v>
      </c>
      <c r="E179" s="25">
        <f>E180-E175</f>
        <v>34959.4</v>
      </c>
      <c r="F179" s="25">
        <f>F180-F175</f>
        <v>25061.9</v>
      </c>
      <c r="G179" s="25">
        <f>G180-G175</f>
        <v>24018.2</v>
      </c>
      <c r="H179" s="25">
        <f>H180-H175</f>
        <v>14794.9</v>
      </c>
      <c r="I179" s="59">
        <f t="shared" si="22"/>
        <v>-9223.300000000001</v>
      </c>
      <c r="J179" s="59">
        <f t="shared" si="27"/>
        <v>61.598704315893784</v>
      </c>
      <c r="K179" s="59">
        <f t="shared" si="28"/>
        <v>59.033433219348886</v>
      </c>
      <c r="M179" s="59">
        <f t="shared" si="26"/>
        <v>-20164.5</v>
      </c>
      <c r="N179" s="66">
        <f aca="true" t="shared" si="29" ref="N179:N185">H179/E179*100</f>
        <v>42.32023432896445</v>
      </c>
    </row>
    <row r="180" spans="1:14" s="26" customFormat="1" ht="31.5" hidden="1">
      <c r="A180" s="105"/>
      <c r="B180" s="106"/>
      <c r="C180" s="36"/>
      <c r="D180" s="24" t="s">
        <v>212</v>
      </c>
      <c r="E180" s="37">
        <f>SUM(E167:E170,E173:E178)</f>
        <v>34959.4</v>
      </c>
      <c r="F180" s="37">
        <f>SUM(F167:F170,F173:F178)</f>
        <v>25061.9</v>
      </c>
      <c r="G180" s="37">
        <f>SUM(G167:G170,G173:G178)</f>
        <v>24018.2</v>
      </c>
      <c r="H180" s="37">
        <f>SUM(H167:H170,H173:H178)</f>
        <v>14340.1</v>
      </c>
      <c r="I180" s="59">
        <f t="shared" si="22"/>
        <v>-9678.1</v>
      </c>
      <c r="J180" s="59">
        <f t="shared" si="27"/>
        <v>59.70514026862962</v>
      </c>
      <c r="K180" s="59">
        <f t="shared" si="28"/>
        <v>57.21872643335102</v>
      </c>
      <c r="M180" s="59">
        <f t="shared" si="26"/>
        <v>-20619.300000000003</v>
      </c>
      <c r="N180" s="66">
        <f t="shared" si="29"/>
        <v>41.019296669851315</v>
      </c>
    </row>
    <row r="181" spans="1:14" ht="31.5" customHeight="1" hidden="1">
      <c r="A181" s="103" t="s">
        <v>107</v>
      </c>
      <c r="B181" s="104" t="s">
        <v>108</v>
      </c>
      <c r="C181" s="16" t="s">
        <v>16</v>
      </c>
      <c r="D181" s="21" t="s">
        <v>17</v>
      </c>
      <c r="E181" s="11"/>
      <c r="F181" s="11"/>
      <c r="G181" s="11"/>
      <c r="H181" s="11"/>
      <c r="I181" s="15">
        <f t="shared" si="22"/>
        <v>0</v>
      </c>
      <c r="J181" s="15" t="e">
        <f t="shared" si="27"/>
        <v>#DIV/0!</v>
      </c>
      <c r="K181" s="15" t="e">
        <f t="shared" si="28"/>
        <v>#DIV/0!</v>
      </c>
      <c r="M181" s="15">
        <f t="shared" si="26"/>
        <v>0</v>
      </c>
      <c r="N181" s="64" t="e">
        <f t="shared" si="29"/>
        <v>#DIV/0!</v>
      </c>
    </row>
    <row r="182" spans="1:14" ht="15.75" hidden="1">
      <c r="A182" s="103"/>
      <c r="B182" s="104"/>
      <c r="C182" s="16" t="s">
        <v>101</v>
      </c>
      <c r="D182" s="18" t="s">
        <v>102</v>
      </c>
      <c r="E182" s="11"/>
      <c r="F182" s="11"/>
      <c r="G182" s="11"/>
      <c r="H182" s="11"/>
      <c r="I182" s="15">
        <f t="shared" si="22"/>
        <v>0</v>
      </c>
      <c r="J182" s="15" t="e">
        <f t="shared" si="27"/>
        <v>#DIV/0!</v>
      </c>
      <c r="K182" s="15" t="e">
        <f t="shared" si="28"/>
        <v>#DIV/0!</v>
      </c>
      <c r="M182" s="15">
        <f t="shared" si="26"/>
        <v>0</v>
      </c>
      <c r="N182" s="64" t="e">
        <f t="shared" si="29"/>
        <v>#DIV/0!</v>
      </c>
    </row>
    <row r="183" spans="1:14" ht="31.5" hidden="1">
      <c r="A183" s="105"/>
      <c r="B183" s="106"/>
      <c r="C183" s="16" t="s">
        <v>97</v>
      </c>
      <c r="D183" s="18" t="s">
        <v>98</v>
      </c>
      <c r="E183" s="11"/>
      <c r="F183" s="11"/>
      <c r="G183" s="11"/>
      <c r="H183" s="11"/>
      <c r="I183" s="15">
        <f t="shared" si="22"/>
        <v>0</v>
      </c>
      <c r="J183" s="15" t="e">
        <f t="shared" si="27"/>
        <v>#DIV/0!</v>
      </c>
      <c r="K183" s="15" t="e">
        <f t="shared" si="28"/>
        <v>#DIV/0!</v>
      </c>
      <c r="M183" s="15">
        <f t="shared" si="26"/>
        <v>0</v>
      </c>
      <c r="N183" s="64" t="e">
        <f t="shared" si="29"/>
        <v>#DIV/0!</v>
      </c>
    </row>
    <row r="184" spans="1:14" ht="15.75" hidden="1">
      <c r="A184" s="105"/>
      <c r="B184" s="106"/>
      <c r="C184" s="16" t="s">
        <v>22</v>
      </c>
      <c r="D184" s="18" t="s">
        <v>23</v>
      </c>
      <c r="E184" s="11">
        <f>E185</f>
        <v>0</v>
      </c>
      <c r="F184" s="11">
        <f>F185</f>
        <v>0</v>
      </c>
      <c r="G184" s="11">
        <f>G185</f>
        <v>0</v>
      </c>
      <c r="H184" s="11">
        <f>H185</f>
        <v>0</v>
      </c>
      <c r="I184" s="15">
        <f t="shared" si="22"/>
        <v>0</v>
      </c>
      <c r="J184" s="15" t="e">
        <f t="shared" si="27"/>
        <v>#DIV/0!</v>
      </c>
      <c r="K184" s="15" t="e">
        <f t="shared" si="28"/>
        <v>#DIV/0!</v>
      </c>
      <c r="M184" s="15">
        <f t="shared" si="26"/>
        <v>0</v>
      </c>
      <c r="N184" s="64" t="e">
        <f t="shared" si="29"/>
        <v>#DIV/0!</v>
      </c>
    </row>
    <row r="185" spans="1:14" ht="47.25" hidden="1">
      <c r="A185" s="105"/>
      <c r="B185" s="106"/>
      <c r="C185" s="19" t="s">
        <v>25</v>
      </c>
      <c r="D185" s="20" t="s">
        <v>26</v>
      </c>
      <c r="E185" s="11"/>
      <c r="F185" s="11"/>
      <c r="G185" s="11"/>
      <c r="H185" s="11"/>
      <c r="I185" s="15">
        <f t="shared" si="22"/>
        <v>0</v>
      </c>
      <c r="J185" s="15" t="e">
        <f t="shared" si="27"/>
        <v>#DIV/0!</v>
      </c>
      <c r="K185" s="15" t="e">
        <f t="shared" si="28"/>
        <v>#DIV/0!</v>
      </c>
      <c r="M185" s="15">
        <f t="shared" si="26"/>
        <v>0</v>
      </c>
      <c r="N185" s="64" t="e">
        <f t="shared" si="29"/>
        <v>#DIV/0!</v>
      </c>
    </row>
    <row r="186" spans="1:14" ht="15.75" hidden="1">
      <c r="A186" s="105"/>
      <c r="B186" s="106"/>
      <c r="C186" s="16" t="s">
        <v>27</v>
      </c>
      <c r="D186" s="18" t="s">
        <v>28</v>
      </c>
      <c r="E186" s="11"/>
      <c r="F186" s="11"/>
      <c r="G186" s="11"/>
      <c r="H186" s="11">
        <v>135.1</v>
      </c>
      <c r="I186" s="15">
        <f t="shared" si="22"/>
        <v>135.1</v>
      </c>
      <c r="J186" s="15"/>
      <c r="K186" s="15"/>
      <c r="M186" s="15">
        <f t="shared" si="26"/>
        <v>135.1</v>
      </c>
      <c r="N186" s="64"/>
    </row>
    <row r="187" spans="1:14" ht="15.75" hidden="1">
      <c r="A187" s="105"/>
      <c r="B187" s="106"/>
      <c r="C187" s="16" t="s">
        <v>29</v>
      </c>
      <c r="D187" s="18" t="s">
        <v>30</v>
      </c>
      <c r="E187" s="11">
        <v>482.6</v>
      </c>
      <c r="F187" s="11">
        <v>322.5</v>
      </c>
      <c r="G187" s="11">
        <v>322.5</v>
      </c>
      <c r="H187" s="11">
        <v>518.4</v>
      </c>
      <c r="I187" s="15">
        <f t="shared" si="22"/>
        <v>195.89999999999998</v>
      </c>
      <c r="J187" s="15">
        <f>H187/G187*100</f>
        <v>160.74418604651163</v>
      </c>
      <c r="K187" s="15">
        <f>H187/F187*100</f>
        <v>160.74418604651163</v>
      </c>
      <c r="M187" s="15">
        <f t="shared" si="26"/>
        <v>35.799999999999955</v>
      </c>
      <c r="N187" s="64">
        <f>H187/E187*100</f>
        <v>107.4181516784086</v>
      </c>
    </row>
    <row r="188" spans="1:14" ht="15.75" hidden="1">
      <c r="A188" s="105"/>
      <c r="B188" s="106"/>
      <c r="C188" s="16" t="s">
        <v>217</v>
      </c>
      <c r="D188" s="18" t="s">
        <v>46</v>
      </c>
      <c r="E188" s="11"/>
      <c r="F188" s="11"/>
      <c r="G188" s="11"/>
      <c r="H188" s="11">
        <v>-731.7</v>
      </c>
      <c r="I188" s="15">
        <f t="shared" si="22"/>
        <v>-731.7</v>
      </c>
      <c r="J188" s="15"/>
      <c r="K188" s="15"/>
      <c r="M188" s="15">
        <f t="shared" si="26"/>
        <v>-731.7</v>
      </c>
      <c r="N188" s="64"/>
    </row>
    <row r="189" spans="1:14" ht="15.75" hidden="1">
      <c r="A189" s="105"/>
      <c r="B189" s="106"/>
      <c r="C189" s="16" t="s">
        <v>49</v>
      </c>
      <c r="D189" s="18" t="s">
        <v>86</v>
      </c>
      <c r="E189" s="11">
        <v>19032.3</v>
      </c>
      <c r="F189" s="11"/>
      <c r="G189" s="11"/>
      <c r="H189" s="11"/>
      <c r="I189" s="15">
        <f t="shared" si="22"/>
        <v>0</v>
      </c>
      <c r="J189" s="15"/>
      <c r="K189" s="15"/>
      <c r="M189" s="15">
        <f t="shared" si="26"/>
        <v>-19032.3</v>
      </c>
      <c r="N189" s="64">
        <f>H189/E189*100</f>
        <v>0</v>
      </c>
    </row>
    <row r="190" spans="1:14" ht="15.75" hidden="1">
      <c r="A190" s="105"/>
      <c r="B190" s="106"/>
      <c r="C190" s="16" t="s">
        <v>50</v>
      </c>
      <c r="D190" s="18" t="s">
        <v>87</v>
      </c>
      <c r="E190" s="11">
        <v>16398.9</v>
      </c>
      <c r="F190" s="11">
        <v>4313.9</v>
      </c>
      <c r="G190" s="11">
        <v>3328.2</v>
      </c>
      <c r="H190" s="11">
        <v>3328.2</v>
      </c>
      <c r="I190" s="15">
        <f t="shared" si="22"/>
        <v>0</v>
      </c>
      <c r="J190" s="15">
        <f>H190/G190*100</f>
        <v>100</v>
      </c>
      <c r="K190" s="15">
        <f>H190/F190*100</f>
        <v>77.15060618002272</v>
      </c>
      <c r="M190" s="15">
        <f t="shared" si="26"/>
        <v>-13070.7</v>
      </c>
      <c r="N190" s="64">
        <f>H190/E190*100</f>
        <v>20.29526370671203</v>
      </c>
    </row>
    <row r="191" spans="1:14" ht="15.75" hidden="1">
      <c r="A191" s="105"/>
      <c r="B191" s="106"/>
      <c r="C191" s="16" t="s">
        <v>52</v>
      </c>
      <c r="D191" s="20" t="s">
        <v>53</v>
      </c>
      <c r="E191" s="11"/>
      <c r="F191" s="11">
        <v>22170</v>
      </c>
      <c r="G191" s="11">
        <v>22170</v>
      </c>
      <c r="H191" s="11">
        <v>9841.6</v>
      </c>
      <c r="I191" s="15">
        <f t="shared" si="22"/>
        <v>-12328.4</v>
      </c>
      <c r="J191" s="15">
        <f>H191/G191*100</f>
        <v>44.3915200721696</v>
      </c>
      <c r="K191" s="15">
        <f>H191/F191*100</f>
        <v>44.3915200721696</v>
      </c>
      <c r="M191" s="15">
        <f t="shared" si="26"/>
        <v>9841.6</v>
      </c>
      <c r="N191" s="64"/>
    </row>
    <row r="192" spans="1:14" s="26" customFormat="1" ht="31.5" hidden="1">
      <c r="A192" s="105"/>
      <c r="B192" s="106"/>
      <c r="C192" s="28"/>
      <c r="D192" s="24" t="s">
        <v>211</v>
      </c>
      <c r="E192" s="25">
        <f>E193-E188</f>
        <v>35913.8</v>
      </c>
      <c r="F192" s="25">
        <f>F193-F188</f>
        <v>26806.4</v>
      </c>
      <c r="G192" s="25">
        <f>G193-G188</f>
        <v>25820.7</v>
      </c>
      <c r="H192" s="25">
        <f>H193-H188</f>
        <v>13823.300000000001</v>
      </c>
      <c r="I192" s="59">
        <f t="shared" si="22"/>
        <v>-11997.4</v>
      </c>
      <c r="J192" s="59">
        <f>H192/G192*100</f>
        <v>53.53572908557863</v>
      </c>
      <c r="K192" s="59">
        <f>H192/F192*100</f>
        <v>51.56716306553659</v>
      </c>
      <c r="M192" s="59">
        <f t="shared" si="26"/>
        <v>-22090.5</v>
      </c>
      <c r="N192" s="66">
        <f aca="true" t="shared" si="30" ref="N192:N197">H192/E192*100</f>
        <v>38.49021824479726</v>
      </c>
    </row>
    <row r="193" spans="1:14" s="26" customFormat="1" ht="31.5" hidden="1">
      <c r="A193" s="105"/>
      <c r="B193" s="106"/>
      <c r="C193" s="36"/>
      <c r="D193" s="24" t="s">
        <v>212</v>
      </c>
      <c r="E193" s="37">
        <f>SUM(E181:E184,E186:E191)</f>
        <v>35913.8</v>
      </c>
      <c r="F193" s="37">
        <f>SUM(F181:F184,F186:F191)</f>
        <v>26806.4</v>
      </c>
      <c r="G193" s="37">
        <f>SUM(G181:G184,G186:G191)</f>
        <v>25820.7</v>
      </c>
      <c r="H193" s="37">
        <f>SUM(H181:H184,H186:H191)</f>
        <v>13091.6</v>
      </c>
      <c r="I193" s="59">
        <f t="shared" si="22"/>
        <v>-12729.1</v>
      </c>
      <c r="J193" s="59">
        <f>H193/G193*100</f>
        <v>50.701956182442764</v>
      </c>
      <c r="K193" s="59">
        <f>H193/F193*100</f>
        <v>48.83759102303927</v>
      </c>
      <c r="M193" s="59">
        <f t="shared" si="26"/>
        <v>-22822.200000000004</v>
      </c>
      <c r="N193" s="66">
        <f t="shared" si="30"/>
        <v>36.45283985543161</v>
      </c>
    </row>
    <row r="194" spans="1:14" s="26" customFormat="1" ht="15.75" hidden="1">
      <c r="A194" s="95">
        <v>936</v>
      </c>
      <c r="B194" s="95" t="s">
        <v>109</v>
      </c>
      <c r="C194" s="16" t="s">
        <v>22</v>
      </c>
      <c r="D194" s="18" t="s">
        <v>23</v>
      </c>
      <c r="E194" s="11">
        <f>E195</f>
        <v>5.1</v>
      </c>
      <c r="F194" s="11">
        <f>F195</f>
        <v>0</v>
      </c>
      <c r="G194" s="11">
        <f>G195</f>
        <v>0</v>
      </c>
      <c r="H194" s="11">
        <f>H195</f>
        <v>0</v>
      </c>
      <c r="I194" s="15">
        <f t="shared" si="22"/>
        <v>0</v>
      </c>
      <c r="J194" s="15"/>
      <c r="K194" s="15"/>
      <c r="L194" s="3"/>
      <c r="M194" s="15">
        <f t="shared" si="26"/>
        <v>-5.1</v>
      </c>
      <c r="N194" s="64">
        <f t="shared" si="30"/>
        <v>0</v>
      </c>
    </row>
    <row r="195" spans="1:14" s="26" customFormat="1" ht="47.25" hidden="1">
      <c r="A195" s="100"/>
      <c r="B195" s="82"/>
      <c r="C195" s="19" t="s">
        <v>25</v>
      </c>
      <c r="D195" s="20" t="s">
        <v>26</v>
      </c>
      <c r="E195" s="11">
        <v>5.1</v>
      </c>
      <c r="F195" s="11"/>
      <c r="G195" s="11"/>
      <c r="H195" s="11"/>
      <c r="I195" s="15">
        <f t="shared" si="22"/>
        <v>0</v>
      </c>
      <c r="J195" s="15"/>
      <c r="K195" s="15"/>
      <c r="L195" s="3"/>
      <c r="M195" s="15">
        <f t="shared" si="26"/>
        <v>-5.1</v>
      </c>
      <c r="N195" s="64">
        <f t="shared" si="30"/>
        <v>0</v>
      </c>
    </row>
    <row r="196" spans="1:14" ht="15.75" customHeight="1" hidden="1">
      <c r="A196" s="100"/>
      <c r="B196" s="82"/>
      <c r="C196" s="16" t="s">
        <v>27</v>
      </c>
      <c r="D196" s="18" t="s">
        <v>28</v>
      </c>
      <c r="E196" s="11">
        <v>0.3</v>
      </c>
      <c r="F196" s="11"/>
      <c r="G196" s="11"/>
      <c r="H196" s="11">
        <v>0.3</v>
      </c>
      <c r="I196" s="15">
        <f t="shared" si="22"/>
        <v>0.3</v>
      </c>
      <c r="J196" s="15"/>
      <c r="K196" s="15"/>
      <c r="M196" s="15">
        <f t="shared" si="26"/>
        <v>0</v>
      </c>
      <c r="N196" s="64">
        <f t="shared" si="30"/>
        <v>100</v>
      </c>
    </row>
    <row r="197" spans="1:14" ht="15.75" hidden="1">
      <c r="A197" s="100"/>
      <c r="B197" s="82"/>
      <c r="C197" s="16" t="s">
        <v>29</v>
      </c>
      <c r="D197" s="18" t="s">
        <v>30</v>
      </c>
      <c r="E197" s="11">
        <v>179.1</v>
      </c>
      <c r="F197" s="11">
        <v>50</v>
      </c>
      <c r="G197" s="11">
        <v>50</v>
      </c>
      <c r="H197" s="11">
        <v>189.3</v>
      </c>
      <c r="I197" s="15">
        <f t="shared" si="22"/>
        <v>139.3</v>
      </c>
      <c r="J197" s="15">
        <f>H197/G197*100</f>
        <v>378.6</v>
      </c>
      <c r="K197" s="15">
        <f>H197/F197*100</f>
        <v>378.6</v>
      </c>
      <c r="M197" s="15">
        <f t="shared" si="26"/>
        <v>10.200000000000017</v>
      </c>
      <c r="N197" s="64">
        <f t="shared" si="30"/>
        <v>105.69514237855948</v>
      </c>
    </row>
    <row r="198" spans="1:14" ht="15.75" hidden="1">
      <c r="A198" s="100"/>
      <c r="B198" s="82"/>
      <c r="C198" s="16" t="s">
        <v>217</v>
      </c>
      <c r="D198" s="18" t="s">
        <v>46</v>
      </c>
      <c r="E198" s="11"/>
      <c r="F198" s="11"/>
      <c r="G198" s="11"/>
      <c r="H198" s="11">
        <v>-658.3</v>
      </c>
      <c r="I198" s="15">
        <f aca="true" t="shared" si="31" ref="I198:I261">H198-G198</f>
        <v>-658.3</v>
      </c>
      <c r="J198" s="15"/>
      <c r="K198" s="15"/>
      <c r="M198" s="15">
        <f t="shared" si="26"/>
        <v>-658.3</v>
      </c>
      <c r="N198" s="64"/>
    </row>
    <row r="199" spans="1:14" ht="15.75" hidden="1">
      <c r="A199" s="100"/>
      <c r="B199" s="82"/>
      <c r="C199" s="16" t="s">
        <v>49</v>
      </c>
      <c r="D199" s="18" t="s">
        <v>86</v>
      </c>
      <c r="E199" s="11">
        <v>38816.6</v>
      </c>
      <c r="F199" s="11"/>
      <c r="G199" s="11"/>
      <c r="H199" s="11"/>
      <c r="I199" s="15">
        <f t="shared" si="31"/>
        <v>0</v>
      </c>
      <c r="J199" s="15"/>
      <c r="K199" s="15"/>
      <c r="M199" s="15">
        <f t="shared" si="26"/>
        <v>-38816.6</v>
      </c>
      <c r="N199" s="64">
        <f>H199/E199*100</f>
        <v>0</v>
      </c>
    </row>
    <row r="200" spans="1:14" ht="15.75" hidden="1">
      <c r="A200" s="100"/>
      <c r="B200" s="82"/>
      <c r="C200" s="16" t="s">
        <v>50</v>
      </c>
      <c r="D200" s="18" t="s">
        <v>87</v>
      </c>
      <c r="E200" s="11">
        <v>16651.4</v>
      </c>
      <c r="F200" s="11">
        <v>3825.4</v>
      </c>
      <c r="G200" s="11">
        <v>2743.8</v>
      </c>
      <c r="H200" s="11">
        <v>2743.8</v>
      </c>
      <c r="I200" s="15">
        <f t="shared" si="31"/>
        <v>0</v>
      </c>
      <c r="J200" s="15">
        <f>H200/G200*100</f>
        <v>100</v>
      </c>
      <c r="K200" s="15">
        <f>H200/F200*100</f>
        <v>71.72583259267005</v>
      </c>
      <c r="M200" s="15">
        <f t="shared" si="26"/>
        <v>-13907.600000000002</v>
      </c>
      <c r="N200" s="64">
        <f>H200/E200*100</f>
        <v>16.47789375067562</v>
      </c>
    </row>
    <row r="201" spans="1:14" ht="15.75" hidden="1">
      <c r="A201" s="100"/>
      <c r="B201" s="82"/>
      <c r="C201" s="16" t="s">
        <v>52</v>
      </c>
      <c r="D201" s="20" t="s">
        <v>53</v>
      </c>
      <c r="E201" s="11"/>
      <c r="F201" s="11">
        <v>17014.9</v>
      </c>
      <c r="G201" s="11">
        <v>17014.9</v>
      </c>
      <c r="H201" s="11">
        <v>8466.3</v>
      </c>
      <c r="I201" s="15">
        <f t="shared" si="31"/>
        <v>-8548.600000000002</v>
      </c>
      <c r="J201" s="15">
        <f>H201/G201*100</f>
        <v>49.75815314812311</v>
      </c>
      <c r="K201" s="15">
        <f>H201/F201*100</f>
        <v>49.75815314812311</v>
      </c>
      <c r="M201" s="15">
        <f t="shared" si="26"/>
        <v>8466.3</v>
      </c>
      <c r="N201" s="64"/>
    </row>
    <row r="202" spans="1:14" s="26" customFormat="1" ht="31.5" hidden="1">
      <c r="A202" s="100"/>
      <c r="B202" s="82"/>
      <c r="C202" s="28"/>
      <c r="D202" s="24" t="s">
        <v>211</v>
      </c>
      <c r="E202" s="25">
        <f>E203-E198</f>
        <v>55652.5</v>
      </c>
      <c r="F202" s="25">
        <f>F203-F198</f>
        <v>20890.300000000003</v>
      </c>
      <c r="G202" s="25">
        <f>G203-G198</f>
        <v>19808.7</v>
      </c>
      <c r="H202" s="25">
        <f>H203-H198</f>
        <v>11399.699999999999</v>
      </c>
      <c r="I202" s="59">
        <f t="shared" si="31"/>
        <v>-8409.000000000002</v>
      </c>
      <c r="J202" s="59">
        <f>H202/G202*100</f>
        <v>57.54895576186221</v>
      </c>
      <c r="K202" s="59">
        <f>H202/F202*100</f>
        <v>54.5693455814421</v>
      </c>
      <c r="M202" s="59">
        <f t="shared" si="26"/>
        <v>-44252.8</v>
      </c>
      <c r="N202" s="66">
        <f aca="true" t="shared" si="32" ref="N202:N210">H202/E202*100</f>
        <v>20.483715915727053</v>
      </c>
    </row>
    <row r="203" spans="1:14" s="26" customFormat="1" ht="31.5" hidden="1">
      <c r="A203" s="101"/>
      <c r="B203" s="102"/>
      <c r="C203" s="36"/>
      <c r="D203" s="24" t="s">
        <v>212</v>
      </c>
      <c r="E203" s="37">
        <f>SUM(E194,E196:E201)</f>
        <v>55652.5</v>
      </c>
      <c r="F203" s="37">
        <f>SUM(F194,F196:F201)</f>
        <v>20890.300000000003</v>
      </c>
      <c r="G203" s="37">
        <f>SUM(G194,G196:G201)</f>
        <v>19808.7</v>
      </c>
      <c r="H203" s="37">
        <f>SUM(H194,H196:H201)</f>
        <v>10741.4</v>
      </c>
      <c r="I203" s="59">
        <f t="shared" si="31"/>
        <v>-9067.300000000001</v>
      </c>
      <c r="J203" s="59">
        <f>H203/G203*100</f>
        <v>54.22566851938794</v>
      </c>
      <c r="K203" s="59">
        <f>H203/F203*100</f>
        <v>51.41812228642001</v>
      </c>
      <c r="M203" s="59">
        <f aca="true" t="shared" si="33" ref="M203:M221">H203-E203</f>
        <v>-44911.1</v>
      </c>
      <c r="N203" s="66">
        <f t="shared" si="32"/>
        <v>19.300840034140425</v>
      </c>
    </row>
    <row r="204" spans="1:14" ht="31.5" customHeight="1" hidden="1">
      <c r="A204" s="103" t="s">
        <v>110</v>
      </c>
      <c r="B204" s="104" t="s">
        <v>111</v>
      </c>
      <c r="C204" s="16" t="s">
        <v>16</v>
      </c>
      <c r="D204" s="21" t="s">
        <v>17</v>
      </c>
      <c r="E204" s="11">
        <v>10.7</v>
      </c>
      <c r="F204" s="11"/>
      <c r="G204" s="11"/>
      <c r="H204" s="11">
        <v>81.1</v>
      </c>
      <c r="I204" s="15">
        <f t="shared" si="31"/>
        <v>81.1</v>
      </c>
      <c r="J204" s="15"/>
      <c r="K204" s="15"/>
      <c r="M204" s="15">
        <f t="shared" si="33"/>
        <v>70.39999999999999</v>
      </c>
      <c r="N204" s="64">
        <f t="shared" si="32"/>
        <v>757.9439252336448</v>
      </c>
    </row>
    <row r="205" spans="1:14" ht="15.75" hidden="1">
      <c r="A205" s="103"/>
      <c r="B205" s="104"/>
      <c r="C205" s="16" t="s">
        <v>101</v>
      </c>
      <c r="D205" s="18" t="s">
        <v>102</v>
      </c>
      <c r="E205" s="11"/>
      <c r="F205" s="11"/>
      <c r="G205" s="11"/>
      <c r="H205" s="11"/>
      <c r="I205" s="15">
        <f t="shared" si="31"/>
        <v>0</v>
      </c>
      <c r="J205" s="15"/>
      <c r="K205" s="15"/>
      <c r="M205" s="15">
        <f t="shared" si="33"/>
        <v>0</v>
      </c>
      <c r="N205" s="64" t="e">
        <f t="shared" si="32"/>
        <v>#DIV/0!</v>
      </c>
    </row>
    <row r="206" spans="1:14" ht="31.5" hidden="1">
      <c r="A206" s="105"/>
      <c r="B206" s="106"/>
      <c r="C206" s="16" t="s">
        <v>97</v>
      </c>
      <c r="D206" s="18" t="s">
        <v>98</v>
      </c>
      <c r="E206" s="11"/>
      <c r="F206" s="11"/>
      <c r="G206" s="11"/>
      <c r="H206" s="11"/>
      <c r="I206" s="15">
        <f t="shared" si="31"/>
        <v>0</v>
      </c>
      <c r="J206" s="15"/>
      <c r="K206" s="15"/>
      <c r="M206" s="15">
        <f t="shared" si="33"/>
        <v>0</v>
      </c>
      <c r="N206" s="64" t="e">
        <f t="shared" si="32"/>
        <v>#DIV/0!</v>
      </c>
    </row>
    <row r="207" spans="1:14" ht="15.75" hidden="1">
      <c r="A207" s="105"/>
      <c r="B207" s="106"/>
      <c r="C207" s="16" t="s">
        <v>22</v>
      </c>
      <c r="D207" s="18" t="s">
        <v>23</v>
      </c>
      <c r="E207" s="11">
        <f>E208</f>
        <v>1.7</v>
      </c>
      <c r="F207" s="11">
        <f>F208</f>
        <v>0</v>
      </c>
      <c r="G207" s="11">
        <f>G208</f>
        <v>0</v>
      </c>
      <c r="H207" s="11">
        <f>H208</f>
        <v>0.1</v>
      </c>
      <c r="I207" s="15">
        <f t="shared" si="31"/>
        <v>0.1</v>
      </c>
      <c r="J207" s="15"/>
      <c r="K207" s="15"/>
      <c r="M207" s="15">
        <f t="shared" si="33"/>
        <v>-1.5999999999999999</v>
      </c>
      <c r="N207" s="64">
        <f t="shared" si="32"/>
        <v>5.882352941176471</v>
      </c>
    </row>
    <row r="208" spans="1:14" ht="47.25" hidden="1">
      <c r="A208" s="105"/>
      <c r="B208" s="106"/>
      <c r="C208" s="19" t="s">
        <v>25</v>
      </c>
      <c r="D208" s="20" t="s">
        <v>26</v>
      </c>
      <c r="E208" s="11">
        <v>1.7</v>
      </c>
      <c r="F208" s="11"/>
      <c r="G208" s="11"/>
      <c r="H208" s="11">
        <v>0.1</v>
      </c>
      <c r="I208" s="15">
        <f t="shared" si="31"/>
        <v>0.1</v>
      </c>
      <c r="J208" s="15"/>
      <c r="K208" s="15"/>
      <c r="M208" s="15">
        <f t="shared" si="33"/>
        <v>-1.5999999999999999</v>
      </c>
      <c r="N208" s="64">
        <f t="shared" si="32"/>
        <v>5.882352941176471</v>
      </c>
    </row>
    <row r="209" spans="1:14" ht="15.75" hidden="1">
      <c r="A209" s="105"/>
      <c r="B209" s="106"/>
      <c r="C209" s="16" t="s">
        <v>27</v>
      </c>
      <c r="D209" s="18" t="s">
        <v>28</v>
      </c>
      <c r="E209" s="11">
        <v>15.7</v>
      </c>
      <c r="F209" s="11"/>
      <c r="G209" s="11"/>
      <c r="H209" s="11">
        <v>6.3</v>
      </c>
      <c r="I209" s="15">
        <f t="shared" si="31"/>
        <v>6.3</v>
      </c>
      <c r="J209" s="15"/>
      <c r="K209" s="15"/>
      <c r="M209" s="15">
        <f t="shared" si="33"/>
        <v>-9.399999999999999</v>
      </c>
      <c r="N209" s="64">
        <f t="shared" si="32"/>
        <v>40.12738853503185</v>
      </c>
    </row>
    <row r="210" spans="1:14" ht="15.75" hidden="1">
      <c r="A210" s="105"/>
      <c r="B210" s="106"/>
      <c r="C210" s="16" t="s">
        <v>29</v>
      </c>
      <c r="D210" s="18" t="s">
        <v>30</v>
      </c>
      <c r="E210" s="11">
        <v>131.2</v>
      </c>
      <c r="F210" s="11">
        <v>120</v>
      </c>
      <c r="G210" s="11">
        <v>120</v>
      </c>
      <c r="H210" s="11">
        <v>663.1</v>
      </c>
      <c r="I210" s="15">
        <f t="shared" si="31"/>
        <v>543.1</v>
      </c>
      <c r="J210" s="15">
        <f>H210/G210*100</f>
        <v>552.5833333333334</v>
      </c>
      <c r="K210" s="15">
        <f>H210/F210*100</f>
        <v>552.5833333333334</v>
      </c>
      <c r="M210" s="15">
        <f t="shared" si="33"/>
        <v>531.9000000000001</v>
      </c>
      <c r="N210" s="64">
        <f t="shared" si="32"/>
        <v>505.41158536585374</v>
      </c>
    </row>
    <row r="211" spans="1:14" ht="15.75" hidden="1">
      <c r="A211" s="105"/>
      <c r="B211" s="106"/>
      <c r="C211" s="16" t="s">
        <v>217</v>
      </c>
      <c r="D211" s="18" t="s">
        <v>46</v>
      </c>
      <c r="E211" s="11"/>
      <c r="F211" s="11"/>
      <c r="G211" s="11"/>
      <c r="H211" s="11">
        <v>-331</v>
      </c>
      <c r="I211" s="15">
        <f t="shared" si="31"/>
        <v>-331</v>
      </c>
      <c r="J211" s="15"/>
      <c r="K211" s="15"/>
      <c r="M211" s="15">
        <f t="shared" si="33"/>
        <v>-331</v>
      </c>
      <c r="N211" s="64"/>
    </row>
    <row r="212" spans="1:14" ht="15.75" hidden="1">
      <c r="A212" s="105"/>
      <c r="B212" s="106"/>
      <c r="C212" s="16" t="s">
        <v>49</v>
      </c>
      <c r="D212" s="18" t="s">
        <v>86</v>
      </c>
      <c r="E212" s="11">
        <v>13325</v>
      </c>
      <c r="F212" s="11"/>
      <c r="G212" s="11"/>
      <c r="H212" s="11"/>
      <c r="I212" s="15">
        <f t="shared" si="31"/>
        <v>0</v>
      </c>
      <c r="J212" s="15"/>
      <c r="K212" s="15"/>
      <c r="M212" s="15">
        <f t="shared" si="33"/>
        <v>-13325</v>
      </c>
      <c r="N212" s="64">
        <f>H212/E212*100</f>
        <v>0</v>
      </c>
    </row>
    <row r="213" spans="1:14" ht="15.75" hidden="1">
      <c r="A213" s="105"/>
      <c r="B213" s="106"/>
      <c r="C213" s="16" t="s">
        <v>50</v>
      </c>
      <c r="D213" s="18" t="s">
        <v>87</v>
      </c>
      <c r="E213" s="11">
        <v>15209.5</v>
      </c>
      <c r="F213" s="11">
        <v>3898.7</v>
      </c>
      <c r="G213" s="11">
        <v>2989.4</v>
      </c>
      <c r="H213" s="11">
        <v>2989.4</v>
      </c>
      <c r="I213" s="15">
        <f t="shared" si="31"/>
        <v>0</v>
      </c>
      <c r="J213" s="15">
        <f>H213/G213*100</f>
        <v>100</v>
      </c>
      <c r="K213" s="15">
        <f>H213/F213*100</f>
        <v>76.67684099828148</v>
      </c>
      <c r="M213" s="15">
        <f t="shared" si="33"/>
        <v>-12220.1</v>
      </c>
      <c r="N213" s="64">
        <f>H213/E213*100</f>
        <v>19.654821000032875</v>
      </c>
    </row>
    <row r="214" spans="1:14" ht="15.75" hidden="1">
      <c r="A214" s="105"/>
      <c r="B214" s="106"/>
      <c r="C214" s="16" t="s">
        <v>52</v>
      </c>
      <c r="D214" s="20" t="s">
        <v>53</v>
      </c>
      <c r="E214" s="11"/>
      <c r="F214" s="11">
        <v>15517.9</v>
      </c>
      <c r="G214" s="11">
        <v>15517.9</v>
      </c>
      <c r="H214" s="11">
        <v>7721.4</v>
      </c>
      <c r="I214" s="15">
        <f t="shared" si="31"/>
        <v>-7796.5</v>
      </c>
      <c r="J214" s="15">
        <f>H214/G214*100</f>
        <v>49.75802138175913</v>
      </c>
      <c r="K214" s="15">
        <f>H214/F214*100</f>
        <v>49.75802138175913</v>
      </c>
      <c r="M214" s="15">
        <f t="shared" si="33"/>
        <v>7721.4</v>
      </c>
      <c r="N214" s="64"/>
    </row>
    <row r="215" spans="1:14" s="26" customFormat="1" ht="31.5" hidden="1">
      <c r="A215" s="105"/>
      <c r="B215" s="106"/>
      <c r="C215" s="28"/>
      <c r="D215" s="24" t="s">
        <v>211</v>
      </c>
      <c r="E215" s="25">
        <f>E216-E211</f>
        <v>28693.8</v>
      </c>
      <c r="F215" s="25">
        <f>F216-F211</f>
        <v>19536.6</v>
      </c>
      <c r="G215" s="25">
        <f>G216-G211</f>
        <v>18627.3</v>
      </c>
      <c r="H215" s="25">
        <f>H216-H211</f>
        <v>11461.4</v>
      </c>
      <c r="I215" s="59">
        <f t="shared" si="31"/>
        <v>-7165.9</v>
      </c>
      <c r="J215" s="59">
        <f>H215/G215*100</f>
        <v>61.53011977044446</v>
      </c>
      <c r="K215" s="59">
        <f>H215/F215*100</f>
        <v>58.66629812761689</v>
      </c>
      <c r="M215" s="59">
        <f t="shared" si="33"/>
        <v>-17232.4</v>
      </c>
      <c r="N215" s="66">
        <f aca="true" t="shared" si="34" ref="N215:N221">H215/E215*100</f>
        <v>39.943820616300385</v>
      </c>
    </row>
    <row r="216" spans="1:14" s="26" customFormat="1" ht="31.5" hidden="1">
      <c r="A216" s="105"/>
      <c r="B216" s="106"/>
      <c r="C216" s="36"/>
      <c r="D216" s="24" t="s">
        <v>212</v>
      </c>
      <c r="E216" s="37">
        <f>SUM(E204:E207,E209:E214)</f>
        <v>28693.8</v>
      </c>
      <c r="F216" s="37">
        <f>SUM(F204:F207,F209:F214)</f>
        <v>19536.6</v>
      </c>
      <c r="G216" s="37">
        <f>SUM(G204:G207,G209:G214)</f>
        <v>18627.3</v>
      </c>
      <c r="H216" s="37">
        <f>SUM(H204:H207,H209:H214)</f>
        <v>11130.4</v>
      </c>
      <c r="I216" s="59">
        <f t="shared" si="31"/>
        <v>-7496.9</v>
      </c>
      <c r="J216" s="59">
        <f>H216/G216*100</f>
        <v>59.753157999280624</v>
      </c>
      <c r="K216" s="59">
        <f>H216/F216*100</f>
        <v>56.9720422181956</v>
      </c>
      <c r="M216" s="59">
        <f t="shared" si="33"/>
        <v>-17563.4</v>
      </c>
      <c r="N216" s="66">
        <f t="shared" si="34"/>
        <v>38.79026131080582</v>
      </c>
    </row>
    <row r="217" spans="1:14" ht="31.5" customHeight="1" hidden="1">
      <c r="A217" s="103" t="s">
        <v>112</v>
      </c>
      <c r="B217" s="95" t="s">
        <v>113</v>
      </c>
      <c r="C217" s="16" t="s">
        <v>16</v>
      </c>
      <c r="D217" s="21" t="s">
        <v>17</v>
      </c>
      <c r="E217" s="11">
        <v>11.9</v>
      </c>
      <c r="F217" s="11"/>
      <c r="G217" s="11"/>
      <c r="H217" s="11">
        <v>29.2</v>
      </c>
      <c r="I217" s="15">
        <f t="shared" si="31"/>
        <v>29.2</v>
      </c>
      <c r="J217" s="15"/>
      <c r="K217" s="15"/>
      <c r="M217" s="15">
        <f t="shared" si="33"/>
        <v>17.299999999999997</v>
      </c>
      <c r="N217" s="64">
        <f t="shared" si="34"/>
        <v>245.37815126050418</v>
      </c>
    </row>
    <row r="218" spans="1:14" ht="15.75" hidden="1">
      <c r="A218" s="103"/>
      <c r="B218" s="82"/>
      <c r="C218" s="16" t="s">
        <v>101</v>
      </c>
      <c r="D218" s="18" t="s">
        <v>102</v>
      </c>
      <c r="E218" s="11"/>
      <c r="F218" s="11"/>
      <c r="G218" s="11"/>
      <c r="H218" s="11"/>
      <c r="I218" s="15">
        <f t="shared" si="31"/>
        <v>0</v>
      </c>
      <c r="J218" s="15"/>
      <c r="K218" s="15"/>
      <c r="M218" s="15">
        <f t="shared" si="33"/>
        <v>0</v>
      </c>
      <c r="N218" s="64" t="e">
        <f t="shared" si="34"/>
        <v>#DIV/0!</v>
      </c>
    </row>
    <row r="219" spans="1:14" ht="31.5" hidden="1">
      <c r="A219" s="105"/>
      <c r="B219" s="82"/>
      <c r="C219" s="16" t="s">
        <v>97</v>
      </c>
      <c r="D219" s="18" t="s">
        <v>98</v>
      </c>
      <c r="E219" s="11"/>
      <c r="F219" s="11"/>
      <c r="G219" s="11"/>
      <c r="H219" s="11"/>
      <c r="I219" s="15">
        <f t="shared" si="31"/>
        <v>0</v>
      </c>
      <c r="J219" s="15"/>
      <c r="K219" s="15"/>
      <c r="M219" s="15">
        <f t="shared" si="33"/>
        <v>0</v>
      </c>
      <c r="N219" s="64" t="e">
        <f t="shared" si="34"/>
        <v>#DIV/0!</v>
      </c>
    </row>
    <row r="220" spans="1:14" ht="15.75" hidden="1">
      <c r="A220" s="105"/>
      <c r="B220" s="82"/>
      <c r="C220" s="16" t="s">
        <v>22</v>
      </c>
      <c r="D220" s="18" t="s">
        <v>23</v>
      </c>
      <c r="E220" s="11">
        <f>E221</f>
        <v>0</v>
      </c>
      <c r="F220" s="11">
        <f>F221</f>
        <v>0</v>
      </c>
      <c r="G220" s="11">
        <f>G221</f>
        <v>0</v>
      </c>
      <c r="H220" s="11">
        <f>H221</f>
        <v>0</v>
      </c>
      <c r="I220" s="15">
        <f t="shared" si="31"/>
        <v>0</v>
      </c>
      <c r="J220" s="15"/>
      <c r="K220" s="15"/>
      <c r="M220" s="15">
        <f t="shared" si="33"/>
        <v>0</v>
      </c>
      <c r="N220" s="64" t="e">
        <f t="shared" si="34"/>
        <v>#DIV/0!</v>
      </c>
    </row>
    <row r="221" spans="1:14" ht="47.25" hidden="1">
      <c r="A221" s="105"/>
      <c r="B221" s="82"/>
      <c r="C221" s="19" t="s">
        <v>25</v>
      </c>
      <c r="D221" s="20" t="s">
        <v>26</v>
      </c>
      <c r="E221" s="11"/>
      <c r="F221" s="11"/>
      <c r="G221" s="11"/>
      <c r="H221" s="11"/>
      <c r="I221" s="15">
        <f t="shared" si="31"/>
        <v>0</v>
      </c>
      <c r="J221" s="15"/>
      <c r="K221" s="15"/>
      <c r="M221" s="15">
        <f t="shared" si="33"/>
        <v>0</v>
      </c>
      <c r="N221" s="64" t="e">
        <f t="shared" si="34"/>
        <v>#DIV/0!</v>
      </c>
    </row>
    <row r="222" spans="1:14" ht="15.75" hidden="1">
      <c r="A222" s="105"/>
      <c r="B222" s="82"/>
      <c r="C222" s="16" t="s">
        <v>27</v>
      </c>
      <c r="D222" s="18" t="s">
        <v>28</v>
      </c>
      <c r="F222" s="11"/>
      <c r="G222" s="11"/>
      <c r="H222" s="11">
        <v>0.8</v>
      </c>
      <c r="I222" s="15">
        <f t="shared" si="31"/>
        <v>0.8</v>
      </c>
      <c r="J222" s="15"/>
      <c r="K222" s="15"/>
      <c r="M222" s="15">
        <f>H222-E223</f>
        <v>-7.6000000000000005</v>
      </c>
      <c r="N222" s="64"/>
    </row>
    <row r="223" spans="1:14" ht="15.75" hidden="1">
      <c r="A223" s="105"/>
      <c r="B223" s="82"/>
      <c r="C223" s="16" t="s">
        <v>29</v>
      </c>
      <c r="D223" s="18" t="s">
        <v>30</v>
      </c>
      <c r="E223" s="11">
        <v>8.4</v>
      </c>
      <c r="F223" s="11"/>
      <c r="G223" s="11"/>
      <c r="H223" s="11">
        <v>44</v>
      </c>
      <c r="I223" s="15">
        <f t="shared" si="31"/>
        <v>44</v>
      </c>
      <c r="J223" s="15"/>
      <c r="K223" s="15"/>
      <c r="M223" s="15" t="e">
        <f>H223-#REF!</f>
        <v>#REF!</v>
      </c>
      <c r="N223" s="64"/>
    </row>
    <row r="224" spans="1:14" ht="15.75" hidden="1">
      <c r="A224" s="105"/>
      <c r="B224" s="82"/>
      <c r="C224" s="16" t="s">
        <v>217</v>
      </c>
      <c r="D224" s="18" t="s">
        <v>46</v>
      </c>
      <c r="E224" s="11"/>
      <c r="F224" s="11"/>
      <c r="G224" s="11"/>
      <c r="H224" s="11">
        <v>-1</v>
      </c>
      <c r="I224" s="15">
        <f t="shared" si="31"/>
        <v>-1</v>
      </c>
      <c r="J224" s="15"/>
      <c r="K224" s="15"/>
      <c r="M224" s="15">
        <f aca="true" t="shared" si="35" ref="M224:M255">H224-E224</f>
        <v>-1</v>
      </c>
      <c r="N224" s="64"/>
    </row>
    <row r="225" spans="1:14" ht="15.75" hidden="1">
      <c r="A225" s="105"/>
      <c r="B225" s="82"/>
      <c r="C225" s="16" t="s">
        <v>49</v>
      </c>
      <c r="D225" s="18" t="s">
        <v>86</v>
      </c>
      <c r="E225" s="11">
        <v>1151</v>
      </c>
      <c r="F225" s="11"/>
      <c r="G225" s="11"/>
      <c r="H225" s="11"/>
      <c r="I225" s="15">
        <f t="shared" si="31"/>
        <v>0</v>
      </c>
      <c r="J225" s="15"/>
      <c r="K225" s="15"/>
      <c r="M225" s="15">
        <f t="shared" si="35"/>
        <v>-1151</v>
      </c>
      <c r="N225" s="64">
        <f>H225/E225*100</f>
        <v>0</v>
      </c>
    </row>
    <row r="226" spans="1:14" ht="15.75" hidden="1">
      <c r="A226" s="105"/>
      <c r="B226" s="82"/>
      <c r="C226" s="16" t="s">
        <v>50</v>
      </c>
      <c r="D226" s="18" t="s">
        <v>87</v>
      </c>
      <c r="E226" s="11">
        <v>675.2</v>
      </c>
      <c r="F226" s="11">
        <f>707.6+50</f>
        <v>757.6</v>
      </c>
      <c r="G226" s="11">
        <f>569+50</f>
        <v>619</v>
      </c>
      <c r="H226" s="11">
        <v>619</v>
      </c>
      <c r="I226" s="15">
        <f t="shared" si="31"/>
        <v>0</v>
      </c>
      <c r="J226" s="15">
        <f>H226/G226*100</f>
        <v>100</v>
      </c>
      <c r="K226" s="15">
        <f>H226/F226*100</f>
        <v>81.70538542766631</v>
      </c>
      <c r="M226" s="15">
        <f t="shared" si="35"/>
        <v>-56.200000000000045</v>
      </c>
      <c r="N226" s="64">
        <f>H226/E226*100</f>
        <v>91.67654028436019</v>
      </c>
    </row>
    <row r="227" spans="1:14" ht="15.75" hidden="1">
      <c r="A227" s="105"/>
      <c r="B227" s="82"/>
      <c r="C227" s="16" t="s">
        <v>52</v>
      </c>
      <c r="D227" s="20" t="s">
        <v>53</v>
      </c>
      <c r="E227" s="11"/>
      <c r="F227" s="11">
        <v>1340.7</v>
      </c>
      <c r="G227" s="11">
        <v>1340.7</v>
      </c>
      <c r="H227" s="11">
        <v>575.3</v>
      </c>
      <c r="I227" s="15">
        <f t="shared" si="31"/>
        <v>-765.4000000000001</v>
      </c>
      <c r="J227" s="15">
        <f>H227/G227*100</f>
        <v>42.91041992988737</v>
      </c>
      <c r="K227" s="15">
        <f>H227/F227*100</f>
        <v>42.91041992988737</v>
      </c>
      <c r="M227" s="15">
        <f t="shared" si="35"/>
        <v>575.3</v>
      </c>
      <c r="N227" s="64"/>
    </row>
    <row r="228" spans="1:14" s="26" customFormat="1" ht="31.5" hidden="1">
      <c r="A228" s="105"/>
      <c r="B228" s="82"/>
      <c r="C228" s="28"/>
      <c r="D228" s="24" t="s">
        <v>211</v>
      </c>
      <c r="E228" s="25">
        <f>E229-E224</f>
        <v>1846.5</v>
      </c>
      <c r="F228" s="25">
        <f>F229-F224</f>
        <v>2098.3</v>
      </c>
      <c r="G228" s="25">
        <f>G229-G224</f>
        <v>1959.7</v>
      </c>
      <c r="H228" s="25">
        <f>H229-H224</f>
        <v>1268.3</v>
      </c>
      <c r="I228" s="59">
        <f t="shared" si="31"/>
        <v>-691.4000000000001</v>
      </c>
      <c r="J228" s="59">
        <f>H228/G228*100</f>
        <v>64.71908965658008</v>
      </c>
      <c r="K228" s="59">
        <f>H228/F228*100</f>
        <v>60.444169089262736</v>
      </c>
      <c r="M228" s="59">
        <f t="shared" si="35"/>
        <v>-578.2</v>
      </c>
      <c r="N228" s="66">
        <f>H228/E228*100</f>
        <v>68.68670457622528</v>
      </c>
    </row>
    <row r="229" spans="1:14" s="26" customFormat="1" ht="31.5" hidden="1">
      <c r="A229" s="105"/>
      <c r="B229" s="82"/>
      <c r="C229" s="36"/>
      <c r="D229" s="24" t="s">
        <v>212</v>
      </c>
      <c r="E229" s="37">
        <f>SUM(E217:E220,E223:E227)</f>
        <v>1846.5</v>
      </c>
      <c r="F229" s="37">
        <f>SUM(F217:F220,F222:F227)</f>
        <v>2098.3</v>
      </c>
      <c r="G229" s="37">
        <f>SUM(G217:G220,G222:G227)</f>
        <v>1959.7</v>
      </c>
      <c r="H229" s="37">
        <f>SUM(H217:H220,H222:H227)</f>
        <v>1267.3</v>
      </c>
      <c r="I229" s="59">
        <f t="shared" si="31"/>
        <v>-692.4000000000001</v>
      </c>
      <c r="J229" s="59">
        <f>H229/G229*100</f>
        <v>64.6680614379752</v>
      </c>
      <c r="K229" s="59">
        <f>H229/F229*100</f>
        <v>60.39651146165943</v>
      </c>
      <c r="M229" s="59">
        <f t="shared" si="35"/>
        <v>-579.2</v>
      </c>
      <c r="N229" s="66">
        <f>H229/E229*100</f>
        <v>68.6325480639047</v>
      </c>
    </row>
    <row r="230" spans="1:14" ht="78.75" hidden="1">
      <c r="A230" s="92" t="s">
        <v>114</v>
      </c>
      <c r="B230" s="95" t="s">
        <v>115</v>
      </c>
      <c r="C230" s="19" t="s">
        <v>14</v>
      </c>
      <c r="D230" s="20" t="s">
        <v>116</v>
      </c>
      <c r="E230" s="11">
        <v>15781</v>
      </c>
      <c r="F230" s="11">
        <v>5183</v>
      </c>
      <c r="G230" s="11">
        <v>2923</v>
      </c>
      <c r="H230" s="11">
        <v>2415.5</v>
      </c>
      <c r="I230" s="15">
        <f t="shared" si="31"/>
        <v>-507.5</v>
      </c>
      <c r="J230" s="15">
        <f>H230/G230*100</f>
        <v>82.63770099213137</v>
      </c>
      <c r="K230" s="15">
        <f>H230/F230*100</f>
        <v>46.60428323364847</v>
      </c>
      <c r="M230" s="15">
        <f t="shared" si="35"/>
        <v>-13365.5</v>
      </c>
      <c r="N230" s="64">
        <f>H230/E230*100</f>
        <v>15.306381091185603</v>
      </c>
    </row>
    <row r="231" spans="1:14" ht="31.5" customHeight="1" hidden="1">
      <c r="A231" s="100"/>
      <c r="B231" s="96"/>
      <c r="C231" s="16" t="s">
        <v>16</v>
      </c>
      <c r="D231" s="21" t="s">
        <v>17</v>
      </c>
      <c r="E231" s="34">
        <v>869.3</v>
      </c>
      <c r="F231" s="11"/>
      <c r="G231" s="11"/>
      <c r="H231" s="34">
        <v>3424.8</v>
      </c>
      <c r="I231" s="15">
        <f t="shared" si="31"/>
        <v>3424.8</v>
      </c>
      <c r="J231" s="15"/>
      <c r="K231" s="15"/>
      <c r="M231" s="15">
        <f t="shared" si="35"/>
        <v>2555.5</v>
      </c>
      <c r="N231" s="64">
        <f>H231/E231*100</f>
        <v>393.97216150926033</v>
      </c>
    </row>
    <row r="232" spans="1:14" ht="15.75" customHeight="1" hidden="1">
      <c r="A232" s="100"/>
      <c r="B232" s="96"/>
      <c r="C232" s="16" t="s">
        <v>22</v>
      </c>
      <c r="D232" s="18" t="s">
        <v>23</v>
      </c>
      <c r="E232" s="11">
        <f>SUM(E233:E234)</f>
        <v>0</v>
      </c>
      <c r="F232" s="11">
        <f>SUM(F233:F234)</f>
        <v>0</v>
      </c>
      <c r="G232" s="11">
        <f>SUM(G233:G234)</f>
        <v>0</v>
      </c>
      <c r="H232" s="11">
        <f>SUM(H233:H234)</f>
        <v>818.5</v>
      </c>
      <c r="I232" s="15">
        <f t="shared" si="31"/>
        <v>818.5</v>
      </c>
      <c r="J232" s="15"/>
      <c r="K232" s="15"/>
      <c r="M232" s="15">
        <f t="shared" si="35"/>
        <v>818.5</v>
      </c>
      <c r="N232" s="64"/>
    </row>
    <row r="233" spans="1:14" ht="63" hidden="1">
      <c r="A233" s="100"/>
      <c r="B233" s="96"/>
      <c r="C233" s="19" t="s">
        <v>197</v>
      </c>
      <c r="D233" s="67" t="s">
        <v>24</v>
      </c>
      <c r="E233" s="11"/>
      <c r="F233" s="11"/>
      <c r="G233" s="11"/>
      <c r="H233" s="11">
        <v>232.2</v>
      </c>
      <c r="I233" s="15">
        <f t="shared" si="31"/>
        <v>232.2</v>
      </c>
      <c r="J233" s="15"/>
      <c r="K233" s="15"/>
      <c r="M233" s="15">
        <f t="shared" si="35"/>
        <v>232.2</v>
      </c>
      <c r="N233" s="64" t="e">
        <f>H233/E233*100</f>
        <v>#DIV/0!</v>
      </c>
    </row>
    <row r="234" spans="1:14" ht="47.25" hidden="1">
      <c r="A234" s="100"/>
      <c r="B234" s="96"/>
      <c r="C234" s="19" t="s">
        <v>25</v>
      </c>
      <c r="D234" s="20" t="s">
        <v>26</v>
      </c>
      <c r="E234" s="11"/>
      <c r="F234" s="11"/>
      <c r="G234" s="11"/>
      <c r="H234" s="11">
        <v>586.3</v>
      </c>
      <c r="I234" s="15">
        <f t="shared" si="31"/>
        <v>586.3</v>
      </c>
      <c r="J234" s="15"/>
      <c r="K234" s="15"/>
      <c r="M234" s="15">
        <f t="shared" si="35"/>
        <v>586.3</v>
      </c>
      <c r="N234" s="64" t="e">
        <f>H234/E234*100</f>
        <v>#DIV/0!</v>
      </c>
    </row>
    <row r="235" spans="1:14" ht="15.75" hidden="1">
      <c r="A235" s="100"/>
      <c r="B235" s="96"/>
      <c r="C235" s="16" t="s">
        <v>27</v>
      </c>
      <c r="D235" s="18" t="s">
        <v>28</v>
      </c>
      <c r="E235" s="11">
        <v>-2.2</v>
      </c>
      <c r="F235" s="11"/>
      <c r="G235" s="11"/>
      <c r="H235" s="11">
        <v>-278.7</v>
      </c>
      <c r="I235" s="15">
        <f t="shared" si="31"/>
        <v>-278.7</v>
      </c>
      <c r="J235" s="15"/>
      <c r="K235" s="15"/>
      <c r="M235" s="15">
        <f t="shared" si="35"/>
        <v>-276.5</v>
      </c>
      <c r="N235" s="64">
        <f>H235/E235*100</f>
        <v>12668.181818181818</v>
      </c>
    </row>
    <row r="236" spans="1:14" ht="15.75" hidden="1">
      <c r="A236" s="100"/>
      <c r="B236" s="96"/>
      <c r="C236" s="16" t="s">
        <v>217</v>
      </c>
      <c r="D236" s="18" t="s">
        <v>46</v>
      </c>
      <c r="E236" s="11">
        <v>-21942.2</v>
      </c>
      <c r="F236" s="11"/>
      <c r="G236" s="11"/>
      <c r="H236" s="11">
        <v>-63962.9</v>
      </c>
      <c r="I236" s="15">
        <f t="shared" si="31"/>
        <v>-63962.9</v>
      </c>
      <c r="J236" s="15"/>
      <c r="K236" s="15"/>
      <c r="M236" s="15">
        <f t="shared" si="35"/>
        <v>-42020.7</v>
      </c>
      <c r="N236" s="64">
        <f>H236/E236*100</f>
        <v>291.506321152847</v>
      </c>
    </row>
    <row r="237" spans="1:14" ht="15.75" hidden="1">
      <c r="A237" s="100"/>
      <c r="B237" s="96"/>
      <c r="C237" s="16" t="s">
        <v>49</v>
      </c>
      <c r="D237" s="18" t="s">
        <v>86</v>
      </c>
      <c r="E237" s="11">
        <v>734704.5</v>
      </c>
      <c r="F237" s="34">
        <v>495038.6</v>
      </c>
      <c r="G237" s="34">
        <v>495038.6</v>
      </c>
      <c r="H237" s="11">
        <v>296</v>
      </c>
      <c r="I237" s="15">
        <f t="shared" si="31"/>
        <v>-494742.6</v>
      </c>
      <c r="J237" s="15"/>
      <c r="K237" s="15"/>
      <c r="M237" s="15">
        <f t="shared" si="35"/>
        <v>-734408.5</v>
      </c>
      <c r="N237" s="64">
        <f>H237/E237*100</f>
        <v>0.04028830638712571</v>
      </c>
    </row>
    <row r="238" spans="1:14" ht="15.75" hidden="1">
      <c r="A238" s="100"/>
      <c r="B238" s="96"/>
      <c r="C238" s="16" t="s">
        <v>50</v>
      </c>
      <c r="D238" s="18" t="s">
        <v>87</v>
      </c>
      <c r="E238" s="11"/>
      <c r="F238" s="34">
        <v>94.6</v>
      </c>
      <c r="G238" s="34">
        <v>94.6</v>
      </c>
      <c r="H238" s="11">
        <v>94.6</v>
      </c>
      <c r="I238" s="15">
        <f t="shared" si="31"/>
        <v>0</v>
      </c>
      <c r="J238" s="15">
        <f aca="true" t="shared" si="36" ref="J238:J244">H238/G238*100</f>
        <v>100</v>
      </c>
      <c r="K238" s="15">
        <f aca="true" t="shared" si="37" ref="K238:K244">H238/F238*100</f>
        <v>100</v>
      </c>
      <c r="M238" s="15">
        <f t="shared" si="35"/>
        <v>94.6</v>
      </c>
      <c r="N238" s="64"/>
    </row>
    <row r="239" spans="1:14" s="26" customFormat="1" ht="15.75" hidden="1">
      <c r="A239" s="100"/>
      <c r="B239" s="96"/>
      <c r="C239" s="23"/>
      <c r="D239" s="24" t="s">
        <v>31</v>
      </c>
      <c r="E239" s="37">
        <f>SUM(E230:E232,E235:E238)</f>
        <v>729410.4</v>
      </c>
      <c r="F239" s="37">
        <f>SUM(F230:F232,F235:F238)</f>
        <v>500316.19999999995</v>
      </c>
      <c r="G239" s="37">
        <f>SUM(G230:G232,G235:G238)</f>
        <v>498056.19999999995</v>
      </c>
      <c r="H239" s="37">
        <f>SUM(H230:H232,H235:H238)</f>
        <v>-57192.200000000004</v>
      </c>
      <c r="I239" s="59">
        <f t="shared" si="31"/>
        <v>-555248.3999999999</v>
      </c>
      <c r="J239" s="59">
        <f t="shared" si="36"/>
        <v>-11.48308162813755</v>
      </c>
      <c r="K239" s="59">
        <f t="shared" si="37"/>
        <v>-11.431210902225434</v>
      </c>
      <c r="M239" s="59">
        <f t="shared" si="35"/>
        <v>-786602.6</v>
      </c>
      <c r="N239" s="66">
        <f>H239/E239*100</f>
        <v>-7.8408807990673015</v>
      </c>
    </row>
    <row r="240" spans="1:14" ht="15.75" hidden="1">
      <c r="A240" s="100"/>
      <c r="B240" s="96"/>
      <c r="C240" s="16" t="s">
        <v>22</v>
      </c>
      <c r="D240" s="18" t="s">
        <v>23</v>
      </c>
      <c r="E240" s="11">
        <f>E241</f>
        <v>2.6</v>
      </c>
      <c r="F240" s="11">
        <f>F241</f>
        <v>6990</v>
      </c>
      <c r="G240" s="11">
        <f>G241</f>
        <v>3544</v>
      </c>
      <c r="H240" s="11">
        <f>H241</f>
        <v>5105.6</v>
      </c>
      <c r="I240" s="15">
        <f t="shared" si="31"/>
        <v>1561.6000000000004</v>
      </c>
      <c r="J240" s="15">
        <f t="shared" si="36"/>
        <v>144.06320541760724</v>
      </c>
      <c r="K240" s="15">
        <f t="shared" si="37"/>
        <v>73.04148783977111</v>
      </c>
      <c r="M240" s="15">
        <f t="shared" si="35"/>
        <v>5103</v>
      </c>
      <c r="N240" s="64"/>
    </row>
    <row r="241" spans="1:14" ht="47.25" hidden="1">
      <c r="A241" s="100"/>
      <c r="B241" s="96"/>
      <c r="C241" s="19" t="s">
        <v>25</v>
      </c>
      <c r="D241" s="20" t="s">
        <v>26</v>
      </c>
      <c r="E241" s="11">
        <v>2.6</v>
      </c>
      <c r="F241" s="11">
        <v>6990</v>
      </c>
      <c r="G241" s="11">
        <v>3544</v>
      </c>
      <c r="H241" s="11">
        <v>5105.6</v>
      </c>
      <c r="I241" s="15">
        <f t="shared" si="31"/>
        <v>1561.6000000000004</v>
      </c>
      <c r="J241" s="15">
        <f t="shared" si="36"/>
        <v>144.06320541760724</v>
      </c>
      <c r="K241" s="15">
        <f t="shared" si="37"/>
        <v>73.04148783977111</v>
      </c>
      <c r="M241" s="15">
        <f t="shared" si="35"/>
        <v>5103</v>
      </c>
      <c r="N241" s="64"/>
    </row>
    <row r="242" spans="1:14" s="26" customFormat="1" ht="15.75" hidden="1">
      <c r="A242" s="100"/>
      <c r="B242" s="96"/>
      <c r="C242" s="23"/>
      <c r="D242" s="24" t="s">
        <v>34</v>
      </c>
      <c r="E242" s="37">
        <f>E240</f>
        <v>2.6</v>
      </c>
      <c r="F242" s="37">
        <f>F240</f>
        <v>6990</v>
      </c>
      <c r="G242" s="37">
        <f>G240</f>
        <v>3544</v>
      </c>
      <c r="H242" s="37">
        <f>H240</f>
        <v>5105.6</v>
      </c>
      <c r="I242" s="59">
        <f t="shared" si="31"/>
        <v>1561.6000000000004</v>
      </c>
      <c r="J242" s="59">
        <f t="shared" si="36"/>
        <v>144.06320541760724</v>
      </c>
      <c r="K242" s="59">
        <f t="shared" si="37"/>
        <v>73.04148783977111</v>
      </c>
      <c r="M242" s="59">
        <f t="shared" si="35"/>
        <v>5103</v>
      </c>
      <c r="N242" s="66"/>
    </row>
    <row r="243" spans="1:14" s="26" customFormat="1" ht="31.5" hidden="1">
      <c r="A243" s="100"/>
      <c r="B243" s="96"/>
      <c r="C243" s="23"/>
      <c r="D243" s="24" t="s">
        <v>211</v>
      </c>
      <c r="E243" s="37">
        <f>E244-E236</f>
        <v>751355.2</v>
      </c>
      <c r="F243" s="37">
        <f>F244-F236</f>
        <v>507306.19999999995</v>
      </c>
      <c r="G243" s="37">
        <f>G244-G236</f>
        <v>501600.19999999995</v>
      </c>
      <c r="H243" s="37">
        <f>H244-H236</f>
        <v>11876.299999999996</v>
      </c>
      <c r="I243" s="59">
        <f t="shared" si="31"/>
        <v>-489723.89999999997</v>
      </c>
      <c r="J243" s="59">
        <f t="shared" si="36"/>
        <v>2.367682469026128</v>
      </c>
      <c r="K243" s="59">
        <f t="shared" si="37"/>
        <v>2.341051617346683</v>
      </c>
      <c r="M243" s="59">
        <f t="shared" si="35"/>
        <v>-739478.8999999999</v>
      </c>
      <c r="N243" s="66">
        <f>H243/E243*100</f>
        <v>1.5806505365238699</v>
      </c>
    </row>
    <row r="244" spans="1:14" s="26" customFormat="1" ht="31.5" hidden="1">
      <c r="A244" s="101"/>
      <c r="B244" s="97"/>
      <c r="C244" s="23"/>
      <c r="D244" s="24" t="s">
        <v>212</v>
      </c>
      <c r="E244" s="37">
        <f>E239+E242</f>
        <v>729413</v>
      </c>
      <c r="F244" s="37">
        <f>F239+F242</f>
        <v>507306.19999999995</v>
      </c>
      <c r="G244" s="37">
        <f>G239+G242</f>
        <v>501600.19999999995</v>
      </c>
      <c r="H244" s="37">
        <f>H239+H242</f>
        <v>-52086.600000000006</v>
      </c>
      <c r="I244" s="59">
        <f t="shared" si="31"/>
        <v>-553686.7999999999</v>
      </c>
      <c r="J244" s="59">
        <f t="shared" si="36"/>
        <v>-10.384086768705437</v>
      </c>
      <c r="K244" s="59">
        <f t="shared" si="37"/>
        <v>-10.267290247980414</v>
      </c>
      <c r="M244" s="59">
        <f t="shared" si="35"/>
        <v>-781499.6</v>
      </c>
      <c r="N244" s="66">
        <f>H244/E244*100</f>
        <v>-7.140892745262287</v>
      </c>
    </row>
    <row r="245" spans="1:14" s="26" customFormat="1" ht="31.5" hidden="1">
      <c r="A245" s="95">
        <v>943</v>
      </c>
      <c r="B245" s="95" t="s">
        <v>117</v>
      </c>
      <c r="C245" s="16" t="s">
        <v>16</v>
      </c>
      <c r="D245" s="21" t="s">
        <v>17</v>
      </c>
      <c r="E245" s="34">
        <v>24.2</v>
      </c>
      <c r="F245" s="37"/>
      <c r="G245" s="37"/>
      <c r="H245" s="34">
        <v>415.2</v>
      </c>
      <c r="I245" s="15">
        <f t="shared" si="31"/>
        <v>415.2</v>
      </c>
      <c r="J245" s="15"/>
      <c r="K245" s="15"/>
      <c r="L245" s="3"/>
      <c r="M245" s="15">
        <f t="shared" si="35"/>
        <v>391</v>
      </c>
      <c r="N245" s="64"/>
    </row>
    <row r="246" spans="1:14" s="26" customFormat="1" ht="78.75" hidden="1">
      <c r="A246" s="100"/>
      <c r="B246" s="82"/>
      <c r="C246" s="19" t="s">
        <v>18</v>
      </c>
      <c r="D246" s="22" t="s">
        <v>228</v>
      </c>
      <c r="E246" s="34">
        <v>56.5</v>
      </c>
      <c r="F246" s="37"/>
      <c r="G246" s="37"/>
      <c r="H246" s="34">
        <v>27</v>
      </c>
      <c r="I246" s="15">
        <f t="shared" si="31"/>
        <v>27</v>
      </c>
      <c r="J246" s="15"/>
      <c r="K246" s="15"/>
      <c r="L246" s="3"/>
      <c r="M246" s="15">
        <f t="shared" si="35"/>
        <v>-29.5</v>
      </c>
      <c r="N246" s="64">
        <f aca="true" t="shared" si="38" ref="N246:N252">H246/E246*100</f>
        <v>47.78761061946903</v>
      </c>
    </row>
    <row r="247" spans="1:14" s="26" customFormat="1" ht="15.75" customHeight="1" hidden="1">
      <c r="A247" s="100"/>
      <c r="B247" s="82"/>
      <c r="C247" s="16" t="s">
        <v>22</v>
      </c>
      <c r="D247" s="18" t="s">
        <v>23</v>
      </c>
      <c r="E247" s="11">
        <f>SUM(E248:E249)</f>
        <v>9</v>
      </c>
      <c r="F247" s="11">
        <f>SUM(F248:F249)</f>
        <v>0</v>
      </c>
      <c r="G247" s="11">
        <f>SUM(G248:G249)</f>
        <v>0</v>
      </c>
      <c r="H247" s="11">
        <f>SUM(H248:H249)</f>
        <v>0</v>
      </c>
      <c r="I247" s="15">
        <f t="shared" si="31"/>
        <v>0</v>
      </c>
      <c r="J247" s="15"/>
      <c r="K247" s="15"/>
      <c r="L247" s="3"/>
      <c r="M247" s="15">
        <f t="shared" si="35"/>
        <v>-9</v>
      </c>
      <c r="N247" s="64">
        <f t="shared" si="38"/>
        <v>0</v>
      </c>
    </row>
    <row r="248" spans="1:14" s="26" customFormat="1" ht="56.25" customHeight="1" hidden="1">
      <c r="A248" s="100"/>
      <c r="B248" s="82"/>
      <c r="C248" s="19" t="s">
        <v>197</v>
      </c>
      <c r="D248" s="67" t="s">
        <v>24</v>
      </c>
      <c r="E248" s="11">
        <v>4.9</v>
      </c>
      <c r="F248" s="11"/>
      <c r="G248" s="11"/>
      <c r="H248" s="11"/>
      <c r="I248" s="15">
        <f t="shared" si="31"/>
        <v>0</v>
      </c>
      <c r="J248" s="15"/>
      <c r="K248" s="15"/>
      <c r="L248" s="3"/>
      <c r="M248" s="15">
        <f t="shared" si="35"/>
        <v>-4.9</v>
      </c>
      <c r="N248" s="64">
        <f t="shared" si="38"/>
        <v>0</v>
      </c>
    </row>
    <row r="249" spans="1:14" s="26" customFormat="1" ht="47.25" hidden="1">
      <c r="A249" s="100"/>
      <c r="B249" s="82"/>
      <c r="C249" s="19" t="s">
        <v>25</v>
      </c>
      <c r="D249" s="20" t="s">
        <v>26</v>
      </c>
      <c r="E249" s="11">
        <v>4.1</v>
      </c>
      <c r="F249" s="11"/>
      <c r="G249" s="11"/>
      <c r="H249" s="11"/>
      <c r="I249" s="15">
        <f t="shared" si="31"/>
        <v>0</v>
      </c>
      <c r="J249" s="15"/>
      <c r="K249" s="15"/>
      <c r="L249" s="3"/>
      <c r="M249" s="15">
        <f t="shared" si="35"/>
        <v>-4.1</v>
      </c>
      <c r="N249" s="64">
        <f t="shared" si="38"/>
        <v>0</v>
      </c>
    </row>
    <row r="250" spans="1:14" s="26" customFormat="1" ht="15.75" customHeight="1" hidden="1">
      <c r="A250" s="100"/>
      <c r="B250" s="82"/>
      <c r="C250" s="16" t="s">
        <v>27</v>
      </c>
      <c r="D250" s="18" t="s">
        <v>28</v>
      </c>
      <c r="E250" s="34">
        <v>2</v>
      </c>
      <c r="F250" s="37"/>
      <c r="G250" s="37"/>
      <c r="H250" s="34"/>
      <c r="I250" s="15">
        <f t="shared" si="31"/>
        <v>0</v>
      </c>
      <c r="J250" s="15"/>
      <c r="K250" s="15"/>
      <c r="L250" s="3"/>
      <c r="M250" s="15">
        <f t="shared" si="35"/>
        <v>-2</v>
      </c>
      <c r="N250" s="64">
        <f t="shared" si="38"/>
        <v>0</v>
      </c>
    </row>
    <row r="251" spans="1:14" s="26" customFormat="1" ht="15.75" customHeight="1" hidden="1">
      <c r="A251" s="100"/>
      <c r="B251" s="82"/>
      <c r="C251" s="16" t="s">
        <v>217</v>
      </c>
      <c r="D251" s="18" t="s">
        <v>46</v>
      </c>
      <c r="E251" s="37"/>
      <c r="F251" s="37"/>
      <c r="G251" s="37"/>
      <c r="H251" s="34"/>
      <c r="I251" s="15">
        <f t="shared" si="31"/>
        <v>0</v>
      </c>
      <c r="J251" s="15" t="e">
        <f aca="true" t="shared" si="39" ref="J251:J256">H251/G251*100</f>
        <v>#DIV/0!</v>
      </c>
      <c r="K251" s="15" t="e">
        <f aca="true" t="shared" si="40" ref="K251:K256">H251/F251*100</f>
        <v>#DIV/0!</v>
      </c>
      <c r="L251" s="3"/>
      <c r="M251" s="15">
        <f t="shared" si="35"/>
        <v>0</v>
      </c>
      <c r="N251" s="64" t="e">
        <f t="shared" si="38"/>
        <v>#DIV/0!</v>
      </c>
    </row>
    <row r="252" spans="1:14" s="26" customFormat="1" ht="16.5" customHeight="1" hidden="1">
      <c r="A252" s="100"/>
      <c r="B252" s="82"/>
      <c r="C252" s="16" t="s">
        <v>49</v>
      </c>
      <c r="D252" s="18" t="s">
        <v>86</v>
      </c>
      <c r="E252" s="34">
        <v>17547</v>
      </c>
      <c r="F252" s="34">
        <v>73099.4</v>
      </c>
      <c r="G252" s="34">
        <v>53054.4</v>
      </c>
      <c r="H252" s="34">
        <v>28554.4</v>
      </c>
      <c r="I252" s="15">
        <f t="shared" si="31"/>
        <v>-24500</v>
      </c>
      <c r="J252" s="15">
        <f t="shared" si="39"/>
        <v>53.820983744986286</v>
      </c>
      <c r="K252" s="15">
        <f t="shared" si="40"/>
        <v>39.06242732498489</v>
      </c>
      <c r="L252" s="3"/>
      <c r="M252" s="15">
        <f t="shared" si="35"/>
        <v>11007.400000000001</v>
      </c>
      <c r="N252" s="64">
        <f t="shared" si="38"/>
        <v>162.7309511597424</v>
      </c>
    </row>
    <row r="253" spans="1:14" s="26" customFormat="1" ht="16.5" customHeight="1" hidden="1">
      <c r="A253" s="100"/>
      <c r="B253" s="82"/>
      <c r="C253" s="16" t="s">
        <v>50</v>
      </c>
      <c r="D253" s="18" t="s">
        <v>87</v>
      </c>
      <c r="E253" s="34"/>
      <c r="F253" s="34">
        <v>72.3</v>
      </c>
      <c r="G253" s="34">
        <v>72.3</v>
      </c>
      <c r="H253" s="34">
        <v>72.3</v>
      </c>
      <c r="I253" s="15">
        <f t="shared" si="31"/>
        <v>0</v>
      </c>
      <c r="J253" s="15">
        <f t="shared" si="39"/>
        <v>100</v>
      </c>
      <c r="K253" s="15">
        <f t="shared" si="40"/>
        <v>100</v>
      </c>
      <c r="L253" s="3"/>
      <c r="M253" s="15">
        <f t="shared" si="35"/>
        <v>72.3</v>
      </c>
      <c r="N253" s="64"/>
    </row>
    <row r="254" spans="1:14" s="26" customFormat="1" ht="16.5" customHeight="1" hidden="1">
      <c r="A254" s="100"/>
      <c r="B254" s="82"/>
      <c r="C254" s="16" t="s">
        <v>52</v>
      </c>
      <c r="D254" s="20" t="s">
        <v>53</v>
      </c>
      <c r="E254" s="37"/>
      <c r="F254" s="34"/>
      <c r="G254" s="34"/>
      <c r="H254" s="34"/>
      <c r="I254" s="15">
        <f t="shared" si="31"/>
        <v>0</v>
      </c>
      <c r="J254" s="15" t="e">
        <f t="shared" si="39"/>
        <v>#DIV/0!</v>
      </c>
      <c r="K254" s="15" t="e">
        <f t="shared" si="40"/>
        <v>#DIV/0!</v>
      </c>
      <c r="L254" s="3"/>
      <c r="M254" s="15">
        <f t="shared" si="35"/>
        <v>0</v>
      </c>
      <c r="N254" s="64" t="e">
        <f>H254/E254*100</f>
        <v>#DIV/0!</v>
      </c>
    </row>
    <row r="255" spans="1:14" s="26" customFormat="1" ht="31.5" hidden="1">
      <c r="A255" s="100"/>
      <c r="B255" s="82"/>
      <c r="C255" s="28"/>
      <c r="D255" s="24" t="s">
        <v>211</v>
      </c>
      <c r="E255" s="37">
        <f>E256-E251</f>
        <v>17638.7</v>
      </c>
      <c r="F255" s="37">
        <f>F256-F251</f>
        <v>73171.7</v>
      </c>
      <c r="G255" s="37">
        <f>G256-G251</f>
        <v>53126.700000000004</v>
      </c>
      <c r="H255" s="37">
        <f>H256-H251</f>
        <v>29068.9</v>
      </c>
      <c r="I255" s="59">
        <f t="shared" si="31"/>
        <v>-24057.800000000003</v>
      </c>
      <c r="J255" s="59">
        <f t="shared" si="39"/>
        <v>54.71617849405289</v>
      </c>
      <c r="K255" s="59">
        <f t="shared" si="40"/>
        <v>39.72697094641781</v>
      </c>
      <c r="M255" s="59">
        <f t="shared" si="35"/>
        <v>11430.2</v>
      </c>
      <c r="N255" s="66">
        <f>H255/E255*100</f>
        <v>164.80182779910083</v>
      </c>
    </row>
    <row r="256" spans="1:14" s="26" customFormat="1" ht="31.5" hidden="1">
      <c r="A256" s="101"/>
      <c r="B256" s="102"/>
      <c r="C256" s="23"/>
      <c r="D256" s="24" t="s">
        <v>212</v>
      </c>
      <c r="E256" s="37">
        <f>SUM(E245:E247,E250:E254)</f>
        <v>17638.7</v>
      </c>
      <c r="F256" s="37">
        <f>SUM(F245:F247,F250:F254)</f>
        <v>73171.7</v>
      </c>
      <c r="G256" s="37">
        <f>SUM(G245:G247,G250:G254)</f>
        <v>53126.700000000004</v>
      </c>
      <c r="H256" s="37">
        <f>SUM(H245:H247,H250:H254)</f>
        <v>29068.9</v>
      </c>
      <c r="I256" s="59">
        <f t="shared" si="31"/>
        <v>-24057.800000000003</v>
      </c>
      <c r="J256" s="59">
        <f t="shared" si="39"/>
        <v>54.71617849405289</v>
      </c>
      <c r="K256" s="59">
        <f t="shared" si="40"/>
        <v>39.72697094641781</v>
      </c>
      <c r="M256" s="59">
        <f aca="true" t="shared" si="41" ref="M256:M287">H256-E256</f>
        <v>11430.2</v>
      </c>
      <c r="N256" s="66">
        <f>H256/E256*100</f>
        <v>164.80182779910083</v>
      </c>
    </row>
    <row r="257" spans="1:14" ht="31.5" customHeight="1" hidden="1">
      <c r="A257" s="92" t="s">
        <v>118</v>
      </c>
      <c r="B257" s="95" t="s">
        <v>119</v>
      </c>
      <c r="C257" s="16" t="s">
        <v>16</v>
      </c>
      <c r="D257" s="21" t="s">
        <v>17</v>
      </c>
      <c r="E257" s="11"/>
      <c r="F257" s="11"/>
      <c r="G257" s="11"/>
      <c r="H257" s="11">
        <v>653.3</v>
      </c>
      <c r="I257" s="15">
        <f t="shared" si="31"/>
        <v>653.3</v>
      </c>
      <c r="J257" s="15"/>
      <c r="K257" s="15"/>
      <c r="M257" s="15">
        <f t="shared" si="41"/>
        <v>653.3</v>
      </c>
      <c r="N257" s="64"/>
    </row>
    <row r="258" spans="1:14" ht="15.75" hidden="1">
      <c r="A258" s="98"/>
      <c r="B258" s="96"/>
      <c r="C258" s="16" t="s">
        <v>22</v>
      </c>
      <c r="D258" s="18" t="s">
        <v>23</v>
      </c>
      <c r="E258" s="11">
        <f>SUM(E259:E260)</f>
        <v>4337.4</v>
      </c>
      <c r="F258" s="11">
        <f>SUM(F259:F260)</f>
        <v>0</v>
      </c>
      <c r="G258" s="11">
        <f>SUM(G259:G260)</f>
        <v>0</v>
      </c>
      <c r="H258" s="11">
        <f>SUM(H259:H260)</f>
        <v>2.2</v>
      </c>
      <c r="I258" s="15">
        <f t="shared" si="31"/>
        <v>2.2</v>
      </c>
      <c r="J258" s="15"/>
      <c r="K258" s="15"/>
      <c r="M258" s="15">
        <f t="shared" si="41"/>
        <v>-4335.2</v>
      </c>
      <c r="N258" s="64">
        <f>H258/E258*100</f>
        <v>0.050721630469866746</v>
      </c>
    </row>
    <row r="259" spans="1:14" ht="31.5" hidden="1">
      <c r="A259" s="98"/>
      <c r="B259" s="96"/>
      <c r="C259" s="19" t="s">
        <v>40</v>
      </c>
      <c r="D259" s="20" t="s">
        <v>41</v>
      </c>
      <c r="E259" s="11"/>
      <c r="F259" s="11"/>
      <c r="G259" s="11"/>
      <c r="H259" s="11"/>
      <c r="I259" s="15">
        <f t="shared" si="31"/>
        <v>0</v>
      </c>
      <c r="J259" s="15"/>
      <c r="K259" s="15"/>
      <c r="M259" s="15">
        <f t="shared" si="41"/>
        <v>0</v>
      </c>
      <c r="N259" s="64" t="e">
        <f>H259/E259*100</f>
        <v>#DIV/0!</v>
      </c>
    </row>
    <row r="260" spans="1:14" ht="47.25" hidden="1">
      <c r="A260" s="98"/>
      <c r="B260" s="96"/>
      <c r="C260" s="19" t="s">
        <v>25</v>
      </c>
      <c r="D260" s="20" t="s">
        <v>26</v>
      </c>
      <c r="E260" s="11">
        <v>4337.4</v>
      </c>
      <c r="F260" s="11">
        <f>2050.9-2050.9</f>
        <v>0</v>
      </c>
      <c r="G260" s="11"/>
      <c r="H260" s="11">
        <v>2.2</v>
      </c>
      <c r="I260" s="15">
        <f t="shared" si="31"/>
        <v>2.2</v>
      </c>
      <c r="J260" s="15"/>
      <c r="K260" s="15"/>
      <c r="M260" s="15">
        <f t="shared" si="41"/>
        <v>-4335.2</v>
      </c>
      <c r="N260" s="64">
        <f>H260/E260*100</f>
        <v>0.050721630469866746</v>
      </c>
    </row>
    <row r="261" spans="1:14" ht="15.75" customHeight="1" hidden="1">
      <c r="A261" s="98"/>
      <c r="B261" s="96"/>
      <c r="C261" s="16" t="s">
        <v>27</v>
      </c>
      <c r="D261" s="18" t="s">
        <v>28</v>
      </c>
      <c r="E261" s="11"/>
      <c r="F261" s="11"/>
      <c r="G261" s="11"/>
      <c r="H261" s="11"/>
      <c r="I261" s="15">
        <f t="shared" si="31"/>
        <v>0</v>
      </c>
      <c r="J261" s="15"/>
      <c r="K261" s="15"/>
      <c r="M261" s="15">
        <f t="shared" si="41"/>
        <v>0</v>
      </c>
      <c r="N261" s="64" t="e">
        <f>H261/E261*100</f>
        <v>#DIV/0!</v>
      </c>
    </row>
    <row r="262" spans="1:14" ht="15.75" customHeight="1" hidden="1">
      <c r="A262" s="98"/>
      <c r="B262" s="96"/>
      <c r="C262" s="16" t="s">
        <v>29</v>
      </c>
      <c r="D262" s="18" t="s">
        <v>30</v>
      </c>
      <c r="E262" s="11"/>
      <c r="F262" s="11"/>
      <c r="G262" s="11"/>
      <c r="H262" s="11"/>
      <c r="I262" s="15">
        <f aca="true" t="shared" si="42" ref="I262:I325">H262-G262</f>
        <v>0</v>
      </c>
      <c r="J262" s="15"/>
      <c r="K262" s="15"/>
      <c r="M262" s="15">
        <f t="shared" si="41"/>
        <v>0</v>
      </c>
      <c r="N262" s="64" t="e">
        <f>H262/E262*100</f>
        <v>#DIV/0!</v>
      </c>
    </row>
    <row r="263" spans="1:14" ht="15.75" customHeight="1" hidden="1">
      <c r="A263" s="98"/>
      <c r="B263" s="96"/>
      <c r="C263" s="16" t="s">
        <v>217</v>
      </c>
      <c r="D263" s="18" t="s">
        <v>46</v>
      </c>
      <c r="E263" s="11"/>
      <c r="F263" s="11"/>
      <c r="G263" s="11"/>
      <c r="H263" s="11">
        <v>-0.5</v>
      </c>
      <c r="I263" s="15">
        <f t="shared" si="42"/>
        <v>-0.5</v>
      </c>
      <c r="J263" s="15"/>
      <c r="K263" s="15"/>
      <c r="M263" s="15">
        <f t="shared" si="41"/>
        <v>-0.5</v>
      </c>
      <c r="N263" s="64"/>
    </row>
    <row r="264" spans="1:14" ht="15.75" hidden="1">
      <c r="A264" s="98"/>
      <c r="B264" s="96"/>
      <c r="C264" s="16" t="s">
        <v>49</v>
      </c>
      <c r="D264" s="18" t="s">
        <v>120</v>
      </c>
      <c r="E264" s="11">
        <v>175758.6</v>
      </c>
      <c r="F264" s="11">
        <v>320823.4</v>
      </c>
      <c r="G264" s="11">
        <v>235049.6</v>
      </c>
      <c r="H264" s="11">
        <v>27440.2</v>
      </c>
      <c r="I264" s="15">
        <f t="shared" si="42"/>
        <v>-207609.4</v>
      </c>
      <c r="J264" s="15">
        <f>H264/G264*100</f>
        <v>11.674216846146516</v>
      </c>
      <c r="K264" s="15">
        <f>H264/F264*100</f>
        <v>8.5530544218408</v>
      </c>
      <c r="M264" s="15">
        <f t="shared" si="41"/>
        <v>-148318.4</v>
      </c>
      <c r="N264" s="64"/>
    </row>
    <row r="265" spans="1:14" ht="15.75" hidden="1">
      <c r="A265" s="98"/>
      <c r="B265" s="96"/>
      <c r="C265" s="16" t="s">
        <v>50</v>
      </c>
      <c r="D265" s="18" t="s">
        <v>87</v>
      </c>
      <c r="E265" s="11"/>
      <c r="F265" s="11">
        <v>16.7</v>
      </c>
      <c r="G265" s="11">
        <v>16.7</v>
      </c>
      <c r="H265" s="11">
        <v>16.7</v>
      </c>
      <c r="I265" s="15">
        <f t="shared" si="42"/>
        <v>0</v>
      </c>
      <c r="J265" s="15">
        <f>H265/G265*100</f>
        <v>100</v>
      </c>
      <c r="K265" s="15">
        <f>H265/F265*100</f>
        <v>100</v>
      </c>
      <c r="M265" s="15">
        <f t="shared" si="41"/>
        <v>16.7</v>
      </c>
      <c r="N265" s="64"/>
    </row>
    <row r="266" spans="1:14" s="26" customFormat="1" ht="31.5" hidden="1">
      <c r="A266" s="98"/>
      <c r="B266" s="96"/>
      <c r="C266" s="28"/>
      <c r="D266" s="24" t="s">
        <v>211</v>
      </c>
      <c r="E266" s="25">
        <f>E267-E263</f>
        <v>180096</v>
      </c>
      <c r="F266" s="25">
        <f>F267-F263</f>
        <v>320840.10000000003</v>
      </c>
      <c r="G266" s="25">
        <f>G267-G263</f>
        <v>235066.30000000002</v>
      </c>
      <c r="H266" s="25">
        <f>H267-H263</f>
        <v>28112.4</v>
      </c>
      <c r="I266" s="59">
        <f t="shared" si="42"/>
        <v>-206953.90000000002</v>
      </c>
      <c r="J266" s="59">
        <f>H266/G266*100</f>
        <v>11.959349341015704</v>
      </c>
      <c r="K266" s="59">
        <f>H266/F266*100</f>
        <v>8.762121692394436</v>
      </c>
      <c r="M266" s="59">
        <f t="shared" si="41"/>
        <v>-151983.6</v>
      </c>
      <c r="N266" s="66">
        <f>H266/E266*100</f>
        <v>15.609674840085288</v>
      </c>
    </row>
    <row r="267" spans="1:14" s="26" customFormat="1" ht="31.5" hidden="1">
      <c r="A267" s="99"/>
      <c r="B267" s="97"/>
      <c r="C267" s="28"/>
      <c r="D267" s="24" t="s">
        <v>212</v>
      </c>
      <c r="E267" s="25">
        <f>SUM(E257:E258,E261:E265)</f>
        <v>180096</v>
      </c>
      <c r="F267" s="25">
        <f>SUM(F257:F258,F261:F265)</f>
        <v>320840.10000000003</v>
      </c>
      <c r="G267" s="25">
        <f>SUM(G257:G258,G261:G265)</f>
        <v>235066.30000000002</v>
      </c>
      <c r="H267" s="25">
        <f>SUM(H257:H258,H261:H265)</f>
        <v>28111.9</v>
      </c>
      <c r="I267" s="59">
        <f t="shared" si="42"/>
        <v>-206954.40000000002</v>
      </c>
      <c r="J267" s="59">
        <f>H267/G267*100</f>
        <v>11.95913663506849</v>
      </c>
      <c r="K267" s="59">
        <f>H267/F267*100</f>
        <v>8.761965851525416</v>
      </c>
      <c r="M267" s="59">
        <f t="shared" si="41"/>
        <v>-151984.1</v>
      </c>
      <c r="N267" s="66">
        <f>H267/E267*100</f>
        <v>15.609397210376688</v>
      </c>
    </row>
    <row r="268" spans="1:14" s="26" customFormat="1" ht="15.75" customHeight="1" hidden="1">
      <c r="A268" s="92" t="s">
        <v>123</v>
      </c>
      <c r="B268" s="95" t="s">
        <v>124</v>
      </c>
      <c r="C268" s="16" t="s">
        <v>16</v>
      </c>
      <c r="D268" s="21" t="s">
        <v>17</v>
      </c>
      <c r="E268" s="25"/>
      <c r="F268" s="11"/>
      <c r="G268" s="11"/>
      <c r="H268" s="11">
        <v>14005.3</v>
      </c>
      <c r="I268" s="15">
        <f t="shared" si="42"/>
        <v>14005.3</v>
      </c>
      <c r="J268" s="15"/>
      <c r="K268" s="15"/>
      <c r="L268" s="3"/>
      <c r="M268" s="15">
        <f t="shared" si="41"/>
        <v>14005.3</v>
      </c>
      <c r="N268" s="64"/>
    </row>
    <row r="269" spans="1:14" s="26" customFormat="1" ht="15.75" customHeight="1" hidden="1">
      <c r="A269" s="98"/>
      <c r="B269" s="96"/>
      <c r="C269" s="16" t="s">
        <v>27</v>
      </c>
      <c r="D269" s="18" t="s">
        <v>28</v>
      </c>
      <c r="E269" s="25"/>
      <c r="F269" s="11"/>
      <c r="G269" s="11"/>
      <c r="H269" s="11">
        <v>-855.2</v>
      </c>
      <c r="I269" s="15">
        <f t="shared" si="42"/>
        <v>-855.2</v>
      </c>
      <c r="J269" s="15"/>
      <c r="K269" s="15"/>
      <c r="L269" s="3"/>
      <c r="M269" s="15">
        <f t="shared" si="41"/>
        <v>-855.2</v>
      </c>
      <c r="N269" s="64"/>
    </row>
    <row r="270" spans="1:14" s="26" customFormat="1" ht="63" customHeight="1" hidden="1">
      <c r="A270" s="100"/>
      <c r="B270" s="100"/>
      <c r="C270" s="16" t="s">
        <v>29</v>
      </c>
      <c r="D270" s="18" t="s">
        <v>202</v>
      </c>
      <c r="E270" s="25"/>
      <c r="F270" s="11">
        <v>268501.4</v>
      </c>
      <c r="G270" s="11">
        <v>156625</v>
      </c>
      <c r="H270" s="11">
        <v>100404.2</v>
      </c>
      <c r="I270" s="15">
        <f t="shared" si="42"/>
        <v>-56220.8</v>
      </c>
      <c r="J270" s="15">
        <f>H270/G270*100</f>
        <v>64.10483639265762</v>
      </c>
      <c r="K270" s="15">
        <f>H270/F270*100</f>
        <v>37.394292916163565</v>
      </c>
      <c r="L270" s="3"/>
      <c r="M270" s="15">
        <f t="shared" si="41"/>
        <v>100404.2</v>
      </c>
      <c r="N270" s="64"/>
    </row>
    <row r="271" spans="1:14" s="26" customFormat="1" ht="15.75" hidden="1">
      <c r="A271" s="100"/>
      <c r="B271" s="100"/>
      <c r="C271" s="16" t="s">
        <v>217</v>
      </c>
      <c r="D271" s="18" t="s">
        <v>46</v>
      </c>
      <c r="E271" s="25"/>
      <c r="F271" s="11"/>
      <c r="G271" s="11"/>
      <c r="H271" s="11">
        <v>-591.6</v>
      </c>
      <c r="I271" s="15">
        <f t="shared" si="42"/>
        <v>-591.6</v>
      </c>
      <c r="J271" s="15"/>
      <c r="K271" s="15"/>
      <c r="L271" s="3"/>
      <c r="M271" s="15">
        <f t="shared" si="41"/>
        <v>-591.6</v>
      </c>
      <c r="N271" s="64"/>
    </row>
    <row r="272" spans="1:14" s="26" customFormat="1" ht="15.75" customHeight="1" hidden="1">
      <c r="A272" s="100"/>
      <c r="B272" s="100"/>
      <c r="C272" s="16" t="s">
        <v>50</v>
      </c>
      <c r="D272" s="18" t="s">
        <v>87</v>
      </c>
      <c r="E272" s="11">
        <v>23.6</v>
      </c>
      <c r="F272" s="11">
        <v>23.5</v>
      </c>
      <c r="G272" s="11">
        <v>23.5</v>
      </c>
      <c r="H272" s="11">
        <v>23.5</v>
      </c>
      <c r="I272" s="15">
        <f t="shared" si="42"/>
        <v>0</v>
      </c>
      <c r="J272" s="15">
        <f aca="true" t="shared" si="43" ref="J272:J281">H272/G272*100</f>
        <v>100</v>
      </c>
      <c r="K272" s="15">
        <f aca="true" t="shared" si="44" ref="K272:K281">H272/F272*100</f>
        <v>100</v>
      </c>
      <c r="L272" s="3"/>
      <c r="M272" s="15">
        <f t="shared" si="41"/>
        <v>-0.10000000000000142</v>
      </c>
      <c r="N272" s="64">
        <f aca="true" t="shared" si="45" ref="N272:N282">H272/E272*100</f>
        <v>99.57627118644066</v>
      </c>
    </row>
    <row r="273" spans="1:14" s="26" customFormat="1" ht="15.75" customHeight="1" hidden="1">
      <c r="A273" s="100"/>
      <c r="B273" s="100"/>
      <c r="C273" s="28"/>
      <c r="D273" s="24" t="s">
        <v>31</v>
      </c>
      <c r="E273" s="25">
        <f>SUM(E268:E272)</f>
        <v>23.6</v>
      </c>
      <c r="F273" s="25">
        <f>SUM(F268:F272)</f>
        <v>268524.9</v>
      </c>
      <c r="G273" s="25">
        <f>SUM(G268:G272)</f>
        <v>156648.5</v>
      </c>
      <c r="H273" s="25">
        <f>SUM(H268:H272)</f>
        <v>112986.19999999998</v>
      </c>
      <c r="I273" s="59">
        <f t="shared" si="42"/>
        <v>-43662.30000000002</v>
      </c>
      <c r="J273" s="59">
        <f t="shared" si="43"/>
        <v>72.12721475149777</v>
      </c>
      <c r="K273" s="59">
        <f t="shared" si="44"/>
        <v>42.07661933772249</v>
      </c>
      <c r="M273" s="59">
        <f t="shared" si="41"/>
        <v>112962.59999999998</v>
      </c>
      <c r="N273" s="66">
        <f t="shared" si="45"/>
        <v>478755.08474576264</v>
      </c>
    </row>
    <row r="274" spans="1:14" ht="15.75" hidden="1">
      <c r="A274" s="100"/>
      <c r="B274" s="100"/>
      <c r="C274" s="16" t="s">
        <v>125</v>
      </c>
      <c r="D274" s="27" t="s">
        <v>126</v>
      </c>
      <c r="E274" s="11">
        <v>324863.6</v>
      </c>
      <c r="F274" s="11">
        <v>666607.6</v>
      </c>
      <c r="G274" s="11">
        <v>425368.1</v>
      </c>
      <c r="H274" s="11">
        <v>402124.2</v>
      </c>
      <c r="I274" s="15">
        <f t="shared" si="42"/>
        <v>-23243.899999999965</v>
      </c>
      <c r="J274" s="15">
        <f t="shared" si="43"/>
        <v>94.53557988951218</v>
      </c>
      <c r="K274" s="15">
        <f t="shared" si="44"/>
        <v>60.323974704158786</v>
      </c>
      <c r="M274" s="15">
        <f t="shared" si="41"/>
        <v>77260.60000000003</v>
      </c>
      <c r="N274" s="64">
        <f t="shared" si="45"/>
        <v>123.7824736289323</v>
      </c>
    </row>
    <row r="275" spans="1:14" ht="15.75" hidden="1">
      <c r="A275" s="100"/>
      <c r="B275" s="100"/>
      <c r="C275" s="16" t="s">
        <v>121</v>
      </c>
      <c r="D275" s="18" t="s">
        <v>122</v>
      </c>
      <c r="E275" s="11">
        <v>37091.2</v>
      </c>
      <c r="F275" s="11">
        <v>162783.8</v>
      </c>
      <c r="G275" s="11">
        <v>93365.9</v>
      </c>
      <c r="H275" s="11">
        <v>99878.8</v>
      </c>
      <c r="I275" s="15">
        <f t="shared" si="42"/>
        <v>6512.900000000009</v>
      </c>
      <c r="J275" s="15">
        <f t="shared" si="43"/>
        <v>106.97567313119674</v>
      </c>
      <c r="K275" s="15">
        <f t="shared" si="44"/>
        <v>61.356719771869194</v>
      </c>
      <c r="M275" s="15">
        <f t="shared" si="41"/>
        <v>62787.600000000006</v>
      </c>
      <c r="N275" s="64">
        <f t="shared" si="45"/>
        <v>269.27896643947895</v>
      </c>
    </row>
    <row r="276" spans="1:14" ht="15.75" hidden="1">
      <c r="A276" s="100"/>
      <c r="B276" s="100"/>
      <c r="C276" s="16" t="s">
        <v>22</v>
      </c>
      <c r="D276" s="18" t="s">
        <v>23</v>
      </c>
      <c r="E276" s="11">
        <f>E277+E278</f>
        <v>43699.799999999996</v>
      </c>
      <c r="F276" s="11">
        <f>F277+F278</f>
        <v>81131.59999999999</v>
      </c>
      <c r="G276" s="11">
        <f>G277+G278</f>
        <v>42962.4</v>
      </c>
      <c r="H276" s="11">
        <f>H277+H278</f>
        <v>34706.4</v>
      </c>
      <c r="I276" s="15">
        <f t="shared" si="42"/>
        <v>-8256</v>
      </c>
      <c r="J276" s="15">
        <f t="shared" si="43"/>
        <v>80.78319646947098</v>
      </c>
      <c r="K276" s="15">
        <f t="shared" si="44"/>
        <v>42.77790651238236</v>
      </c>
      <c r="M276" s="15">
        <f t="shared" si="41"/>
        <v>-8993.399999999994</v>
      </c>
      <c r="N276" s="64">
        <f t="shared" si="45"/>
        <v>79.42004311232547</v>
      </c>
    </row>
    <row r="277" spans="1:14" s="26" customFormat="1" ht="31.5" customHeight="1" hidden="1">
      <c r="A277" s="100"/>
      <c r="B277" s="100"/>
      <c r="C277" s="19" t="s">
        <v>127</v>
      </c>
      <c r="D277" s="20" t="s">
        <v>128</v>
      </c>
      <c r="E277" s="11">
        <v>43562.6</v>
      </c>
      <c r="F277" s="11">
        <f>6+81034.2</f>
        <v>81040.2</v>
      </c>
      <c r="G277" s="11">
        <v>42909.1</v>
      </c>
      <c r="H277" s="11">
        <v>34637.9</v>
      </c>
      <c r="I277" s="15">
        <f t="shared" si="42"/>
        <v>-8271.199999999997</v>
      </c>
      <c r="J277" s="15">
        <f t="shared" si="43"/>
        <v>80.72390238900373</v>
      </c>
      <c r="K277" s="15">
        <f t="shared" si="44"/>
        <v>42.74162699499755</v>
      </c>
      <c r="L277" s="3"/>
      <c r="M277" s="15">
        <f t="shared" si="41"/>
        <v>-8924.699999999997</v>
      </c>
      <c r="N277" s="64">
        <f t="shared" si="45"/>
        <v>79.51293081680157</v>
      </c>
    </row>
    <row r="278" spans="1:14" s="26" customFormat="1" ht="31.5" customHeight="1" hidden="1">
      <c r="A278" s="100"/>
      <c r="B278" s="100"/>
      <c r="C278" s="19" t="s">
        <v>25</v>
      </c>
      <c r="D278" s="20" t="s">
        <v>26</v>
      </c>
      <c r="E278" s="11">
        <v>137.2</v>
      </c>
      <c r="F278" s="11">
        <v>91.4</v>
      </c>
      <c r="G278" s="11">
        <v>53.3</v>
      </c>
      <c r="H278" s="11">
        <v>68.5</v>
      </c>
      <c r="I278" s="15">
        <f t="shared" si="42"/>
        <v>15.200000000000003</v>
      </c>
      <c r="J278" s="15">
        <f t="shared" si="43"/>
        <v>128.51782363977486</v>
      </c>
      <c r="K278" s="15">
        <f t="shared" si="44"/>
        <v>74.945295404814</v>
      </c>
      <c r="L278" s="3"/>
      <c r="M278" s="15">
        <f t="shared" si="41"/>
        <v>-68.69999999999999</v>
      </c>
      <c r="N278" s="64">
        <f t="shared" si="45"/>
        <v>49.92711370262391</v>
      </c>
    </row>
    <row r="279" spans="1:14" s="26" customFormat="1" ht="15.75" customHeight="1" hidden="1">
      <c r="A279" s="100"/>
      <c r="B279" s="100"/>
      <c r="C279" s="28"/>
      <c r="D279" s="24" t="s">
        <v>34</v>
      </c>
      <c r="E279" s="25">
        <f>SUM(E274:E276)</f>
        <v>405654.6</v>
      </c>
      <c r="F279" s="25">
        <f>SUM(F274:F276)</f>
        <v>910522.9999999999</v>
      </c>
      <c r="G279" s="25">
        <f>SUM(G274:G276)</f>
        <v>561696.4</v>
      </c>
      <c r="H279" s="25">
        <f>SUM(H274:H276)</f>
        <v>536709.4</v>
      </c>
      <c r="I279" s="59">
        <f t="shared" si="42"/>
        <v>-24987</v>
      </c>
      <c r="J279" s="59">
        <f t="shared" si="43"/>
        <v>95.55151145707896</v>
      </c>
      <c r="K279" s="59">
        <f t="shared" si="44"/>
        <v>58.94517766162964</v>
      </c>
      <c r="M279" s="59">
        <f t="shared" si="41"/>
        <v>131054.80000000005</v>
      </c>
      <c r="N279" s="66">
        <f t="shared" si="45"/>
        <v>132.3069922046983</v>
      </c>
    </row>
    <row r="280" spans="1:14" s="26" customFormat="1" ht="31.5" hidden="1">
      <c r="A280" s="100"/>
      <c r="B280" s="100"/>
      <c r="C280" s="28"/>
      <c r="D280" s="24" t="s">
        <v>211</v>
      </c>
      <c r="E280" s="25">
        <f>E281-E271</f>
        <v>405678.19999999995</v>
      </c>
      <c r="F280" s="25">
        <f>F281-F271</f>
        <v>1179047.9</v>
      </c>
      <c r="G280" s="25">
        <f>G281-G271</f>
        <v>718344.9</v>
      </c>
      <c r="H280" s="25">
        <f>H281-H271</f>
        <v>650287.2</v>
      </c>
      <c r="I280" s="59">
        <f t="shared" si="42"/>
        <v>-68057.70000000007</v>
      </c>
      <c r="J280" s="59">
        <f t="shared" si="43"/>
        <v>90.52576276381998</v>
      </c>
      <c r="K280" s="59">
        <f t="shared" si="44"/>
        <v>55.15358621138293</v>
      </c>
      <c r="M280" s="59">
        <f t="shared" si="41"/>
        <v>244609</v>
      </c>
      <c r="N280" s="66">
        <f t="shared" si="45"/>
        <v>160.29631367916738</v>
      </c>
    </row>
    <row r="281" spans="1:14" s="26" customFormat="1" ht="31.5" hidden="1">
      <c r="A281" s="101"/>
      <c r="B281" s="101"/>
      <c r="C281" s="28"/>
      <c r="D281" s="24" t="s">
        <v>212</v>
      </c>
      <c r="E281" s="25">
        <f>E273+E279</f>
        <v>405678.19999999995</v>
      </c>
      <c r="F281" s="25">
        <f>F273+F279</f>
        <v>1179047.9</v>
      </c>
      <c r="G281" s="25">
        <f>G273+G279</f>
        <v>718344.9</v>
      </c>
      <c r="H281" s="25">
        <f>H273+H279</f>
        <v>649695.6</v>
      </c>
      <c r="I281" s="59">
        <f t="shared" si="42"/>
        <v>-68649.30000000005</v>
      </c>
      <c r="J281" s="59">
        <f t="shared" si="43"/>
        <v>90.4434067813386</v>
      </c>
      <c r="K281" s="59">
        <f t="shared" si="44"/>
        <v>55.10341013287076</v>
      </c>
      <c r="M281" s="59">
        <f t="shared" si="41"/>
        <v>244017.40000000002</v>
      </c>
      <c r="N281" s="66">
        <f t="shared" si="45"/>
        <v>160.1504838071161</v>
      </c>
    </row>
    <row r="282" spans="1:14" s="26" customFormat="1" ht="15.75" customHeight="1" hidden="1">
      <c r="A282" s="92" t="s">
        <v>129</v>
      </c>
      <c r="B282" s="95" t="s">
        <v>130</v>
      </c>
      <c r="C282" s="16" t="s">
        <v>16</v>
      </c>
      <c r="D282" s="21" t="s">
        <v>17</v>
      </c>
      <c r="E282" s="11">
        <v>9.2</v>
      </c>
      <c r="F282" s="25"/>
      <c r="G282" s="25"/>
      <c r="H282" s="11">
        <v>15.3</v>
      </c>
      <c r="I282" s="15">
        <f t="shared" si="42"/>
        <v>15.3</v>
      </c>
      <c r="J282" s="15"/>
      <c r="K282" s="15"/>
      <c r="L282" s="3"/>
      <c r="M282" s="15">
        <f t="shared" si="41"/>
        <v>6.100000000000001</v>
      </c>
      <c r="N282" s="64">
        <f t="shared" si="45"/>
        <v>166.304347826087</v>
      </c>
    </row>
    <row r="283" spans="1:14" s="26" customFormat="1" ht="15.75" customHeight="1" hidden="1">
      <c r="A283" s="98"/>
      <c r="B283" s="96"/>
      <c r="C283" s="16" t="s">
        <v>217</v>
      </c>
      <c r="D283" s="18" t="s">
        <v>46</v>
      </c>
      <c r="E283" s="11"/>
      <c r="F283" s="11"/>
      <c r="G283" s="11"/>
      <c r="H283" s="11">
        <v>-674.2</v>
      </c>
      <c r="I283" s="15">
        <f t="shared" si="42"/>
        <v>-674.2</v>
      </c>
      <c r="J283" s="15"/>
      <c r="K283" s="15"/>
      <c r="L283" s="3"/>
      <c r="M283" s="15">
        <f t="shared" si="41"/>
        <v>-674.2</v>
      </c>
      <c r="N283" s="64"/>
    </row>
    <row r="284" spans="1:14" s="26" customFormat="1" ht="15.75" customHeight="1" hidden="1">
      <c r="A284" s="98"/>
      <c r="B284" s="96"/>
      <c r="C284" s="16" t="s">
        <v>52</v>
      </c>
      <c r="D284" s="20" t="s">
        <v>53</v>
      </c>
      <c r="E284" s="11"/>
      <c r="F284" s="11">
        <v>1573.1</v>
      </c>
      <c r="G284" s="11"/>
      <c r="H284" s="11"/>
      <c r="I284" s="15">
        <f t="shared" si="42"/>
        <v>0</v>
      </c>
      <c r="J284" s="15"/>
      <c r="K284" s="15">
        <f aca="true" t="shared" si="46" ref="K284:K295">H284/F284*100</f>
        <v>0</v>
      </c>
      <c r="L284" s="3"/>
      <c r="M284" s="15">
        <f t="shared" si="41"/>
        <v>0</v>
      </c>
      <c r="N284" s="64"/>
    </row>
    <row r="285" spans="1:14" s="26" customFormat="1" ht="15.75" customHeight="1" hidden="1">
      <c r="A285" s="100"/>
      <c r="B285" s="100"/>
      <c r="C285" s="28"/>
      <c r="D285" s="24" t="s">
        <v>31</v>
      </c>
      <c r="E285" s="25">
        <f>E282+E283+E284</f>
        <v>9.2</v>
      </c>
      <c r="F285" s="60">
        <f>F282+F283+F284</f>
        <v>1573.1</v>
      </c>
      <c r="G285" s="60">
        <f>G282+G283+G284</f>
        <v>0</v>
      </c>
      <c r="H285" s="25">
        <f>H282+H283+H284</f>
        <v>-658.9000000000001</v>
      </c>
      <c r="I285" s="59">
        <f t="shared" si="42"/>
        <v>-658.9000000000001</v>
      </c>
      <c r="J285" s="59"/>
      <c r="K285" s="59">
        <f t="shared" si="46"/>
        <v>-41.88544911321595</v>
      </c>
      <c r="M285" s="59">
        <f t="shared" si="41"/>
        <v>-668.1000000000001</v>
      </c>
      <c r="N285" s="66">
        <f aca="true" t="shared" si="47" ref="N285:N297">H285/E285*100</f>
        <v>-7161.956521739133</v>
      </c>
    </row>
    <row r="286" spans="1:14" ht="15.75" customHeight="1" hidden="1">
      <c r="A286" s="100"/>
      <c r="B286" s="100"/>
      <c r="C286" s="16" t="s">
        <v>131</v>
      </c>
      <c r="D286" s="18" t="s">
        <v>132</v>
      </c>
      <c r="E286" s="11">
        <v>3350353.5</v>
      </c>
      <c r="F286" s="14">
        <v>5868800.8</v>
      </c>
      <c r="G286" s="11">
        <v>3268072.1</v>
      </c>
      <c r="H286" s="11">
        <v>3441988.8</v>
      </c>
      <c r="I286" s="15">
        <f t="shared" si="42"/>
        <v>173916.69999999972</v>
      </c>
      <c r="J286" s="15">
        <f aca="true" t="shared" si="48" ref="J286:J295">H286/G286*100</f>
        <v>105.32169103613104</v>
      </c>
      <c r="K286" s="15">
        <f t="shared" si="46"/>
        <v>58.64892875559858</v>
      </c>
      <c r="M286" s="15">
        <f t="shared" si="41"/>
        <v>91635.29999999981</v>
      </c>
      <c r="N286" s="64">
        <f t="shared" si="47"/>
        <v>102.73509347595709</v>
      </c>
    </row>
    <row r="287" spans="1:14" ht="15.75" hidden="1">
      <c r="A287" s="100"/>
      <c r="B287" s="100"/>
      <c r="C287" s="16" t="s">
        <v>133</v>
      </c>
      <c r="D287" s="18" t="s">
        <v>134</v>
      </c>
      <c r="E287" s="11">
        <v>297894.8</v>
      </c>
      <c r="F287" s="11">
        <v>432143.8</v>
      </c>
      <c r="G287" s="11">
        <v>306117.1</v>
      </c>
      <c r="H287" s="11">
        <v>306891.6</v>
      </c>
      <c r="I287" s="15">
        <f t="shared" si="42"/>
        <v>774.5</v>
      </c>
      <c r="J287" s="15">
        <f t="shared" si="48"/>
        <v>100.25300775422217</v>
      </c>
      <c r="K287" s="15">
        <f t="shared" si="46"/>
        <v>71.01608307234767</v>
      </c>
      <c r="M287" s="15">
        <f t="shared" si="41"/>
        <v>8996.799999999988</v>
      </c>
      <c r="N287" s="64">
        <f t="shared" si="47"/>
        <v>103.02012656817104</v>
      </c>
    </row>
    <row r="288" spans="1:14" ht="31.5" hidden="1">
      <c r="A288" s="100"/>
      <c r="B288" s="100"/>
      <c r="C288" s="16" t="s">
        <v>16</v>
      </c>
      <c r="D288" s="21" t="s">
        <v>17</v>
      </c>
      <c r="E288" s="11"/>
      <c r="F288" s="11"/>
      <c r="G288" s="11"/>
      <c r="H288" s="11"/>
      <c r="I288" s="15">
        <f t="shared" si="42"/>
        <v>0</v>
      </c>
      <c r="J288" s="15" t="e">
        <f t="shared" si="48"/>
        <v>#DIV/0!</v>
      </c>
      <c r="K288" s="15" t="e">
        <f t="shared" si="46"/>
        <v>#DIV/0!</v>
      </c>
      <c r="M288" s="15">
        <f aca="true" t="shared" si="49" ref="M288:M319">H288-E288</f>
        <v>0</v>
      </c>
      <c r="N288" s="64" t="e">
        <f t="shared" si="47"/>
        <v>#DIV/0!</v>
      </c>
    </row>
    <row r="289" spans="1:14" ht="15.75" hidden="1">
      <c r="A289" s="100"/>
      <c r="B289" s="100"/>
      <c r="C289" s="16" t="s">
        <v>22</v>
      </c>
      <c r="D289" s="18" t="s">
        <v>23</v>
      </c>
      <c r="E289" s="11">
        <f>E290+E291+E292</f>
        <v>7850.8</v>
      </c>
      <c r="F289" s="11">
        <f>F290+F291+F292</f>
        <v>15126</v>
      </c>
      <c r="G289" s="11">
        <f>G290+G291+G292</f>
        <v>9829.1</v>
      </c>
      <c r="H289" s="11">
        <f>H290+H291+H292</f>
        <v>2726.4</v>
      </c>
      <c r="I289" s="15">
        <f t="shared" si="42"/>
        <v>-7102.700000000001</v>
      </c>
      <c r="J289" s="15">
        <f t="shared" si="48"/>
        <v>27.738043157562746</v>
      </c>
      <c r="K289" s="15">
        <f t="shared" si="46"/>
        <v>18.024593415311386</v>
      </c>
      <c r="M289" s="15">
        <f t="shared" si="49"/>
        <v>-5124.4</v>
      </c>
      <c r="N289" s="64">
        <f t="shared" si="47"/>
        <v>34.72767106536914</v>
      </c>
    </row>
    <row r="290" spans="1:14" ht="78.75" hidden="1">
      <c r="A290" s="100"/>
      <c r="B290" s="100"/>
      <c r="C290" s="19" t="s">
        <v>135</v>
      </c>
      <c r="D290" s="20" t="s">
        <v>136</v>
      </c>
      <c r="E290" s="11">
        <v>1527.3</v>
      </c>
      <c r="F290" s="11">
        <v>2072</v>
      </c>
      <c r="G290" s="11">
        <v>1031.6</v>
      </c>
      <c r="H290" s="11">
        <v>1114.4</v>
      </c>
      <c r="I290" s="15">
        <f t="shared" si="42"/>
        <v>82.80000000000018</v>
      </c>
      <c r="J290" s="15">
        <f t="shared" si="48"/>
        <v>108.02636680884066</v>
      </c>
      <c r="K290" s="15">
        <f t="shared" si="46"/>
        <v>53.78378378378379</v>
      </c>
      <c r="M290" s="15">
        <f t="shared" si="49"/>
        <v>-412.89999999999986</v>
      </c>
      <c r="N290" s="64">
        <f t="shared" si="47"/>
        <v>72.96536371374322</v>
      </c>
    </row>
    <row r="291" spans="1:14" ht="63" hidden="1">
      <c r="A291" s="100"/>
      <c r="B291" s="100"/>
      <c r="C291" s="19" t="s">
        <v>137</v>
      </c>
      <c r="D291" s="20" t="s">
        <v>138</v>
      </c>
      <c r="E291" s="11">
        <v>5138.8</v>
      </c>
      <c r="F291" s="11">
        <f>11654.7+335.4</f>
        <v>11990.1</v>
      </c>
      <c r="G291" s="11">
        <v>8232.5</v>
      </c>
      <c r="H291" s="11">
        <v>580</v>
      </c>
      <c r="I291" s="15">
        <f t="shared" si="42"/>
        <v>-7652.5</v>
      </c>
      <c r="J291" s="15">
        <f t="shared" si="48"/>
        <v>7.045247494685697</v>
      </c>
      <c r="K291" s="15">
        <f t="shared" si="46"/>
        <v>4.837324125737067</v>
      </c>
      <c r="M291" s="15">
        <f t="shared" si="49"/>
        <v>-4558.8</v>
      </c>
      <c r="N291" s="64">
        <f t="shared" si="47"/>
        <v>11.286681715575622</v>
      </c>
    </row>
    <row r="292" spans="1:14" ht="47.25" hidden="1">
      <c r="A292" s="100"/>
      <c r="B292" s="100"/>
      <c r="C292" s="19" t="s">
        <v>25</v>
      </c>
      <c r="D292" s="20" t="s">
        <v>26</v>
      </c>
      <c r="E292" s="11">
        <v>1184.7</v>
      </c>
      <c r="F292" s="11">
        <f>1000+63.9</f>
        <v>1063.9</v>
      </c>
      <c r="G292" s="11">
        <v>565</v>
      </c>
      <c r="H292" s="11">
        <v>1032</v>
      </c>
      <c r="I292" s="15">
        <f t="shared" si="42"/>
        <v>467</v>
      </c>
      <c r="J292" s="15">
        <f t="shared" si="48"/>
        <v>182.65486725663717</v>
      </c>
      <c r="K292" s="15">
        <f t="shared" si="46"/>
        <v>97.00159789453895</v>
      </c>
      <c r="M292" s="15">
        <f t="shared" si="49"/>
        <v>-152.70000000000005</v>
      </c>
      <c r="N292" s="64">
        <f t="shared" si="47"/>
        <v>87.1106609268169</v>
      </c>
    </row>
    <row r="293" spans="1:14" s="26" customFormat="1" ht="15.75" hidden="1">
      <c r="A293" s="100"/>
      <c r="B293" s="100"/>
      <c r="C293" s="38"/>
      <c r="D293" s="24" t="s">
        <v>34</v>
      </c>
      <c r="E293" s="25">
        <f>E286+E287+E288+E289</f>
        <v>3656099.0999999996</v>
      </c>
      <c r="F293" s="25">
        <f>F286+F287+F288+F289</f>
        <v>6316070.6</v>
      </c>
      <c r="G293" s="25">
        <f>G286+G287+G288+G289</f>
        <v>3584018.3000000003</v>
      </c>
      <c r="H293" s="25">
        <f>H286+H287+H288+H289</f>
        <v>3751606.8</v>
      </c>
      <c r="I293" s="59">
        <f t="shared" si="42"/>
        <v>167588.49999999953</v>
      </c>
      <c r="J293" s="59">
        <f t="shared" si="48"/>
        <v>104.6759945394252</v>
      </c>
      <c r="K293" s="59">
        <f t="shared" si="46"/>
        <v>59.39779710505453</v>
      </c>
      <c r="M293" s="59">
        <f t="shared" si="49"/>
        <v>95507.70000000019</v>
      </c>
      <c r="N293" s="66">
        <f t="shared" si="47"/>
        <v>102.61228422391507</v>
      </c>
    </row>
    <row r="294" spans="1:14" s="26" customFormat="1" ht="31.5" hidden="1">
      <c r="A294" s="100"/>
      <c r="B294" s="100"/>
      <c r="C294" s="38"/>
      <c r="D294" s="24" t="s">
        <v>211</v>
      </c>
      <c r="E294" s="25">
        <f>E285+E293-E283</f>
        <v>3656108.3</v>
      </c>
      <c r="F294" s="60">
        <f>F285+F293-F283</f>
        <v>6317643.699999999</v>
      </c>
      <c r="G294" s="60">
        <f>G285+G293-G283</f>
        <v>3584018.3000000003</v>
      </c>
      <c r="H294" s="25">
        <f>H285+H293-H283</f>
        <v>3751622.1</v>
      </c>
      <c r="I294" s="59">
        <f t="shared" si="42"/>
        <v>167603.7999999998</v>
      </c>
      <c r="J294" s="59">
        <f t="shared" si="48"/>
        <v>104.67642143456688</v>
      </c>
      <c r="K294" s="59">
        <f t="shared" si="46"/>
        <v>59.383249169306595</v>
      </c>
      <c r="M294" s="59">
        <f t="shared" si="49"/>
        <v>95513.80000000028</v>
      </c>
      <c r="N294" s="66">
        <f t="shared" si="47"/>
        <v>102.61244449460101</v>
      </c>
    </row>
    <row r="295" spans="1:14" s="26" customFormat="1" ht="31.5" hidden="1">
      <c r="A295" s="101"/>
      <c r="B295" s="101"/>
      <c r="C295" s="28"/>
      <c r="D295" s="24" t="s">
        <v>212</v>
      </c>
      <c r="E295" s="25">
        <f>E285+E293</f>
        <v>3656108.3</v>
      </c>
      <c r="F295" s="60">
        <f>F285+F293</f>
        <v>6317643.699999999</v>
      </c>
      <c r="G295" s="60">
        <f>G285+G293</f>
        <v>3584018.3000000003</v>
      </c>
      <c r="H295" s="25">
        <f>H285+H293</f>
        <v>3750947.9</v>
      </c>
      <c r="I295" s="59">
        <f t="shared" si="42"/>
        <v>166929.59999999963</v>
      </c>
      <c r="J295" s="59">
        <f t="shared" si="48"/>
        <v>104.65761014668927</v>
      </c>
      <c r="K295" s="59">
        <f t="shared" si="46"/>
        <v>59.37257746903328</v>
      </c>
      <c r="M295" s="59">
        <f t="shared" si="49"/>
        <v>94839.6000000001</v>
      </c>
      <c r="N295" s="66">
        <f t="shared" si="47"/>
        <v>102.59400412181445</v>
      </c>
    </row>
    <row r="296" spans="1:14" s="26" customFormat="1" ht="31.5" hidden="1">
      <c r="A296" s="95">
        <v>955</v>
      </c>
      <c r="B296" s="95" t="s">
        <v>195</v>
      </c>
      <c r="C296" s="16" t="s">
        <v>16</v>
      </c>
      <c r="D296" s="21" t="s">
        <v>17</v>
      </c>
      <c r="E296" s="11">
        <v>878.3</v>
      </c>
      <c r="F296" s="25"/>
      <c r="G296" s="25"/>
      <c r="H296" s="11">
        <v>251.6</v>
      </c>
      <c r="I296" s="15">
        <f t="shared" si="42"/>
        <v>251.6</v>
      </c>
      <c r="J296" s="15"/>
      <c r="K296" s="15"/>
      <c r="L296" s="3"/>
      <c r="M296" s="15">
        <f t="shared" si="49"/>
        <v>-626.6999999999999</v>
      </c>
      <c r="N296" s="64">
        <f t="shared" si="47"/>
        <v>28.64624843447569</v>
      </c>
    </row>
    <row r="297" spans="1:14" s="26" customFormat="1" ht="15.75" hidden="1">
      <c r="A297" s="100"/>
      <c r="B297" s="100"/>
      <c r="C297" s="16" t="s">
        <v>27</v>
      </c>
      <c r="D297" s="18" t="s">
        <v>28</v>
      </c>
      <c r="E297" s="11">
        <v>2.7</v>
      </c>
      <c r="F297" s="25"/>
      <c r="G297" s="25"/>
      <c r="H297" s="11">
        <v>14.9</v>
      </c>
      <c r="I297" s="15">
        <f t="shared" si="42"/>
        <v>14.9</v>
      </c>
      <c r="J297" s="15"/>
      <c r="K297" s="15"/>
      <c r="L297" s="3"/>
      <c r="M297" s="15">
        <f t="shared" si="49"/>
        <v>12.2</v>
      </c>
      <c r="N297" s="64">
        <f t="shared" si="47"/>
        <v>551.8518518518518</v>
      </c>
    </row>
    <row r="298" spans="1:14" ht="15.75" customHeight="1" hidden="1">
      <c r="A298" s="100"/>
      <c r="B298" s="100"/>
      <c r="C298" s="16" t="s">
        <v>217</v>
      </c>
      <c r="D298" s="18" t="s">
        <v>46</v>
      </c>
      <c r="E298" s="34"/>
      <c r="F298" s="34"/>
      <c r="G298" s="34"/>
      <c r="H298" s="34">
        <v>-2870.5</v>
      </c>
      <c r="I298" s="15">
        <f t="shared" si="42"/>
        <v>-2870.5</v>
      </c>
      <c r="J298" s="15"/>
      <c r="K298" s="15"/>
      <c r="M298" s="15">
        <f t="shared" si="49"/>
        <v>-2870.5</v>
      </c>
      <c r="N298" s="64"/>
    </row>
    <row r="299" spans="1:14" ht="15.75" hidden="1">
      <c r="A299" s="100"/>
      <c r="B299" s="100"/>
      <c r="C299" s="16" t="s">
        <v>49</v>
      </c>
      <c r="D299" s="18" t="s">
        <v>120</v>
      </c>
      <c r="E299" s="34"/>
      <c r="F299" s="34"/>
      <c r="G299" s="34"/>
      <c r="H299" s="34"/>
      <c r="I299" s="15">
        <f t="shared" si="42"/>
        <v>0</v>
      </c>
      <c r="J299" s="15" t="e">
        <f>H299/G299*100</f>
        <v>#DIV/0!</v>
      </c>
      <c r="K299" s="15" t="e">
        <f>H299/F299*100</f>
        <v>#DIV/0!</v>
      </c>
      <c r="M299" s="15">
        <f t="shared" si="49"/>
        <v>0</v>
      </c>
      <c r="N299" s="64"/>
    </row>
    <row r="300" spans="1:14" ht="15.75" hidden="1">
      <c r="A300" s="100"/>
      <c r="B300" s="100"/>
      <c r="C300" s="16" t="s">
        <v>50</v>
      </c>
      <c r="D300" s="18" t="s">
        <v>87</v>
      </c>
      <c r="E300" s="34"/>
      <c r="F300" s="34">
        <v>46255.5</v>
      </c>
      <c r="G300" s="34">
        <v>46255.5</v>
      </c>
      <c r="H300" s="34">
        <v>46255.5</v>
      </c>
      <c r="I300" s="15">
        <f t="shared" si="42"/>
        <v>0</v>
      </c>
      <c r="J300" s="15">
        <f>H300/G300*100</f>
        <v>100</v>
      </c>
      <c r="K300" s="15">
        <f>H300/F300*100</f>
        <v>100</v>
      </c>
      <c r="M300" s="15">
        <f t="shared" si="49"/>
        <v>46255.5</v>
      </c>
      <c r="N300" s="64"/>
    </row>
    <row r="301" spans="1:14" s="26" customFormat="1" ht="31.5" hidden="1">
      <c r="A301" s="100"/>
      <c r="B301" s="100"/>
      <c r="C301" s="28"/>
      <c r="D301" s="24" t="s">
        <v>211</v>
      </c>
      <c r="E301" s="37">
        <f>E302-E298</f>
        <v>881</v>
      </c>
      <c r="F301" s="37">
        <f>F302-F298</f>
        <v>46255.5</v>
      </c>
      <c r="G301" s="37">
        <f>G302-G298</f>
        <v>46255.5</v>
      </c>
      <c r="H301" s="37">
        <f>H302-H298</f>
        <v>46522</v>
      </c>
      <c r="I301" s="59">
        <f t="shared" si="42"/>
        <v>266.5</v>
      </c>
      <c r="J301" s="59">
        <f>H301/G301*100</f>
        <v>100.57614770135443</v>
      </c>
      <c r="K301" s="59">
        <f>H301/F301*100</f>
        <v>100.57614770135443</v>
      </c>
      <c r="M301" s="59">
        <f t="shared" si="49"/>
        <v>45641</v>
      </c>
      <c r="N301" s="66">
        <f>H301/E301*100</f>
        <v>5280.590238365494</v>
      </c>
    </row>
    <row r="302" spans="1:14" s="26" customFormat="1" ht="33" customHeight="1" hidden="1">
      <c r="A302" s="101"/>
      <c r="B302" s="101"/>
      <c r="C302" s="23"/>
      <c r="D302" s="24" t="s">
        <v>212</v>
      </c>
      <c r="E302" s="37">
        <f>SUM(E296:E300)</f>
        <v>881</v>
      </c>
      <c r="F302" s="37">
        <f>SUM(F296:F300)</f>
        <v>46255.5</v>
      </c>
      <c r="G302" s="37">
        <f>SUM(G296:G300)</f>
        <v>46255.5</v>
      </c>
      <c r="H302" s="37">
        <f>SUM(H296:H300)</f>
        <v>43651.5</v>
      </c>
      <c r="I302" s="59">
        <f t="shared" si="42"/>
        <v>-2604</v>
      </c>
      <c r="J302" s="59">
        <f>H302/G302*100</f>
        <v>94.37039919577131</v>
      </c>
      <c r="K302" s="59">
        <f>H302/F302*100</f>
        <v>94.37039919577131</v>
      </c>
      <c r="M302" s="59">
        <f t="shared" si="49"/>
        <v>42770.5</v>
      </c>
      <c r="N302" s="66">
        <f>H302/E302*100</f>
        <v>4954.767309875142</v>
      </c>
    </row>
    <row r="303" spans="1:14" s="26" customFormat="1" ht="31.5" customHeight="1" hidden="1">
      <c r="A303" s="92" t="s">
        <v>139</v>
      </c>
      <c r="B303" s="95" t="s">
        <v>140</v>
      </c>
      <c r="C303" s="16" t="s">
        <v>16</v>
      </c>
      <c r="D303" s="21" t="s">
        <v>17</v>
      </c>
      <c r="E303" s="34">
        <v>289.5</v>
      </c>
      <c r="F303" s="37"/>
      <c r="G303" s="37"/>
      <c r="H303" s="34">
        <v>213.9</v>
      </c>
      <c r="I303" s="15">
        <f t="shared" si="42"/>
        <v>213.9</v>
      </c>
      <c r="J303" s="15"/>
      <c r="K303" s="15"/>
      <c r="L303" s="3"/>
      <c r="M303" s="15">
        <f t="shared" si="49"/>
        <v>-75.6</v>
      </c>
      <c r="N303" s="64">
        <f>H303/E303*100</f>
        <v>73.8860103626943</v>
      </c>
    </row>
    <row r="304" spans="1:14" s="26" customFormat="1" ht="31.5" customHeight="1" hidden="1">
      <c r="A304" s="98"/>
      <c r="B304" s="96"/>
      <c r="C304" s="19" t="s">
        <v>18</v>
      </c>
      <c r="D304" s="22" t="s">
        <v>228</v>
      </c>
      <c r="E304" s="34"/>
      <c r="F304" s="37"/>
      <c r="G304" s="37"/>
      <c r="H304" s="34">
        <v>72.4</v>
      </c>
      <c r="I304" s="15">
        <f t="shared" si="42"/>
        <v>72.4</v>
      </c>
      <c r="J304" s="15"/>
      <c r="K304" s="15"/>
      <c r="L304" s="3"/>
      <c r="M304" s="15">
        <f t="shared" si="49"/>
        <v>72.4</v>
      </c>
      <c r="N304" s="64"/>
    </row>
    <row r="305" spans="1:14" ht="15.75" hidden="1">
      <c r="A305" s="98"/>
      <c r="B305" s="96"/>
      <c r="C305" s="16" t="s">
        <v>22</v>
      </c>
      <c r="D305" s="18" t="s">
        <v>23</v>
      </c>
      <c r="E305" s="11">
        <f>E306</f>
        <v>0</v>
      </c>
      <c r="F305" s="11">
        <f>F306</f>
        <v>0</v>
      </c>
      <c r="G305" s="11">
        <f>G306</f>
        <v>0</v>
      </c>
      <c r="H305" s="11">
        <f>H306</f>
        <v>0</v>
      </c>
      <c r="I305" s="15">
        <f t="shared" si="42"/>
        <v>0</v>
      </c>
      <c r="J305" s="15"/>
      <c r="K305" s="15"/>
      <c r="M305" s="15">
        <f t="shared" si="49"/>
        <v>0</v>
      </c>
      <c r="N305" s="64"/>
    </row>
    <row r="306" spans="1:14" ht="46.5" customHeight="1" hidden="1">
      <c r="A306" s="98"/>
      <c r="B306" s="96"/>
      <c r="C306" s="19" t="s">
        <v>25</v>
      </c>
      <c r="D306" s="20" t="s">
        <v>26</v>
      </c>
      <c r="E306" s="11"/>
      <c r="F306" s="11"/>
      <c r="G306" s="11"/>
      <c r="H306" s="11"/>
      <c r="I306" s="15">
        <f t="shared" si="42"/>
        <v>0</v>
      </c>
      <c r="J306" s="15"/>
      <c r="K306" s="15"/>
      <c r="M306" s="15">
        <f t="shared" si="49"/>
        <v>0</v>
      </c>
      <c r="N306" s="64"/>
    </row>
    <row r="307" spans="1:14" ht="15.75" customHeight="1" hidden="1">
      <c r="A307" s="98"/>
      <c r="B307" s="96"/>
      <c r="C307" s="16" t="s">
        <v>27</v>
      </c>
      <c r="D307" s="18" t="s">
        <v>28</v>
      </c>
      <c r="E307" s="11"/>
      <c r="F307" s="11"/>
      <c r="G307" s="11"/>
      <c r="H307" s="11">
        <v>29.7</v>
      </c>
      <c r="I307" s="15">
        <f t="shared" si="42"/>
        <v>29.7</v>
      </c>
      <c r="J307" s="15"/>
      <c r="K307" s="15"/>
      <c r="M307" s="15">
        <f t="shared" si="49"/>
        <v>29.7</v>
      </c>
      <c r="N307" s="64"/>
    </row>
    <row r="308" spans="1:14" ht="15.75" customHeight="1" hidden="1">
      <c r="A308" s="98"/>
      <c r="B308" s="96"/>
      <c r="C308" s="16" t="s">
        <v>29</v>
      </c>
      <c r="D308" s="18" t="s">
        <v>30</v>
      </c>
      <c r="E308" s="11"/>
      <c r="F308" s="11"/>
      <c r="G308" s="11"/>
      <c r="H308" s="11"/>
      <c r="I308" s="15">
        <f t="shared" si="42"/>
        <v>0</v>
      </c>
      <c r="J308" s="15"/>
      <c r="K308" s="15"/>
      <c r="M308" s="15">
        <f t="shared" si="49"/>
        <v>0</v>
      </c>
      <c r="N308" s="64"/>
    </row>
    <row r="309" spans="1:14" ht="15.75" customHeight="1" hidden="1">
      <c r="A309" s="98"/>
      <c r="B309" s="96"/>
      <c r="C309" s="16" t="s">
        <v>217</v>
      </c>
      <c r="D309" s="18" t="s">
        <v>46</v>
      </c>
      <c r="E309" s="11"/>
      <c r="F309" s="11"/>
      <c r="G309" s="11"/>
      <c r="H309" s="11">
        <v>-156.5</v>
      </c>
      <c r="I309" s="15">
        <f t="shared" si="42"/>
        <v>-156.5</v>
      </c>
      <c r="J309" s="15"/>
      <c r="K309" s="15"/>
      <c r="M309" s="15">
        <f t="shared" si="49"/>
        <v>-156.5</v>
      </c>
      <c r="N309" s="64"/>
    </row>
    <row r="310" spans="1:14" ht="15.75" hidden="1">
      <c r="A310" s="98"/>
      <c r="B310" s="96"/>
      <c r="C310" s="16" t="s">
        <v>50</v>
      </c>
      <c r="D310" s="18" t="s">
        <v>87</v>
      </c>
      <c r="E310" s="11">
        <v>217.3</v>
      </c>
      <c r="F310" s="11">
        <v>559.4</v>
      </c>
      <c r="G310" s="11">
        <v>487.2</v>
      </c>
      <c r="H310" s="11">
        <v>487.1</v>
      </c>
      <c r="I310" s="15">
        <f t="shared" si="42"/>
        <v>-0.0999999999999659</v>
      </c>
      <c r="J310" s="15">
        <f>H310/G310*100</f>
        <v>99.97947454844007</v>
      </c>
      <c r="K310" s="15">
        <f>H310/F310*100</f>
        <v>87.07543796925277</v>
      </c>
      <c r="M310" s="15">
        <f t="shared" si="49"/>
        <v>269.8</v>
      </c>
      <c r="N310" s="64">
        <f aca="true" t="shared" si="50" ref="N310:N326">H310/E310*100</f>
        <v>224.16014726184997</v>
      </c>
    </row>
    <row r="311" spans="1:14" ht="15.75" hidden="1">
      <c r="A311" s="98"/>
      <c r="B311" s="96"/>
      <c r="C311" s="16" t="s">
        <v>52</v>
      </c>
      <c r="D311" s="20" t="s">
        <v>53</v>
      </c>
      <c r="E311" s="11">
        <v>126994.4</v>
      </c>
      <c r="F311" s="11">
        <v>197660.9</v>
      </c>
      <c r="G311" s="11">
        <v>148245.7</v>
      </c>
      <c r="H311" s="11">
        <v>110812.4</v>
      </c>
      <c r="I311" s="15">
        <f t="shared" si="42"/>
        <v>-37433.30000000002</v>
      </c>
      <c r="J311" s="15">
        <f>H311/G311*100</f>
        <v>74.74914955374759</v>
      </c>
      <c r="K311" s="15">
        <f>H311/F311*100</f>
        <v>56.06187161952617</v>
      </c>
      <c r="M311" s="15">
        <f t="shared" si="49"/>
        <v>-16182</v>
      </c>
      <c r="N311" s="64">
        <f t="shared" si="50"/>
        <v>87.2577058515966</v>
      </c>
    </row>
    <row r="312" spans="1:14" s="26" customFormat="1" ht="15.75" hidden="1">
      <c r="A312" s="98"/>
      <c r="B312" s="96"/>
      <c r="C312" s="8"/>
      <c r="D312" s="24" t="s">
        <v>31</v>
      </c>
      <c r="E312" s="37">
        <f>SUM(E303:E305,E307:E311)</f>
        <v>127501.2</v>
      </c>
      <c r="F312" s="37">
        <f>SUM(F303:F305,F307:F311)</f>
        <v>198220.3</v>
      </c>
      <c r="G312" s="37">
        <f>SUM(G303:G305,G307:G311)</f>
        <v>148732.90000000002</v>
      </c>
      <c r="H312" s="37">
        <f>SUM(H303:H305,H307:H311)</f>
        <v>111459</v>
      </c>
      <c r="I312" s="59">
        <f t="shared" si="42"/>
        <v>-37273.90000000002</v>
      </c>
      <c r="J312" s="59">
        <f>H312/G312*100</f>
        <v>74.93903500839423</v>
      </c>
      <c r="K312" s="59">
        <f>H312/F312*100</f>
        <v>56.229861421862445</v>
      </c>
      <c r="M312" s="59">
        <f t="shared" si="49"/>
        <v>-16042.199999999997</v>
      </c>
      <c r="N312" s="66">
        <f t="shared" si="50"/>
        <v>87.41800077175745</v>
      </c>
    </row>
    <row r="313" spans="1:14" ht="15.75" hidden="1">
      <c r="A313" s="98"/>
      <c r="B313" s="96"/>
      <c r="C313" s="16" t="s">
        <v>141</v>
      </c>
      <c r="D313" s="18" t="s">
        <v>142</v>
      </c>
      <c r="E313" s="11">
        <v>64604.2</v>
      </c>
      <c r="F313" s="11">
        <v>173920.5</v>
      </c>
      <c r="G313" s="11">
        <v>87510</v>
      </c>
      <c r="H313" s="11">
        <v>88508.8</v>
      </c>
      <c r="I313" s="15">
        <f t="shared" si="42"/>
        <v>998.8000000000029</v>
      </c>
      <c r="J313" s="15">
        <f>H313/G313*100</f>
        <v>101.14135527368302</v>
      </c>
      <c r="K313" s="15">
        <f>H313/F313*100</f>
        <v>50.89037807504003</v>
      </c>
      <c r="M313" s="15">
        <f t="shared" si="49"/>
        <v>23904.600000000006</v>
      </c>
      <c r="N313" s="64">
        <f t="shared" si="50"/>
        <v>137.00161908978055</v>
      </c>
    </row>
    <row r="314" spans="1:14" ht="31.5" hidden="1">
      <c r="A314" s="98"/>
      <c r="B314" s="96"/>
      <c r="C314" s="16" t="s">
        <v>16</v>
      </c>
      <c r="D314" s="21" t="s">
        <v>17</v>
      </c>
      <c r="E314" s="11">
        <v>0.1</v>
      </c>
      <c r="F314" s="11"/>
      <c r="G314" s="11"/>
      <c r="H314" s="11"/>
      <c r="I314" s="15">
        <f t="shared" si="42"/>
        <v>0</v>
      </c>
      <c r="J314" s="15"/>
      <c r="K314" s="15"/>
      <c r="M314" s="15">
        <f t="shared" si="49"/>
        <v>-0.1</v>
      </c>
      <c r="N314" s="64">
        <f t="shared" si="50"/>
        <v>0</v>
      </c>
    </row>
    <row r="315" spans="1:14" ht="15.75" hidden="1">
      <c r="A315" s="98"/>
      <c r="B315" s="96"/>
      <c r="C315" s="16" t="s">
        <v>22</v>
      </c>
      <c r="D315" s="18" t="s">
        <v>23</v>
      </c>
      <c r="E315" s="11">
        <f>SUM(E316:E319)</f>
        <v>14172.599999999999</v>
      </c>
      <c r="F315" s="11">
        <f>SUM(F316:F319)</f>
        <v>23545.1</v>
      </c>
      <c r="G315" s="11">
        <f>SUM(G316:G319)</f>
        <v>13375.599999999999</v>
      </c>
      <c r="H315" s="11">
        <f>SUM(H316:H319)</f>
        <v>12378.8</v>
      </c>
      <c r="I315" s="15">
        <f t="shared" si="42"/>
        <v>-996.7999999999993</v>
      </c>
      <c r="J315" s="15">
        <f aca="true" t="shared" si="51" ref="J315:J326">H315/G315*100</f>
        <v>92.54762403181914</v>
      </c>
      <c r="K315" s="15">
        <f aca="true" t="shared" si="52" ref="K315:K326">H315/F315*100</f>
        <v>52.57484572161511</v>
      </c>
      <c r="M315" s="15">
        <f t="shared" si="49"/>
        <v>-1793.7999999999993</v>
      </c>
      <c r="N315" s="64">
        <f t="shared" si="50"/>
        <v>87.34318332557189</v>
      </c>
    </row>
    <row r="316" spans="1:14" s="26" customFormat="1" ht="63" hidden="1">
      <c r="A316" s="98"/>
      <c r="B316" s="96"/>
      <c r="C316" s="19" t="s">
        <v>143</v>
      </c>
      <c r="D316" s="20" t="s">
        <v>144</v>
      </c>
      <c r="E316" s="11">
        <v>290.6</v>
      </c>
      <c r="F316" s="11">
        <v>540</v>
      </c>
      <c r="G316" s="11">
        <v>296.1</v>
      </c>
      <c r="H316" s="11">
        <v>264.4</v>
      </c>
      <c r="I316" s="15">
        <f t="shared" si="42"/>
        <v>-31.700000000000045</v>
      </c>
      <c r="J316" s="15">
        <f t="shared" si="51"/>
        <v>89.29415737926375</v>
      </c>
      <c r="K316" s="15">
        <f t="shared" si="52"/>
        <v>48.962962962962955</v>
      </c>
      <c r="L316" s="3"/>
      <c r="M316" s="15">
        <f t="shared" si="49"/>
        <v>-26.200000000000045</v>
      </c>
      <c r="N316" s="64">
        <f t="shared" si="50"/>
        <v>90.98417068134891</v>
      </c>
    </row>
    <row r="317" spans="1:14" s="26" customFormat="1" ht="63" hidden="1">
      <c r="A317" s="98"/>
      <c r="B317" s="96"/>
      <c r="C317" s="19" t="s">
        <v>145</v>
      </c>
      <c r="D317" s="20" t="s">
        <v>146</v>
      </c>
      <c r="E317" s="11">
        <v>1308</v>
      </c>
      <c r="F317" s="11">
        <f>95+1400+316.3</f>
        <v>1811.3</v>
      </c>
      <c r="G317" s="11">
        <v>1169.7</v>
      </c>
      <c r="H317" s="11">
        <v>318</v>
      </c>
      <c r="I317" s="15">
        <f t="shared" si="42"/>
        <v>-851.7</v>
      </c>
      <c r="J317" s="15">
        <f t="shared" si="51"/>
        <v>27.18645806617081</v>
      </c>
      <c r="K317" s="15">
        <f t="shared" si="52"/>
        <v>17.55645116766963</v>
      </c>
      <c r="L317" s="3"/>
      <c r="M317" s="15">
        <f t="shared" si="49"/>
        <v>-990</v>
      </c>
      <c r="N317" s="64">
        <f t="shared" si="50"/>
        <v>24.31192660550459</v>
      </c>
    </row>
    <row r="318" spans="1:14" s="26" customFormat="1" ht="47.25" hidden="1">
      <c r="A318" s="98"/>
      <c r="B318" s="96"/>
      <c r="C318" s="19" t="s">
        <v>147</v>
      </c>
      <c r="D318" s="20" t="s">
        <v>148</v>
      </c>
      <c r="E318" s="11">
        <v>2.2</v>
      </c>
      <c r="F318" s="11">
        <f>24.2</f>
        <v>24.2</v>
      </c>
      <c r="G318" s="11">
        <v>13</v>
      </c>
      <c r="H318" s="11"/>
      <c r="I318" s="15">
        <f t="shared" si="42"/>
        <v>-13</v>
      </c>
      <c r="J318" s="15">
        <f t="shared" si="51"/>
        <v>0</v>
      </c>
      <c r="K318" s="15">
        <f t="shared" si="52"/>
        <v>0</v>
      </c>
      <c r="L318" s="3"/>
      <c r="M318" s="15">
        <f t="shared" si="49"/>
        <v>-2.2</v>
      </c>
      <c r="N318" s="64">
        <f t="shared" si="50"/>
        <v>0</v>
      </c>
    </row>
    <row r="319" spans="1:14" s="26" customFormat="1" ht="47.25" hidden="1">
      <c r="A319" s="98"/>
      <c r="B319" s="96"/>
      <c r="C319" s="19" t="s">
        <v>25</v>
      </c>
      <c r="D319" s="20" t="s">
        <v>26</v>
      </c>
      <c r="E319" s="11">
        <v>12571.8</v>
      </c>
      <c r="F319" s="11">
        <f>3169.6+18000</f>
        <v>21169.6</v>
      </c>
      <c r="G319" s="11">
        <v>11896.8</v>
      </c>
      <c r="H319" s="11">
        <v>11796.4</v>
      </c>
      <c r="I319" s="15">
        <f t="shared" si="42"/>
        <v>-100.39999999999964</v>
      </c>
      <c r="J319" s="15">
        <f t="shared" si="51"/>
        <v>99.15607558335014</v>
      </c>
      <c r="K319" s="15">
        <f t="shared" si="52"/>
        <v>55.72330133776736</v>
      </c>
      <c r="L319" s="3"/>
      <c r="M319" s="15">
        <f t="shared" si="49"/>
        <v>-775.3999999999996</v>
      </c>
      <c r="N319" s="64">
        <f t="shared" si="50"/>
        <v>93.83222768418206</v>
      </c>
    </row>
    <row r="320" spans="1:14" s="26" customFormat="1" ht="15.75" hidden="1">
      <c r="A320" s="98"/>
      <c r="B320" s="96"/>
      <c r="C320" s="16" t="s">
        <v>52</v>
      </c>
      <c r="D320" s="20" t="s">
        <v>53</v>
      </c>
      <c r="E320" s="11"/>
      <c r="F320" s="11"/>
      <c r="G320" s="11"/>
      <c r="H320" s="11"/>
      <c r="I320" s="15">
        <f t="shared" si="42"/>
        <v>0</v>
      </c>
      <c r="J320" s="15" t="e">
        <f t="shared" si="51"/>
        <v>#DIV/0!</v>
      </c>
      <c r="K320" s="15" t="e">
        <f t="shared" si="52"/>
        <v>#DIV/0!</v>
      </c>
      <c r="L320" s="3"/>
      <c r="M320" s="15">
        <f aca="true" t="shared" si="53" ref="M320:M351">H320-E320</f>
        <v>0</v>
      </c>
      <c r="N320" s="64" t="e">
        <f t="shared" si="50"/>
        <v>#DIV/0!</v>
      </c>
    </row>
    <row r="321" spans="1:14" s="26" customFormat="1" ht="15.75" hidden="1">
      <c r="A321" s="98"/>
      <c r="B321" s="96"/>
      <c r="C321" s="28"/>
      <c r="D321" s="24" t="s">
        <v>34</v>
      </c>
      <c r="E321" s="37">
        <f>SUM(E313:E315,E320)</f>
        <v>78776.9</v>
      </c>
      <c r="F321" s="37">
        <f>SUM(F313:F315,F320)</f>
        <v>197465.6</v>
      </c>
      <c r="G321" s="37">
        <f>SUM(G313:G315,G320)</f>
        <v>100885.6</v>
      </c>
      <c r="H321" s="37">
        <f>SUM(H313:H315,H320)</f>
        <v>100887.6</v>
      </c>
      <c r="I321" s="59">
        <f t="shared" si="42"/>
        <v>2</v>
      </c>
      <c r="J321" s="59">
        <f t="shared" si="51"/>
        <v>100.00198244348053</v>
      </c>
      <c r="K321" s="59">
        <f t="shared" si="52"/>
        <v>51.091228041745</v>
      </c>
      <c r="M321" s="59">
        <f t="shared" si="53"/>
        <v>22110.70000000001</v>
      </c>
      <c r="N321" s="66">
        <f t="shared" si="50"/>
        <v>128.06749186627047</v>
      </c>
    </row>
    <row r="322" spans="1:14" s="26" customFormat="1" ht="31.5" hidden="1">
      <c r="A322" s="98"/>
      <c r="B322" s="96"/>
      <c r="C322" s="28"/>
      <c r="D322" s="24" t="s">
        <v>211</v>
      </c>
      <c r="E322" s="37">
        <f>E323-E309</f>
        <v>206278.09999999998</v>
      </c>
      <c r="F322" s="37">
        <f>F323-F309</f>
        <v>395685.9</v>
      </c>
      <c r="G322" s="37">
        <f>G323-G309</f>
        <v>249618.50000000003</v>
      </c>
      <c r="H322" s="37">
        <f>H323-H309</f>
        <v>212503.1</v>
      </c>
      <c r="I322" s="59">
        <f t="shared" si="42"/>
        <v>-37115.40000000002</v>
      </c>
      <c r="J322" s="59">
        <f t="shared" si="51"/>
        <v>85.13115013510615</v>
      </c>
      <c r="K322" s="59">
        <f t="shared" si="52"/>
        <v>53.70499681691968</v>
      </c>
      <c r="M322" s="59">
        <f t="shared" si="53"/>
        <v>6225.000000000029</v>
      </c>
      <c r="N322" s="66">
        <f t="shared" si="50"/>
        <v>103.01777066978997</v>
      </c>
    </row>
    <row r="323" spans="1:14" s="26" customFormat="1" ht="31.5" hidden="1">
      <c r="A323" s="99"/>
      <c r="B323" s="97"/>
      <c r="C323" s="28"/>
      <c r="D323" s="24" t="s">
        <v>212</v>
      </c>
      <c r="E323" s="37">
        <f>E312+E321</f>
        <v>206278.09999999998</v>
      </c>
      <c r="F323" s="37">
        <f>F312+F321</f>
        <v>395685.9</v>
      </c>
      <c r="G323" s="37">
        <f>G312+G321</f>
        <v>249618.50000000003</v>
      </c>
      <c r="H323" s="37">
        <f>H312+H321</f>
        <v>212346.6</v>
      </c>
      <c r="I323" s="59">
        <f t="shared" si="42"/>
        <v>-37271.90000000002</v>
      </c>
      <c r="J323" s="59">
        <f t="shared" si="51"/>
        <v>85.06845446150825</v>
      </c>
      <c r="K323" s="59">
        <f t="shared" si="52"/>
        <v>53.665445243310415</v>
      </c>
      <c r="M323" s="59">
        <f t="shared" si="53"/>
        <v>6068.500000000029</v>
      </c>
      <c r="N323" s="66">
        <f t="shared" si="50"/>
        <v>102.94190221841293</v>
      </c>
    </row>
    <row r="324" spans="1:14" ht="31.5" customHeight="1" hidden="1">
      <c r="A324" s="95" t="s">
        <v>149</v>
      </c>
      <c r="B324" s="95" t="s">
        <v>150</v>
      </c>
      <c r="C324" s="16" t="s">
        <v>151</v>
      </c>
      <c r="D324" s="18" t="s">
        <v>152</v>
      </c>
      <c r="E324" s="11">
        <v>304.8</v>
      </c>
      <c r="F324" s="11">
        <v>462</v>
      </c>
      <c r="G324" s="11">
        <v>324</v>
      </c>
      <c r="H324" s="11">
        <v>339</v>
      </c>
      <c r="I324" s="15">
        <f t="shared" si="42"/>
        <v>15</v>
      </c>
      <c r="J324" s="15">
        <f t="shared" si="51"/>
        <v>104.62962962962963</v>
      </c>
      <c r="K324" s="15">
        <f t="shared" si="52"/>
        <v>73.37662337662337</v>
      </c>
      <c r="M324" s="15">
        <f t="shared" si="53"/>
        <v>34.19999999999999</v>
      </c>
      <c r="N324" s="64">
        <f t="shared" si="50"/>
        <v>111.22047244094489</v>
      </c>
    </row>
    <row r="325" spans="1:14" ht="15.75" customHeight="1" hidden="1">
      <c r="A325" s="96"/>
      <c r="B325" s="96"/>
      <c r="C325" s="16" t="s">
        <v>10</v>
      </c>
      <c r="D325" s="17" t="s">
        <v>153</v>
      </c>
      <c r="E325" s="11"/>
      <c r="F325" s="11"/>
      <c r="G325" s="11"/>
      <c r="H325" s="11"/>
      <c r="I325" s="15">
        <f t="shared" si="42"/>
        <v>0</v>
      </c>
      <c r="J325" s="15" t="e">
        <f t="shared" si="51"/>
        <v>#DIV/0!</v>
      </c>
      <c r="K325" s="15" t="e">
        <f t="shared" si="52"/>
        <v>#DIV/0!</v>
      </c>
      <c r="M325" s="15">
        <f t="shared" si="53"/>
        <v>0</v>
      </c>
      <c r="N325" s="64" t="e">
        <f t="shared" si="50"/>
        <v>#DIV/0!</v>
      </c>
    </row>
    <row r="326" spans="1:14" ht="47.25" hidden="1">
      <c r="A326" s="96"/>
      <c r="B326" s="96"/>
      <c r="C326" s="19" t="s">
        <v>14</v>
      </c>
      <c r="D326" s="20" t="s">
        <v>201</v>
      </c>
      <c r="E326" s="11">
        <v>30730.1</v>
      </c>
      <c r="F326" s="11">
        <v>68493.4</v>
      </c>
      <c r="G326" s="11">
        <v>47423.8</v>
      </c>
      <c r="H326" s="11">
        <v>27554.3</v>
      </c>
      <c r="I326" s="15">
        <f aca="true" t="shared" si="54" ref="I326:I389">H326-G326</f>
        <v>-19869.500000000004</v>
      </c>
      <c r="J326" s="15">
        <f t="shared" si="51"/>
        <v>58.10226089010159</v>
      </c>
      <c r="K326" s="15">
        <f t="shared" si="52"/>
        <v>40.229131565961104</v>
      </c>
      <c r="M326" s="15">
        <f t="shared" si="53"/>
        <v>-3175.7999999999993</v>
      </c>
      <c r="N326" s="64">
        <f t="shared" si="50"/>
        <v>89.66550710866544</v>
      </c>
    </row>
    <row r="327" spans="1:14" ht="31.5" customHeight="1" hidden="1">
      <c r="A327" s="96"/>
      <c r="B327" s="96"/>
      <c r="C327" s="16" t="s">
        <v>16</v>
      </c>
      <c r="D327" s="21" t="s">
        <v>17</v>
      </c>
      <c r="E327" s="11"/>
      <c r="F327" s="11"/>
      <c r="G327" s="11"/>
      <c r="H327" s="11">
        <v>12.9</v>
      </c>
      <c r="I327" s="15">
        <f t="shared" si="54"/>
        <v>12.9</v>
      </c>
      <c r="J327" s="15"/>
      <c r="K327" s="15"/>
      <c r="M327" s="15">
        <f t="shared" si="53"/>
        <v>12.9</v>
      </c>
      <c r="N327" s="64"/>
    </row>
    <row r="328" spans="1:14" ht="15.75" customHeight="1" hidden="1">
      <c r="A328" s="96"/>
      <c r="B328" s="96"/>
      <c r="C328" s="16" t="s">
        <v>22</v>
      </c>
      <c r="D328" s="18" t="s">
        <v>23</v>
      </c>
      <c r="E328" s="11">
        <f>E329</f>
        <v>0</v>
      </c>
      <c r="F328" s="11">
        <f>F329</f>
        <v>0</v>
      </c>
      <c r="G328" s="11">
        <f>G329</f>
        <v>0</v>
      </c>
      <c r="H328" s="11">
        <f>H329</f>
        <v>24.4</v>
      </c>
      <c r="I328" s="15">
        <f t="shared" si="54"/>
        <v>24.4</v>
      </c>
      <c r="J328" s="15"/>
      <c r="K328" s="15"/>
      <c r="M328" s="15">
        <f t="shared" si="53"/>
        <v>24.4</v>
      </c>
      <c r="N328" s="64"/>
    </row>
    <row r="329" spans="1:14" ht="15.75" customHeight="1" hidden="1">
      <c r="A329" s="96"/>
      <c r="B329" s="96"/>
      <c r="C329" s="19" t="s">
        <v>25</v>
      </c>
      <c r="D329" s="20" t="s">
        <v>26</v>
      </c>
      <c r="E329" s="11"/>
      <c r="F329" s="11"/>
      <c r="G329" s="11"/>
      <c r="H329" s="11">
        <v>24.4</v>
      </c>
      <c r="I329" s="15">
        <f t="shared" si="54"/>
        <v>24.4</v>
      </c>
      <c r="J329" s="15"/>
      <c r="K329" s="15"/>
      <c r="M329" s="15">
        <f t="shared" si="53"/>
        <v>24.4</v>
      </c>
      <c r="N329" s="64" t="e">
        <f aca="true" t="shared" si="55" ref="N329:N341">H329/E329*100</f>
        <v>#DIV/0!</v>
      </c>
    </row>
    <row r="330" spans="1:14" ht="15.75" hidden="1">
      <c r="A330" s="96"/>
      <c r="B330" s="96"/>
      <c r="C330" s="16" t="s">
        <v>27</v>
      </c>
      <c r="D330" s="18" t="s">
        <v>28</v>
      </c>
      <c r="E330" s="11">
        <v>-154.1</v>
      </c>
      <c r="F330" s="11"/>
      <c r="G330" s="11"/>
      <c r="H330" s="11">
        <v>40</v>
      </c>
      <c r="I330" s="15">
        <f t="shared" si="54"/>
        <v>40</v>
      </c>
      <c r="J330" s="15"/>
      <c r="K330" s="15"/>
      <c r="M330" s="15">
        <f t="shared" si="53"/>
        <v>194.1</v>
      </c>
      <c r="N330" s="64">
        <f t="shared" si="55"/>
        <v>-25.957170668397143</v>
      </c>
    </row>
    <row r="331" spans="1:14" ht="15.75" customHeight="1" hidden="1">
      <c r="A331" s="96"/>
      <c r="B331" s="96"/>
      <c r="C331" s="16" t="s">
        <v>29</v>
      </c>
      <c r="D331" s="18" t="s">
        <v>30</v>
      </c>
      <c r="E331" s="11"/>
      <c r="F331" s="11"/>
      <c r="G331" s="11"/>
      <c r="H331" s="11"/>
      <c r="I331" s="15">
        <f t="shared" si="54"/>
        <v>0</v>
      </c>
      <c r="J331" s="15" t="e">
        <f aca="true" t="shared" si="56" ref="J331:J340">H331/G331*100</f>
        <v>#DIV/0!</v>
      </c>
      <c r="K331" s="15" t="e">
        <f aca="true" t="shared" si="57" ref="K331:K340">H331/F331*100</f>
        <v>#DIV/0!</v>
      </c>
      <c r="M331" s="15">
        <f t="shared" si="53"/>
        <v>0</v>
      </c>
      <c r="N331" s="64" t="e">
        <f t="shared" si="55"/>
        <v>#DIV/0!</v>
      </c>
    </row>
    <row r="332" spans="1:14" ht="15.75" customHeight="1" hidden="1">
      <c r="A332" s="96"/>
      <c r="B332" s="96"/>
      <c r="C332" s="16" t="s">
        <v>217</v>
      </c>
      <c r="D332" s="18" t="s">
        <v>46</v>
      </c>
      <c r="E332" s="11"/>
      <c r="F332" s="11"/>
      <c r="G332" s="11"/>
      <c r="H332" s="11"/>
      <c r="I332" s="15">
        <f t="shared" si="54"/>
        <v>0</v>
      </c>
      <c r="J332" s="15" t="e">
        <f t="shared" si="56"/>
        <v>#DIV/0!</v>
      </c>
      <c r="K332" s="15" t="e">
        <f t="shared" si="57"/>
        <v>#DIV/0!</v>
      </c>
      <c r="M332" s="15">
        <f t="shared" si="53"/>
        <v>0</v>
      </c>
      <c r="N332" s="64" t="e">
        <f t="shared" si="55"/>
        <v>#DIV/0!</v>
      </c>
    </row>
    <row r="333" spans="1:14" ht="15.75" hidden="1">
      <c r="A333" s="96"/>
      <c r="B333" s="96"/>
      <c r="C333" s="16" t="s">
        <v>50</v>
      </c>
      <c r="D333" s="18" t="s">
        <v>51</v>
      </c>
      <c r="E333" s="11">
        <v>150.1</v>
      </c>
      <c r="F333" s="11">
        <v>22.3</v>
      </c>
      <c r="G333" s="11">
        <v>22.3</v>
      </c>
      <c r="H333" s="11">
        <v>22.3</v>
      </c>
      <c r="I333" s="15">
        <f t="shared" si="54"/>
        <v>0</v>
      </c>
      <c r="J333" s="15">
        <f t="shared" si="56"/>
        <v>100</v>
      </c>
      <c r="K333" s="15">
        <f t="shared" si="57"/>
        <v>100</v>
      </c>
      <c r="M333" s="15">
        <f t="shared" si="53"/>
        <v>-127.8</v>
      </c>
      <c r="N333" s="64">
        <f t="shared" si="55"/>
        <v>14.85676215856096</v>
      </c>
    </row>
    <row r="334" spans="1:14" s="26" customFormat="1" ht="15.75" hidden="1">
      <c r="A334" s="96"/>
      <c r="B334" s="96"/>
      <c r="C334" s="23"/>
      <c r="D334" s="24" t="s">
        <v>31</v>
      </c>
      <c r="E334" s="37">
        <f>SUM(E324:E328,E330:E333)</f>
        <v>31030.899999999998</v>
      </c>
      <c r="F334" s="37">
        <f>SUM(F324:F328,F330:F333)</f>
        <v>68977.7</v>
      </c>
      <c r="G334" s="37">
        <f>SUM(G324:G328,G330:G333)</f>
        <v>47770.100000000006</v>
      </c>
      <c r="H334" s="37">
        <f>SUM(H324:H328,H330:H333)</f>
        <v>27992.9</v>
      </c>
      <c r="I334" s="59">
        <f t="shared" si="54"/>
        <v>-19777.200000000004</v>
      </c>
      <c r="J334" s="59">
        <f t="shared" si="56"/>
        <v>58.59920745403505</v>
      </c>
      <c r="K334" s="59">
        <f t="shared" si="57"/>
        <v>40.58253609499882</v>
      </c>
      <c r="M334" s="59">
        <f t="shared" si="53"/>
        <v>-3037.9999999999964</v>
      </c>
      <c r="N334" s="66">
        <f t="shared" si="55"/>
        <v>90.20975865991642</v>
      </c>
    </row>
    <row r="335" spans="1:14" ht="15.75" hidden="1">
      <c r="A335" s="96"/>
      <c r="B335" s="96"/>
      <c r="C335" s="16" t="s">
        <v>154</v>
      </c>
      <c r="D335" s="18" t="s">
        <v>155</v>
      </c>
      <c r="E335" s="11">
        <v>323.7</v>
      </c>
      <c r="F335" s="11">
        <v>373.8</v>
      </c>
      <c r="G335" s="11">
        <v>337</v>
      </c>
      <c r="H335" s="11">
        <v>540.9</v>
      </c>
      <c r="I335" s="15">
        <f t="shared" si="54"/>
        <v>203.89999999999998</v>
      </c>
      <c r="J335" s="15">
        <f t="shared" si="56"/>
        <v>160.50445103857567</v>
      </c>
      <c r="K335" s="15">
        <f t="shared" si="57"/>
        <v>144.70304975922951</v>
      </c>
      <c r="M335" s="15">
        <f t="shared" si="53"/>
        <v>217.2</v>
      </c>
      <c r="N335" s="64">
        <f t="shared" si="55"/>
        <v>167.0991658943466</v>
      </c>
    </row>
    <row r="336" spans="1:14" ht="15.75" hidden="1">
      <c r="A336" s="96"/>
      <c r="B336" s="96"/>
      <c r="C336" s="16" t="s">
        <v>22</v>
      </c>
      <c r="D336" s="18" t="s">
        <v>23</v>
      </c>
      <c r="E336" s="11">
        <f>SUM(E337:E338)</f>
        <v>6164</v>
      </c>
      <c r="F336" s="58">
        <f>SUM(F337:F338)</f>
        <v>8425</v>
      </c>
      <c r="G336" s="58">
        <f>SUM(G337:G338)</f>
        <v>4738.1</v>
      </c>
      <c r="H336" s="11">
        <f>SUM(H337:H338)</f>
        <v>9054.9</v>
      </c>
      <c r="I336" s="15">
        <f t="shared" si="54"/>
        <v>4316.799999999999</v>
      </c>
      <c r="J336" s="15">
        <f t="shared" si="56"/>
        <v>191.10825014246217</v>
      </c>
      <c r="K336" s="15">
        <f t="shared" si="57"/>
        <v>107.47655786350148</v>
      </c>
      <c r="M336" s="15">
        <f t="shared" si="53"/>
        <v>2890.8999999999996</v>
      </c>
      <c r="N336" s="64">
        <f t="shared" si="55"/>
        <v>146.8997404282933</v>
      </c>
    </row>
    <row r="337" spans="1:14" s="26" customFormat="1" ht="48.75" customHeight="1" hidden="1">
      <c r="A337" s="96"/>
      <c r="B337" s="96"/>
      <c r="C337" s="19" t="s">
        <v>156</v>
      </c>
      <c r="D337" s="20" t="s">
        <v>157</v>
      </c>
      <c r="E337" s="11">
        <v>5742.3</v>
      </c>
      <c r="F337" s="11">
        <f>8000+25</f>
        <v>8025</v>
      </c>
      <c r="G337" s="11">
        <v>4505</v>
      </c>
      <c r="H337" s="11">
        <v>8079.1</v>
      </c>
      <c r="I337" s="15">
        <f t="shared" si="54"/>
        <v>3574.1000000000004</v>
      </c>
      <c r="J337" s="15">
        <f t="shared" si="56"/>
        <v>179.33629300776914</v>
      </c>
      <c r="K337" s="15">
        <f t="shared" si="57"/>
        <v>100.6741433021807</v>
      </c>
      <c r="L337" s="3"/>
      <c r="M337" s="15">
        <f t="shared" si="53"/>
        <v>2336.8</v>
      </c>
      <c r="N337" s="64">
        <f t="shared" si="55"/>
        <v>140.6944952371001</v>
      </c>
    </row>
    <row r="338" spans="1:14" s="26" customFormat="1" ht="48.75" customHeight="1" hidden="1">
      <c r="A338" s="96"/>
      <c r="B338" s="96"/>
      <c r="C338" s="19" t="s">
        <v>25</v>
      </c>
      <c r="D338" s="20" t="s">
        <v>26</v>
      </c>
      <c r="E338" s="11">
        <v>421.7</v>
      </c>
      <c r="F338" s="11">
        <v>400</v>
      </c>
      <c r="G338" s="11">
        <v>233.1</v>
      </c>
      <c r="H338" s="11">
        <v>975.8</v>
      </c>
      <c r="I338" s="15">
        <f t="shared" si="54"/>
        <v>742.6999999999999</v>
      </c>
      <c r="J338" s="15">
        <f t="shared" si="56"/>
        <v>418.6186186186186</v>
      </c>
      <c r="K338" s="15">
        <f t="shared" si="57"/>
        <v>243.95</v>
      </c>
      <c r="L338" s="3"/>
      <c r="M338" s="15">
        <f t="shared" si="53"/>
        <v>554.0999999999999</v>
      </c>
      <c r="N338" s="64">
        <f t="shared" si="55"/>
        <v>231.39672753142042</v>
      </c>
    </row>
    <row r="339" spans="1:14" s="26" customFormat="1" ht="15.75" hidden="1">
      <c r="A339" s="96"/>
      <c r="B339" s="96"/>
      <c r="C339" s="28"/>
      <c r="D339" s="24" t="s">
        <v>34</v>
      </c>
      <c r="E339" s="37">
        <f>SUM(E335:E336)</f>
        <v>6487.7</v>
      </c>
      <c r="F339" s="37">
        <f>SUM(F335:F336)</f>
        <v>8798.8</v>
      </c>
      <c r="G339" s="37">
        <f>SUM(G335:G336)</f>
        <v>5075.1</v>
      </c>
      <c r="H339" s="37">
        <f>SUM(H335:H336)</f>
        <v>9595.8</v>
      </c>
      <c r="I339" s="15">
        <f t="shared" si="54"/>
        <v>4520.699999999999</v>
      </c>
      <c r="J339" s="15">
        <f t="shared" si="56"/>
        <v>189.0760773186735</v>
      </c>
      <c r="K339" s="15">
        <f t="shared" si="57"/>
        <v>109.05805337091421</v>
      </c>
      <c r="L339" s="3"/>
      <c r="M339" s="15">
        <f t="shared" si="53"/>
        <v>3108.0999999999995</v>
      </c>
      <c r="N339" s="64">
        <f t="shared" si="55"/>
        <v>147.90757895710342</v>
      </c>
    </row>
    <row r="340" spans="1:14" s="26" customFormat="1" ht="15.75" hidden="1">
      <c r="A340" s="97"/>
      <c r="B340" s="97"/>
      <c r="C340" s="23"/>
      <c r="D340" s="24" t="s">
        <v>35</v>
      </c>
      <c r="E340" s="37">
        <f>E334+E339</f>
        <v>37518.6</v>
      </c>
      <c r="F340" s="37">
        <f>F334+F339</f>
        <v>77776.5</v>
      </c>
      <c r="G340" s="37">
        <f>G334+G339</f>
        <v>52845.200000000004</v>
      </c>
      <c r="H340" s="37">
        <f>H334+H339</f>
        <v>37588.7</v>
      </c>
      <c r="I340" s="59">
        <f t="shared" si="54"/>
        <v>-15256.500000000007</v>
      </c>
      <c r="J340" s="59">
        <f t="shared" si="56"/>
        <v>71.12982825308636</v>
      </c>
      <c r="K340" s="59">
        <f t="shared" si="57"/>
        <v>48.329122549870455</v>
      </c>
      <c r="M340" s="59">
        <f t="shared" si="53"/>
        <v>70.09999999999854</v>
      </c>
      <c r="N340" s="66">
        <f t="shared" si="55"/>
        <v>100.18684066036579</v>
      </c>
    </row>
    <row r="341" spans="1:14" s="26" customFormat="1" ht="15.75" hidden="1">
      <c r="A341" s="104" t="s">
        <v>215</v>
      </c>
      <c r="B341" s="104" t="s">
        <v>214</v>
      </c>
      <c r="C341" s="16" t="s">
        <v>217</v>
      </c>
      <c r="D341" s="18" t="s">
        <v>46</v>
      </c>
      <c r="E341" s="34">
        <v>-99.4</v>
      </c>
      <c r="F341" s="37"/>
      <c r="G341" s="37"/>
      <c r="H341" s="37"/>
      <c r="I341" s="15">
        <f t="shared" si="54"/>
        <v>0</v>
      </c>
      <c r="J341" s="15"/>
      <c r="K341" s="15"/>
      <c r="L341" s="3"/>
      <c r="M341" s="15">
        <f t="shared" si="53"/>
        <v>99.4</v>
      </c>
      <c r="N341" s="64">
        <f t="shared" si="55"/>
        <v>0</v>
      </c>
    </row>
    <row r="342" spans="1:14" s="26" customFormat="1" ht="31.5" hidden="1">
      <c r="A342" s="104"/>
      <c r="B342" s="104"/>
      <c r="C342" s="23"/>
      <c r="D342" s="24" t="s">
        <v>211</v>
      </c>
      <c r="E342" s="37">
        <f>E341-E341</f>
        <v>0</v>
      </c>
      <c r="F342" s="57">
        <f>F341-F341</f>
        <v>0</v>
      </c>
      <c r="G342" s="57">
        <f>G341-G341</f>
        <v>0</v>
      </c>
      <c r="H342" s="37">
        <f>H341-H341</f>
        <v>0</v>
      </c>
      <c r="I342" s="59">
        <f t="shared" si="54"/>
        <v>0</v>
      </c>
      <c r="J342" s="59"/>
      <c r="K342" s="59"/>
      <c r="M342" s="59">
        <f t="shared" si="53"/>
        <v>0</v>
      </c>
      <c r="N342" s="66"/>
    </row>
    <row r="343" spans="1:14" s="26" customFormat="1" ht="31.5" hidden="1">
      <c r="A343" s="104"/>
      <c r="B343" s="104"/>
      <c r="C343" s="23"/>
      <c r="D343" s="24" t="s">
        <v>212</v>
      </c>
      <c r="E343" s="37">
        <f>E341</f>
        <v>-99.4</v>
      </c>
      <c r="F343" s="57">
        <f>F341</f>
        <v>0</v>
      </c>
      <c r="G343" s="57">
        <f>G341</f>
        <v>0</v>
      </c>
      <c r="H343" s="37">
        <f>H341</f>
        <v>0</v>
      </c>
      <c r="I343" s="59">
        <f t="shared" si="54"/>
        <v>0</v>
      </c>
      <c r="J343" s="59"/>
      <c r="K343" s="59"/>
      <c r="M343" s="59">
        <f t="shared" si="53"/>
        <v>99.4</v>
      </c>
      <c r="N343" s="66">
        <f aca="true" t="shared" si="58" ref="N343:N348">H343/E343*100</f>
        <v>0</v>
      </c>
    </row>
    <row r="344" spans="1:14" ht="31.5" hidden="1">
      <c r="A344" s="103" t="s">
        <v>158</v>
      </c>
      <c r="B344" s="104" t="s">
        <v>159</v>
      </c>
      <c r="C344" s="16" t="s">
        <v>16</v>
      </c>
      <c r="D344" s="21" t="s">
        <v>17</v>
      </c>
      <c r="E344" s="11">
        <v>50158.5</v>
      </c>
      <c r="F344" s="11"/>
      <c r="G344" s="11"/>
      <c r="H344" s="11">
        <v>15183.1</v>
      </c>
      <c r="I344" s="15">
        <f t="shared" si="54"/>
        <v>15183.1</v>
      </c>
      <c r="J344" s="15"/>
      <c r="K344" s="15"/>
      <c r="M344" s="15">
        <f t="shared" si="53"/>
        <v>-34975.4</v>
      </c>
      <c r="N344" s="64">
        <f t="shared" si="58"/>
        <v>30.27024332864819</v>
      </c>
    </row>
    <row r="345" spans="1:14" ht="15.75" customHeight="1" hidden="1">
      <c r="A345" s="103"/>
      <c r="B345" s="104"/>
      <c r="C345" s="16" t="s">
        <v>22</v>
      </c>
      <c r="D345" s="18" t="s">
        <v>23</v>
      </c>
      <c r="E345" s="11"/>
      <c r="F345" s="11"/>
      <c r="G345" s="11"/>
      <c r="H345" s="11"/>
      <c r="I345" s="15">
        <f t="shared" si="54"/>
        <v>0</v>
      </c>
      <c r="J345" s="15"/>
      <c r="K345" s="15"/>
      <c r="M345" s="15">
        <f t="shared" si="53"/>
        <v>0</v>
      </c>
      <c r="N345" s="64" t="e">
        <f t="shared" si="58"/>
        <v>#DIV/0!</v>
      </c>
    </row>
    <row r="346" spans="1:14" ht="15.75" customHeight="1" hidden="1">
      <c r="A346" s="103"/>
      <c r="B346" s="104"/>
      <c r="C346" s="16" t="s">
        <v>27</v>
      </c>
      <c r="D346" s="18" t="s">
        <v>28</v>
      </c>
      <c r="E346" s="11">
        <v>9.8</v>
      </c>
      <c r="F346" s="11"/>
      <c r="G346" s="11"/>
      <c r="H346" s="11">
        <v>201.1</v>
      </c>
      <c r="I346" s="15">
        <f t="shared" si="54"/>
        <v>201.1</v>
      </c>
      <c r="J346" s="15"/>
      <c r="K346" s="15"/>
      <c r="M346" s="15">
        <f t="shared" si="53"/>
        <v>191.29999999999998</v>
      </c>
      <c r="N346" s="64">
        <f t="shared" si="58"/>
        <v>2052.0408163265306</v>
      </c>
    </row>
    <row r="347" spans="1:14" ht="15.75" customHeight="1" hidden="1">
      <c r="A347" s="103"/>
      <c r="B347" s="104"/>
      <c r="C347" s="16" t="s">
        <v>217</v>
      </c>
      <c r="D347" s="18" t="s">
        <v>46</v>
      </c>
      <c r="E347" s="11">
        <v>-853</v>
      </c>
      <c r="F347" s="11"/>
      <c r="G347" s="11"/>
      <c r="H347" s="11">
        <v>-384.7</v>
      </c>
      <c r="I347" s="15">
        <f t="shared" si="54"/>
        <v>-384.7</v>
      </c>
      <c r="J347" s="15"/>
      <c r="K347" s="15"/>
      <c r="M347" s="15">
        <f t="shared" si="53"/>
        <v>468.3</v>
      </c>
      <c r="N347" s="64">
        <f t="shared" si="58"/>
        <v>45.09964830011724</v>
      </c>
    </row>
    <row r="348" spans="1:14" ht="15.75" hidden="1">
      <c r="A348" s="103"/>
      <c r="B348" s="104"/>
      <c r="C348" s="16" t="s">
        <v>50</v>
      </c>
      <c r="D348" s="18" t="s">
        <v>51</v>
      </c>
      <c r="E348" s="11">
        <v>2558.9</v>
      </c>
      <c r="F348" s="11">
        <f>6660.3+541.5</f>
        <v>7201.8</v>
      </c>
      <c r="G348" s="11">
        <f>6381.9+298</f>
        <v>6679.9</v>
      </c>
      <c r="H348" s="11">
        <v>6679.9</v>
      </c>
      <c r="I348" s="15">
        <f t="shared" si="54"/>
        <v>0</v>
      </c>
      <c r="J348" s="15">
        <f>H348/G348*100</f>
        <v>100</v>
      </c>
      <c r="K348" s="15">
        <f>H348/F348*100</f>
        <v>92.75320058874169</v>
      </c>
      <c r="M348" s="15">
        <f t="shared" si="53"/>
        <v>4121</v>
      </c>
      <c r="N348" s="64">
        <f t="shared" si="58"/>
        <v>261.0457618507952</v>
      </c>
    </row>
    <row r="349" spans="1:14" ht="15.75" hidden="1">
      <c r="A349" s="103"/>
      <c r="B349" s="104"/>
      <c r="C349" s="16" t="s">
        <v>52</v>
      </c>
      <c r="D349" s="20" t="s">
        <v>53</v>
      </c>
      <c r="E349" s="11"/>
      <c r="F349" s="11">
        <v>548.7</v>
      </c>
      <c r="G349" s="11">
        <v>548.7</v>
      </c>
      <c r="H349" s="11">
        <v>548.7</v>
      </c>
      <c r="I349" s="15">
        <f t="shared" si="54"/>
        <v>0</v>
      </c>
      <c r="J349" s="15"/>
      <c r="K349" s="15">
        <f>H349/F349*100</f>
        <v>100</v>
      </c>
      <c r="M349" s="15">
        <f t="shared" si="53"/>
        <v>548.7</v>
      </c>
      <c r="N349" s="64"/>
    </row>
    <row r="350" spans="1:14" s="26" customFormat="1" ht="31.5" hidden="1">
      <c r="A350" s="103"/>
      <c r="B350" s="104"/>
      <c r="C350" s="28"/>
      <c r="D350" s="24" t="s">
        <v>211</v>
      </c>
      <c r="E350" s="25">
        <f>E351-E347</f>
        <v>52727.200000000004</v>
      </c>
      <c r="F350" s="25">
        <f>F351-F347</f>
        <v>7750.5</v>
      </c>
      <c r="G350" s="25">
        <f>G351-G347</f>
        <v>7228.599999999999</v>
      </c>
      <c r="H350" s="25">
        <f>H351-H347</f>
        <v>22612.800000000003</v>
      </c>
      <c r="I350" s="59">
        <f t="shared" si="54"/>
        <v>15384.200000000004</v>
      </c>
      <c r="J350" s="59">
        <f>H350/G350*100</f>
        <v>312.8240599839527</v>
      </c>
      <c r="K350" s="59">
        <f>H350/F350*100</f>
        <v>291.7592413392685</v>
      </c>
      <c r="M350" s="59">
        <f t="shared" si="53"/>
        <v>-30114.4</v>
      </c>
      <c r="N350" s="66">
        <f>H350/E350*100</f>
        <v>42.88640398124687</v>
      </c>
    </row>
    <row r="351" spans="1:14" s="26" customFormat="1" ht="31.5" hidden="1">
      <c r="A351" s="103"/>
      <c r="B351" s="104"/>
      <c r="C351" s="8"/>
      <c r="D351" s="24" t="s">
        <v>212</v>
      </c>
      <c r="E351" s="37">
        <f>SUM(E344:E349)</f>
        <v>51874.200000000004</v>
      </c>
      <c r="F351" s="37">
        <f>SUM(F344:F349)</f>
        <v>7750.5</v>
      </c>
      <c r="G351" s="37">
        <f>SUM(G344:G349)</f>
        <v>7228.599999999999</v>
      </c>
      <c r="H351" s="37">
        <f>SUM(H344:H349)</f>
        <v>22228.100000000002</v>
      </c>
      <c r="I351" s="59">
        <f t="shared" si="54"/>
        <v>14999.500000000004</v>
      </c>
      <c r="J351" s="59">
        <f>H351/G351*100</f>
        <v>307.5021442602994</v>
      </c>
      <c r="K351" s="59">
        <f>H351/F351*100</f>
        <v>286.79569060060646</v>
      </c>
      <c r="M351" s="59">
        <f t="shared" si="53"/>
        <v>-29646.100000000002</v>
      </c>
      <c r="N351" s="66">
        <f>H351/E351*100</f>
        <v>42.85001021702504</v>
      </c>
    </row>
    <row r="352" spans="1:14" s="26" customFormat="1" ht="31.5" customHeight="1" hidden="1">
      <c r="A352" s="92" t="s">
        <v>160</v>
      </c>
      <c r="B352" s="95" t="s">
        <v>161</v>
      </c>
      <c r="C352" s="16" t="s">
        <v>16</v>
      </c>
      <c r="D352" s="21" t="s">
        <v>17</v>
      </c>
      <c r="E352" s="34">
        <v>156.8</v>
      </c>
      <c r="F352" s="37"/>
      <c r="G352" s="37"/>
      <c r="H352" s="34">
        <v>248.1</v>
      </c>
      <c r="I352" s="15">
        <f t="shared" si="54"/>
        <v>248.1</v>
      </c>
      <c r="J352" s="15"/>
      <c r="K352" s="15"/>
      <c r="L352" s="3"/>
      <c r="M352" s="15">
        <f aca="true" t="shared" si="59" ref="M352:M383">H352-E352</f>
        <v>91.29999999999998</v>
      </c>
      <c r="N352" s="64">
        <f>H352/E352*100</f>
        <v>158.22704081632654</v>
      </c>
    </row>
    <row r="353" spans="1:14" s="26" customFormat="1" ht="15.75" customHeight="1" hidden="1">
      <c r="A353" s="100"/>
      <c r="B353" s="100"/>
      <c r="C353" s="16" t="s">
        <v>22</v>
      </c>
      <c r="D353" s="18" t="s">
        <v>23</v>
      </c>
      <c r="E353" s="34">
        <f>E354</f>
        <v>0</v>
      </c>
      <c r="F353" s="34">
        <f>F354</f>
        <v>0</v>
      </c>
      <c r="G353" s="34">
        <f>G354</f>
        <v>0</v>
      </c>
      <c r="H353" s="34">
        <f>H354</f>
        <v>0</v>
      </c>
      <c r="I353" s="15">
        <f t="shared" si="54"/>
        <v>0</v>
      </c>
      <c r="J353" s="15"/>
      <c r="K353" s="15"/>
      <c r="L353" s="3"/>
      <c r="M353" s="15">
        <f t="shared" si="59"/>
        <v>0</v>
      </c>
      <c r="N353" s="64"/>
    </row>
    <row r="354" spans="1:14" s="26" customFormat="1" ht="47.25" hidden="1">
      <c r="A354" s="100"/>
      <c r="B354" s="100"/>
      <c r="C354" s="19" t="s">
        <v>25</v>
      </c>
      <c r="D354" s="20" t="s">
        <v>26</v>
      </c>
      <c r="E354" s="11"/>
      <c r="F354" s="11"/>
      <c r="G354" s="11"/>
      <c r="H354" s="11"/>
      <c r="I354" s="15">
        <f t="shared" si="54"/>
        <v>0</v>
      </c>
      <c r="J354" s="15"/>
      <c r="K354" s="15"/>
      <c r="L354" s="3"/>
      <c r="M354" s="15">
        <f t="shared" si="59"/>
        <v>0</v>
      </c>
      <c r="N354" s="64" t="e">
        <f>H354/E354*100</f>
        <v>#DIV/0!</v>
      </c>
    </row>
    <row r="355" spans="1:14" s="26" customFormat="1" ht="15.75" hidden="1">
      <c r="A355" s="100"/>
      <c r="B355" s="100"/>
      <c r="C355" s="16" t="s">
        <v>27</v>
      </c>
      <c r="D355" s="18" t="s">
        <v>28</v>
      </c>
      <c r="E355" s="34">
        <v>224.4</v>
      </c>
      <c r="F355" s="37"/>
      <c r="G355" s="37"/>
      <c r="H355" s="34">
        <v>3</v>
      </c>
      <c r="I355" s="15">
        <f t="shared" si="54"/>
        <v>3</v>
      </c>
      <c r="J355" s="15"/>
      <c r="K355" s="15"/>
      <c r="L355" s="3"/>
      <c r="M355" s="15">
        <f t="shared" si="59"/>
        <v>-221.4</v>
      </c>
      <c r="N355" s="64">
        <f>H355/E355*100</f>
        <v>1.3368983957219251</v>
      </c>
    </row>
    <row r="356" spans="1:14" s="26" customFormat="1" ht="15.75" hidden="1">
      <c r="A356" s="100"/>
      <c r="B356" s="100"/>
      <c r="C356" s="16" t="s">
        <v>29</v>
      </c>
      <c r="D356" s="18" t="s">
        <v>30</v>
      </c>
      <c r="E356" s="34"/>
      <c r="F356" s="37"/>
      <c r="G356" s="37"/>
      <c r="H356" s="34">
        <v>30</v>
      </c>
      <c r="I356" s="15">
        <f t="shared" si="54"/>
        <v>30</v>
      </c>
      <c r="J356" s="15"/>
      <c r="K356" s="15"/>
      <c r="L356" s="3"/>
      <c r="M356" s="15">
        <f t="shared" si="59"/>
        <v>30</v>
      </c>
      <c r="N356" s="64"/>
    </row>
    <row r="357" spans="1:14" s="26" customFormat="1" ht="15.75" hidden="1">
      <c r="A357" s="100"/>
      <c r="B357" s="100"/>
      <c r="C357" s="16" t="s">
        <v>217</v>
      </c>
      <c r="D357" s="18" t="s">
        <v>46</v>
      </c>
      <c r="E357" s="34"/>
      <c r="F357" s="37"/>
      <c r="G357" s="37"/>
      <c r="H357" s="34">
        <v>-15.2</v>
      </c>
      <c r="I357" s="15">
        <f t="shared" si="54"/>
        <v>-15.2</v>
      </c>
      <c r="J357" s="15"/>
      <c r="K357" s="15"/>
      <c r="L357" s="3"/>
      <c r="M357" s="15">
        <f t="shared" si="59"/>
        <v>-15.2</v>
      </c>
      <c r="N357" s="64"/>
    </row>
    <row r="358" spans="1:14" ht="15.75" hidden="1">
      <c r="A358" s="100"/>
      <c r="B358" s="100"/>
      <c r="C358" s="16" t="s">
        <v>49</v>
      </c>
      <c r="D358" s="18" t="s">
        <v>120</v>
      </c>
      <c r="E358" s="34">
        <v>169.2</v>
      </c>
      <c r="F358" s="34">
        <v>16763.1</v>
      </c>
      <c r="G358" s="34">
        <v>16763.1</v>
      </c>
      <c r="H358" s="34">
        <v>6104.1</v>
      </c>
      <c r="I358" s="15">
        <f t="shared" si="54"/>
        <v>-10658.999999999998</v>
      </c>
      <c r="J358" s="15">
        <f>H358/G358*100</f>
        <v>36.41390912182115</v>
      </c>
      <c r="K358" s="15">
        <f>H358/F358*100</f>
        <v>36.41390912182115</v>
      </c>
      <c r="M358" s="15">
        <f t="shared" si="59"/>
        <v>5934.900000000001</v>
      </c>
      <c r="N358" s="64"/>
    </row>
    <row r="359" spans="1:14" ht="15.75" hidden="1">
      <c r="A359" s="100"/>
      <c r="B359" s="100"/>
      <c r="C359" s="16" t="s">
        <v>50</v>
      </c>
      <c r="D359" s="18" t="s">
        <v>51</v>
      </c>
      <c r="E359" s="34"/>
      <c r="F359" s="34">
        <v>2735.9</v>
      </c>
      <c r="G359" s="34">
        <v>2735.9</v>
      </c>
      <c r="H359" s="34">
        <v>2735.9</v>
      </c>
      <c r="I359" s="15">
        <f t="shared" si="54"/>
        <v>0</v>
      </c>
      <c r="J359" s="15">
        <f>H359/G359*100</f>
        <v>100</v>
      </c>
      <c r="K359" s="15">
        <f>H359/F359*100</f>
        <v>100</v>
      </c>
      <c r="M359" s="15">
        <f t="shared" si="59"/>
        <v>2735.9</v>
      </c>
      <c r="N359" s="64"/>
    </row>
    <row r="360" spans="1:14" ht="15.75" hidden="1">
      <c r="A360" s="100"/>
      <c r="B360" s="100"/>
      <c r="C360" s="16" t="s">
        <v>52</v>
      </c>
      <c r="D360" s="20" t="s">
        <v>53</v>
      </c>
      <c r="E360" s="34"/>
      <c r="F360" s="34">
        <v>41400</v>
      </c>
      <c r="G360" s="34">
        <v>41400</v>
      </c>
      <c r="H360" s="34">
        <v>41400</v>
      </c>
      <c r="I360" s="15">
        <f t="shared" si="54"/>
        <v>0</v>
      </c>
      <c r="J360" s="15"/>
      <c r="K360" s="15"/>
      <c r="M360" s="15">
        <f t="shared" si="59"/>
        <v>41400</v>
      </c>
      <c r="N360" s="64"/>
    </row>
    <row r="361" spans="1:14" ht="31.5" hidden="1">
      <c r="A361" s="100"/>
      <c r="B361" s="100"/>
      <c r="C361" s="16"/>
      <c r="D361" s="24" t="s">
        <v>211</v>
      </c>
      <c r="E361" s="37">
        <f>E362-E357</f>
        <v>550.4000000000001</v>
      </c>
      <c r="F361" s="37">
        <f>F362-F357</f>
        <v>60899</v>
      </c>
      <c r="G361" s="37">
        <f>G362-G357</f>
        <v>60899</v>
      </c>
      <c r="H361" s="37">
        <f>H362-H357</f>
        <v>50521.1</v>
      </c>
      <c r="I361" s="59">
        <f t="shared" si="54"/>
        <v>-10377.900000000001</v>
      </c>
      <c r="J361" s="59">
        <f>H361/G361*100</f>
        <v>82.95883347838223</v>
      </c>
      <c r="K361" s="59">
        <f>H361/F361*100</f>
        <v>82.95883347838223</v>
      </c>
      <c r="L361" s="26"/>
      <c r="M361" s="59">
        <f t="shared" si="59"/>
        <v>49970.7</v>
      </c>
      <c r="N361" s="66">
        <f>H361/E361*100</f>
        <v>9178.978924418603</v>
      </c>
    </row>
    <row r="362" spans="1:14" s="26" customFormat="1" ht="31.5" hidden="1">
      <c r="A362" s="101"/>
      <c r="B362" s="101"/>
      <c r="C362" s="8"/>
      <c r="D362" s="24" t="s">
        <v>212</v>
      </c>
      <c r="E362" s="37">
        <f>SUM(E352:E353,E355:E360)</f>
        <v>550.4000000000001</v>
      </c>
      <c r="F362" s="37">
        <f>SUM(F352:F353,F355:F360)</f>
        <v>60899</v>
      </c>
      <c r="G362" s="37">
        <f>SUM(G352:G353,G355:G360)</f>
        <v>60899</v>
      </c>
      <c r="H362" s="37">
        <f>SUM(H352:H353,H355:H360)</f>
        <v>50505.9</v>
      </c>
      <c r="I362" s="59">
        <f t="shared" si="54"/>
        <v>-10393.099999999999</v>
      </c>
      <c r="J362" s="59">
        <f>H362/G362*100</f>
        <v>82.93387411944367</v>
      </c>
      <c r="K362" s="59">
        <f>H362/F362*100</f>
        <v>82.93387411944367</v>
      </c>
      <c r="M362" s="59">
        <f t="shared" si="59"/>
        <v>49955.5</v>
      </c>
      <c r="N362" s="66">
        <f>H362/E362*100</f>
        <v>9176.217296511626</v>
      </c>
    </row>
    <row r="363" spans="1:14" s="26" customFormat="1" ht="31.5" hidden="1">
      <c r="A363" s="95">
        <v>977</v>
      </c>
      <c r="B363" s="95" t="s">
        <v>196</v>
      </c>
      <c r="C363" s="16" t="s">
        <v>16</v>
      </c>
      <c r="D363" s="21" t="s">
        <v>17</v>
      </c>
      <c r="E363" s="34"/>
      <c r="F363" s="34"/>
      <c r="G363" s="34"/>
      <c r="H363" s="34">
        <v>19.6</v>
      </c>
      <c r="I363" s="15">
        <f t="shared" si="54"/>
        <v>19.6</v>
      </c>
      <c r="J363" s="15"/>
      <c r="K363" s="15"/>
      <c r="L363" s="3"/>
      <c r="M363" s="15">
        <f t="shared" si="59"/>
        <v>19.6</v>
      </c>
      <c r="N363" s="64"/>
    </row>
    <row r="364" spans="1:14" s="26" customFormat="1" ht="15.75" hidden="1">
      <c r="A364" s="96"/>
      <c r="B364" s="96"/>
      <c r="C364" s="16" t="s">
        <v>22</v>
      </c>
      <c r="D364" s="18" t="s">
        <v>23</v>
      </c>
      <c r="E364" s="34">
        <f>E365+E366</f>
        <v>414</v>
      </c>
      <c r="F364" s="34">
        <f>F365+F366</f>
        <v>0</v>
      </c>
      <c r="G364" s="34">
        <f>G365+G366</f>
        <v>0</v>
      </c>
      <c r="H364" s="34">
        <f>H365+H366</f>
        <v>18.7</v>
      </c>
      <c r="I364" s="15">
        <f t="shared" si="54"/>
        <v>18.7</v>
      </c>
      <c r="J364" s="15"/>
      <c r="K364" s="15"/>
      <c r="L364" s="3"/>
      <c r="M364" s="15">
        <f t="shared" si="59"/>
        <v>-395.3</v>
      </c>
      <c r="N364" s="64">
        <f>H364/E364*100</f>
        <v>4.516908212560386</v>
      </c>
    </row>
    <row r="365" spans="1:14" s="26" customFormat="1" ht="31.5" hidden="1">
      <c r="A365" s="96"/>
      <c r="B365" s="96"/>
      <c r="C365" s="19" t="s">
        <v>40</v>
      </c>
      <c r="D365" s="20" t="s">
        <v>41</v>
      </c>
      <c r="E365" s="34">
        <v>414</v>
      </c>
      <c r="F365" s="34"/>
      <c r="G365" s="34"/>
      <c r="H365" s="34"/>
      <c r="I365" s="15">
        <f t="shared" si="54"/>
        <v>0</v>
      </c>
      <c r="J365" s="15"/>
      <c r="K365" s="15"/>
      <c r="L365" s="3"/>
      <c r="M365" s="15">
        <f t="shared" si="59"/>
        <v>-414</v>
      </c>
      <c r="N365" s="64">
        <f>H365/E365*100</f>
        <v>0</v>
      </c>
    </row>
    <row r="366" spans="1:14" s="26" customFormat="1" ht="48" customHeight="1" hidden="1">
      <c r="A366" s="96"/>
      <c r="B366" s="96"/>
      <c r="C366" s="19" t="s">
        <v>25</v>
      </c>
      <c r="D366" s="20" t="s">
        <v>26</v>
      </c>
      <c r="E366" s="34"/>
      <c r="F366" s="34"/>
      <c r="G366" s="34"/>
      <c r="H366" s="34">
        <v>18.7</v>
      </c>
      <c r="I366" s="15">
        <f t="shared" si="54"/>
        <v>18.7</v>
      </c>
      <c r="J366" s="15"/>
      <c r="K366" s="15"/>
      <c r="L366" s="3"/>
      <c r="M366" s="15">
        <f t="shared" si="59"/>
        <v>18.7</v>
      </c>
      <c r="N366" s="64" t="e">
        <f>H366/E366*100</f>
        <v>#DIV/0!</v>
      </c>
    </row>
    <row r="367" spans="1:14" s="26" customFormat="1" ht="15.75" hidden="1">
      <c r="A367" s="96"/>
      <c r="B367" s="96"/>
      <c r="C367" s="16" t="s">
        <v>27</v>
      </c>
      <c r="D367" s="18" t="s">
        <v>28</v>
      </c>
      <c r="E367" s="34"/>
      <c r="F367" s="34"/>
      <c r="G367" s="34"/>
      <c r="H367" s="34">
        <v>70.8</v>
      </c>
      <c r="I367" s="15">
        <f t="shared" si="54"/>
        <v>70.8</v>
      </c>
      <c r="J367" s="15"/>
      <c r="K367" s="15"/>
      <c r="L367" s="3"/>
      <c r="M367" s="15">
        <f t="shared" si="59"/>
        <v>70.8</v>
      </c>
      <c r="N367" s="64"/>
    </row>
    <row r="368" spans="1:14" s="26" customFormat="1" ht="15.75" hidden="1">
      <c r="A368" s="96"/>
      <c r="B368" s="96"/>
      <c r="C368" s="16"/>
      <c r="D368" s="24" t="s">
        <v>31</v>
      </c>
      <c r="E368" s="37">
        <f>SUM(E363,E364,E367)</f>
        <v>414</v>
      </c>
      <c r="F368" s="37">
        <f>SUM(F363,F364,F367)</f>
        <v>0</v>
      </c>
      <c r="G368" s="37">
        <f>SUM(G363,G364,G367)</f>
        <v>0</v>
      </c>
      <c r="H368" s="37">
        <f>SUM(H363,H364,H367)</f>
        <v>109.1</v>
      </c>
      <c r="I368" s="15">
        <f t="shared" si="54"/>
        <v>109.1</v>
      </c>
      <c r="J368" s="15"/>
      <c r="K368" s="15"/>
      <c r="L368" s="3"/>
      <c r="M368" s="15">
        <f t="shared" si="59"/>
        <v>-304.9</v>
      </c>
      <c r="N368" s="64">
        <f aca="true" t="shared" si="60" ref="N368:N375">H368/E368*100</f>
        <v>26.352657004830917</v>
      </c>
    </row>
    <row r="369" spans="1:14" s="26" customFormat="1" ht="15.75" hidden="1">
      <c r="A369" s="96"/>
      <c r="B369" s="96"/>
      <c r="C369" s="16" t="s">
        <v>22</v>
      </c>
      <c r="D369" s="18" t="s">
        <v>23</v>
      </c>
      <c r="E369" s="34">
        <f>E370</f>
        <v>30</v>
      </c>
      <c r="F369" s="34">
        <f>F370</f>
        <v>0</v>
      </c>
      <c r="G369" s="34">
        <f>G370</f>
        <v>0</v>
      </c>
      <c r="H369" s="34">
        <f>H370</f>
        <v>91.3</v>
      </c>
      <c r="I369" s="15">
        <f t="shared" si="54"/>
        <v>91.3</v>
      </c>
      <c r="J369" s="15"/>
      <c r="K369" s="15"/>
      <c r="L369" s="3"/>
      <c r="M369" s="15">
        <f t="shared" si="59"/>
        <v>61.3</v>
      </c>
      <c r="N369" s="64">
        <f t="shared" si="60"/>
        <v>304.33333333333337</v>
      </c>
    </row>
    <row r="370" spans="1:14" s="26" customFormat="1" ht="63" hidden="1">
      <c r="A370" s="96"/>
      <c r="B370" s="96"/>
      <c r="C370" s="16" t="s">
        <v>176</v>
      </c>
      <c r="D370" s="67" t="s">
        <v>177</v>
      </c>
      <c r="E370" s="34">
        <v>30</v>
      </c>
      <c r="F370" s="34"/>
      <c r="G370" s="34"/>
      <c r="H370" s="34">
        <v>91.3</v>
      </c>
      <c r="I370" s="15">
        <f t="shared" si="54"/>
        <v>91.3</v>
      </c>
      <c r="J370" s="15"/>
      <c r="K370" s="15"/>
      <c r="L370" s="3"/>
      <c r="M370" s="15">
        <f t="shared" si="59"/>
        <v>61.3</v>
      </c>
      <c r="N370" s="64">
        <f t="shared" si="60"/>
        <v>304.33333333333337</v>
      </c>
    </row>
    <row r="371" spans="1:14" s="26" customFormat="1" ht="15.75" hidden="1">
      <c r="A371" s="96"/>
      <c r="B371" s="96"/>
      <c r="C371" s="28"/>
      <c r="D371" s="24" t="s">
        <v>34</v>
      </c>
      <c r="E371" s="37">
        <f>E369</f>
        <v>30</v>
      </c>
      <c r="F371" s="37">
        <f>F369</f>
        <v>0</v>
      </c>
      <c r="G371" s="37">
        <f>G369</f>
        <v>0</v>
      </c>
      <c r="H371" s="37">
        <f>H369</f>
        <v>91.3</v>
      </c>
      <c r="I371" s="59">
        <f t="shared" si="54"/>
        <v>91.3</v>
      </c>
      <c r="J371" s="59"/>
      <c r="K371" s="59"/>
      <c r="M371" s="59">
        <f t="shared" si="59"/>
        <v>61.3</v>
      </c>
      <c r="N371" s="66">
        <f t="shared" si="60"/>
        <v>304.33333333333337</v>
      </c>
    </row>
    <row r="372" spans="1:14" s="26" customFormat="1" ht="18" customHeight="1" hidden="1">
      <c r="A372" s="97"/>
      <c r="B372" s="97"/>
      <c r="C372" s="23"/>
      <c r="D372" s="24" t="s">
        <v>35</v>
      </c>
      <c r="E372" s="37">
        <f>E368+E371</f>
        <v>444</v>
      </c>
      <c r="F372" s="37">
        <f>F368+F371</f>
        <v>0</v>
      </c>
      <c r="G372" s="37">
        <f>G368+G371</f>
        <v>0</v>
      </c>
      <c r="H372" s="37">
        <f>H368+H371</f>
        <v>200.39999999999998</v>
      </c>
      <c r="I372" s="59">
        <f t="shared" si="54"/>
        <v>200.39999999999998</v>
      </c>
      <c r="J372" s="59"/>
      <c r="K372" s="59"/>
      <c r="M372" s="59">
        <f t="shared" si="59"/>
        <v>-243.60000000000002</v>
      </c>
      <c r="N372" s="66">
        <f t="shared" si="60"/>
        <v>45.13513513513513</v>
      </c>
    </row>
    <row r="373" spans="1:14" s="26" customFormat="1" ht="18" customHeight="1" hidden="1">
      <c r="A373" s="95">
        <v>978</v>
      </c>
      <c r="B373" s="95" t="s">
        <v>199</v>
      </c>
      <c r="C373" s="16" t="s">
        <v>29</v>
      </c>
      <c r="D373" s="18" t="s">
        <v>178</v>
      </c>
      <c r="E373" s="34"/>
      <c r="F373" s="34"/>
      <c r="G373" s="34"/>
      <c r="H373" s="34"/>
      <c r="I373" s="15">
        <f t="shared" si="54"/>
        <v>0</v>
      </c>
      <c r="J373" s="15" t="e">
        <f>H373/G373*100</f>
        <v>#DIV/0!</v>
      </c>
      <c r="K373" s="15" t="e">
        <f>H373/F373*100</f>
        <v>#DIV/0!</v>
      </c>
      <c r="L373" s="3"/>
      <c r="M373" s="15">
        <f t="shared" si="59"/>
        <v>0</v>
      </c>
      <c r="N373" s="64" t="e">
        <f t="shared" si="60"/>
        <v>#DIV/0!</v>
      </c>
    </row>
    <row r="374" spans="1:14" s="26" customFormat="1" ht="27.75" customHeight="1" hidden="1">
      <c r="A374" s="97"/>
      <c r="B374" s="97"/>
      <c r="C374" s="23"/>
      <c r="D374" s="24" t="s">
        <v>35</v>
      </c>
      <c r="E374" s="37">
        <f>E373</f>
        <v>0</v>
      </c>
      <c r="F374" s="37">
        <f>F373</f>
        <v>0</v>
      </c>
      <c r="G374" s="37">
        <f>G373</f>
        <v>0</v>
      </c>
      <c r="H374" s="37">
        <f>H373</f>
        <v>0</v>
      </c>
      <c r="I374" s="15">
        <f t="shared" si="54"/>
        <v>0</v>
      </c>
      <c r="J374" s="15" t="e">
        <f>H374/G374*100</f>
        <v>#DIV/0!</v>
      </c>
      <c r="K374" s="15" t="e">
        <f>H374/F374*100</f>
        <v>#DIV/0!</v>
      </c>
      <c r="L374" s="3"/>
      <c r="M374" s="15">
        <f t="shared" si="59"/>
        <v>0</v>
      </c>
      <c r="N374" s="64" t="e">
        <f t="shared" si="60"/>
        <v>#DIV/0!</v>
      </c>
    </row>
    <row r="375" spans="1:14" s="26" customFormat="1" ht="18" customHeight="1" hidden="1">
      <c r="A375" s="95">
        <v>985</v>
      </c>
      <c r="B375" s="95" t="s">
        <v>198</v>
      </c>
      <c r="C375" s="16" t="s">
        <v>16</v>
      </c>
      <c r="D375" s="21" t="s">
        <v>17</v>
      </c>
      <c r="E375" s="34">
        <v>103.9</v>
      </c>
      <c r="F375" s="34"/>
      <c r="G375" s="34"/>
      <c r="H375" s="34">
        <v>12.5</v>
      </c>
      <c r="I375" s="15">
        <f t="shared" si="54"/>
        <v>12.5</v>
      </c>
      <c r="J375" s="15"/>
      <c r="K375" s="15"/>
      <c r="L375" s="3"/>
      <c r="M375" s="15">
        <f t="shared" si="59"/>
        <v>-91.4</v>
      </c>
      <c r="N375" s="64">
        <f t="shared" si="60"/>
        <v>12.030798845043309</v>
      </c>
    </row>
    <row r="376" spans="1:14" s="26" customFormat="1" ht="18" customHeight="1" hidden="1">
      <c r="A376" s="96"/>
      <c r="B376" s="96"/>
      <c r="C376" s="16" t="s">
        <v>27</v>
      </c>
      <c r="D376" s="18" t="s">
        <v>28</v>
      </c>
      <c r="E376" s="34"/>
      <c r="F376" s="34"/>
      <c r="G376" s="34"/>
      <c r="H376" s="34">
        <v>13.4</v>
      </c>
      <c r="I376" s="15">
        <f t="shared" si="54"/>
        <v>13.4</v>
      </c>
      <c r="J376" s="15" t="e">
        <f>H376/G376*100</f>
        <v>#DIV/0!</v>
      </c>
      <c r="K376" s="15" t="e">
        <f>H376/F376*100</f>
        <v>#DIV/0!</v>
      </c>
      <c r="L376" s="3"/>
      <c r="M376" s="15">
        <f t="shared" si="59"/>
        <v>13.4</v>
      </c>
      <c r="N376" s="64"/>
    </row>
    <row r="377" spans="1:14" s="26" customFormat="1" ht="18" customHeight="1" hidden="1">
      <c r="A377" s="96"/>
      <c r="B377" s="96"/>
      <c r="C377" s="16" t="s">
        <v>50</v>
      </c>
      <c r="D377" s="18" t="s">
        <v>51</v>
      </c>
      <c r="E377" s="34"/>
      <c r="F377" s="34">
        <v>111.3</v>
      </c>
      <c r="G377" s="34">
        <v>111.3</v>
      </c>
      <c r="H377" s="34">
        <v>111.3</v>
      </c>
      <c r="I377" s="15">
        <f t="shared" si="54"/>
        <v>0</v>
      </c>
      <c r="J377" s="15">
        <f>H377/G377*100</f>
        <v>100</v>
      </c>
      <c r="K377" s="15">
        <f>H377/F377*100</f>
        <v>100</v>
      </c>
      <c r="L377" s="3"/>
      <c r="M377" s="15">
        <f t="shared" si="59"/>
        <v>111.3</v>
      </c>
      <c r="N377" s="64"/>
    </row>
    <row r="378" spans="1:14" s="26" customFormat="1" ht="18" customHeight="1" hidden="1">
      <c r="A378" s="97"/>
      <c r="B378" s="97"/>
      <c r="C378" s="23"/>
      <c r="D378" s="24" t="s">
        <v>35</v>
      </c>
      <c r="E378" s="37">
        <f>E375+E376+E377</f>
        <v>103.9</v>
      </c>
      <c r="F378" s="37">
        <f>F375+F376+F377</f>
        <v>111.3</v>
      </c>
      <c r="G378" s="37">
        <f>G375+G376+G377</f>
        <v>111.3</v>
      </c>
      <c r="H378" s="37">
        <f>H375+H376+H377</f>
        <v>137.2</v>
      </c>
      <c r="I378" s="59">
        <f t="shared" si="54"/>
        <v>25.89999999999999</v>
      </c>
      <c r="J378" s="59">
        <f>H378/G378*100</f>
        <v>123.27044025157232</v>
      </c>
      <c r="K378" s="59">
        <f>H378/F378*100</f>
        <v>123.27044025157232</v>
      </c>
      <c r="M378" s="59">
        <f t="shared" si="59"/>
        <v>33.29999999999998</v>
      </c>
      <c r="N378" s="66">
        <f>H378/E378*100</f>
        <v>132.05004812319535</v>
      </c>
    </row>
    <row r="379" spans="1:14" s="26" customFormat="1" ht="78.75" hidden="1">
      <c r="A379" s="92" t="s">
        <v>162</v>
      </c>
      <c r="B379" s="95" t="s">
        <v>163</v>
      </c>
      <c r="C379" s="19" t="s">
        <v>14</v>
      </c>
      <c r="D379" s="20" t="s">
        <v>116</v>
      </c>
      <c r="E379" s="37"/>
      <c r="F379" s="34">
        <v>44501.2</v>
      </c>
      <c r="G379" s="34">
        <v>26052.7</v>
      </c>
      <c r="H379" s="34">
        <v>27888</v>
      </c>
      <c r="I379" s="15">
        <f t="shared" si="54"/>
        <v>1835.2999999999993</v>
      </c>
      <c r="J379" s="15">
        <f>H379/G379*100</f>
        <v>107.0445673577019</v>
      </c>
      <c r="K379" s="15">
        <f>H379/F379*100</f>
        <v>62.66797299848095</v>
      </c>
      <c r="L379" s="3"/>
      <c r="M379" s="15">
        <f t="shared" si="59"/>
        <v>27888</v>
      </c>
      <c r="N379" s="64"/>
    </row>
    <row r="380" spans="1:14" s="26" customFormat="1" ht="31.5" hidden="1">
      <c r="A380" s="98"/>
      <c r="B380" s="96"/>
      <c r="C380" s="16" t="s">
        <v>16</v>
      </c>
      <c r="D380" s="21" t="s">
        <v>17</v>
      </c>
      <c r="E380" s="37"/>
      <c r="F380" s="34"/>
      <c r="G380" s="34"/>
      <c r="H380" s="34">
        <v>2</v>
      </c>
      <c r="I380" s="15">
        <f t="shared" si="54"/>
        <v>2</v>
      </c>
      <c r="J380" s="15"/>
      <c r="K380" s="15"/>
      <c r="L380" s="3"/>
      <c r="M380" s="15">
        <f t="shared" si="59"/>
        <v>2</v>
      </c>
      <c r="N380" s="64"/>
    </row>
    <row r="381" spans="1:14" s="26" customFormat="1" ht="15.75" customHeight="1" hidden="1">
      <c r="A381" s="100"/>
      <c r="B381" s="100"/>
      <c r="C381" s="16" t="s">
        <v>101</v>
      </c>
      <c r="D381" s="18" t="s">
        <v>102</v>
      </c>
      <c r="E381" s="34"/>
      <c r="F381" s="34">
        <v>389.3</v>
      </c>
      <c r="G381" s="34">
        <v>389.3</v>
      </c>
      <c r="H381" s="34"/>
      <c r="I381" s="15">
        <f t="shared" si="54"/>
        <v>-389.3</v>
      </c>
      <c r="J381" s="15"/>
      <c r="K381" s="15">
        <f>H381/F381*100</f>
        <v>0</v>
      </c>
      <c r="L381" s="3"/>
      <c r="M381" s="15">
        <f t="shared" si="59"/>
        <v>0</v>
      </c>
      <c r="N381" s="64"/>
    </row>
    <row r="382" spans="1:14" s="26" customFormat="1" ht="15.75" customHeight="1" hidden="1">
      <c r="A382" s="100"/>
      <c r="B382" s="100"/>
      <c r="C382" s="16" t="s">
        <v>22</v>
      </c>
      <c r="D382" s="18" t="s">
        <v>23</v>
      </c>
      <c r="E382" s="34">
        <f>E383</f>
        <v>0</v>
      </c>
      <c r="F382" s="34">
        <f>F383</f>
        <v>0</v>
      </c>
      <c r="G382" s="34">
        <f>G383</f>
        <v>0</v>
      </c>
      <c r="H382" s="34">
        <f>H383</f>
        <v>13.1</v>
      </c>
      <c r="I382" s="15">
        <f t="shared" si="54"/>
        <v>13.1</v>
      </c>
      <c r="J382" s="15"/>
      <c r="K382" s="15"/>
      <c r="L382" s="3"/>
      <c r="M382" s="15">
        <f t="shared" si="59"/>
        <v>13.1</v>
      </c>
      <c r="N382" s="64"/>
    </row>
    <row r="383" spans="1:14" s="26" customFormat="1" ht="15.75" customHeight="1" hidden="1">
      <c r="A383" s="100"/>
      <c r="B383" s="100"/>
      <c r="C383" s="19" t="s">
        <v>25</v>
      </c>
      <c r="D383" s="20" t="s">
        <v>26</v>
      </c>
      <c r="E383" s="34"/>
      <c r="F383" s="34"/>
      <c r="G383" s="34"/>
      <c r="H383" s="34">
        <v>13.1</v>
      </c>
      <c r="I383" s="15">
        <f t="shared" si="54"/>
        <v>13.1</v>
      </c>
      <c r="J383" s="15"/>
      <c r="K383" s="15"/>
      <c r="L383" s="3"/>
      <c r="M383" s="15">
        <f t="shared" si="59"/>
        <v>13.1</v>
      </c>
      <c r="N383" s="64"/>
    </row>
    <row r="384" spans="1:14" s="26" customFormat="1" ht="15.75" customHeight="1" hidden="1">
      <c r="A384" s="100"/>
      <c r="B384" s="100"/>
      <c r="C384" s="16" t="s">
        <v>27</v>
      </c>
      <c r="D384" s="18" t="s">
        <v>28</v>
      </c>
      <c r="E384" s="34"/>
      <c r="F384" s="34"/>
      <c r="G384" s="34"/>
      <c r="H384" s="34"/>
      <c r="I384" s="15">
        <f t="shared" si="54"/>
        <v>0</v>
      </c>
      <c r="J384" s="15"/>
      <c r="K384" s="15"/>
      <c r="L384" s="3"/>
      <c r="M384" s="15">
        <f aca="true" t="shared" si="61" ref="M384:M416">H384-E384</f>
        <v>0</v>
      </c>
      <c r="N384" s="64"/>
    </row>
    <row r="385" spans="1:14" s="26" customFormat="1" ht="15.75" customHeight="1" hidden="1">
      <c r="A385" s="100"/>
      <c r="B385" s="100"/>
      <c r="C385" s="16" t="s">
        <v>217</v>
      </c>
      <c r="D385" s="18" t="s">
        <v>46</v>
      </c>
      <c r="E385" s="34"/>
      <c r="F385" s="34"/>
      <c r="G385" s="34"/>
      <c r="H385" s="34">
        <v>-6048.3</v>
      </c>
      <c r="I385" s="15">
        <f t="shared" si="54"/>
        <v>-6048.3</v>
      </c>
      <c r="J385" s="15"/>
      <c r="K385" s="15"/>
      <c r="L385" s="3"/>
      <c r="M385" s="15">
        <f t="shared" si="61"/>
        <v>-6048.3</v>
      </c>
      <c r="N385" s="64"/>
    </row>
    <row r="386" spans="1:14" s="26" customFormat="1" ht="15.75" hidden="1">
      <c r="A386" s="100"/>
      <c r="B386" s="100"/>
      <c r="C386" s="16" t="s">
        <v>49</v>
      </c>
      <c r="D386" s="18" t="s">
        <v>86</v>
      </c>
      <c r="E386" s="11">
        <v>247281.2</v>
      </c>
      <c r="F386" s="11">
        <v>120968.8</v>
      </c>
      <c r="G386" s="11">
        <v>78226.4</v>
      </c>
      <c r="H386" s="11"/>
      <c r="I386" s="15">
        <f t="shared" si="54"/>
        <v>-78226.4</v>
      </c>
      <c r="J386" s="15"/>
      <c r="K386" s="15"/>
      <c r="L386" s="3"/>
      <c r="M386" s="15">
        <f t="shared" si="61"/>
        <v>-247281.2</v>
      </c>
      <c r="N386" s="64">
        <f aca="true" t="shared" si="62" ref="N386:N395">H386/E386*100</f>
        <v>0</v>
      </c>
    </row>
    <row r="387" spans="1:14" s="26" customFormat="1" ht="15.75" hidden="1">
      <c r="A387" s="100"/>
      <c r="B387" s="100"/>
      <c r="C387" s="16" t="s">
        <v>50</v>
      </c>
      <c r="D387" s="18" t="s">
        <v>51</v>
      </c>
      <c r="E387" s="11">
        <v>25835</v>
      </c>
      <c r="F387" s="34">
        <v>107189.2</v>
      </c>
      <c r="G387" s="34">
        <v>107184.8</v>
      </c>
      <c r="H387" s="34">
        <v>85405.5</v>
      </c>
      <c r="I387" s="15">
        <f t="shared" si="54"/>
        <v>-21779.300000000003</v>
      </c>
      <c r="J387" s="15">
        <f>H387/G387*100</f>
        <v>79.68060769810644</v>
      </c>
      <c r="K387" s="15">
        <f>H387/F387*100</f>
        <v>79.6773368958813</v>
      </c>
      <c r="L387" s="3"/>
      <c r="M387" s="15">
        <f t="shared" si="61"/>
        <v>59570.5</v>
      </c>
      <c r="N387" s="64">
        <f t="shared" si="62"/>
        <v>330.58060770272886</v>
      </c>
    </row>
    <row r="388" spans="1:14" s="26" customFormat="1" ht="15.75" customHeight="1" hidden="1">
      <c r="A388" s="100"/>
      <c r="B388" s="100"/>
      <c r="C388" s="16" t="s">
        <v>52</v>
      </c>
      <c r="D388" s="20" t="s">
        <v>53</v>
      </c>
      <c r="E388" s="34">
        <v>86824.6</v>
      </c>
      <c r="F388" s="34">
        <v>5859.8</v>
      </c>
      <c r="G388" s="34">
        <v>5859.8</v>
      </c>
      <c r="H388" s="34">
        <v>32115.9</v>
      </c>
      <c r="I388" s="15">
        <f t="shared" si="54"/>
        <v>26256.100000000002</v>
      </c>
      <c r="J388" s="15"/>
      <c r="K388" s="15"/>
      <c r="L388" s="3"/>
      <c r="M388" s="15">
        <f t="shared" si="61"/>
        <v>-54708.700000000004</v>
      </c>
      <c r="N388" s="64">
        <f t="shared" si="62"/>
        <v>36.98940162119952</v>
      </c>
    </row>
    <row r="389" spans="1:14" s="26" customFormat="1" ht="31.5" hidden="1">
      <c r="A389" s="100"/>
      <c r="B389" s="100"/>
      <c r="C389" s="28"/>
      <c r="D389" s="24" t="s">
        <v>211</v>
      </c>
      <c r="E389" s="37">
        <f>E390-E385</f>
        <v>359940.80000000005</v>
      </c>
      <c r="F389" s="37">
        <f>F390-F385</f>
        <v>278908.3</v>
      </c>
      <c r="G389" s="37">
        <f>G390-G385</f>
        <v>217713</v>
      </c>
      <c r="H389" s="37">
        <f>H390-H385</f>
        <v>145424.5</v>
      </c>
      <c r="I389" s="59">
        <f t="shared" si="54"/>
        <v>-72288.5</v>
      </c>
      <c r="J389" s="59">
        <f>H389/G389*100</f>
        <v>66.79642465080174</v>
      </c>
      <c r="K389" s="59">
        <f>H389/F389*100</f>
        <v>52.14061395806435</v>
      </c>
      <c r="M389" s="59">
        <f t="shared" si="61"/>
        <v>-214516.30000000005</v>
      </c>
      <c r="N389" s="66">
        <f t="shared" si="62"/>
        <v>40.40233838453434</v>
      </c>
    </row>
    <row r="390" spans="1:14" s="26" customFormat="1" ht="31.5" hidden="1">
      <c r="A390" s="101"/>
      <c r="B390" s="101"/>
      <c r="C390" s="8"/>
      <c r="D390" s="24" t="s">
        <v>212</v>
      </c>
      <c r="E390" s="37">
        <f>SUM(E379:E382,E384:E388)</f>
        <v>359940.80000000005</v>
      </c>
      <c r="F390" s="37">
        <f>SUM(F379:F382,F384:F388)</f>
        <v>278908.3</v>
      </c>
      <c r="G390" s="37">
        <f>SUM(G379:G382,G384:G388)</f>
        <v>217713</v>
      </c>
      <c r="H390" s="37">
        <f>SUM(H379:H382,H384:H388)</f>
        <v>139376.2</v>
      </c>
      <c r="I390" s="59">
        <f aca="true" t="shared" si="63" ref="I390:I426">H390-G390</f>
        <v>-78336.79999999999</v>
      </c>
      <c r="J390" s="59">
        <f>H390/G390*100</f>
        <v>64.0183176934772</v>
      </c>
      <c r="K390" s="59">
        <f>H390/F390*100</f>
        <v>49.97205174603984</v>
      </c>
      <c r="M390" s="59">
        <f t="shared" si="61"/>
        <v>-220564.60000000003</v>
      </c>
      <c r="N390" s="66">
        <f t="shared" si="62"/>
        <v>38.72197872539039</v>
      </c>
    </row>
    <row r="391" spans="1:14" ht="63" hidden="1">
      <c r="A391" s="92" t="s">
        <v>164</v>
      </c>
      <c r="B391" s="95" t="s">
        <v>165</v>
      </c>
      <c r="C391" s="19" t="s">
        <v>60</v>
      </c>
      <c r="D391" s="33" t="s">
        <v>61</v>
      </c>
      <c r="E391" s="11">
        <v>298965.2</v>
      </c>
      <c r="F391" s="11">
        <v>610333.4</v>
      </c>
      <c r="G391" s="11">
        <v>274290.5</v>
      </c>
      <c r="H391" s="11">
        <v>224927.2</v>
      </c>
      <c r="I391" s="15">
        <f t="shared" si="63"/>
        <v>-49363.29999999999</v>
      </c>
      <c r="J391" s="15">
        <f>H391/G391*100</f>
        <v>82.0032775469803</v>
      </c>
      <c r="K391" s="15">
        <f>H391/F391*100</f>
        <v>36.85316910396842</v>
      </c>
      <c r="M391" s="15">
        <f t="shared" si="61"/>
        <v>-74038</v>
      </c>
      <c r="N391" s="64">
        <f t="shared" si="62"/>
        <v>75.2352447709633</v>
      </c>
    </row>
    <row r="392" spans="1:14" ht="31.5" hidden="1">
      <c r="A392" s="98"/>
      <c r="B392" s="96"/>
      <c r="C392" s="16" t="s">
        <v>168</v>
      </c>
      <c r="D392" s="18" t="s">
        <v>169</v>
      </c>
      <c r="E392" s="11">
        <v>6375.5</v>
      </c>
      <c r="F392" s="11">
        <v>35694.5</v>
      </c>
      <c r="G392" s="11">
        <v>17000</v>
      </c>
      <c r="H392" s="11">
        <v>17198</v>
      </c>
      <c r="I392" s="15">
        <f t="shared" si="63"/>
        <v>198</v>
      </c>
      <c r="J392" s="15">
        <f>H392/G392*100</f>
        <v>101.16470588235293</v>
      </c>
      <c r="K392" s="15">
        <f>H392/F392*100</f>
        <v>48.181092325148136</v>
      </c>
      <c r="M392" s="15">
        <f t="shared" si="61"/>
        <v>10822.5</v>
      </c>
      <c r="N392" s="64">
        <f t="shared" si="62"/>
        <v>269.75139204768254</v>
      </c>
    </row>
    <row r="393" spans="1:14" ht="31.5" customHeight="1" hidden="1">
      <c r="A393" s="98"/>
      <c r="B393" s="96"/>
      <c r="C393" s="16" t="s">
        <v>16</v>
      </c>
      <c r="D393" s="21" t="s">
        <v>17</v>
      </c>
      <c r="E393" s="61">
        <v>193.4</v>
      </c>
      <c r="F393" s="11"/>
      <c r="G393" s="11"/>
      <c r="H393" s="11">
        <v>157</v>
      </c>
      <c r="I393" s="15">
        <f t="shared" si="63"/>
        <v>157</v>
      </c>
      <c r="J393" s="15"/>
      <c r="K393" s="15"/>
      <c r="M393" s="15">
        <f t="shared" si="61"/>
        <v>-36.400000000000006</v>
      </c>
      <c r="N393" s="64">
        <f t="shared" si="62"/>
        <v>81.1789038262668</v>
      </c>
    </row>
    <row r="394" spans="1:14" ht="47.25" hidden="1">
      <c r="A394" s="98"/>
      <c r="B394" s="96"/>
      <c r="C394" s="19" t="s">
        <v>62</v>
      </c>
      <c r="D394" s="20" t="s">
        <v>63</v>
      </c>
      <c r="E394" s="11">
        <v>172725.4</v>
      </c>
      <c r="F394" s="11">
        <f>187221.4+1709.2</f>
        <v>188930.6</v>
      </c>
      <c r="G394" s="11">
        <v>104109.3</v>
      </c>
      <c r="H394" s="11">
        <v>173704.2</v>
      </c>
      <c r="I394" s="15">
        <f t="shared" si="63"/>
        <v>69594.90000000001</v>
      </c>
      <c r="J394" s="15">
        <f>H394/G394*100</f>
        <v>166.84791848566843</v>
      </c>
      <c r="K394" s="15">
        <f>H394/F394*100</f>
        <v>91.94074437915299</v>
      </c>
      <c r="M394" s="15">
        <f t="shared" si="61"/>
        <v>978.8000000000175</v>
      </c>
      <c r="N394" s="64">
        <f t="shared" si="62"/>
        <v>100.56667982821288</v>
      </c>
    </row>
    <row r="395" spans="1:14" ht="15.75" hidden="1">
      <c r="A395" s="98"/>
      <c r="B395" s="96"/>
      <c r="C395" s="16" t="s">
        <v>27</v>
      </c>
      <c r="D395" s="18" t="s">
        <v>28</v>
      </c>
      <c r="E395" s="11">
        <v>-486.5</v>
      </c>
      <c r="F395" s="11"/>
      <c r="G395" s="11"/>
      <c r="H395" s="11">
        <v>-710.8</v>
      </c>
      <c r="I395" s="15">
        <f t="shared" si="63"/>
        <v>-710.8</v>
      </c>
      <c r="J395" s="15"/>
      <c r="K395" s="15"/>
      <c r="M395" s="15">
        <f t="shared" si="61"/>
        <v>-224.29999999999995</v>
      </c>
      <c r="N395" s="64">
        <f t="shared" si="62"/>
        <v>146.1048304213772</v>
      </c>
    </row>
    <row r="396" spans="1:14" ht="15.75" hidden="1">
      <c r="A396" s="98"/>
      <c r="B396" s="96"/>
      <c r="C396" s="16" t="s">
        <v>50</v>
      </c>
      <c r="D396" s="18" t="s">
        <v>51</v>
      </c>
      <c r="E396" s="11"/>
      <c r="F396" s="11">
        <v>27.8</v>
      </c>
      <c r="G396" s="11">
        <v>27.8</v>
      </c>
      <c r="H396" s="11">
        <v>27.8</v>
      </c>
      <c r="I396" s="15">
        <f t="shared" si="63"/>
        <v>0</v>
      </c>
      <c r="J396" s="15">
        <f>H396/G396*100</f>
        <v>100</v>
      </c>
      <c r="K396" s="15">
        <f>H396/F396*100</f>
        <v>100</v>
      </c>
      <c r="M396" s="15">
        <f t="shared" si="61"/>
        <v>27.8</v>
      </c>
      <c r="N396" s="64"/>
    </row>
    <row r="397" spans="1:14" s="26" customFormat="1" ht="15.75" hidden="1">
      <c r="A397" s="98"/>
      <c r="B397" s="96"/>
      <c r="C397" s="23"/>
      <c r="D397" s="24" t="s">
        <v>31</v>
      </c>
      <c r="E397" s="37">
        <f>SUM(E391:E396)</f>
        <v>477773</v>
      </c>
      <c r="F397" s="37">
        <f>SUM(F391:F396)</f>
        <v>834986.3</v>
      </c>
      <c r="G397" s="37">
        <f>SUM(G391:G396)</f>
        <v>395427.6</v>
      </c>
      <c r="H397" s="37">
        <f>SUM(H391:H396)</f>
        <v>415303.4</v>
      </c>
      <c r="I397" s="59">
        <f t="shared" si="63"/>
        <v>19875.800000000047</v>
      </c>
      <c r="J397" s="59">
        <f>H397/G397*100</f>
        <v>105.02640685677986</v>
      </c>
      <c r="K397" s="59">
        <f>H397/F397*100</f>
        <v>49.737750188236625</v>
      </c>
      <c r="M397" s="59">
        <f t="shared" si="61"/>
        <v>-62469.59999999998</v>
      </c>
      <c r="N397" s="66">
        <f aca="true" t="shared" si="64" ref="N397:N405">H397/E397*100</f>
        <v>86.92483669022737</v>
      </c>
    </row>
    <row r="398" spans="1:14" ht="15.75" hidden="1">
      <c r="A398" s="98"/>
      <c r="B398" s="96"/>
      <c r="C398" s="16" t="s">
        <v>170</v>
      </c>
      <c r="D398" s="18" t="s">
        <v>171</v>
      </c>
      <c r="E398" s="11">
        <v>59001.3</v>
      </c>
      <c r="F398" s="11">
        <v>231414</v>
      </c>
      <c r="G398" s="11">
        <v>57237</v>
      </c>
      <c r="H398" s="11">
        <v>56133.5</v>
      </c>
      <c r="I398" s="15">
        <f t="shared" si="63"/>
        <v>-1103.5</v>
      </c>
      <c r="J398" s="15">
        <f>H398/G398*100</f>
        <v>98.07205129549068</v>
      </c>
      <c r="K398" s="15">
        <f>H398/F398*100</f>
        <v>24.25674332581434</v>
      </c>
      <c r="M398" s="15">
        <f t="shared" si="61"/>
        <v>-2867.800000000003</v>
      </c>
      <c r="N398" s="64">
        <f t="shared" si="64"/>
        <v>95.13942913122253</v>
      </c>
    </row>
    <row r="399" spans="1:14" ht="15.75" hidden="1">
      <c r="A399" s="98"/>
      <c r="B399" s="96"/>
      <c r="C399" s="16" t="s">
        <v>172</v>
      </c>
      <c r="D399" s="18" t="s">
        <v>173</v>
      </c>
      <c r="E399" s="11">
        <v>1820512.2</v>
      </c>
      <c r="F399" s="11">
        <v>3295898.2</v>
      </c>
      <c r="G399" s="11">
        <v>1927432.9</v>
      </c>
      <c r="H399" s="11">
        <v>1923891.7</v>
      </c>
      <c r="I399" s="15">
        <f t="shared" si="63"/>
        <v>-3541.1999999999534</v>
      </c>
      <c r="J399" s="15">
        <f>H399/G399*100</f>
        <v>99.81627375977654</v>
      </c>
      <c r="K399" s="15">
        <f>H399/F399*100</f>
        <v>58.3723034892279</v>
      </c>
      <c r="M399" s="15">
        <f t="shared" si="61"/>
        <v>103379.5</v>
      </c>
      <c r="N399" s="64">
        <f t="shared" si="64"/>
        <v>105.67859418904195</v>
      </c>
    </row>
    <row r="400" spans="1:14" ht="15.75" hidden="1">
      <c r="A400" s="98"/>
      <c r="B400" s="96"/>
      <c r="C400" s="16" t="s">
        <v>166</v>
      </c>
      <c r="D400" s="27" t="s">
        <v>167</v>
      </c>
      <c r="E400" s="34">
        <v>-8835.3</v>
      </c>
      <c r="F400" s="11"/>
      <c r="G400" s="11"/>
      <c r="H400" s="11">
        <v>23244.9</v>
      </c>
      <c r="I400" s="15">
        <f t="shared" si="63"/>
        <v>23244.9</v>
      </c>
      <c r="J400" s="15"/>
      <c r="K400" s="15"/>
      <c r="M400" s="15">
        <f t="shared" si="61"/>
        <v>32080.2</v>
      </c>
      <c r="N400" s="64">
        <f t="shared" si="64"/>
        <v>-263.0912362907881</v>
      </c>
    </row>
    <row r="401" spans="1:14" ht="63" hidden="1">
      <c r="A401" s="98"/>
      <c r="B401" s="96"/>
      <c r="C401" s="19" t="s">
        <v>60</v>
      </c>
      <c r="D401" s="33" t="s">
        <v>61</v>
      </c>
      <c r="E401" s="34">
        <v>39.5</v>
      </c>
      <c r="F401" s="11"/>
      <c r="G401" s="11"/>
      <c r="H401" s="11">
        <v>-49.8</v>
      </c>
      <c r="I401" s="15">
        <f t="shared" si="63"/>
        <v>-49.8</v>
      </c>
      <c r="J401" s="15"/>
      <c r="K401" s="15"/>
      <c r="M401" s="15">
        <f t="shared" si="61"/>
        <v>-89.3</v>
      </c>
      <c r="N401" s="64">
        <f t="shared" si="64"/>
        <v>-126.0759493670886</v>
      </c>
    </row>
    <row r="402" spans="1:14" ht="15.75" hidden="1">
      <c r="A402" s="98"/>
      <c r="B402" s="96"/>
      <c r="C402" s="16" t="s">
        <v>22</v>
      </c>
      <c r="D402" s="18" t="s">
        <v>23</v>
      </c>
      <c r="E402" s="11">
        <f>E403</f>
        <v>279</v>
      </c>
      <c r="F402" s="11">
        <f>F403</f>
        <v>548.2</v>
      </c>
      <c r="G402" s="11">
        <v>298.5</v>
      </c>
      <c r="H402" s="11">
        <f>H403</f>
        <v>303.1</v>
      </c>
      <c r="I402" s="15">
        <f t="shared" si="63"/>
        <v>4.600000000000023</v>
      </c>
      <c r="J402" s="15">
        <f>H402/G402*100</f>
        <v>101.54103852596317</v>
      </c>
      <c r="K402" s="15">
        <f>H402/F402*100</f>
        <v>55.29004013133893</v>
      </c>
      <c r="M402" s="15">
        <f t="shared" si="61"/>
        <v>24.100000000000023</v>
      </c>
      <c r="N402" s="64">
        <f t="shared" si="64"/>
        <v>108.63799283154123</v>
      </c>
    </row>
    <row r="403" spans="1:14" ht="31.5" customHeight="1" hidden="1">
      <c r="A403" s="98"/>
      <c r="B403" s="96"/>
      <c r="C403" s="19" t="s">
        <v>174</v>
      </c>
      <c r="D403" s="20" t="s">
        <v>175</v>
      </c>
      <c r="E403" s="11">
        <v>279</v>
      </c>
      <c r="F403" s="11">
        <f>115+433.2</f>
        <v>548.2</v>
      </c>
      <c r="G403" s="11">
        <v>219.5</v>
      </c>
      <c r="H403" s="11">
        <v>303.1</v>
      </c>
      <c r="I403" s="15">
        <f t="shared" si="63"/>
        <v>83.60000000000002</v>
      </c>
      <c r="J403" s="15">
        <f>H403/G403*100</f>
        <v>138.0865603644647</v>
      </c>
      <c r="K403" s="15">
        <f>H403/F403*100</f>
        <v>55.29004013133893</v>
      </c>
      <c r="M403" s="15">
        <f t="shared" si="61"/>
        <v>24.100000000000023</v>
      </c>
      <c r="N403" s="64">
        <f t="shared" si="64"/>
        <v>108.63799283154123</v>
      </c>
    </row>
    <row r="404" spans="1:14" s="26" customFormat="1" ht="15.75" hidden="1">
      <c r="A404" s="98"/>
      <c r="B404" s="96"/>
      <c r="C404" s="23"/>
      <c r="D404" s="24" t="s">
        <v>34</v>
      </c>
      <c r="E404" s="37">
        <f>SUM(E398:E402)</f>
        <v>1870996.7</v>
      </c>
      <c r="F404" s="37">
        <f>SUM(F398:F402)</f>
        <v>3527860.4000000004</v>
      </c>
      <c r="G404" s="37">
        <f>SUM(G398:G402)</f>
        <v>1984968.4</v>
      </c>
      <c r="H404" s="37">
        <f>SUM(H398:H402)</f>
        <v>2003523.4</v>
      </c>
      <c r="I404" s="59">
        <f t="shared" si="63"/>
        <v>18555</v>
      </c>
      <c r="J404" s="59">
        <f>H404/G404*100</f>
        <v>100.9347755863519</v>
      </c>
      <c r="K404" s="59">
        <f>H404/F404*100</f>
        <v>56.791459208533304</v>
      </c>
      <c r="M404" s="59">
        <f t="shared" si="61"/>
        <v>132526.69999999995</v>
      </c>
      <c r="N404" s="66">
        <f t="shared" si="64"/>
        <v>107.0832139896345</v>
      </c>
    </row>
    <row r="405" spans="1:14" s="26" customFormat="1" ht="15.75" hidden="1">
      <c r="A405" s="99"/>
      <c r="B405" s="97"/>
      <c r="C405" s="23"/>
      <c r="D405" s="24" t="s">
        <v>35</v>
      </c>
      <c r="E405" s="37">
        <f>E397+E404</f>
        <v>2348769.7</v>
      </c>
      <c r="F405" s="37">
        <f>F397+F404</f>
        <v>4362846.7</v>
      </c>
      <c r="G405" s="37">
        <f>G397+G404</f>
        <v>2380396</v>
      </c>
      <c r="H405" s="37">
        <f>H397+H404</f>
        <v>2418826.8</v>
      </c>
      <c r="I405" s="59">
        <f t="shared" si="63"/>
        <v>38430.799999999814</v>
      </c>
      <c r="J405" s="59">
        <f>H405/G405*100</f>
        <v>101.6144708695528</v>
      </c>
      <c r="K405" s="59">
        <f>H405/F405*100</f>
        <v>55.441480444408</v>
      </c>
      <c r="M405" s="59">
        <f t="shared" si="61"/>
        <v>70057.09999999963</v>
      </c>
      <c r="N405" s="66">
        <f t="shared" si="64"/>
        <v>102.98271473784763</v>
      </c>
    </row>
    <row r="406" spans="1:14" s="26" customFormat="1" ht="15.75" hidden="1">
      <c r="A406" s="95"/>
      <c r="B406" s="95" t="s">
        <v>213</v>
      </c>
      <c r="C406" s="16" t="s">
        <v>166</v>
      </c>
      <c r="D406" s="27" t="s">
        <v>167</v>
      </c>
      <c r="E406" s="34"/>
      <c r="F406" s="37"/>
      <c r="G406" s="37"/>
      <c r="H406" s="34"/>
      <c r="I406" s="15">
        <f t="shared" si="63"/>
        <v>0</v>
      </c>
      <c r="J406" s="15"/>
      <c r="K406" s="15"/>
      <c r="L406" s="3"/>
      <c r="M406" s="15">
        <f t="shared" si="61"/>
        <v>0</v>
      </c>
      <c r="N406" s="64"/>
    </row>
    <row r="407" spans="1:14" s="26" customFormat="1" ht="80.25" customHeight="1" hidden="1">
      <c r="A407" s="96"/>
      <c r="B407" s="96"/>
      <c r="C407" s="29" t="s">
        <v>54</v>
      </c>
      <c r="D407" s="30" t="s">
        <v>229</v>
      </c>
      <c r="E407" s="11"/>
      <c r="F407" s="11"/>
      <c r="G407" s="11"/>
      <c r="H407" s="11"/>
      <c r="I407" s="15">
        <f t="shared" si="63"/>
        <v>0</v>
      </c>
      <c r="J407" s="15" t="e">
        <f>H407/G407*100</f>
        <v>#DIV/0!</v>
      </c>
      <c r="K407" s="15" t="e">
        <f aca="true" t="shared" si="65" ref="K407:K414">H407/F407*100</f>
        <v>#DIV/0!</v>
      </c>
      <c r="L407" s="3"/>
      <c r="M407" s="15">
        <f t="shared" si="61"/>
        <v>0</v>
      </c>
      <c r="N407" s="64"/>
    </row>
    <row r="408" spans="1:14" s="26" customFormat="1" ht="78.75" hidden="1">
      <c r="A408" s="96"/>
      <c r="B408" s="96"/>
      <c r="C408" s="31" t="s">
        <v>56</v>
      </c>
      <c r="D408" s="30" t="s">
        <v>57</v>
      </c>
      <c r="E408" s="11"/>
      <c r="F408" s="11"/>
      <c r="G408" s="11"/>
      <c r="H408" s="11"/>
      <c r="I408" s="15">
        <f t="shared" si="63"/>
        <v>0</v>
      </c>
      <c r="J408" s="15" t="e">
        <f>H408/G408*100</f>
        <v>#DIV/0!</v>
      </c>
      <c r="K408" s="15" t="e">
        <f t="shared" si="65"/>
        <v>#DIV/0!</v>
      </c>
      <c r="L408" s="3"/>
      <c r="M408" s="15">
        <f t="shared" si="61"/>
        <v>0</v>
      </c>
      <c r="N408" s="64"/>
    </row>
    <row r="409" spans="1:14" ht="15.75" hidden="1">
      <c r="A409" s="100"/>
      <c r="B409" s="100"/>
      <c r="C409" s="16" t="s">
        <v>22</v>
      </c>
      <c r="D409" s="18" t="s">
        <v>23</v>
      </c>
      <c r="E409" s="11">
        <f>SUM(E410:E410)</f>
        <v>0</v>
      </c>
      <c r="F409" s="11">
        <f>SUM(F410:F410)</f>
        <v>0</v>
      </c>
      <c r="G409" s="11">
        <f>SUM(G410:G410)</f>
        <v>0</v>
      </c>
      <c r="H409" s="11">
        <f>SUM(H410:H410)</f>
        <v>0</v>
      </c>
      <c r="I409" s="15">
        <f t="shared" si="63"/>
        <v>0</v>
      </c>
      <c r="J409" s="15" t="e">
        <f>H409/G409*100</f>
        <v>#DIV/0!</v>
      </c>
      <c r="K409" s="15" t="e">
        <f t="shared" si="65"/>
        <v>#DIV/0!</v>
      </c>
      <c r="M409" s="15">
        <f t="shared" si="61"/>
        <v>0</v>
      </c>
      <c r="N409" s="64"/>
    </row>
    <row r="410" spans="1:14" ht="63" hidden="1">
      <c r="A410" s="100"/>
      <c r="B410" s="100"/>
      <c r="C410" s="16" t="s">
        <v>176</v>
      </c>
      <c r="D410" s="67" t="s">
        <v>177</v>
      </c>
      <c r="E410" s="11"/>
      <c r="F410" s="11"/>
      <c r="G410" s="11"/>
      <c r="H410" s="11"/>
      <c r="I410" s="15">
        <f t="shared" si="63"/>
        <v>0</v>
      </c>
      <c r="J410" s="15" t="e">
        <f>H410/G410*100</f>
        <v>#DIV/0!</v>
      </c>
      <c r="K410" s="15" t="e">
        <f t="shared" si="65"/>
        <v>#DIV/0!</v>
      </c>
      <c r="M410" s="15">
        <f t="shared" si="61"/>
        <v>0</v>
      </c>
      <c r="N410" s="64"/>
    </row>
    <row r="411" spans="1:14" ht="15.75" customHeight="1" hidden="1">
      <c r="A411" s="100"/>
      <c r="B411" s="100"/>
      <c r="C411" s="16" t="s">
        <v>49</v>
      </c>
      <c r="D411" s="18" t="s">
        <v>86</v>
      </c>
      <c r="E411" s="11"/>
      <c r="F411" s="11">
        <v>5604.1</v>
      </c>
      <c r="G411" s="11"/>
      <c r="H411" s="11"/>
      <c r="I411" s="15">
        <f t="shared" si="63"/>
        <v>0</v>
      </c>
      <c r="J411" s="15"/>
      <c r="K411" s="15">
        <f t="shared" si="65"/>
        <v>0</v>
      </c>
      <c r="M411" s="15">
        <f t="shared" si="61"/>
        <v>0</v>
      </c>
      <c r="N411" s="64"/>
    </row>
    <row r="412" spans="1:14" ht="15.75" customHeight="1" hidden="1">
      <c r="A412" s="100"/>
      <c r="B412" s="100"/>
      <c r="C412" s="16" t="s">
        <v>50</v>
      </c>
      <c r="D412" s="18" t="s">
        <v>51</v>
      </c>
      <c r="E412" s="11"/>
      <c r="F412" s="11">
        <f>5050.4+2197.2</f>
        <v>7247.599999999999</v>
      </c>
      <c r="G412" s="11">
        <v>5050.4</v>
      </c>
      <c r="H412" s="11"/>
      <c r="I412" s="15">
        <f t="shared" si="63"/>
        <v>-5050.4</v>
      </c>
      <c r="J412" s="15"/>
      <c r="K412" s="15">
        <f t="shared" si="65"/>
        <v>0</v>
      </c>
      <c r="M412" s="15">
        <f t="shared" si="61"/>
        <v>0</v>
      </c>
      <c r="N412" s="64"/>
    </row>
    <row r="413" spans="1:14" ht="15.75" customHeight="1" hidden="1">
      <c r="A413" s="100"/>
      <c r="B413" s="100"/>
      <c r="C413" s="16" t="s">
        <v>52</v>
      </c>
      <c r="D413" s="20" t="s">
        <v>53</v>
      </c>
      <c r="E413" s="11"/>
      <c r="F413" s="11">
        <f>71955.4-350-67690.1+30616</f>
        <v>34531.29999999999</v>
      </c>
      <c r="G413" s="11">
        <v>3915.3</v>
      </c>
      <c r="H413" s="11"/>
      <c r="I413" s="15">
        <f t="shared" si="63"/>
        <v>-3915.3</v>
      </c>
      <c r="J413" s="15"/>
      <c r="K413" s="15">
        <f t="shared" si="65"/>
        <v>0</v>
      </c>
      <c r="M413" s="15">
        <f t="shared" si="61"/>
        <v>0</v>
      </c>
      <c r="N413" s="64"/>
    </row>
    <row r="414" spans="1:14" s="26" customFormat="1" ht="15.75" hidden="1">
      <c r="A414" s="101"/>
      <c r="B414" s="101"/>
      <c r="C414" s="23"/>
      <c r="D414" s="24" t="s">
        <v>179</v>
      </c>
      <c r="E414" s="37">
        <f>SUM(E406:E409,E411:E413)</f>
        <v>0</v>
      </c>
      <c r="F414" s="37">
        <f>SUM(F406:F409,F411:F413)</f>
        <v>47382.999999999985</v>
      </c>
      <c r="G414" s="37">
        <f>SUM(G406:G409,G411:G413)</f>
        <v>8965.7</v>
      </c>
      <c r="H414" s="37">
        <f>SUM(H406:H409,H411:H413)</f>
        <v>0</v>
      </c>
      <c r="I414" s="59">
        <f t="shared" si="63"/>
        <v>-8965.7</v>
      </c>
      <c r="J414" s="59"/>
      <c r="K414" s="15">
        <f t="shared" si="65"/>
        <v>0</v>
      </c>
      <c r="M414" s="59">
        <f t="shared" si="61"/>
        <v>0</v>
      </c>
      <c r="N414" s="66"/>
    </row>
    <row r="415" spans="5:14" ht="15.75" hidden="1">
      <c r="E415" s="62"/>
      <c r="H415" s="62"/>
      <c r="I415" s="15">
        <f t="shared" si="63"/>
        <v>0</v>
      </c>
      <c r="J415" s="15"/>
      <c r="K415" s="15"/>
      <c r="M415" s="15">
        <f t="shared" si="61"/>
        <v>0</v>
      </c>
      <c r="N415" s="64"/>
    </row>
    <row r="416" spans="1:14" s="26" customFormat="1" ht="33.75" customHeight="1" hidden="1">
      <c r="A416" s="95"/>
      <c r="B416" s="95"/>
      <c r="C416" s="23"/>
      <c r="D416" s="24" t="s">
        <v>207</v>
      </c>
      <c r="E416" s="37">
        <f>E436+E450</f>
        <v>8862506.399999999</v>
      </c>
      <c r="F416" s="37">
        <f>F436+F450</f>
        <v>16093387.500000002</v>
      </c>
      <c r="G416" s="37">
        <f>G436+G450</f>
        <v>8911610.3</v>
      </c>
      <c r="H416" s="37">
        <f>H436+H450</f>
        <v>8964252.899999999</v>
      </c>
      <c r="I416" s="59">
        <f t="shared" si="63"/>
        <v>52642.599999997765</v>
      </c>
      <c r="J416" s="59">
        <f>H416/G416*100</f>
        <v>100.59071927774936</v>
      </c>
      <c r="K416" s="59">
        <f>H416/F416*100</f>
        <v>55.70146682915574</v>
      </c>
      <c r="M416" s="59">
        <f t="shared" si="61"/>
        <v>101746.5</v>
      </c>
      <c r="N416" s="66">
        <f>H416/E416*100</f>
        <v>101.14805558842812</v>
      </c>
    </row>
    <row r="417" spans="1:14" s="26" customFormat="1" ht="15.75" hidden="1">
      <c r="A417" s="96"/>
      <c r="B417" s="96"/>
      <c r="C417" s="23"/>
      <c r="D417" s="24"/>
      <c r="E417" s="37"/>
      <c r="F417" s="37"/>
      <c r="G417" s="37"/>
      <c r="H417" s="37"/>
      <c r="I417" s="15">
        <f t="shared" si="63"/>
        <v>0</v>
      </c>
      <c r="J417" s="15"/>
      <c r="K417" s="15"/>
      <c r="L417" s="3"/>
      <c r="M417" s="15"/>
      <c r="N417" s="64"/>
    </row>
    <row r="418" spans="1:14" s="26" customFormat="1" ht="33.75" customHeight="1" hidden="1">
      <c r="A418" s="96"/>
      <c r="B418" s="96"/>
      <c r="C418" s="23"/>
      <c r="D418" s="24" t="s">
        <v>208</v>
      </c>
      <c r="E418" s="37">
        <f>E436+E450+E489</f>
        <v>8816650.2</v>
      </c>
      <c r="F418" s="37">
        <f>F436+F450+F489</f>
        <v>16093387.500000002</v>
      </c>
      <c r="G418" s="37">
        <f>G436+G450+G489</f>
        <v>8911610.3</v>
      </c>
      <c r="H418" s="37">
        <f>H436+H450+H489</f>
        <v>8828729.399999999</v>
      </c>
      <c r="I418" s="59">
        <f t="shared" si="63"/>
        <v>-82880.90000000224</v>
      </c>
      <c r="J418" s="59">
        <f>H418/G418*100</f>
        <v>99.06996718651395</v>
      </c>
      <c r="K418" s="59">
        <f>H418/F418*100</f>
        <v>54.85936009432444</v>
      </c>
      <c r="M418" s="59">
        <f>H418-E418</f>
        <v>12079.199999999255</v>
      </c>
      <c r="N418" s="66">
        <f>H418/E418*100</f>
        <v>100.13700441466986</v>
      </c>
    </row>
    <row r="419" spans="1:14" s="26" customFormat="1" ht="15.75" hidden="1">
      <c r="A419" s="96"/>
      <c r="B419" s="96"/>
      <c r="C419" s="23"/>
      <c r="D419" s="39"/>
      <c r="E419" s="37"/>
      <c r="F419" s="37"/>
      <c r="G419" s="37"/>
      <c r="H419" s="37"/>
      <c r="I419" s="15">
        <f t="shared" si="63"/>
        <v>0</v>
      </c>
      <c r="J419" s="15"/>
      <c r="K419" s="15"/>
      <c r="L419" s="3"/>
      <c r="M419" s="15"/>
      <c r="N419" s="64"/>
    </row>
    <row r="420" spans="1:14" s="26" customFormat="1" ht="31.5" hidden="1">
      <c r="A420" s="96"/>
      <c r="B420" s="96"/>
      <c r="C420" s="23"/>
      <c r="D420" s="39" t="s">
        <v>209</v>
      </c>
      <c r="E420" s="37">
        <f>E422-E489</f>
        <v>12274294.8</v>
      </c>
      <c r="F420" s="37">
        <f>F422-F489</f>
        <v>20797066.400000002</v>
      </c>
      <c r="G420" s="37">
        <f>G422-G489</f>
        <v>12060724.399999999</v>
      </c>
      <c r="H420" s="37">
        <f>H422-H489</f>
        <v>10922217.5</v>
      </c>
      <c r="I420" s="59">
        <f t="shared" si="63"/>
        <v>-1138506.8999999985</v>
      </c>
      <c r="J420" s="59">
        <f>H420/G420*100</f>
        <v>90.56021129211776</v>
      </c>
      <c r="K420" s="59">
        <f>H420/F420*100</f>
        <v>52.518068125223664</v>
      </c>
      <c r="M420" s="59">
        <f>H420-E420</f>
        <v>-1352077.3000000007</v>
      </c>
      <c r="N420" s="66">
        <f>H420/E420*100</f>
        <v>88.98448080292157</v>
      </c>
    </row>
    <row r="421" spans="1:14" s="26" customFormat="1" ht="15.75" hidden="1">
      <c r="A421" s="96"/>
      <c r="B421" s="96"/>
      <c r="C421" s="23"/>
      <c r="D421" s="39"/>
      <c r="E421" s="37"/>
      <c r="F421" s="37"/>
      <c r="G421" s="37"/>
      <c r="H421" s="37"/>
      <c r="I421" s="15">
        <f t="shared" si="63"/>
        <v>0</v>
      </c>
      <c r="J421" s="15"/>
      <c r="K421" s="15"/>
      <c r="L421" s="3"/>
      <c r="M421" s="15"/>
      <c r="N421" s="64"/>
    </row>
    <row r="422" spans="1:14" s="26" customFormat="1" ht="31.5" hidden="1">
      <c r="A422" s="96"/>
      <c r="B422" s="96"/>
      <c r="C422" s="23"/>
      <c r="D422" s="39" t="s">
        <v>210</v>
      </c>
      <c r="E422" s="37">
        <f>E27+E47+E60+E81+E97+E110+E115+E127+E140+E153+E166+E180+E193+E203+E216+E229+E244+E256+E267+E281+E295+E323+E340+E351+E362+E390+E405+E414+E302+E378+E372+E374+E343+E63</f>
        <v>12228438.600000001</v>
      </c>
      <c r="F422" s="37">
        <f>F27+F47+F60+F81+F97+F110+F115+F127+F140+F153+F166+F180+F193+F203+F216+F229+F244+F256+F267+F281+F295+F323+F340+F351+F362+F390+F405+F414+F302+F378+F372+F374+F343+F63</f>
        <v>20797066.400000002</v>
      </c>
      <c r="G422" s="37">
        <f>G27+G47+G60+G81+G97+G110+G115+G127+G140+G153+G166+G180+G193+G203+G216+G229+G244+G256+G267+G281+G295+G323+G340+G351+G362+G390+G405+G414+G302+G378+G372+G374+G343+G63</f>
        <v>12060724.399999999</v>
      </c>
      <c r="H422" s="37">
        <f>H27+H47+H60+H81+H97+H110+H115+H127+H140+H153+H166+H180+H193+H203+H216+H229+H244+H256+H267+H281+H295+H323+H340+H351+H362+H390+H405+H414+H302+H378+H372+H374+H343+H63</f>
        <v>10786694</v>
      </c>
      <c r="I422" s="59">
        <f t="shared" si="63"/>
        <v>-1274030.3999999985</v>
      </c>
      <c r="J422" s="59">
        <f>H422/G422*100</f>
        <v>89.43653500613944</v>
      </c>
      <c r="K422" s="59">
        <f>H422/F422*100</f>
        <v>51.86642092944416</v>
      </c>
      <c r="M422" s="59">
        <f>H422-E422</f>
        <v>-1441744.6000000015</v>
      </c>
      <c r="N422" s="66">
        <f>H422/E422*100</f>
        <v>88.20990441085421</v>
      </c>
    </row>
    <row r="423" spans="1:14" s="26" customFormat="1" ht="15.75" hidden="1">
      <c r="A423" s="96"/>
      <c r="B423" s="96"/>
      <c r="C423" s="23"/>
      <c r="D423" s="39"/>
      <c r="E423" s="37"/>
      <c r="F423" s="37"/>
      <c r="G423" s="37"/>
      <c r="H423" s="37"/>
      <c r="I423" s="15">
        <f t="shared" si="63"/>
        <v>0</v>
      </c>
      <c r="J423" s="15"/>
      <c r="K423" s="15"/>
      <c r="L423" s="3"/>
      <c r="M423" s="15"/>
      <c r="N423" s="64"/>
    </row>
    <row r="424" spans="1:14" s="26" customFormat="1" ht="31.5" customHeight="1" hidden="1">
      <c r="A424" s="97"/>
      <c r="B424" s="97"/>
      <c r="C424" s="28"/>
      <c r="D424" s="24" t="s">
        <v>180</v>
      </c>
      <c r="E424" s="32">
        <f>E426</f>
        <v>12700</v>
      </c>
      <c r="F424" s="32">
        <f>F426</f>
        <v>24300.2</v>
      </c>
      <c r="G424" s="32">
        <f>G426</f>
        <v>0</v>
      </c>
      <c r="H424" s="32">
        <f>H426</f>
        <v>0</v>
      </c>
      <c r="I424" s="59">
        <f t="shared" si="63"/>
        <v>0</v>
      </c>
      <c r="J424" s="59"/>
      <c r="K424" s="59">
        <f>H424/F424*100</f>
        <v>0</v>
      </c>
      <c r="M424" s="59">
        <f>H424-E424</f>
        <v>-12700</v>
      </c>
      <c r="N424" s="66">
        <f>H424/E424*100</f>
        <v>0</v>
      </c>
    </row>
    <row r="425" spans="1:14" ht="31.5" customHeight="1" hidden="1">
      <c r="A425" s="92" t="s">
        <v>6</v>
      </c>
      <c r="B425" s="95" t="s">
        <v>7</v>
      </c>
      <c r="C425" s="19" t="s">
        <v>181</v>
      </c>
      <c r="D425" s="20" t="s">
        <v>182</v>
      </c>
      <c r="E425" s="14">
        <v>12700</v>
      </c>
      <c r="F425" s="14">
        <v>24300.2</v>
      </c>
      <c r="G425" s="14"/>
      <c r="H425" s="14"/>
      <c r="I425" s="15">
        <f t="shared" si="63"/>
        <v>0</v>
      </c>
      <c r="J425" s="15"/>
      <c r="K425" s="15">
        <f>H425/F425*100</f>
        <v>0</v>
      </c>
      <c r="M425" s="15">
        <f>H425-E425</f>
        <v>-12700</v>
      </c>
      <c r="N425" s="64">
        <f>H425/E425*100</f>
        <v>0</v>
      </c>
    </row>
    <row r="426" spans="1:14" s="26" customFormat="1" ht="15.75" customHeight="1" hidden="1">
      <c r="A426" s="101"/>
      <c r="B426" s="101"/>
      <c r="C426" s="28"/>
      <c r="D426" s="24" t="s">
        <v>179</v>
      </c>
      <c r="E426" s="32">
        <f>SUM(E425:E425)</f>
        <v>12700</v>
      </c>
      <c r="F426" s="32">
        <f>SUM(F425:F425)</f>
        <v>24300.2</v>
      </c>
      <c r="G426" s="32">
        <f>SUM(G425:G425)</f>
        <v>0</v>
      </c>
      <c r="H426" s="32">
        <f>SUM(H425:H425)</f>
        <v>0</v>
      </c>
      <c r="I426" s="59">
        <f t="shared" si="63"/>
        <v>0</v>
      </c>
      <c r="J426" s="59"/>
      <c r="K426" s="59">
        <f>H426/F426*100</f>
        <v>0</v>
      </c>
      <c r="M426" s="59">
        <f>H426-E426</f>
        <v>-12700</v>
      </c>
      <c r="N426" s="66">
        <f>H426/E426*100</f>
        <v>0</v>
      </c>
    </row>
    <row r="427" spans="1:11" ht="15.75" hidden="1">
      <c r="A427" s="40"/>
      <c r="B427" s="40"/>
      <c r="C427" s="41"/>
      <c r="D427" s="42"/>
      <c r="E427" s="43"/>
      <c r="F427" s="44"/>
      <c r="G427" s="44"/>
      <c r="H427" s="44"/>
      <c r="I427" s="45"/>
      <c r="J427" s="45"/>
      <c r="K427" s="45"/>
    </row>
    <row r="428" spans="1:11" ht="15.75" hidden="1">
      <c r="A428" s="40"/>
      <c r="B428" s="40"/>
      <c r="C428" s="41"/>
      <c r="D428" s="42" t="s">
        <v>183</v>
      </c>
      <c r="E428" s="111"/>
      <c r="F428" s="109"/>
      <c r="G428" s="109"/>
      <c r="H428" s="109"/>
      <c r="I428" s="107"/>
      <c r="J428" s="109"/>
      <c r="K428" s="109"/>
    </row>
    <row r="429" spans="1:11" ht="15.75" hidden="1">
      <c r="A429" s="40"/>
      <c r="B429" s="40"/>
      <c r="C429" s="41"/>
      <c r="D429" s="42"/>
      <c r="E429" s="111"/>
      <c r="F429" s="112"/>
      <c r="G429" s="112"/>
      <c r="H429" s="112"/>
      <c r="I429" s="108"/>
      <c r="J429" s="108"/>
      <c r="K429" s="108"/>
    </row>
    <row r="430" spans="1:11" ht="18" customHeight="1" hidden="1">
      <c r="A430" s="110" t="s">
        <v>220</v>
      </c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4" ht="18" customHeight="1" hidden="1">
      <c r="B431" s="2"/>
      <c r="C431" s="2"/>
      <c r="D431" s="2"/>
      <c r="E431" s="2"/>
      <c r="F431" s="2"/>
      <c r="G431" s="2"/>
      <c r="H431" s="2"/>
      <c r="K431" s="7"/>
      <c r="L431" s="7"/>
      <c r="N431" s="7" t="s">
        <v>0</v>
      </c>
    </row>
    <row r="432" spans="2:14" ht="18" customHeight="1">
      <c r="B432" s="2"/>
      <c r="C432" s="2"/>
      <c r="D432" s="42" t="s">
        <v>183</v>
      </c>
      <c r="E432" s="2"/>
      <c r="F432" s="2"/>
      <c r="G432" s="2"/>
      <c r="H432" s="2"/>
      <c r="K432" s="7"/>
      <c r="L432" s="7"/>
      <c r="N432" s="7"/>
    </row>
    <row r="433" spans="2:14" ht="18" customHeight="1">
      <c r="B433" s="2"/>
      <c r="C433" s="2"/>
      <c r="D433" s="2"/>
      <c r="E433" s="2"/>
      <c r="F433" s="2"/>
      <c r="G433" s="2"/>
      <c r="H433" s="2"/>
      <c r="K433" s="7"/>
      <c r="L433" s="7"/>
      <c r="N433" s="7"/>
    </row>
    <row r="434" spans="1:14" ht="49.5" customHeight="1">
      <c r="A434" s="84" t="s">
        <v>1</v>
      </c>
      <c r="B434" s="85" t="s">
        <v>2</v>
      </c>
      <c r="C434" s="84" t="s">
        <v>3</v>
      </c>
      <c r="D434" s="85" t="s">
        <v>4</v>
      </c>
      <c r="E434" s="86" t="s">
        <v>222</v>
      </c>
      <c r="F434" s="88" t="s">
        <v>205</v>
      </c>
      <c r="G434" s="88" t="s">
        <v>221</v>
      </c>
      <c r="H434" s="88" t="s">
        <v>223</v>
      </c>
      <c r="I434" s="90" t="s">
        <v>224</v>
      </c>
      <c r="J434" s="85" t="s">
        <v>225</v>
      </c>
      <c r="K434" s="88" t="s">
        <v>5</v>
      </c>
      <c r="M434" s="90" t="s">
        <v>216</v>
      </c>
      <c r="N434" s="85" t="s">
        <v>218</v>
      </c>
    </row>
    <row r="435" spans="1:14" ht="30.75" customHeight="1">
      <c r="A435" s="84"/>
      <c r="B435" s="85"/>
      <c r="C435" s="84"/>
      <c r="D435" s="85"/>
      <c r="E435" s="87"/>
      <c r="F435" s="89"/>
      <c r="G435" s="89"/>
      <c r="H435" s="89"/>
      <c r="I435" s="91"/>
      <c r="J435" s="91"/>
      <c r="K435" s="89"/>
      <c r="M435" s="91"/>
      <c r="N435" s="91"/>
    </row>
    <row r="436" spans="1:14" s="26" customFormat="1" ht="20.25" customHeight="1">
      <c r="A436" s="95"/>
      <c r="B436" s="95"/>
      <c r="C436" s="23"/>
      <c r="D436" s="70" t="s">
        <v>184</v>
      </c>
      <c r="E436" s="71">
        <f>SUM(E449,E437:E444)</f>
        <v>7741197.299999999</v>
      </c>
      <c r="F436" s="71">
        <f>SUM(F449,F437:F444)</f>
        <v>13500868.100000001</v>
      </c>
      <c r="G436" s="71">
        <f>SUM(G449,G437:G444)</f>
        <v>7739677.7</v>
      </c>
      <c r="H436" s="71">
        <f>SUM(H449,H437:H444)</f>
        <v>7868411.699999999</v>
      </c>
      <c r="I436" s="72">
        <f aca="true" t="shared" si="66" ref="I436:I467">H436-G436</f>
        <v>128733.99999999907</v>
      </c>
      <c r="J436" s="72">
        <f aca="true" t="shared" si="67" ref="J436:J448">H436/G436*100</f>
        <v>101.66329923531569</v>
      </c>
      <c r="K436" s="72">
        <f aca="true" t="shared" si="68" ref="K436:K448">H436/F436*100</f>
        <v>58.2807834408811</v>
      </c>
      <c r="L436" s="71">
        <f>SUM(L449,L437:L444)</f>
        <v>0</v>
      </c>
      <c r="M436" s="73">
        <f aca="true" t="shared" si="69" ref="M436:M467">H436-E436</f>
        <v>127214.40000000037</v>
      </c>
      <c r="N436" s="74">
        <f aca="true" t="shared" si="70" ref="N436:N450">H436/E436*100</f>
        <v>101.64334269067139</v>
      </c>
    </row>
    <row r="437" spans="1:14" ht="15.75">
      <c r="A437" s="96"/>
      <c r="B437" s="96"/>
      <c r="C437" s="16" t="s">
        <v>131</v>
      </c>
      <c r="D437" s="18" t="s">
        <v>132</v>
      </c>
      <c r="E437" s="34">
        <f aca="true" t="shared" si="71" ref="E437:H443">SUMIF($C$6:$C$425,$C437,E$6:E$425)</f>
        <v>3350353.5</v>
      </c>
      <c r="F437" s="34">
        <f t="shared" si="71"/>
        <v>5868800.8</v>
      </c>
      <c r="G437" s="34">
        <f t="shared" si="71"/>
        <v>3268072.1</v>
      </c>
      <c r="H437" s="34">
        <f t="shared" si="71"/>
        <v>3441988.8</v>
      </c>
      <c r="I437" s="15">
        <f t="shared" si="66"/>
        <v>173916.69999999972</v>
      </c>
      <c r="J437" s="15">
        <f t="shared" si="67"/>
        <v>105.32169103613104</v>
      </c>
      <c r="K437" s="15">
        <f t="shared" si="68"/>
        <v>58.64892875559858</v>
      </c>
      <c r="L437" s="34"/>
      <c r="M437" s="63">
        <f t="shared" si="69"/>
        <v>91635.29999999981</v>
      </c>
      <c r="N437" s="64">
        <f t="shared" si="70"/>
        <v>102.73509347595709</v>
      </c>
    </row>
    <row r="438" spans="1:14" ht="15.75">
      <c r="A438" s="96"/>
      <c r="B438" s="96"/>
      <c r="C438" s="16" t="s">
        <v>133</v>
      </c>
      <c r="D438" s="18" t="s">
        <v>134</v>
      </c>
      <c r="E438" s="34">
        <f t="shared" si="71"/>
        <v>297894.8</v>
      </c>
      <c r="F438" s="34">
        <f t="shared" si="71"/>
        <v>432143.8</v>
      </c>
      <c r="G438" s="34">
        <f t="shared" si="71"/>
        <v>306117.1</v>
      </c>
      <c r="H438" s="34">
        <f t="shared" si="71"/>
        <v>306891.6</v>
      </c>
      <c r="I438" s="15">
        <f t="shared" si="66"/>
        <v>774.5</v>
      </c>
      <c r="J438" s="15">
        <f t="shared" si="67"/>
        <v>100.25300775422217</v>
      </c>
      <c r="K438" s="15">
        <f t="shared" si="68"/>
        <v>71.01608307234767</v>
      </c>
      <c r="L438" s="34"/>
      <c r="M438" s="63">
        <f t="shared" si="69"/>
        <v>8996.799999999988</v>
      </c>
      <c r="N438" s="64">
        <f t="shared" si="70"/>
        <v>103.02012656817104</v>
      </c>
    </row>
    <row r="439" spans="1:14" ht="15.75">
      <c r="A439" s="96"/>
      <c r="B439" s="96"/>
      <c r="C439" s="16" t="s">
        <v>154</v>
      </c>
      <c r="D439" s="18" t="s">
        <v>155</v>
      </c>
      <c r="E439" s="34">
        <f t="shared" si="71"/>
        <v>323.7</v>
      </c>
      <c r="F439" s="34">
        <f t="shared" si="71"/>
        <v>373.8</v>
      </c>
      <c r="G439" s="34">
        <f t="shared" si="71"/>
        <v>337</v>
      </c>
      <c r="H439" s="34">
        <f t="shared" si="71"/>
        <v>540.9</v>
      </c>
      <c r="I439" s="15">
        <f t="shared" si="66"/>
        <v>203.89999999999998</v>
      </c>
      <c r="J439" s="15">
        <f t="shared" si="67"/>
        <v>160.50445103857567</v>
      </c>
      <c r="K439" s="15">
        <f t="shared" si="68"/>
        <v>144.70304975922951</v>
      </c>
      <c r="L439" s="34"/>
      <c r="M439" s="63">
        <f t="shared" si="69"/>
        <v>217.2</v>
      </c>
      <c r="N439" s="64">
        <f t="shared" si="70"/>
        <v>167.0991658943466</v>
      </c>
    </row>
    <row r="440" spans="1:14" ht="15.75">
      <c r="A440" s="96"/>
      <c r="B440" s="96"/>
      <c r="C440" s="16" t="s">
        <v>170</v>
      </c>
      <c r="D440" s="18" t="s">
        <v>171</v>
      </c>
      <c r="E440" s="34">
        <f t="shared" si="71"/>
        <v>59001.3</v>
      </c>
      <c r="F440" s="34">
        <f t="shared" si="71"/>
        <v>231414</v>
      </c>
      <c r="G440" s="34">
        <f t="shared" si="71"/>
        <v>57237</v>
      </c>
      <c r="H440" s="34">
        <f t="shared" si="71"/>
        <v>56133.5</v>
      </c>
      <c r="I440" s="15">
        <f t="shared" si="66"/>
        <v>-1103.5</v>
      </c>
      <c r="J440" s="15">
        <f t="shared" si="67"/>
        <v>98.07205129549068</v>
      </c>
      <c r="K440" s="15">
        <f t="shared" si="68"/>
        <v>24.25674332581434</v>
      </c>
      <c r="L440" s="34"/>
      <c r="M440" s="63">
        <f t="shared" si="69"/>
        <v>-2867.800000000003</v>
      </c>
      <c r="N440" s="64">
        <f t="shared" si="70"/>
        <v>95.13942913122253</v>
      </c>
    </row>
    <row r="441" spans="1:14" ht="15.75">
      <c r="A441" s="96"/>
      <c r="B441" s="96"/>
      <c r="C441" s="16" t="s">
        <v>32</v>
      </c>
      <c r="D441" s="27" t="s">
        <v>33</v>
      </c>
      <c r="E441" s="34">
        <f t="shared" si="71"/>
        <v>1794435.2</v>
      </c>
      <c r="F441" s="34">
        <f t="shared" si="71"/>
        <v>2667978.6</v>
      </c>
      <c r="G441" s="34">
        <f t="shared" si="71"/>
        <v>1573628.8</v>
      </c>
      <c r="H441" s="34">
        <f t="shared" si="71"/>
        <v>1524036.9</v>
      </c>
      <c r="I441" s="15">
        <f t="shared" si="66"/>
        <v>-49591.90000000014</v>
      </c>
      <c r="J441" s="15">
        <f t="shared" si="67"/>
        <v>96.84856428657126</v>
      </c>
      <c r="K441" s="15">
        <f t="shared" si="68"/>
        <v>57.12328052406417</v>
      </c>
      <c r="L441" s="34"/>
      <c r="M441" s="63">
        <f t="shared" si="69"/>
        <v>-270398.30000000005</v>
      </c>
      <c r="N441" s="64">
        <f t="shared" si="70"/>
        <v>84.93128645715376</v>
      </c>
    </row>
    <row r="442" spans="1:14" ht="15.75">
      <c r="A442" s="96"/>
      <c r="B442" s="96"/>
      <c r="C442" s="16" t="s">
        <v>125</v>
      </c>
      <c r="D442" s="27" t="s">
        <v>126</v>
      </c>
      <c r="E442" s="34">
        <f t="shared" si="71"/>
        <v>324863.6</v>
      </c>
      <c r="F442" s="34">
        <f t="shared" si="71"/>
        <v>666607.6</v>
      </c>
      <c r="G442" s="34">
        <f t="shared" si="71"/>
        <v>425368.1</v>
      </c>
      <c r="H442" s="34">
        <f t="shared" si="71"/>
        <v>402124.2</v>
      </c>
      <c r="I442" s="15">
        <f t="shared" si="66"/>
        <v>-23243.899999999965</v>
      </c>
      <c r="J442" s="15">
        <f t="shared" si="67"/>
        <v>94.53557988951218</v>
      </c>
      <c r="K442" s="15">
        <f t="shared" si="68"/>
        <v>60.323974704158786</v>
      </c>
      <c r="L442" s="34"/>
      <c r="M442" s="63">
        <f t="shared" si="69"/>
        <v>77260.60000000003</v>
      </c>
      <c r="N442" s="64">
        <f t="shared" si="70"/>
        <v>123.7824736289323</v>
      </c>
    </row>
    <row r="443" spans="1:14" ht="15.75">
      <c r="A443" s="96"/>
      <c r="B443" s="96"/>
      <c r="C443" s="16" t="s">
        <v>172</v>
      </c>
      <c r="D443" s="18" t="s">
        <v>173</v>
      </c>
      <c r="E443" s="34">
        <f t="shared" si="71"/>
        <v>1820512.2</v>
      </c>
      <c r="F443" s="34">
        <f t="shared" si="71"/>
        <v>3295898.2</v>
      </c>
      <c r="G443" s="34">
        <f t="shared" si="71"/>
        <v>1927432.9</v>
      </c>
      <c r="H443" s="34">
        <f t="shared" si="71"/>
        <v>1923891.7</v>
      </c>
      <c r="I443" s="15">
        <f t="shared" si="66"/>
        <v>-3541.1999999999534</v>
      </c>
      <c r="J443" s="15">
        <f t="shared" si="67"/>
        <v>99.81627375977654</v>
      </c>
      <c r="K443" s="15">
        <f t="shared" si="68"/>
        <v>58.3723034892279</v>
      </c>
      <c r="L443" s="34"/>
      <c r="M443" s="63">
        <f t="shared" si="69"/>
        <v>103379.5</v>
      </c>
      <c r="N443" s="64">
        <f t="shared" si="70"/>
        <v>105.67859418904195</v>
      </c>
    </row>
    <row r="444" spans="1:14" ht="15.75">
      <c r="A444" s="96"/>
      <c r="B444" s="96"/>
      <c r="C444" s="31" t="s">
        <v>185</v>
      </c>
      <c r="D444" s="18" t="s">
        <v>186</v>
      </c>
      <c r="E444" s="34">
        <f>SUM(E445:E448)</f>
        <v>102312.09999999999</v>
      </c>
      <c r="F444" s="34">
        <f>SUM(F445:F448)</f>
        <v>337651.3</v>
      </c>
      <c r="G444" s="34">
        <f>SUM(G445:G448)</f>
        <v>181484.7</v>
      </c>
      <c r="H444" s="34">
        <f>SUM(H445:H448)</f>
        <v>189297.6</v>
      </c>
      <c r="I444" s="15">
        <f t="shared" si="66"/>
        <v>7812.899999999994</v>
      </c>
      <c r="J444" s="15">
        <f t="shared" si="67"/>
        <v>104.30499099924127</v>
      </c>
      <c r="K444" s="15">
        <f t="shared" si="68"/>
        <v>56.06304492237999</v>
      </c>
      <c r="L444" s="34">
        <f>SUM(L445:L448)</f>
        <v>0</v>
      </c>
      <c r="M444" s="63">
        <f t="shared" si="69"/>
        <v>86985.50000000001</v>
      </c>
      <c r="N444" s="64">
        <f t="shared" si="70"/>
        <v>185.01975817132092</v>
      </c>
    </row>
    <row r="445" spans="1:14" ht="15.75" customHeight="1" hidden="1">
      <c r="A445" s="96"/>
      <c r="B445" s="96"/>
      <c r="C445" s="16" t="s">
        <v>141</v>
      </c>
      <c r="D445" s="18" t="s">
        <v>142</v>
      </c>
      <c r="E445" s="34">
        <f aca="true" t="shared" si="72" ref="E445:H449">SUMIF($C$6:$C$425,$C445,E$6:E$425)</f>
        <v>64604.2</v>
      </c>
      <c r="F445" s="34">
        <f t="shared" si="72"/>
        <v>173920.5</v>
      </c>
      <c r="G445" s="34">
        <f t="shared" si="72"/>
        <v>87510</v>
      </c>
      <c r="H445" s="34">
        <f t="shared" si="72"/>
        <v>88508.8</v>
      </c>
      <c r="I445" s="15">
        <f t="shared" si="66"/>
        <v>998.8000000000029</v>
      </c>
      <c r="J445" s="15">
        <f t="shared" si="67"/>
        <v>101.14135527368302</v>
      </c>
      <c r="K445" s="15">
        <f t="shared" si="68"/>
        <v>50.89037807504003</v>
      </c>
      <c r="L445" s="34"/>
      <c r="M445" s="63">
        <f t="shared" si="69"/>
        <v>23904.600000000006</v>
      </c>
      <c r="N445" s="64">
        <f t="shared" si="70"/>
        <v>137.00161908978055</v>
      </c>
    </row>
    <row r="446" spans="1:14" ht="94.5" customHeight="1" hidden="1">
      <c r="A446" s="96"/>
      <c r="B446" s="96"/>
      <c r="C446" s="29" t="s">
        <v>203</v>
      </c>
      <c r="D446" s="30" t="s">
        <v>229</v>
      </c>
      <c r="E446" s="34">
        <f t="shared" si="72"/>
        <v>311.9</v>
      </c>
      <c r="F446" s="34">
        <f t="shared" si="72"/>
        <v>485</v>
      </c>
      <c r="G446" s="34">
        <f t="shared" si="72"/>
        <v>284.8</v>
      </c>
      <c r="H446" s="34">
        <f t="shared" si="72"/>
        <v>571</v>
      </c>
      <c r="I446" s="15">
        <f t="shared" si="66"/>
        <v>286.2</v>
      </c>
      <c r="J446" s="15">
        <f t="shared" si="67"/>
        <v>200.49157303370782</v>
      </c>
      <c r="K446" s="15">
        <f t="shared" si="68"/>
        <v>117.7319587628866</v>
      </c>
      <c r="L446" s="34"/>
      <c r="M446" s="63">
        <f t="shared" si="69"/>
        <v>259.1</v>
      </c>
      <c r="N446" s="64">
        <f t="shared" si="70"/>
        <v>183.07149727476758</v>
      </c>
    </row>
    <row r="447" spans="1:14" ht="15.75" customHeight="1" hidden="1">
      <c r="A447" s="96"/>
      <c r="B447" s="96"/>
      <c r="C447" s="16" t="s">
        <v>121</v>
      </c>
      <c r="D447" s="18" t="s">
        <v>122</v>
      </c>
      <c r="E447" s="34">
        <f t="shared" si="72"/>
        <v>37091.2</v>
      </c>
      <c r="F447" s="34">
        <f t="shared" si="72"/>
        <v>162783.8</v>
      </c>
      <c r="G447" s="34">
        <f t="shared" si="72"/>
        <v>93365.9</v>
      </c>
      <c r="H447" s="34">
        <f t="shared" si="72"/>
        <v>99878.8</v>
      </c>
      <c r="I447" s="15">
        <f t="shared" si="66"/>
        <v>6512.900000000009</v>
      </c>
      <c r="J447" s="15">
        <f t="shared" si="67"/>
        <v>106.97567313119674</v>
      </c>
      <c r="K447" s="15">
        <f t="shared" si="68"/>
        <v>61.356719771869194</v>
      </c>
      <c r="L447" s="34"/>
      <c r="M447" s="63">
        <f t="shared" si="69"/>
        <v>62787.600000000006</v>
      </c>
      <c r="N447" s="64">
        <f t="shared" si="70"/>
        <v>269.27896643947895</v>
      </c>
    </row>
    <row r="448" spans="1:14" ht="31.5" customHeight="1" hidden="1">
      <c r="A448" s="96"/>
      <c r="B448" s="96"/>
      <c r="C448" s="16" t="s">
        <v>151</v>
      </c>
      <c r="D448" s="18" t="s">
        <v>152</v>
      </c>
      <c r="E448" s="34">
        <f t="shared" si="72"/>
        <v>304.8</v>
      </c>
      <c r="F448" s="34">
        <f t="shared" si="72"/>
        <v>462</v>
      </c>
      <c r="G448" s="34">
        <f t="shared" si="72"/>
        <v>324</v>
      </c>
      <c r="H448" s="34">
        <f t="shared" si="72"/>
        <v>339</v>
      </c>
      <c r="I448" s="15">
        <f t="shared" si="66"/>
        <v>15</v>
      </c>
      <c r="J448" s="15">
        <f t="shared" si="67"/>
        <v>104.62962962962963</v>
      </c>
      <c r="K448" s="15">
        <f t="shared" si="68"/>
        <v>73.37662337662337</v>
      </c>
      <c r="L448" s="34"/>
      <c r="M448" s="63">
        <f t="shared" si="69"/>
        <v>34.19999999999999</v>
      </c>
      <c r="N448" s="64">
        <f t="shared" si="70"/>
        <v>111.22047244094489</v>
      </c>
    </row>
    <row r="449" spans="1:14" ht="15.75">
      <c r="A449" s="96"/>
      <c r="B449" s="96"/>
      <c r="C449" s="16" t="s">
        <v>166</v>
      </c>
      <c r="D449" s="18" t="s">
        <v>167</v>
      </c>
      <c r="E449" s="34">
        <f t="shared" si="72"/>
        <v>-8499.099999999999</v>
      </c>
      <c r="F449" s="34">
        <f t="shared" si="72"/>
        <v>0</v>
      </c>
      <c r="G449" s="34">
        <f t="shared" si="72"/>
        <v>0</v>
      </c>
      <c r="H449" s="34">
        <f t="shared" si="72"/>
        <v>23506.5</v>
      </c>
      <c r="I449" s="15">
        <f t="shared" si="66"/>
        <v>23506.5</v>
      </c>
      <c r="J449" s="15"/>
      <c r="K449" s="15"/>
      <c r="L449" s="34"/>
      <c r="M449" s="63">
        <f t="shared" si="69"/>
        <v>32005.6</v>
      </c>
      <c r="N449" s="64">
        <f t="shared" si="70"/>
        <v>-276.5763433775341</v>
      </c>
    </row>
    <row r="450" spans="1:14" s="26" customFormat="1" ht="31.5">
      <c r="A450" s="96"/>
      <c r="B450" s="96"/>
      <c r="C450" s="23"/>
      <c r="D450" s="70" t="s">
        <v>206</v>
      </c>
      <c r="E450" s="71">
        <f>SUM(E451:E465,E486:E489)-E489</f>
        <v>1121309.0999999999</v>
      </c>
      <c r="F450" s="71">
        <f>SUM(F451:F465,F486:F489)-F489</f>
        <v>2592519.4000000004</v>
      </c>
      <c r="G450" s="71">
        <f>SUM(G451:G465,G486:G489)-G489</f>
        <v>1171932.6</v>
      </c>
      <c r="H450" s="71">
        <f>SUM(H451:H465,H486:H489)-H489</f>
        <v>1095841.2000000002</v>
      </c>
      <c r="I450" s="72">
        <f t="shared" si="66"/>
        <v>-76091.3999999999</v>
      </c>
      <c r="J450" s="72">
        <f>H450/G450*100</f>
        <v>93.50718633477729</v>
      </c>
      <c r="K450" s="72">
        <f>H450/F450*100</f>
        <v>42.26935389567384</v>
      </c>
      <c r="L450" s="71">
        <f>SUM(L451:L465,L486:L489)</f>
        <v>0</v>
      </c>
      <c r="M450" s="73">
        <f t="shared" si="69"/>
        <v>-25467.899999999674</v>
      </c>
      <c r="N450" s="74">
        <f t="shared" si="70"/>
        <v>97.72873510078534</v>
      </c>
    </row>
    <row r="451" spans="1:14" ht="15.75" customHeight="1">
      <c r="A451" s="96"/>
      <c r="B451" s="96"/>
      <c r="C451" s="16" t="s">
        <v>8</v>
      </c>
      <c r="D451" s="18" t="s">
        <v>9</v>
      </c>
      <c r="E451" s="34">
        <f aca="true" t="shared" si="73" ref="E451:H470">SUMIF($C$6:$C$425,$C451,E$6:E$425)</f>
        <v>291</v>
      </c>
      <c r="F451" s="34">
        <f t="shared" si="73"/>
        <v>0</v>
      </c>
      <c r="G451" s="34">
        <f t="shared" si="73"/>
        <v>0</v>
      </c>
      <c r="H451" s="34">
        <f t="shared" si="73"/>
        <v>576.7</v>
      </c>
      <c r="I451" s="15">
        <f t="shared" si="66"/>
        <v>576.7</v>
      </c>
      <c r="J451" s="15"/>
      <c r="K451" s="15"/>
      <c r="L451" s="34"/>
      <c r="M451" s="63">
        <f t="shared" si="69"/>
        <v>285.70000000000005</v>
      </c>
      <c r="N451" s="64"/>
    </row>
    <row r="452" spans="1:14" ht="31.5" customHeight="1">
      <c r="A452" s="96"/>
      <c r="B452" s="96"/>
      <c r="C452" s="16" t="s">
        <v>38</v>
      </c>
      <c r="D452" s="18" t="s">
        <v>39</v>
      </c>
      <c r="E452" s="34">
        <f t="shared" si="73"/>
        <v>0</v>
      </c>
      <c r="F452" s="34">
        <f t="shared" si="73"/>
        <v>0</v>
      </c>
      <c r="G452" s="34">
        <f t="shared" si="73"/>
        <v>0</v>
      </c>
      <c r="H452" s="34">
        <f t="shared" si="73"/>
        <v>0</v>
      </c>
      <c r="I452" s="15">
        <f t="shared" si="66"/>
        <v>0</v>
      </c>
      <c r="J452" s="15"/>
      <c r="K452" s="15"/>
      <c r="L452" s="34"/>
      <c r="M452" s="63">
        <f t="shared" si="69"/>
        <v>0</v>
      </c>
      <c r="N452" s="64"/>
    </row>
    <row r="453" spans="1:14" ht="78.75">
      <c r="A453" s="96"/>
      <c r="B453" s="96"/>
      <c r="C453" s="19" t="s">
        <v>60</v>
      </c>
      <c r="D453" s="33" t="s">
        <v>230</v>
      </c>
      <c r="E453" s="34">
        <f t="shared" si="73"/>
        <v>300384.7</v>
      </c>
      <c r="F453" s="34">
        <f t="shared" si="73"/>
        <v>610333.4</v>
      </c>
      <c r="G453" s="34">
        <f t="shared" si="73"/>
        <v>274290.5</v>
      </c>
      <c r="H453" s="34">
        <f t="shared" si="73"/>
        <v>228804.40000000002</v>
      </c>
      <c r="I453" s="15">
        <f t="shared" si="66"/>
        <v>-45486.09999999998</v>
      </c>
      <c r="J453" s="15">
        <f>H453/G453*100</f>
        <v>83.41681538368992</v>
      </c>
      <c r="K453" s="15">
        <f aca="true" t="shared" si="74" ref="K453:K460">H453/F453*100</f>
        <v>37.48842845566047</v>
      </c>
      <c r="L453" s="34"/>
      <c r="M453" s="63">
        <f t="shared" si="69"/>
        <v>-71580.29999999999</v>
      </c>
      <c r="N453" s="64">
        <f aca="true" t="shared" si="75" ref="N453:N459">H453/E453*100</f>
        <v>76.17045741677256</v>
      </c>
    </row>
    <row r="454" spans="1:14" ht="31.5">
      <c r="A454" s="96"/>
      <c r="B454" s="96"/>
      <c r="C454" s="16" t="s">
        <v>168</v>
      </c>
      <c r="D454" s="18" t="s">
        <v>169</v>
      </c>
      <c r="E454" s="34">
        <f t="shared" si="73"/>
        <v>6375.5</v>
      </c>
      <c r="F454" s="34">
        <f t="shared" si="73"/>
        <v>35694.5</v>
      </c>
      <c r="G454" s="34">
        <f t="shared" si="73"/>
        <v>17000</v>
      </c>
      <c r="H454" s="34">
        <f t="shared" si="73"/>
        <v>17198</v>
      </c>
      <c r="I454" s="15">
        <f t="shared" si="66"/>
        <v>198</v>
      </c>
      <c r="J454" s="15"/>
      <c r="K454" s="15">
        <f t="shared" si="74"/>
        <v>48.181092325148136</v>
      </c>
      <c r="L454" s="34"/>
      <c r="M454" s="63">
        <f t="shared" si="69"/>
        <v>10822.5</v>
      </c>
      <c r="N454" s="64">
        <f t="shared" si="75"/>
        <v>269.75139204768254</v>
      </c>
    </row>
    <row r="455" spans="1:14" ht="15.75">
      <c r="A455" s="96"/>
      <c r="B455" s="96"/>
      <c r="C455" s="16" t="s">
        <v>10</v>
      </c>
      <c r="D455" s="17" t="s">
        <v>153</v>
      </c>
      <c r="E455" s="34">
        <f t="shared" si="73"/>
        <v>311822.6</v>
      </c>
      <c r="F455" s="34">
        <f t="shared" si="73"/>
        <v>352527.3</v>
      </c>
      <c r="G455" s="34">
        <f t="shared" si="73"/>
        <v>240000</v>
      </c>
      <c r="H455" s="34">
        <f t="shared" si="73"/>
        <v>227096.8</v>
      </c>
      <c r="I455" s="15">
        <f t="shared" si="66"/>
        <v>-12903.200000000012</v>
      </c>
      <c r="J455" s="15">
        <f>H455/G455*100</f>
        <v>94.62366666666667</v>
      </c>
      <c r="K455" s="15">
        <f t="shared" si="74"/>
        <v>64.41963501833759</v>
      </c>
      <c r="L455" s="34"/>
      <c r="M455" s="63">
        <f t="shared" si="69"/>
        <v>-84725.79999999999</v>
      </c>
      <c r="N455" s="64">
        <f t="shared" si="75"/>
        <v>72.82884563209979</v>
      </c>
    </row>
    <row r="456" spans="1:14" ht="31.5">
      <c r="A456" s="96"/>
      <c r="B456" s="96"/>
      <c r="C456" s="16" t="s">
        <v>12</v>
      </c>
      <c r="D456" s="18" t="s">
        <v>13</v>
      </c>
      <c r="E456" s="34">
        <f t="shared" si="73"/>
        <v>2756.8</v>
      </c>
      <c r="F456" s="34">
        <f t="shared" si="73"/>
        <v>3225.3</v>
      </c>
      <c r="G456" s="34">
        <f t="shared" si="73"/>
        <v>3225.3</v>
      </c>
      <c r="H456" s="34">
        <f t="shared" si="73"/>
        <v>3453.5</v>
      </c>
      <c r="I456" s="15">
        <f t="shared" si="66"/>
        <v>228.19999999999982</v>
      </c>
      <c r="J456" s="15"/>
      <c r="K456" s="15">
        <f t="shared" si="74"/>
        <v>107.07531082379933</v>
      </c>
      <c r="L456" s="34"/>
      <c r="M456" s="63">
        <f t="shared" si="69"/>
        <v>696.6999999999998</v>
      </c>
      <c r="N456" s="64">
        <f t="shared" si="75"/>
        <v>125.27205455600696</v>
      </c>
    </row>
    <row r="457" spans="1:14" ht="66" customHeight="1">
      <c r="A457" s="96"/>
      <c r="B457" s="96"/>
      <c r="C457" s="19" t="s">
        <v>14</v>
      </c>
      <c r="D457" s="20" t="s">
        <v>188</v>
      </c>
      <c r="E457" s="34">
        <f t="shared" si="73"/>
        <v>48201.2</v>
      </c>
      <c r="F457" s="34">
        <f t="shared" si="73"/>
        <v>118177.59999999999</v>
      </c>
      <c r="G457" s="34">
        <f t="shared" si="73"/>
        <v>76399.5</v>
      </c>
      <c r="H457" s="34">
        <f t="shared" si="73"/>
        <v>58733.7</v>
      </c>
      <c r="I457" s="15">
        <f t="shared" si="66"/>
        <v>-17665.800000000003</v>
      </c>
      <c r="J457" s="15">
        <f>H457/G457*100</f>
        <v>76.87707380283902</v>
      </c>
      <c r="K457" s="15">
        <f t="shared" si="74"/>
        <v>49.69952004440774</v>
      </c>
      <c r="L457" s="34"/>
      <c r="M457" s="63">
        <f t="shared" si="69"/>
        <v>10532.5</v>
      </c>
      <c r="N457" s="64">
        <f t="shared" si="75"/>
        <v>121.8511157398571</v>
      </c>
    </row>
    <row r="458" spans="1:14" ht="15.75">
      <c r="A458" s="96"/>
      <c r="B458" s="96"/>
      <c r="C458" s="16" t="s">
        <v>68</v>
      </c>
      <c r="D458" s="18" t="s">
        <v>69</v>
      </c>
      <c r="E458" s="34">
        <f t="shared" si="73"/>
        <v>11401.7</v>
      </c>
      <c r="F458" s="34">
        <f t="shared" si="73"/>
        <v>13174.1</v>
      </c>
      <c r="G458" s="34">
        <f t="shared" si="73"/>
        <v>9527.9</v>
      </c>
      <c r="H458" s="34">
        <f t="shared" si="73"/>
        <v>7900.8</v>
      </c>
      <c r="I458" s="15">
        <f t="shared" si="66"/>
        <v>-1627.0999999999995</v>
      </c>
      <c r="J458" s="15">
        <f>H458/G458*100</f>
        <v>82.92278466398683</v>
      </c>
      <c r="K458" s="15">
        <f t="shared" si="74"/>
        <v>59.972218216045114</v>
      </c>
      <c r="L458" s="34"/>
      <c r="M458" s="63">
        <f t="shared" si="69"/>
        <v>-3500.9000000000005</v>
      </c>
      <c r="N458" s="64">
        <f t="shared" si="75"/>
        <v>69.29492970346527</v>
      </c>
    </row>
    <row r="459" spans="1:14" ht="31.5">
      <c r="A459" s="96"/>
      <c r="B459" s="96"/>
      <c r="C459" s="16" t="s">
        <v>16</v>
      </c>
      <c r="D459" s="21" t="s">
        <v>17</v>
      </c>
      <c r="E459" s="34">
        <f t="shared" si="73"/>
        <v>57498.50000000001</v>
      </c>
      <c r="F459" s="34">
        <f t="shared" si="73"/>
        <v>1980</v>
      </c>
      <c r="G459" s="34">
        <f t="shared" si="73"/>
        <v>976</v>
      </c>
      <c r="H459" s="34">
        <f t="shared" si="73"/>
        <v>63576.399999999994</v>
      </c>
      <c r="I459" s="15">
        <f t="shared" si="66"/>
        <v>62600.399999999994</v>
      </c>
      <c r="J459" s="15"/>
      <c r="K459" s="15">
        <f t="shared" si="74"/>
        <v>3210.929292929293</v>
      </c>
      <c r="L459" s="34"/>
      <c r="M459" s="63">
        <f t="shared" si="69"/>
        <v>6077.899999999987</v>
      </c>
      <c r="N459" s="64">
        <f t="shared" si="75"/>
        <v>110.57053662269448</v>
      </c>
    </row>
    <row r="460" spans="1:14" ht="15.75">
      <c r="A460" s="96"/>
      <c r="B460" s="96"/>
      <c r="C460" s="16" t="s">
        <v>101</v>
      </c>
      <c r="D460" s="18" t="s">
        <v>102</v>
      </c>
      <c r="E460" s="34">
        <f t="shared" si="73"/>
        <v>0</v>
      </c>
      <c r="F460" s="34">
        <f t="shared" si="73"/>
        <v>389.3</v>
      </c>
      <c r="G460" s="34">
        <f t="shared" si="73"/>
        <v>389.3</v>
      </c>
      <c r="H460" s="34">
        <f t="shared" si="73"/>
        <v>0</v>
      </c>
      <c r="I460" s="15">
        <f t="shared" si="66"/>
        <v>-389.3</v>
      </c>
      <c r="J460" s="15"/>
      <c r="K460" s="15">
        <f t="shared" si="74"/>
        <v>0</v>
      </c>
      <c r="L460" s="34"/>
      <c r="M460" s="63">
        <f t="shared" si="69"/>
        <v>0</v>
      </c>
      <c r="N460" s="64"/>
    </row>
    <row r="461" spans="1:14" ht="78.75">
      <c r="A461" s="97"/>
      <c r="B461" s="96"/>
      <c r="C461" s="19" t="s">
        <v>18</v>
      </c>
      <c r="D461" s="22" t="s">
        <v>228</v>
      </c>
      <c r="E461" s="34">
        <f t="shared" si="73"/>
        <v>384.2</v>
      </c>
      <c r="F461" s="34">
        <f t="shared" si="73"/>
        <v>0</v>
      </c>
      <c r="G461" s="34">
        <f t="shared" si="73"/>
        <v>0</v>
      </c>
      <c r="H461" s="34">
        <f t="shared" si="73"/>
        <v>144.60000000000002</v>
      </c>
      <c r="I461" s="15">
        <f t="shared" si="66"/>
        <v>144.60000000000002</v>
      </c>
      <c r="J461" s="15"/>
      <c r="K461" s="15"/>
      <c r="L461" s="34"/>
      <c r="M461" s="63">
        <f t="shared" si="69"/>
        <v>-239.59999999999997</v>
      </c>
      <c r="N461" s="64">
        <f aca="true" t="shared" si="76" ref="N461:N478">H461/E461*100</f>
        <v>37.636647579385745</v>
      </c>
    </row>
    <row r="462" spans="1:14" ht="78.75">
      <c r="A462" s="95"/>
      <c r="B462" s="96"/>
      <c r="C462" s="19" t="s">
        <v>20</v>
      </c>
      <c r="D462" s="20" t="s">
        <v>231</v>
      </c>
      <c r="E462" s="34">
        <f t="shared" si="73"/>
        <v>111443.6</v>
      </c>
      <c r="F462" s="34">
        <f t="shared" si="73"/>
        <v>852662.8</v>
      </c>
      <c r="G462" s="34">
        <f t="shared" si="73"/>
        <v>206996.9</v>
      </c>
      <c r="H462" s="34">
        <f t="shared" si="73"/>
        <v>132060</v>
      </c>
      <c r="I462" s="15">
        <f t="shared" si="66"/>
        <v>-74936.9</v>
      </c>
      <c r="J462" s="15">
        <f>H462/G462*100</f>
        <v>63.798056879112686</v>
      </c>
      <c r="K462" s="15">
        <f>H462/F462*100</f>
        <v>15.487951391804591</v>
      </c>
      <c r="L462" s="34"/>
      <c r="M462" s="63">
        <f t="shared" si="69"/>
        <v>20616.399999999994</v>
      </c>
      <c r="N462" s="64">
        <f t="shared" si="76"/>
        <v>118.49940238829326</v>
      </c>
    </row>
    <row r="463" spans="1:14" ht="47.25">
      <c r="A463" s="96"/>
      <c r="B463" s="96"/>
      <c r="C463" s="19" t="s">
        <v>62</v>
      </c>
      <c r="D463" s="20" t="s">
        <v>63</v>
      </c>
      <c r="E463" s="34">
        <f t="shared" si="73"/>
        <v>177253.9</v>
      </c>
      <c r="F463" s="34">
        <f t="shared" si="73"/>
        <v>188930.6</v>
      </c>
      <c r="G463" s="34">
        <f t="shared" si="73"/>
        <v>104109.3</v>
      </c>
      <c r="H463" s="34">
        <f t="shared" si="73"/>
        <v>173703.90000000002</v>
      </c>
      <c r="I463" s="15">
        <f t="shared" si="66"/>
        <v>69594.60000000002</v>
      </c>
      <c r="J463" s="15">
        <f>H463/G463*100</f>
        <v>166.8476303269737</v>
      </c>
      <c r="K463" s="15">
        <f>H463/F463*100</f>
        <v>91.9405855906878</v>
      </c>
      <c r="L463" s="34"/>
      <c r="M463" s="63">
        <f t="shared" si="69"/>
        <v>-3549.999999999971</v>
      </c>
      <c r="N463" s="64">
        <f t="shared" si="76"/>
        <v>97.99722319226828</v>
      </c>
    </row>
    <row r="464" spans="1:14" ht="31.5" customHeight="1" hidden="1">
      <c r="A464" s="96"/>
      <c r="B464" s="96"/>
      <c r="C464" s="16" t="s">
        <v>97</v>
      </c>
      <c r="D464" s="18" t="s">
        <v>98</v>
      </c>
      <c r="E464" s="34">
        <f t="shared" si="73"/>
        <v>0</v>
      </c>
      <c r="F464" s="34">
        <f t="shared" si="73"/>
        <v>0</v>
      </c>
      <c r="G464" s="34">
        <f t="shared" si="73"/>
        <v>0</v>
      </c>
      <c r="H464" s="34">
        <f t="shared" si="73"/>
        <v>0</v>
      </c>
      <c r="I464" s="15">
        <f t="shared" si="66"/>
        <v>0</v>
      </c>
      <c r="J464" s="15"/>
      <c r="K464" s="15"/>
      <c r="L464" s="34"/>
      <c r="M464" s="63">
        <f t="shared" si="69"/>
        <v>0</v>
      </c>
      <c r="N464" s="64" t="e">
        <f t="shared" si="76"/>
        <v>#DIV/0!</v>
      </c>
    </row>
    <row r="465" spans="1:14" ht="15.75">
      <c r="A465" s="96"/>
      <c r="B465" s="96"/>
      <c r="C465" s="16" t="s">
        <v>22</v>
      </c>
      <c r="D465" s="18" t="s">
        <v>23</v>
      </c>
      <c r="E465" s="34">
        <f t="shared" si="73"/>
        <v>83675</v>
      </c>
      <c r="F465" s="34">
        <f t="shared" si="73"/>
        <v>143857.3</v>
      </c>
      <c r="G465" s="34">
        <f t="shared" si="73"/>
        <v>79342.1</v>
      </c>
      <c r="H465" s="34">
        <f t="shared" si="73"/>
        <v>76298</v>
      </c>
      <c r="I465" s="15">
        <f t="shared" si="66"/>
        <v>-3044.100000000006</v>
      </c>
      <c r="J465" s="15">
        <f aca="true" t="shared" si="77" ref="J465:J478">H465/G465*100</f>
        <v>96.16332312857864</v>
      </c>
      <c r="K465" s="15">
        <f aca="true" t="shared" si="78" ref="K465:K478">H465/F465*100</f>
        <v>53.03728069413231</v>
      </c>
      <c r="L465" s="34"/>
      <c r="M465" s="63">
        <f t="shared" si="69"/>
        <v>-7377</v>
      </c>
      <c r="N465" s="64">
        <f t="shared" si="76"/>
        <v>91.18374663878099</v>
      </c>
    </row>
    <row r="466" spans="1:14" ht="63" customHeight="1" hidden="1">
      <c r="A466" s="96"/>
      <c r="B466" s="96"/>
      <c r="C466" s="19" t="s">
        <v>135</v>
      </c>
      <c r="D466" s="20" t="s">
        <v>136</v>
      </c>
      <c r="E466" s="34">
        <f t="shared" si="73"/>
        <v>1527.3</v>
      </c>
      <c r="F466" s="34">
        <f t="shared" si="73"/>
        <v>2072</v>
      </c>
      <c r="G466" s="34">
        <f t="shared" si="73"/>
        <v>1031.6</v>
      </c>
      <c r="H466" s="34">
        <f t="shared" si="73"/>
        <v>1114.4</v>
      </c>
      <c r="I466" s="15">
        <f t="shared" si="66"/>
        <v>82.80000000000018</v>
      </c>
      <c r="J466" s="15">
        <f t="shared" si="77"/>
        <v>108.02636680884066</v>
      </c>
      <c r="K466" s="15">
        <f t="shared" si="78"/>
        <v>53.78378378378379</v>
      </c>
      <c r="L466" s="34"/>
      <c r="M466" s="63">
        <f t="shared" si="69"/>
        <v>-412.89999999999986</v>
      </c>
      <c r="N466" s="64">
        <f t="shared" si="76"/>
        <v>72.96536371374322</v>
      </c>
    </row>
    <row r="467" spans="1:14" ht="63" customHeight="1" hidden="1">
      <c r="A467" s="96"/>
      <c r="B467" s="96"/>
      <c r="C467" s="19" t="s">
        <v>143</v>
      </c>
      <c r="D467" s="20" t="s">
        <v>144</v>
      </c>
      <c r="E467" s="34">
        <f t="shared" si="73"/>
        <v>290.6</v>
      </c>
      <c r="F467" s="34">
        <f t="shared" si="73"/>
        <v>540</v>
      </c>
      <c r="G467" s="34">
        <f t="shared" si="73"/>
        <v>296.1</v>
      </c>
      <c r="H467" s="34">
        <f t="shared" si="73"/>
        <v>264.4</v>
      </c>
      <c r="I467" s="15">
        <f t="shared" si="66"/>
        <v>-31.700000000000045</v>
      </c>
      <c r="J467" s="15">
        <f t="shared" si="77"/>
        <v>89.29415737926375</v>
      </c>
      <c r="K467" s="15">
        <f t="shared" si="78"/>
        <v>48.962962962962955</v>
      </c>
      <c r="L467" s="34"/>
      <c r="M467" s="63">
        <f t="shared" si="69"/>
        <v>-26.200000000000045</v>
      </c>
      <c r="N467" s="64">
        <f t="shared" si="76"/>
        <v>90.98417068134891</v>
      </c>
    </row>
    <row r="468" spans="1:14" ht="63" customHeight="1" hidden="1">
      <c r="A468" s="96"/>
      <c r="B468" s="96"/>
      <c r="C468" s="19" t="s">
        <v>137</v>
      </c>
      <c r="D468" s="20" t="s">
        <v>138</v>
      </c>
      <c r="E468" s="34">
        <f t="shared" si="73"/>
        <v>5138.8</v>
      </c>
      <c r="F468" s="34">
        <f t="shared" si="73"/>
        <v>11990.1</v>
      </c>
      <c r="G468" s="34">
        <f t="shared" si="73"/>
        <v>8232.5</v>
      </c>
      <c r="H468" s="34">
        <f t="shared" si="73"/>
        <v>580</v>
      </c>
      <c r="I468" s="15">
        <f aca="true" t="shared" si="79" ref="I468:I499">H468-G468</f>
        <v>-7652.5</v>
      </c>
      <c r="J468" s="15">
        <f t="shared" si="77"/>
        <v>7.045247494685697</v>
      </c>
      <c r="K468" s="15">
        <f t="shared" si="78"/>
        <v>4.837324125737067</v>
      </c>
      <c r="L468" s="34"/>
      <c r="M468" s="63">
        <f aca="true" t="shared" si="80" ref="M468:M502">H468-E468</f>
        <v>-4558.8</v>
      </c>
      <c r="N468" s="64">
        <f t="shared" si="76"/>
        <v>11.286681715575622</v>
      </c>
    </row>
    <row r="469" spans="1:14" ht="63" customHeight="1" hidden="1">
      <c r="A469" s="96"/>
      <c r="B469" s="96"/>
      <c r="C469" s="19" t="s">
        <v>145</v>
      </c>
      <c r="D469" s="20" t="s">
        <v>146</v>
      </c>
      <c r="E469" s="34">
        <f t="shared" si="73"/>
        <v>1308</v>
      </c>
      <c r="F469" s="34">
        <f t="shared" si="73"/>
        <v>1811.3</v>
      </c>
      <c r="G469" s="34">
        <f t="shared" si="73"/>
        <v>1169.7</v>
      </c>
      <c r="H469" s="34">
        <f t="shared" si="73"/>
        <v>318</v>
      </c>
      <c r="I469" s="15">
        <f t="shared" si="79"/>
        <v>-851.7</v>
      </c>
      <c r="J469" s="15">
        <f t="shared" si="77"/>
        <v>27.18645806617081</v>
      </c>
      <c r="K469" s="15">
        <f t="shared" si="78"/>
        <v>17.55645116766963</v>
      </c>
      <c r="L469" s="34"/>
      <c r="M469" s="63">
        <f t="shared" si="80"/>
        <v>-990</v>
      </c>
      <c r="N469" s="64">
        <f t="shared" si="76"/>
        <v>24.31192660550459</v>
      </c>
    </row>
    <row r="470" spans="1:14" ht="31.5" customHeight="1" hidden="1">
      <c r="A470" s="96"/>
      <c r="B470" s="96"/>
      <c r="C470" s="19" t="s">
        <v>40</v>
      </c>
      <c r="D470" s="20" t="s">
        <v>41</v>
      </c>
      <c r="E470" s="34">
        <f t="shared" si="73"/>
        <v>2106.4</v>
      </c>
      <c r="F470" s="34">
        <f t="shared" si="73"/>
        <v>0</v>
      </c>
      <c r="G470" s="34">
        <f t="shared" si="73"/>
        <v>0</v>
      </c>
      <c r="H470" s="34">
        <f t="shared" si="73"/>
        <v>148.1</v>
      </c>
      <c r="I470" s="15">
        <f t="shared" si="79"/>
        <v>148.1</v>
      </c>
      <c r="J470" s="15" t="e">
        <f t="shared" si="77"/>
        <v>#DIV/0!</v>
      </c>
      <c r="K470" s="15" t="e">
        <f t="shared" si="78"/>
        <v>#DIV/0!</v>
      </c>
      <c r="L470" s="34"/>
      <c r="M470" s="63">
        <f t="shared" si="80"/>
        <v>-1958.3000000000002</v>
      </c>
      <c r="N470" s="64">
        <f t="shared" si="76"/>
        <v>7.030953285225977</v>
      </c>
    </row>
    <row r="471" spans="1:14" ht="47.25" customHeight="1" hidden="1">
      <c r="A471" s="96"/>
      <c r="B471" s="96"/>
      <c r="C471" s="19" t="s">
        <v>147</v>
      </c>
      <c r="D471" s="20" t="s">
        <v>148</v>
      </c>
      <c r="E471" s="34">
        <f aca="true" t="shared" si="81" ref="E471:H489">SUMIF($C$6:$C$425,$C471,E$6:E$425)</f>
        <v>2.2</v>
      </c>
      <c r="F471" s="34">
        <f t="shared" si="81"/>
        <v>24.2</v>
      </c>
      <c r="G471" s="34">
        <f t="shared" si="81"/>
        <v>13</v>
      </c>
      <c r="H471" s="34">
        <f t="shared" si="81"/>
        <v>0</v>
      </c>
      <c r="I471" s="15">
        <f t="shared" si="79"/>
        <v>-13</v>
      </c>
      <c r="J471" s="15">
        <f t="shared" si="77"/>
        <v>0</v>
      </c>
      <c r="K471" s="15">
        <f t="shared" si="78"/>
        <v>0</v>
      </c>
      <c r="L471" s="34"/>
      <c r="M471" s="63">
        <f t="shared" si="80"/>
        <v>-2.2</v>
      </c>
      <c r="N471" s="64">
        <f t="shared" si="76"/>
        <v>0</v>
      </c>
    </row>
    <row r="472" spans="1:14" ht="47.25" customHeight="1" hidden="1">
      <c r="A472" s="96"/>
      <c r="B472" s="96"/>
      <c r="C472" s="19" t="s">
        <v>197</v>
      </c>
      <c r="D472" s="67" t="s">
        <v>24</v>
      </c>
      <c r="E472" s="34">
        <f t="shared" si="81"/>
        <v>4.9</v>
      </c>
      <c r="F472" s="34">
        <f t="shared" si="81"/>
        <v>0</v>
      </c>
      <c r="G472" s="34">
        <f t="shared" si="81"/>
        <v>0</v>
      </c>
      <c r="H472" s="34">
        <f t="shared" si="81"/>
        <v>232.2</v>
      </c>
      <c r="I472" s="15">
        <f t="shared" si="79"/>
        <v>232.2</v>
      </c>
      <c r="J472" s="15" t="e">
        <f t="shared" si="77"/>
        <v>#DIV/0!</v>
      </c>
      <c r="K472" s="15" t="e">
        <f t="shared" si="78"/>
        <v>#DIV/0!</v>
      </c>
      <c r="L472" s="34"/>
      <c r="M472" s="63">
        <f t="shared" si="80"/>
        <v>227.29999999999998</v>
      </c>
      <c r="N472" s="64">
        <f t="shared" si="76"/>
        <v>4738.775510204081</v>
      </c>
    </row>
    <row r="473" spans="1:14" ht="31.5" customHeight="1" hidden="1">
      <c r="A473" s="96"/>
      <c r="B473" s="96"/>
      <c r="C473" s="19" t="s">
        <v>70</v>
      </c>
      <c r="D473" s="20" t="s">
        <v>71</v>
      </c>
      <c r="E473" s="34">
        <f t="shared" si="81"/>
        <v>994.3</v>
      </c>
      <c r="F473" s="34">
        <f t="shared" si="81"/>
        <v>1100</v>
      </c>
      <c r="G473" s="34">
        <f t="shared" si="81"/>
        <v>665.4</v>
      </c>
      <c r="H473" s="34">
        <f t="shared" si="81"/>
        <v>615.1</v>
      </c>
      <c r="I473" s="15">
        <f t="shared" si="79"/>
        <v>-50.299999999999955</v>
      </c>
      <c r="J473" s="15">
        <f t="shared" si="77"/>
        <v>92.44063721070034</v>
      </c>
      <c r="K473" s="15">
        <f t="shared" si="78"/>
        <v>55.91818181818182</v>
      </c>
      <c r="L473" s="34"/>
      <c r="M473" s="63">
        <f t="shared" si="80"/>
        <v>-379.19999999999993</v>
      </c>
      <c r="N473" s="64">
        <f t="shared" si="76"/>
        <v>61.86261691642362</v>
      </c>
    </row>
    <row r="474" spans="1:14" ht="31.5" customHeight="1" hidden="1">
      <c r="A474" s="96"/>
      <c r="B474" s="96"/>
      <c r="C474" s="19" t="s">
        <v>72</v>
      </c>
      <c r="D474" s="20" t="s">
        <v>73</v>
      </c>
      <c r="E474" s="34">
        <f t="shared" si="81"/>
        <v>0</v>
      </c>
      <c r="F474" s="34">
        <f t="shared" si="81"/>
        <v>0</v>
      </c>
      <c r="G474" s="34">
        <f t="shared" si="81"/>
        <v>0</v>
      </c>
      <c r="H474" s="34">
        <f t="shared" si="81"/>
        <v>0</v>
      </c>
      <c r="I474" s="15">
        <f t="shared" si="79"/>
        <v>0</v>
      </c>
      <c r="J474" s="15" t="e">
        <f t="shared" si="77"/>
        <v>#DIV/0!</v>
      </c>
      <c r="K474" s="15" t="e">
        <f t="shared" si="78"/>
        <v>#DIV/0!</v>
      </c>
      <c r="L474" s="34"/>
      <c r="M474" s="63">
        <f t="shared" si="80"/>
        <v>0</v>
      </c>
      <c r="N474" s="64" t="e">
        <f t="shared" si="76"/>
        <v>#DIV/0!</v>
      </c>
    </row>
    <row r="475" spans="1:14" ht="31.5" customHeight="1" hidden="1">
      <c r="A475" s="96"/>
      <c r="B475" s="96"/>
      <c r="C475" s="19" t="s">
        <v>74</v>
      </c>
      <c r="D475" s="20" t="s">
        <v>75</v>
      </c>
      <c r="E475" s="34">
        <f t="shared" si="81"/>
        <v>0.5</v>
      </c>
      <c r="F475" s="34">
        <f t="shared" si="81"/>
        <v>0</v>
      </c>
      <c r="G475" s="34">
        <f t="shared" si="81"/>
        <v>0</v>
      </c>
      <c r="H475" s="34">
        <f t="shared" si="81"/>
        <v>2029.2</v>
      </c>
      <c r="I475" s="15">
        <f t="shared" si="79"/>
        <v>2029.2</v>
      </c>
      <c r="J475" s="15" t="e">
        <f t="shared" si="77"/>
        <v>#DIV/0!</v>
      </c>
      <c r="K475" s="15" t="e">
        <f t="shared" si="78"/>
        <v>#DIV/0!</v>
      </c>
      <c r="L475" s="34"/>
      <c r="M475" s="63">
        <f t="shared" si="80"/>
        <v>2028.7</v>
      </c>
      <c r="N475" s="64">
        <f t="shared" si="76"/>
        <v>405840</v>
      </c>
    </row>
    <row r="476" spans="1:14" ht="31.5" customHeight="1" hidden="1">
      <c r="A476" s="96"/>
      <c r="B476" s="96"/>
      <c r="C476" s="19" t="s">
        <v>76</v>
      </c>
      <c r="D476" s="20" t="s">
        <v>77</v>
      </c>
      <c r="E476" s="34">
        <f t="shared" si="81"/>
        <v>0</v>
      </c>
      <c r="F476" s="34">
        <f t="shared" si="81"/>
        <v>0</v>
      </c>
      <c r="G476" s="34">
        <f t="shared" si="81"/>
        <v>0</v>
      </c>
      <c r="H476" s="34">
        <f t="shared" si="81"/>
        <v>0</v>
      </c>
      <c r="I476" s="15">
        <f t="shared" si="79"/>
        <v>0</v>
      </c>
      <c r="J476" s="15" t="e">
        <f t="shared" si="77"/>
        <v>#DIV/0!</v>
      </c>
      <c r="K476" s="15" t="e">
        <f t="shared" si="78"/>
        <v>#DIV/0!</v>
      </c>
      <c r="L476" s="34"/>
      <c r="M476" s="63">
        <f t="shared" si="80"/>
        <v>0</v>
      </c>
      <c r="N476" s="64" t="e">
        <f t="shared" si="76"/>
        <v>#DIV/0!</v>
      </c>
    </row>
    <row r="477" spans="1:14" ht="31.5" customHeight="1" hidden="1">
      <c r="A477" s="96"/>
      <c r="B477" s="96"/>
      <c r="C477" s="19" t="s">
        <v>78</v>
      </c>
      <c r="D477" s="20" t="s">
        <v>79</v>
      </c>
      <c r="E477" s="34">
        <f t="shared" si="81"/>
        <v>129</v>
      </c>
      <c r="F477" s="34">
        <f t="shared" si="81"/>
        <v>1200</v>
      </c>
      <c r="G477" s="34">
        <f t="shared" si="81"/>
        <v>567</v>
      </c>
      <c r="H477" s="34">
        <f t="shared" si="81"/>
        <v>2365.2</v>
      </c>
      <c r="I477" s="15">
        <f t="shared" si="79"/>
        <v>1798.1999999999998</v>
      </c>
      <c r="J477" s="15">
        <f t="shared" si="77"/>
        <v>417.1428571428571</v>
      </c>
      <c r="K477" s="15">
        <f t="shared" si="78"/>
        <v>197.1</v>
      </c>
      <c r="L477" s="34"/>
      <c r="M477" s="63">
        <f t="shared" si="80"/>
        <v>2236.2</v>
      </c>
      <c r="N477" s="64">
        <f t="shared" si="76"/>
        <v>1833.4883720930231</v>
      </c>
    </row>
    <row r="478" spans="1:14" ht="31.5" customHeight="1" hidden="1">
      <c r="A478" s="96"/>
      <c r="B478" s="96"/>
      <c r="C478" s="19" t="s">
        <v>174</v>
      </c>
      <c r="D478" s="20" t="s">
        <v>175</v>
      </c>
      <c r="E478" s="34">
        <f t="shared" si="81"/>
        <v>279</v>
      </c>
      <c r="F478" s="34">
        <f t="shared" si="81"/>
        <v>548.2</v>
      </c>
      <c r="G478" s="34">
        <f t="shared" si="81"/>
        <v>219.5</v>
      </c>
      <c r="H478" s="34">
        <f t="shared" si="81"/>
        <v>303.1</v>
      </c>
      <c r="I478" s="15">
        <f t="shared" si="79"/>
        <v>83.60000000000002</v>
      </c>
      <c r="J478" s="15">
        <f t="shared" si="77"/>
        <v>138.0865603644647</v>
      </c>
      <c r="K478" s="15">
        <f t="shared" si="78"/>
        <v>55.29004013133893</v>
      </c>
      <c r="L478" s="34"/>
      <c r="M478" s="63">
        <f t="shared" si="80"/>
        <v>24.100000000000023</v>
      </c>
      <c r="N478" s="64">
        <f t="shared" si="76"/>
        <v>108.63799283154123</v>
      </c>
    </row>
    <row r="479" spans="1:14" ht="31.5" customHeight="1" hidden="1">
      <c r="A479" s="96"/>
      <c r="B479" s="96"/>
      <c r="C479" s="19" t="s">
        <v>80</v>
      </c>
      <c r="D479" s="20" t="s">
        <v>81</v>
      </c>
      <c r="E479" s="34">
        <f t="shared" si="81"/>
        <v>0</v>
      </c>
      <c r="F479" s="34">
        <f t="shared" si="81"/>
        <v>0</v>
      </c>
      <c r="G479" s="34">
        <f t="shared" si="81"/>
        <v>0</v>
      </c>
      <c r="H479" s="34">
        <f t="shared" si="81"/>
        <v>0</v>
      </c>
      <c r="I479" s="15">
        <f t="shared" si="79"/>
        <v>0</v>
      </c>
      <c r="J479" s="15"/>
      <c r="K479" s="15"/>
      <c r="L479" s="34"/>
      <c r="M479" s="63">
        <f t="shared" si="80"/>
        <v>0</v>
      </c>
      <c r="N479" s="64"/>
    </row>
    <row r="480" spans="1:14" ht="31.5" customHeight="1" hidden="1">
      <c r="A480" s="96"/>
      <c r="B480" s="96"/>
      <c r="C480" s="19" t="s">
        <v>82</v>
      </c>
      <c r="D480" s="20" t="s">
        <v>83</v>
      </c>
      <c r="E480" s="34">
        <f t="shared" si="81"/>
        <v>0</v>
      </c>
      <c r="F480" s="34">
        <f t="shared" si="81"/>
        <v>0</v>
      </c>
      <c r="G480" s="34">
        <f t="shared" si="81"/>
        <v>0</v>
      </c>
      <c r="H480" s="34">
        <f t="shared" si="81"/>
        <v>0</v>
      </c>
      <c r="I480" s="15">
        <f t="shared" si="79"/>
        <v>0</v>
      </c>
      <c r="J480" s="15"/>
      <c r="K480" s="15"/>
      <c r="L480" s="34"/>
      <c r="M480" s="63">
        <f t="shared" si="80"/>
        <v>0</v>
      </c>
      <c r="N480" s="64"/>
    </row>
    <row r="481" spans="1:14" ht="63" customHeight="1" hidden="1">
      <c r="A481" s="96"/>
      <c r="B481" s="96"/>
      <c r="C481" s="19" t="s">
        <v>156</v>
      </c>
      <c r="D481" s="20" t="s">
        <v>157</v>
      </c>
      <c r="E481" s="34">
        <f t="shared" si="81"/>
        <v>5742.3</v>
      </c>
      <c r="F481" s="34">
        <f t="shared" si="81"/>
        <v>8025</v>
      </c>
      <c r="G481" s="34">
        <f t="shared" si="81"/>
        <v>4505</v>
      </c>
      <c r="H481" s="34">
        <f t="shared" si="81"/>
        <v>8079.1</v>
      </c>
      <c r="I481" s="15">
        <f t="shared" si="79"/>
        <v>3574.1000000000004</v>
      </c>
      <c r="J481" s="15">
        <f>H481/G481*100</f>
        <v>179.33629300776914</v>
      </c>
      <c r="K481" s="15">
        <f>H481/F481*100</f>
        <v>100.6741433021807</v>
      </c>
      <c r="L481" s="34"/>
      <c r="M481" s="63">
        <f t="shared" si="80"/>
        <v>2336.8</v>
      </c>
      <c r="N481" s="64">
        <f aca="true" t="shared" si="82" ref="N481:N487">H481/E481*100</f>
        <v>140.6944952371001</v>
      </c>
    </row>
    <row r="482" spans="1:14" ht="31.5" customHeight="1" hidden="1">
      <c r="A482" s="96"/>
      <c r="B482" s="96"/>
      <c r="C482" s="19" t="s">
        <v>127</v>
      </c>
      <c r="D482" s="20" t="s">
        <v>128</v>
      </c>
      <c r="E482" s="34">
        <f t="shared" si="81"/>
        <v>43562.6</v>
      </c>
      <c r="F482" s="34">
        <f t="shared" si="81"/>
        <v>81040.2</v>
      </c>
      <c r="G482" s="34">
        <f t="shared" si="81"/>
        <v>42909.1</v>
      </c>
      <c r="H482" s="34">
        <f t="shared" si="81"/>
        <v>34637.9</v>
      </c>
      <c r="I482" s="15">
        <f t="shared" si="79"/>
        <v>-8271.199999999997</v>
      </c>
      <c r="J482" s="15">
        <f>H482/G482*100</f>
        <v>80.72390238900373</v>
      </c>
      <c r="K482" s="15">
        <f>H482/F482*100</f>
        <v>42.74162699499755</v>
      </c>
      <c r="L482" s="34"/>
      <c r="M482" s="63">
        <f t="shared" si="80"/>
        <v>-8924.699999999997</v>
      </c>
      <c r="N482" s="64">
        <f t="shared" si="82"/>
        <v>79.51293081680157</v>
      </c>
    </row>
    <row r="483" spans="1:14" ht="47.25" customHeight="1" hidden="1">
      <c r="A483" s="96"/>
      <c r="B483" s="96"/>
      <c r="C483" s="19" t="s">
        <v>42</v>
      </c>
      <c r="D483" s="68" t="s">
        <v>43</v>
      </c>
      <c r="E483" s="34">
        <f t="shared" si="81"/>
        <v>0</v>
      </c>
      <c r="F483" s="34">
        <f t="shared" si="81"/>
        <v>0</v>
      </c>
      <c r="G483" s="34">
        <f t="shared" si="81"/>
        <v>0</v>
      </c>
      <c r="H483" s="34">
        <f t="shared" si="81"/>
        <v>0</v>
      </c>
      <c r="I483" s="15">
        <f t="shared" si="79"/>
        <v>0</v>
      </c>
      <c r="J483" s="15" t="e">
        <f>H483/G483*100</f>
        <v>#DIV/0!</v>
      </c>
      <c r="K483" s="15" t="e">
        <f>H483/F483*100</f>
        <v>#DIV/0!</v>
      </c>
      <c r="L483" s="34"/>
      <c r="M483" s="63">
        <f t="shared" si="80"/>
        <v>0</v>
      </c>
      <c r="N483" s="64" t="e">
        <f t="shared" si="82"/>
        <v>#DIV/0!</v>
      </c>
    </row>
    <row r="484" spans="1:14" ht="63" customHeight="1" hidden="1">
      <c r="A484" s="96"/>
      <c r="B484" s="96"/>
      <c r="C484" s="16" t="s">
        <v>176</v>
      </c>
      <c r="D484" s="68" t="s">
        <v>177</v>
      </c>
      <c r="E484" s="34">
        <f t="shared" si="81"/>
        <v>30</v>
      </c>
      <c r="F484" s="34">
        <f t="shared" si="81"/>
        <v>0</v>
      </c>
      <c r="G484" s="34">
        <f t="shared" si="81"/>
        <v>0</v>
      </c>
      <c r="H484" s="34">
        <f t="shared" si="81"/>
        <v>91.3</v>
      </c>
      <c r="I484" s="15">
        <f t="shared" si="79"/>
        <v>91.3</v>
      </c>
      <c r="J484" s="15" t="e">
        <f>H484/G484*100</f>
        <v>#DIV/0!</v>
      </c>
      <c r="K484" s="15" t="e">
        <f>H484/F484*100</f>
        <v>#DIV/0!</v>
      </c>
      <c r="L484" s="34"/>
      <c r="M484" s="63">
        <f t="shared" si="80"/>
        <v>61.3</v>
      </c>
      <c r="N484" s="64">
        <f t="shared" si="82"/>
        <v>304.33333333333337</v>
      </c>
    </row>
    <row r="485" spans="1:14" ht="47.25" customHeight="1" hidden="1">
      <c r="A485" s="96"/>
      <c r="B485" s="96"/>
      <c r="C485" s="19" t="s">
        <v>25</v>
      </c>
      <c r="D485" s="20" t="s">
        <v>26</v>
      </c>
      <c r="E485" s="34">
        <f t="shared" si="81"/>
        <v>22559.100000000002</v>
      </c>
      <c r="F485" s="34">
        <f t="shared" si="81"/>
        <v>35506.299999999996</v>
      </c>
      <c r="G485" s="34">
        <f t="shared" si="81"/>
        <v>19524.199999999997</v>
      </c>
      <c r="H485" s="34">
        <f t="shared" si="81"/>
        <v>25520</v>
      </c>
      <c r="I485" s="15">
        <f t="shared" si="79"/>
        <v>5995.800000000003</v>
      </c>
      <c r="J485" s="15">
        <f>H485/G485*100</f>
        <v>130.70958093033263</v>
      </c>
      <c r="K485" s="15">
        <f>H485/F485*100</f>
        <v>71.87456873850557</v>
      </c>
      <c r="L485" s="34"/>
      <c r="M485" s="63">
        <f t="shared" si="80"/>
        <v>2960.899999999998</v>
      </c>
      <c r="N485" s="64">
        <f t="shared" si="82"/>
        <v>113.12508034451727</v>
      </c>
    </row>
    <row r="486" spans="1:14" ht="15.75">
      <c r="A486" s="96"/>
      <c r="B486" s="96"/>
      <c r="C486" s="16" t="s">
        <v>27</v>
      </c>
      <c r="D486" s="18" t="s">
        <v>28</v>
      </c>
      <c r="E486" s="34">
        <f t="shared" si="81"/>
        <v>2783.400000000001</v>
      </c>
      <c r="F486" s="34">
        <f t="shared" si="81"/>
        <v>0</v>
      </c>
      <c r="G486" s="34">
        <f t="shared" si="81"/>
        <v>0</v>
      </c>
      <c r="H486" s="34">
        <f t="shared" si="81"/>
        <v>-628.7000000000002</v>
      </c>
      <c r="I486" s="15">
        <f t="shared" si="79"/>
        <v>-628.7000000000002</v>
      </c>
      <c r="J486" s="15"/>
      <c r="K486" s="15"/>
      <c r="L486" s="34"/>
      <c r="M486" s="63">
        <f t="shared" si="80"/>
        <v>-3412.1000000000013</v>
      </c>
      <c r="N486" s="64">
        <f t="shared" si="82"/>
        <v>-22.587482934540486</v>
      </c>
    </row>
    <row r="487" spans="1:14" ht="15.75">
      <c r="A487" s="96"/>
      <c r="B487" s="96"/>
      <c r="C487" s="16" t="s">
        <v>29</v>
      </c>
      <c r="D487" s="18" t="s">
        <v>178</v>
      </c>
      <c r="E487" s="34">
        <f t="shared" si="81"/>
        <v>7037</v>
      </c>
      <c r="F487" s="34">
        <f t="shared" si="81"/>
        <v>271567.2</v>
      </c>
      <c r="G487" s="34">
        <f t="shared" si="81"/>
        <v>159675.8</v>
      </c>
      <c r="H487" s="34">
        <f t="shared" si="81"/>
        <v>106923.09999999999</v>
      </c>
      <c r="I487" s="15">
        <f t="shared" si="79"/>
        <v>-52752.7</v>
      </c>
      <c r="J487" s="15">
        <f>H487/G487*100</f>
        <v>66.962620509808</v>
      </c>
      <c r="K487" s="15">
        <f>H487/F487*100</f>
        <v>39.37261200910861</v>
      </c>
      <c r="L487" s="34"/>
      <c r="M487" s="63">
        <f t="shared" si="80"/>
        <v>99886.09999999999</v>
      </c>
      <c r="N487" s="64">
        <f t="shared" si="82"/>
        <v>1519.4415233764387</v>
      </c>
    </row>
    <row r="488" spans="1:14" ht="31.5" customHeight="1" hidden="1">
      <c r="A488" s="96"/>
      <c r="B488" s="96"/>
      <c r="C488" s="16" t="s">
        <v>44</v>
      </c>
      <c r="D488" s="18" t="s">
        <v>45</v>
      </c>
      <c r="E488" s="34">
        <f t="shared" si="81"/>
        <v>0</v>
      </c>
      <c r="F488" s="34">
        <f t="shared" si="81"/>
        <v>0</v>
      </c>
      <c r="G488" s="34">
        <f t="shared" si="81"/>
        <v>0</v>
      </c>
      <c r="H488" s="34">
        <f t="shared" si="81"/>
        <v>0</v>
      </c>
      <c r="I488" s="15">
        <f t="shared" si="79"/>
        <v>0</v>
      </c>
      <c r="J488" s="15"/>
      <c r="K488" s="15"/>
      <c r="L488" s="34"/>
      <c r="M488" s="63">
        <f t="shared" si="80"/>
        <v>0</v>
      </c>
      <c r="N488" s="64"/>
    </row>
    <row r="489" spans="1:14" ht="15.75" customHeight="1">
      <c r="A489" s="96"/>
      <c r="B489" s="96"/>
      <c r="C489" s="16" t="s">
        <v>217</v>
      </c>
      <c r="D489" s="18" t="s">
        <v>46</v>
      </c>
      <c r="E489" s="34">
        <f t="shared" si="81"/>
        <v>-45856.200000000004</v>
      </c>
      <c r="F489" s="34">
        <f t="shared" si="81"/>
        <v>0</v>
      </c>
      <c r="G489" s="34">
        <f t="shared" si="81"/>
        <v>0</v>
      </c>
      <c r="H489" s="34">
        <f t="shared" si="81"/>
        <v>-135523.5</v>
      </c>
      <c r="I489" s="15">
        <f t="shared" si="79"/>
        <v>-135523.5</v>
      </c>
      <c r="J489" s="15"/>
      <c r="K489" s="15"/>
      <c r="L489" s="34"/>
      <c r="M489" s="63">
        <f t="shared" si="80"/>
        <v>-89667.29999999999</v>
      </c>
      <c r="N489" s="64">
        <f>H489/E489*100</f>
        <v>295.5401886767765</v>
      </c>
    </row>
    <row r="490" spans="1:14" ht="32.25" customHeight="1">
      <c r="A490" s="96"/>
      <c r="B490" s="96"/>
      <c r="C490" s="16"/>
      <c r="D490" s="75" t="s">
        <v>207</v>
      </c>
      <c r="E490" s="76">
        <f>E436+E450</f>
        <v>8862506.399999999</v>
      </c>
      <c r="F490" s="76">
        <f>F436+F450</f>
        <v>16093387.500000002</v>
      </c>
      <c r="G490" s="76">
        <f>G436+G450</f>
        <v>8911610.3</v>
      </c>
      <c r="H490" s="76">
        <f>H436+H450</f>
        <v>8964252.899999999</v>
      </c>
      <c r="I490" s="77">
        <f t="shared" si="79"/>
        <v>52642.599999997765</v>
      </c>
      <c r="J490" s="77">
        <f>H490/G490*100</f>
        <v>100.59071927774936</v>
      </c>
      <c r="K490" s="77">
        <f>H490/F490*100</f>
        <v>55.70146682915574</v>
      </c>
      <c r="L490" s="76">
        <f>L436+L450</f>
        <v>0</v>
      </c>
      <c r="M490" s="78">
        <f t="shared" si="80"/>
        <v>101746.5</v>
      </c>
      <c r="N490" s="79">
        <f>H490/E490*100</f>
        <v>101.14805558842812</v>
      </c>
    </row>
    <row r="491" spans="1:14" ht="31.5">
      <c r="A491" s="96"/>
      <c r="B491" s="96"/>
      <c r="C491" s="16"/>
      <c r="D491" s="24" t="s">
        <v>208</v>
      </c>
      <c r="E491" s="37">
        <f>E436+E450+E489</f>
        <v>8816650.2</v>
      </c>
      <c r="F491" s="37">
        <f>F436+F450+F489</f>
        <v>16093387.500000002</v>
      </c>
      <c r="G491" s="37">
        <f>G436+G450+G489</f>
        <v>8911610.3</v>
      </c>
      <c r="H491" s="37">
        <f>H436+H450+H489</f>
        <v>8828729.399999999</v>
      </c>
      <c r="I491" s="59">
        <f t="shared" si="79"/>
        <v>-82880.90000000224</v>
      </c>
      <c r="J491" s="59">
        <f>H491/G491*100</f>
        <v>99.06996718651395</v>
      </c>
      <c r="K491" s="59">
        <f>H491/F491*100</f>
        <v>54.85936009432444</v>
      </c>
      <c r="L491" s="37"/>
      <c r="M491" s="65">
        <f t="shared" si="80"/>
        <v>12079.199999999255</v>
      </c>
      <c r="N491" s="66">
        <f>H491/E491*100</f>
        <v>100.13700441466986</v>
      </c>
    </row>
    <row r="492" spans="1:14" s="26" customFormat="1" ht="19.5" customHeight="1">
      <c r="A492" s="96"/>
      <c r="B492" s="96"/>
      <c r="C492" s="28" t="s">
        <v>190</v>
      </c>
      <c r="D492" s="70" t="s">
        <v>191</v>
      </c>
      <c r="E492" s="71">
        <f>SUM(E493:E498)</f>
        <v>3411788.3999999994</v>
      </c>
      <c r="F492" s="71">
        <f>SUM(F493:F498)</f>
        <v>4703678.899999999</v>
      </c>
      <c r="G492" s="71">
        <f>SUM(G493:G498)</f>
        <v>3149114.0999999996</v>
      </c>
      <c r="H492" s="71">
        <f>SUM(H493:H498)</f>
        <v>1957964.5999999999</v>
      </c>
      <c r="I492" s="72">
        <f t="shared" si="79"/>
        <v>-1191149.4999999998</v>
      </c>
      <c r="J492" s="72">
        <f>H492/G492*100</f>
        <v>62.17509235375117</v>
      </c>
      <c r="K492" s="72">
        <f>H492/F492*100</f>
        <v>41.626238559779246</v>
      </c>
      <c r="L492" s="71">
        <f>SUM(L493:L498)</f>
        <v>0</v>
      </c>
      <c r="M492" s="73">
        <f t="shared" si="80"/>
        <v>-1453823.7999999996</v>
      </c>
      <c r="N492" s="74">
        <f>H492/E492*100</f>
        <v>57.388219034920226</v>
      </c>
    </row>
    <row r="493" spans="1:14" ht="31.5" customHeight="1" hidden="1">
      <c r="A493" s="96"/>
      <c r="B493" s="96"/>
      <c r="C493" s="16" t="s">
        <v>47</v>
      </c>
      <c r="D493" s="18" t="s">
        <v>48</v>
      </c>
      <c r="E493" s="34">
        <f aca="true" t="shared" si="83" ref="E493:H498">SUMIF($C$6:$C$414,$C493,E$6:E$414)</f>
        <v>0</v>
      </c>
      <c r="F493" s="34">
        <f t="shared" si="83"/>
        <v>0</v>
      </c>
      <c r="G493" s="34">
        <f t="shared" si="83"/>
        <v>0</v>
      </c>
      <c r="H493" s="34">
        <f t="shared" si="83"/>
        <v>0</v>
      </c>
      <c r="I493" s="15">
        <f t="shared" si="79"/>
        <v>0</v>
      </c>
      <c r="J493" s="15"/>
      <c r="K493" s="15"/>
      <c r="L493" s="34"/>
      <c r="M493" s="63">
        <f t="shared" si="80"/>
        <v>0</v>
      </c>
      <c r="N493" s="64"/>
    </row>
    <row r="494" spans="1:14" ht="15.75">
      <c r="A494" s="96"/>
      <c r="B494" s="96"/>
      <c r="C494" s="16" t="s">
        <v>49</v>
      </c>
      <c r="D494" s="18" t="s">
        <v>192</v>
      </c>
      <c r="E494" s="34">
        <f t="shared" si="83"/>
        <v>1613570.4</v>
      </c>
      <c r="F494" s="34">
        <f t="shared" si="83"/>
        <v>1888150.2</v>
      </c>
      <c r="G494" s="34">
        <f t="shared" si="83"/>
        <v>1033189.7</v>
      </c>
      <c r="H494" s="34">
        <f t="shared" si="83"/>
        <v>156135.90000000002</v>
      </c>
      <c r="I494" s="15">
        <f t="shared" si="79"/>
        <v>-877053.7999999999</v>
      </c>
      <c r="J494" s="15"/>
      <c r="K494" s="15">
        <f>H494/F494*100</f>
        <v>8.269252096575793</v>
      </c>
      <c r="L494" s="34"/>
      <c r="M494" s="63">
        <f t="shared" si="80"/>
        <v>-1457434.5</v>
      </c>
      <c r="N494" s="64">
        <f>H494/E494*100</f>
        <v>9.676423166909856</v>
      </c>
    </row>
    <row r="495" spans="1:14" ht="15.75">
      <c r="A495" s="96"/>
      <c r="B495" s="96"/>
      <c r="C495" s="16" t="s">
        <v>50</v>
      </c>
      <c r="D495" s="18" t="s">
        <v>87</v>
      </c>
      <c r="E495" s="34">
        <f t="shared" si="83"/>
        <v>1560064.1999999997</v>
      </c>
      <c r="F495" s="34">
        <f t="shared" si="83"/>
        <v>2316955.9</v>
      </c>
      <c r="G495" s="34">
        <f t="shared" si="83"/>
        <v>1725228.5999999996</v>
      </c>
      <c r="H495" s="34">
        <f t="shared" si="83"/>
        <v>1546943.4</v>
      </c>
      <c r="I495" s="15">
        <f t="shared" si="79"/>
        <v>-178285.19999999972</v>
      </c>
      <c r="J495" s="15">
        <f>H495/G495*100</f>
        <v>89.66599556719615</v>
      </c>
      <c r="K495" s="15">
        <f>H495/F495*100</f>
        <v>66.76619956383287</v>
      </c>
      <c r="L495" s="34"/>
      <c r="M495" s="63">
        <f t="shared" si="80"/>
        <v>-13120.799999999814</v>
      </c>
      <c r="N495" s="64">
        <f>H495/E495*100</f>
        <v>99.15895768904896</v>
      </c>
    </row>
    <row r="496" spans="1:14" ht="15.75">
      <c r="A496" s="96"/>
      <c r="B496" s="96"/>
      <c r="C496" s="16" t="s">
        <v>52</v>
      </c>
      <c r="D496" s="20" t="s">
        <v>53</v>
      </c>
      <c r="E496" s="34">
        <f t="shared" si="83"/>
        <v>238153.8</v>
      </c>
      <c r="F496" s="34">
        <f t="shared" si="83"/>
        <v>498572.8</v>
      </c>
      <c r="G496" s="34">
        <f t="shared" si="83"/>
        <v>390695.8</v>
      </c>
      <c r="H496" s="34">
        <f t="shared" si="83"/>
        <v>254885.3</v>
      </c>
      <c r="I496" s="15">
        <f t="shared" si="79"/>
        <v>-135810.5</v>
      </c>
      <c r="J496" s="15">
        <f>H496/G496*100</f>
        <v>65.23881239573089</v>
      </c>
      <c r="K496" s="15">
        <f>H496/F496*100</f>
        <v>51.12298544966754</v>
      </c>
      <c r="L496" s="34"/>
      <c r="M496" s="63">
        <f t="shared" si="80"/>
        <v>16731.5</v>
      </c>
      <c r="N496" s="64">
        <f>H496/E496*100</f>
        <v>107.02550200752623</v>
      </c>
    </row>
    <row r="497" spans="1:14" ht="31.5" customHeight="1" hidden="1">
      <c r="A497" s="96"/>
      <c r="B497" s="96"/>
      <c r="C497" s="16" t="s">
        <v>193</v>
      </c>
      <c r="D497" s="17" t="s">
        <v>194</v>
      </c>
      <c r="E497" s="34">
        <f t="shared" si="83"/>
        <v>0</v>
      </c>
      <c r="F497" s="34">
        <f t="shared" si="83"/>
        <v>0</v>
      </c>
      <c r="G497" s="34">
        <f t="shared" si="83"/>
        <v>0</v>
      </c>
      <c r="H497" s="34">
        <f t="shared" si="83"/>
        <v>0</v>
      </c>
      <c r="I497" s="15">
        <f t="shared" si="79"/>
        <v>0</v>
      </c>
      <c r="J497" s="15"/>
      <c r="K497" s="15"/>
      <c r="L497" s="34"/>
      <c r="M497" s="63">
        <f t="shared" si="80"/>
        <v>0</v>
      </c>
      <c r="N497" s="64"/>
    </row>
    <row r="498" spans="1:14" ht="15.75" customHeight="1" hidden="1">
      <c r="A498" s="96"/>
      <c r="B498" s="96"/>
      <c r="C498" s="16" t="s">
        <v>64</v>
      </c>
      <c r="D498" s="18" t="s">
        <v>65</v>
      </c>
      <c r="E498" s="34">
        <f t="shared" si="83"/>
        <v>0</v>
      </c>
      <c r="F498" s="34">
        <f t="shared" si="83"/>
        <v>0</v>
      </c>
      <c r="G498" s="34">
        <f t="shared" si="83"/>
        <v>0</v>
      </c>
      <c r="H498" s="34">
        <f t="shared" si="83"/>
        <v>0</v>
      </c>
      <c r="I498" s="15">
        <f t="shared" si="79"/>
        <v>0</v>
      </c>
      <c r="J498" s="15"/>
      <c r="K498" s="15"/>
      <c r="L498" s="34"/>
      <c r="M498" s="63">
        <f t="shared" si="80"/>
        <v>0</v>
      </c>
      <c r="N498" s="64"/>
    </row>
    <row r="499" spans="1:14" ht="31.5">
      <c r="A499" s="96"/>
      <c r="B499" s="96"/>
      <c r="C499" s="16"/>
      <c r="D499" s="80" t="s">
        <v>209</v>
      </c>
      <c r="E499" s="76">
        <f>E490+E492</f>
        <v>12274294.799999997</v>
      </c>
      <c r="F499" s="76">
        <f>F490+F492</f>
        <v>20797066.400000002</v>
      </c>
      <c r="G499" s="76">
        <f>G490+G492</f>
        <v>12060724.4</v>
      </c>
      <c r="H499" s="76">
        <f>H490+H492</f>
        <v>10922217.499999998</v>
      </c>
      <c r="I499" s="77">
        <f t="shared" si="79"/>
        <v>-1138506.9000000022</v>
      </c>
      <c r="J499" s="77">
        <f>H499/G499*100</f>
        <v>90.56021129211771</v>
      </c>
      <c r="K499" s="77">
        <f>H499/F499*100</f>
        <v>52.51806812522365</v>
      </c>
      <c r="L499" s="81"/>
      <c r="M499" s="78">
        <f t="shared" si="80"/>
        <v>-1352077.2999999989</v>
      </c>
      <c r="N499" s="79">
        <f>H499/E499*100</f>
        <v>88.98448080292157</v>
      </c>
    </row>
    <row r="500" spans="1:14" s="26" customFormat="1" ht="31.5">
      <c r="A500" s="96"/>
      <c r="B500" s="96"/>
      <c r="C500" s="23"/>
      <c r="D500" s="39" t="s">
        <v>210</v>
      </c>
      <c r="E500" s="37">
        <f>E491+E492</f>
        <v>12228438.599999998</v>
      </c>
      <c r="F500" s="37">
        <f>F491+F492</f>
        <v>20797066.400000002</v>
      </c>
      <c r="G500" s="37">
        <f>G491+G492</f>
        <v>12060724.4</v>
      </c>
      <c r="H500" s="37">
        <f>H491+H492</f>
        <v>10786693.999999998</v>
      </c>
      <c r="I500" s="59">
        <f>H500-G500</f>
        <v>-1274030.4000000022</v>
      </c>
      <c r="J500" s="59">
        <f>H500/G500*100</f>
        <v>89.43653500613942</v>
      </c>
      <c r="K500" s="59">
        <f>H500/F500*100</f>
        <v>51.866420929444146</v>
      </c>
      <c r="L500" s="37">
        <f>SUM(L436,L450,L492)</f>
        <v>0</v>
      </c>
      <c r="M500" s="65">
        <f t="shared" si="80"/>
        <v>-1441744.5999999996</v>
      </c>
      <c r="N500" s="66">
        <f>H500/E500*100</f>
        <v>88.20990441085422</v>
      </c>
    </row>
    <row r="501" spans="1:14" s="26" customFormat="1" ht="31.5" customHeight="1">
      <c r="A501" s="96"/>
      <c r="B501" s="96"/>
      <c r="C501" s="28"/>
      <c r="D501" s="24" t="s">
        <v>180</v>
      </c>
      <c r="E501" s="32">
        <f>E502</f>
        <v>12700</v>
      </c>
      <c r="F501" s="32">
        <f>F502</f>
        <v>24300.2</v>
      </c>
      <c r="G501" s="32">
        <f>G502</f>
        <v>0</v>
      </c>
      <c r="H501" s="32">
        <f>H502</f>
        <v>0</v>
      </c>
      <c r="I501" s="59">
        <f>H501-G501</f>
        <v>0</v>
      </c>
      <c r="J501" s="59"/>
      <c r="K501" s="59">
        <f>H501/F501*100</f>
        <v>0</v>
      </c>
      <c r="L501" s="32">
        <f>L502</f>
        <v>0</v>
      </c>
      <c r="M501" s="65">
        <f t="shared" si="80"/>
        <v>-12700</v>
      </c>
      <c r="N501" s="66">
        <f>H501/E501*100</f>
        <v>0</v>
      </c>
    </row>
    <row r="502" spans="1:14" ht="31.5" customHeight="1">
      <c r="A502" s="97"/>
      <c r="B502" s="97"/>
      <c r="C502" s="19" t="s">
        <v>181</v>
      </c>
      <c r="D502" s="20" t="s">
        <v>182</v>
      </c>
      <c r="E502" s="34">
        <f>SUMIF($C$6:$C$425,$C502,E$6:E$425)</f>
        <v>12700</v>
      </c>
      <c r="F502" s="14">
        <f>F425</f>
        <v>24300.2</v>
      </c>
      <c r="G502" s="14">
        <f>G425</f>
        <v>0</v>
      </c>
      <c r="H502" s="34">
        <f>SUMIF($C$6:$C$425,$C502,H$6:H$425)</f>
        <v>0</v>
      </c>
      <c r="I502" s="15">
        <f>H502-G502</f>
        <v>0</v>
      </c>
      <c r="J502" s="15"/>
      <c r="K502" s="15">
        <f>H502/F502*100</f>
        <v>0</v>
      </c>
      <c r="L502" s="34"/>
      <c r="M502" s="63">
        <f t="shared" si="80"/>
        <v>-12700</v>
      </c>
      <c r="N502" s="64">
        <f>H502/E502*100</f>
        <v>0</v>
      </c>
    </row>
    <row r="503" spans="1:12" ht="15.75">
      <c r="A503" s="40"/>
      <c r="B503" s="40"/>
      <c r="C503" s="41"/>
      <c r="D503" s="42"/>
      <c r="E503" s="46"/>
      <c r="F503" s="46"/>
      <c r="G503" s="46"/>
      <c r="H503" s="43"/>
      <c r="I503" s="47"/>
      <c r="J503" s="7"/>
      <c r="K503" s="7"/>
      <c r="L503" s="56"/>
    </row>
    <row r="504" spans="1:11" ht="15.75">
      <c r="A504" s="40"/>
      <c r="B504" s="40"/>
      <c r="C504" s="41"/>
      <c r="D504" s="42"/>
      <c r="E504" s="46"/>
      <c r="F504" s="46"/>
      <c r="G504" s="46"/>
      <c r="H504" s="43"/>
      <c r="I504" s="47"/>
      <c r="J504" s="7"/>
      <c r="K504" s="7"/>
    </row>
    <row r="505" spans="1:11" ht="15.75">
      <c r="A505" s="40"/>
      <c r="B505" s="40"/>
      <c r="C505" s="41"/>
      <c r="D505" s="42"/>
      <c r="E505" s="46"/>
      <c r="F505" s="46"/>
      <c r="G505" s="46"/>
      <c r="H505" s="43"/>
      <c r="I505" s="47"/>
      <c r="J505" s="7"/>
      <c r="K505" s="7"/>
    </row>
    <row r="506" spans="1:9" ht="15.75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9" ht="15.75">
      <c r="A508" s="48"/>
      <c r="B508" s="49"/>
      <c r="C508" s="50"/>
      <c r="D508" s="51"/>
      <c r="E508" s="51"/>
      <c r="F508" s="51"/>
      <c r="G508" s="51"/>
      <c r="H508" s="51"/>
      <c r="I508" s="52"/>
    </row>
    <row r="509" spans="1:9" ht="15.75">
      <c r="A509" s="48"/>
      <c r="B509" s="49"/>
      <c r="C509" s="50"/>
      <c r="D509" s="51"/>
      <c r="E509" s="51"/>
      <c r="F509" s="51"/>
      <c r="G509" s="51"/>
      <c r="H509" s="51"/>
      <c r="I509" s="52"/>
    </row>
    <row r="510" spans="1:9" ht="15.75">
      <c r="A510" s="48"/>
      <c r="B510" s="49"/>
      <c r="C510" s="50"/>
      <c r="D510" s="51"/>
      <c r="E510" s="51"/>
      <c r="F510" s="51"/>
      <c r="G510" s="51"/>
      <c r="H510" s="51"/>
      <c r="I510" s="52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1:8" ht="15.75">
      <c r="A532" s="53"/>
      <c r="B532" s="49"/>
      <c r="C532" s="50"/>
      <c r="D532" s="51"/>
      <c r="E532" s="51"/>
      <c r="F532" s="51"/>
      <c r="G532" s="51"/>
      <c r="H532" s="51"/>
    </row>
    <row r="533" spans="1:8" ht="15.75">
      <c r="A533" s="53"/>
      <c r="B533" s="49"/>
      <c r="C533" s="50"/>
      <c r="D533" s="51"/>
      <c r="E533" s="51"/>
      <c r="F533" s="51"/>
      <c r="G533" s="51"/>
      <c r="H533" s="51"/>
    </row>
    <row r="534" spans="1:8" ht="15.75">
      <c r="A534" s="53"/>
      <c r="B534" s="49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1"/>
      <c r="E583" s="51"/>
      <c r="F583" s="51"/>
      <c r="G583" s="51"/>
      <c r="H583" s="51"/>
    </row>
    <row r="584" spans="2:8" ht="15.75">
      <c r="B584" s="54"/>
      <c r="C584" s="50"/>
      <c r="D584" s="51"/>
      <c r="E584" s="51"/>
      <c r="F584" s="51"/>
      <c r="G584" s="51"/>
      <c r="H584" s="51"/>
    </row>
    <row r="585" spans="2:8" ht="15.75">
      <c r="B585" s="54"/>
      <c r="C585" s="50"/>
      <c r="D585" s="51"/>
      <c r="E585" s="51"/>
      <c r="F585" s="51"/>
      <c r="G585" s="51"/>
      <c r="H585" s="51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  <row r="713" spans="2:8" ht="15.75">
      <c r="B713" s="54"/>
      <c r="C713" s="50"/>
      <c r="D713" s="55"/>
      <c r="E713" s="55"/>
      <c r="F713" s="55"/>
      <c r="G713" s="55"/>
      <c r="H713" s="55"/>
    </row>
    <row r="714" spans="2:8" ht="15.75">
      <c r="B714" s="54"/>
      <c r="C714" s="50"/>
      <c r="D714" s="55"/>
      <c r="E714" s="55"/>
      <c r="F714" s="55"/>
      <c r="G714" s="55"/>
      <c r="H714" s="55"/>
    </row>
    <row r="715" spans="2:8" ht="15.75">
      <c r="B715" s="54"/>
      <c r="C715" s="50"/>
      <c r="D715" s="55"/>
      <c r="E715" s="55"/>
      <c r="F715" s="55"/>
      <c r="G715" s="55"/>
      <c r="H715" s="55"/>
    </row>
  </sheetData>
  <sheetProtection password="CE2E" sheet="1" objects="1" scenarios="1"/>
  <mergeCells count="110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A6:A27"/>
    <mergeCell ref="B6:B27"/>
    <mergeCell ref="A61:A63"/>
    <mergeCell ref="B61:B63"/>
    <mergeCell ref="J4:J5"/>
    <mergeCell ref="K4:K5"/>
    <mergeCell ref="A28:A47"/>
    <mergeCell ref="B28:B47"/>
    <mergeCell ref="A48:A59"/>
    <mergeCell ref="B48:B59"/>
    <mergeCell ref="A128:A140"/>
    <mergeCell ref="B128:B140"/>
    <mergeCell ref="A64:A81"/>
    <mergeCell ref="B64:B81"/>
    <mergeCell ref="A82:A97"/>
    <mergeCell ref="B82:B97"/>
    <mergeCell ref="A98:A110"/>
    <mergeCell ref="B98:B110"/>
    <mergeCell ref="A111:A115"/>
    <mergeCell ref="B111:B115"/>
    <mergeCell ref="A116:A127"/>
    <mergeCell ref="B116:B127"/>
    <mergeCell ref="A204:A216"/>
    <mergeCell ref="B204:B216"/>
    <mergeCell ref="A141:A153"/>
    <mergeCell ref="B141:B153"/>
    <mergeCell ref="A154:A166"/>
    <mergeCell ref="B154:B166"/>
    <mergeCell ref="A167:A180"/>
    <mergeCell ref="B167:B180"/>
    <mergeCell ref="A181:A193"/>
    <mergeCell ref="B181:B193"/>
    <mergeCell ref="A194:A203"/>
    <mergeCell ref="B194:B203"/>
    <mergeCell ref="A282:A295"/>
    <mergeCell ref="B282:B295"/>
    <mergeCell ref="A217:A229"/>
    <mergeCell ref="B217:B229"/>
    <mergeCell ref="A230:A244"/>
    <mergeCell ref="B230:B244"/>
    <mergeCell ref="A245:A256"/>
    <mergeCell ref="B245:B256"/>
    <mergeCell ref="A257:A267"/>
    <mergeCell ref="B257:B267"/>
    <mergeCell ref="A268:A281"/>
    <mergeCell ref="B268:B281"/>
    <mergeCell ref="A352:A362"/>
    <mergeCell ref="B352:B362"/>
    <mergeCell ref="A296:A302"/>
    <mergeCell ref="B296:B302"/>
    <mergeCell ref="A303:A323"/>
    <mergeCell ref="B303:B323"/>
    <mergeCell ref="A324:A340"/>
    <mergeCell ref="B324:B340"/>
    <mergeCell ref="A341:A343"/>
    <mergeCell ref="B341:B343"/>
    <mergeCell ref="A344:A351"/>
    <mergeCell ref="B344:B351"/>
    <mergeCell ref="A375:A378"/>
    <mergeCell ref="B375:B378"/>
    <mergeCell ref="A379:A390"/>
    <mergeCell ref="B379:B390"/>
    <mergeCell ref="A363:A372"/>
    <mergeCell ref="B363:B372"/>
    <mergeCell ref="A373:A374"/>
    <mergeCell ref="B373:B374"/>
    <mergeCell ref="A391:A405"/>
    <mergeCell ref="B391:B405"/>
    <mergeCell ref="A416:A424"/>
    <mergeCell ref="B416:B424"/>
    <mergeCell ref="A406:A414"/>
    <mergeCell ref="B406:B414"/>
    <mergeCell ref="A425:A426"/>
    <mergeCell ref="B425:B426"/>
    <mergeCell ref="I428:I429"/>
    <mergeCell ref="J428:J429"/>
    <mergeCell ref="K428:K429"/>
    <mergeCell ref="A430:K430"/>
    <mergeCell ref="E428:E429"/>
    <mergeCell ref="F428:F429"/>
    <mergeCell ref="E434:E435"/>
    <mergeCell ref="F434:F435"/>
    <mergeCell ref="G428:G429"/>
    <mergeCell ref="H428:H429"/>
    <mergeCell ref="A434:A435"/>
    <mergeCell ref="B434:B435"/>
    <mergeCell ref="C434:C435"/>
    <mergeCell ref="D434:D435"/>
    <mergeCell ref="N434:N435"/>
    <mergeCell ref="A436:A461"/>
    <mergeCell ref="B436:B502"/>
    <mergeCell ref="A462:A502"/>
    <mergeCell ref="G434:G435"/>
    <mergeCell ref="H434:H435"/>
    <mergeCell ref="I434:I435"/>
    <mergeCell ref="J434:J435"/>
    <mergeCell ref="K434:K435"/>
    <mergeCell ref="M434:M435"/>
  </mergeCells>
  <printOptions/>
  <pageMargins left="0.56" right="0.15748031496062992" top="0.63" bottom="0.15748031496062992" header="0.31496062992125984" footer="0.31496062992125984"/>
  <pageSetup fitToHeight="7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331-1</cp:lastModifiedBy>
  <cp:lastPrinted>2010-08-11T05:34:05Z</cp:lastPrinted>
  <dcterms:created xsi:type="dcterms:W3CDTF">2009-07-09T10:52:20Z</dcterms:created>
  <dcterms:modified xsi:type="dcterms:W3CDTF">2010-08-16T09:17:15Z</dcterms:modified>
  <cp:category/>
  <cp:version/>
  <cp:contentType/>
  <cp:contentStatus/>
</cp:coreProperties>
</file>