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на сайт" sheetId="1" r:id="rId1"/>
    <sheet name="Остаток ПОФ" sheetId="2" r:id="rId2"/>
    <sheet name="Лист3" sheetId="3" r:id="rId3"/>
  </sheets>
  <definedNames>
    <definedName name="_xlnm._FilterDatabase" localSheetId="0" hidden="1">'на сайт'!$A$4:$I$123</definedName>
    <definedName name="_xlnm._FilterDatabase" localSheetId="1" hidden="1">'Остаток ПОФ'!$A$5:$S$39</definedName>
    <definedName name="_xlnm.Print_Titles" localSheetId="0">'на сайт'!$4:$4</definedName>
    <definedName name="_xlnm.Print_Titles" localSheetId="1">'Остаток ПОФ'!$5:$5</definedName>
    <definedName name="_xlnm.Print_Area" localSheetId="0">'на сайт'!$A$1:$I$125</definedName>
    <definedName name="_xlnm.Print_Area" localSheetId="1">'Остаток ПОФ'!$A$1:$S$51</definedName>
  </definedNames>
  <calcPr fullCalcOnLoad="1"/>
</workbook>
</file>

<file path=xl/sharedStrings.xml><?xml version="1.0" encoding="utf-8"?>
<sst xmlns="http://schemas.openxmlformats.org/spreadsheetml/2006/main" count="430" uniqueCount="154">
  <si>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</si>
  <si>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</si>
  <si>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</si>
  <si>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</si>
  <si>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</si>
  <si>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</si>
  <si>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</si>
  <si>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</si>
  <si>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</si>
  <si>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</si>
  <si>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</si>
  <si>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</si>
  <si>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</si>
  <si>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</si>
  <si>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</si>
  <si>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</si>
  <si>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</si>
  <si>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</si>
  <si>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</si>
  <si>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</si>
  <si>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</si>
  <si>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</si>
  <si>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</si>
  <si>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</si>
  <si>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</si>
  <si>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</si>
  <si>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</si>
  <si>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</si>
  <si>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</si>
  <si>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</si>
  <si>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</si>
  <si>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</si>
  <si>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</si>
  <si>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</si>
  <si>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</si>
  <si>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</si>
  <si>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</si>
  <si>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</si>
  <si>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</si>
  <si>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</si>
  <si>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</si>
  <si>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</si>
  <si>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</si>
  <si>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</si>
  <si>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</si>
  <si>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</si>
  <si>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</si>
  <si>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</si>
  <si>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</si>
  <si>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</si>
  <si>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</si>
  <si>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</si>
  <si>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</si>
  <si>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</si>
  <si>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</si>
  <si>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</si>
  <si>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</si>
  <si>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</si>
  <si>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</si>
  <si>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</si>
  <si>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</si>
  <si>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</si>
  <si>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</si>
  <si>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</si>
  <si>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</si>
  <si>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</si>
  <si>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</si>
  <si>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</si>
  <si>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</si>
  <si>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</si>
  <si>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</si>
  <si>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</si>
  <si>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</si>
  <si>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</si>
  <si>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</si>
  <si>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</si>
  <si>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</si>
  <si>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</si>
  <si>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</si>
  <si>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</si>
  <si>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</si>
  <si>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</si>
  <si>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</si>
  <si>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</si>
  <si>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</si>
  <si>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</si>
  <si>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</si>
  <si>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</si>
  <si>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</si>
  <si>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</si>
  <si>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</si>
  <si>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</si>
  <si>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</si>
  <si>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</si>
  <si>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</si>
  <si>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</si>
  <si>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</si>
  <si>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</si>
  <si>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</si>
  <si>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</si>
  <si>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</si>
  <si>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</si>
  <si>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</si>
  <si>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</si>
  <si>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</si>
  <si>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расходы  местного бюджета с учетом зарезервированных средств</t>
  </si>
  <si>
    <t>%  выполнения кассового плана за отчетный период</t>
  </si>
  <si>
    <t>Кассовый план года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</si>
  <si>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</si>
  <si>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</si>
  <si>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</si>
  <si>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</si>
  <si>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</si>
  <si>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</si>
  <si>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</si>
  <si>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</si>
  <si>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</si>
  <si>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Уточненный план                  11 месяцев 2008 года *</t>
  </si>
  <si>
    <t xml:space="preserve">% выполнения  уточненного плана                                             </t>
  </si>
  <si>
    <t xml:space="preserve">Ассигнования 11 месяцев 2008 года </t>
  </si>
  <si>
    <t xml:space="preserve">Отклонение от установленного уровня выполнения ассигнований (95%) </t>
  </si>
  <si>
    <t>Удельный вес источника финансирования в общем объеме расходов</t>
  </si>
  <si>
    <t>балл</t>
  </si>
  <si>
    <t>2  без зарез</t>
  </si>
  <si>
    <r>
      <t xml:space="preserve">нормативный % оценки </t>
    </r>
    <r>
      <rPr>
        <b/>
        <sz val="8"/>
        <color indexed="10"/>
        <rFont val="Times New Roman"/>
        <family val="1"/>
      </rPr>
      <t>(100% по расходам местного бюджета, 95% по другим расходам) **</t>
    </r>
  </si>
  <si>
    <r>
      <t>нормативный % оценки</t>
    </r>
    <r>
      <rPr>
        <b/>
        <sz val="8"/>
        <color indexed="10"/>
        <rFont val="Times New Roman"/>
        <family val="1"/>
      </rPr>
      <t xml:space="preserve"> (95% по расходам местного бюджета, 90% по другим расходам)</t>
    </r>
  </si>
  <si>
    <t xml:space="preserve">ПОФ </t>
  </si>
  <si>
    <t>Остаток ПОФ по кассовым расходам</t>
  </si>
  <si>
    <t>Ассигнования 2008 года</t>
  </si>
  <si>
    <t xml:space="preserve">ВСЕГО </t>
  </si>
  <si>
    <t>Руководитель ФЦБ</t>
  </si>
  <si>
    <t>Гончаров И.В.</t>
  </si>
  <si>
    <t>Катаева Н.Ю.</t>
  </si>
  <si>
    <t>Ширяева Л.Н.</t>
  </si>
  <si>
    <t>Храпков А.А.</t>
  </si>
  <si>
    <t>Кочурова Н.Г.</t>
  </si>
  <si>
    <t>Южаков С.Н.</t>
  </si>
  <si>
    <t>Маховиков А.Ю.</t>
  </si>
  <si>
    <t>Территор.органы администрации</t>
  </si>
  <si>
    <t>КСП, ПГД, ГИК</t>
  </si>
  <si>
    <t>Кассовый расход за 2008 год</t>
  </si>
  <si>
    <t>(тыс.руб.)</t>
  </si>
  <si>
    <t>Неоплачен.бюджет. обязательства</t>
  </si>
  <si>
    <t>за счет собственных средств местного бюджета г.Перми по состоянию на 01.01.2009</t>
  </si>
  <si>
    <t xml:space="preserve">Данные по остатку ПОФ и неоплаченным бюджетным обязательствам по расходам </t>
  </si>
  <si>
    <t>Ассигнования 2009 года</t>
  </si>
  <si>
    <t>%  выполнения годовых  ассигно-ваний</t>
  </si>
  <si>
    <t>Анализ исполнения бюджета города Перми по расходам на 1 марта 2009 года</t>
  </si>
  <si>
    <t xml:space="preserve">Нераспределенный резерв </t>
  </si>
  <si>
    <t>%  выполнения кассового плана января-февраля 2009</t>
  </si>
  <si>
    <t>Кассовый расход на 01.03.2009</t>
  </si>
  <si>
    <t>Отклонение от установленного уровня выполнения плана (95%)</t>
  </si>
  <si>
    <t xml:space="preserve">   * -  Кассовый план по средствам, поступившим из бюджетов других уровней, в отчетном периоде рассчитан условно в размере 2/3 от объема кассового плана 1 квартала 2009г. </t>
  </si>
  <si>
    <t>Кассовый план января-февраля 2009 года*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</si>
</sst>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71" fontId="3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66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171" fontId="13" fillId="0" borderId="1" xfId="20" applyNumberFormat="1" applyFont="1" applyFill="1" applyBorder="1" applyAlignment="1">
      <alignment horizontal="right" vertical="center" wrapText="1" indent="1"/>
    </xf>
    <xf numFmtId="171" fontId="13" fillId="0" borderId="1" xfId="0" applyNumberFormat="1" applyFont="1" applyFill="1" applyBorder="1" applyAlignment="1">
      <alignment horizontal="right" vertical="center" wrapText="1" indent="1"/>
    </xf>
    <xf numFmtId="171" fontId="4" fillId="2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6" fontId="4" fillId="0" borderId="1" xfId="0" applyNumberFormat="1" applyFont="1" applyFill="1" applyBorder="1" applyAlignment="1">
      <alignment horizontal="right" vertical="center"/>
    </xf>
    <xf numFmtId="171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right" vertical="center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0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Border="1" applyAlignment="1">
      <alignment wrapText="1"/>
    </xf>
    <xf numFmtId="171" fontId="3" fillId="0" borderId="1" xfId="0" applyNumberFormat="1" applyFont="1" applyBorder="1" applyAlignment="1">
      <alignment wrapText="1"/>
    </xf>
    <xf numFmtId="171" fontId="3" fillId="0" borderId="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16" fillId="0" borderId="4" xfId="0" applyFont="1" applyFill="1" applyBorder="1" applyAlignment="1">
      <alignment vertical="center" wrapText="1"/>
    </xf>
    <xf numFmtId="49" fontId="0" fillId="0" borderId="5" xfId="0" applyNumberFormat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Border="1" applyAlignment="1">
      <alignment/>
    </xf>
    <xf numFmtId="171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0" fillId="0" borderId="6" xfId="0" applyNumberForma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/>
    </xf>
    <xf numFmtId="171" fontId="3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166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171" fontId="3" fillId="0" borderId="3" xfId="0" applyNumberFormat="1" applyFont="1" applyFill="1" applyBorder="1" applyAlignment="1">
      <alignment vertical="center"/>
    </xf>
    <xf numFmtId="171" fontId="3" fillId="0" borderId="4" xfId="0" applyNumberFormat="1" applyFont="1" applyFill="1" applyBorder="1" applyAlignment="1">
      <alignment vertical="center" wrapText="1"/>
    </xf>
    <xf numFmtId="171" fontId="0" fillId="0" borderId="0" xfId="0" applyNumberFormat="1" applyFont="1" applyFill="1" applyAlignment="1">
      <alignment/>
    </xf>
    <xf numFmtId="171" fontId="3" fillId="0" borderId="1" xfId="0" applyNumberFormat="1" applyFont="1" applyFill="1" applyBorder="1" applyAlignment="1">
      <alignment wrapText="1"/>
    </xf>
    <xf numFmtId="171" fontId="3" fillId="0" borderId="1" xfId="0" applyNumberFormat="1" applyFont="1" applyFill="1" applyBorder="1" applyAlignment="1">
      <alignment/>
    </xf>
    <xf numFmtId="171" fontId="3" fillId="0" borderId="6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vertical="center" wrapText="1"/>
    </xf>
    <xf numFmtId="171" fontId="3" fillId="0" borderId="0" xfId="0" applyNumberFormat="1" applyFont="1" applyBorder="1" applyAlignment="1">
      <alignment horizontal="left"/>
    </xf>
    <xf numFmtId="171" fontId="4" fillId="0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1" fontId="7" fillId="0" borderId="1" xfId="0" applyNumberFormat="1" applyFont="1" applyFill="1" applyBorder="1" applyAlignment="1">
      <alignment horizontal="right" vertical="center"/>
    </xf>
    <xf numFmtId="171" fontId="7" fillId="0" borderId="1" xfId="0" applyNumberFormat="1" applyFont="1" applyFill="1" applyBorder="1" applyAlignment="1">
      <alignment vertical="center" wrapText="1"/>
    </xf>
    <xf numFmtId="17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1" fontId="7" fillId="0" borderId="1" xfId="0" applyNumberFormat="1" applyFont="1" applyFill="1" applyBorder="1" applyAlignment="1">
      <alignment horizontal="right" vertical="center" wrapText="1"/>
    </xf>
    <xf numFmtId="171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0" xfId="0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29" sqref="B129"/>
    </sheetView>
  </sheetViews>
  <sheetFormatPr defaultColWidth="9.140625" defaultRowHeight="12.75"/>
  <cols>
    <col min="1" max="1" width="5.8515625" style="30" customWidth="1"/>
    <col min="2" max="2" width="30.00390625" style="0" customWidth="1"/>
    <col min="3" max="3" width="43.7109375" style="0" customWidth="1"/>
    <col min="4" max="4" width="12.57421875" style="7" customWidth="1"/>
    <col min="5" max="5" width="11.421875" style="7" customWidth="1"/>
    <col min="6" max="6" width="11.7109375" style="17" customWidth="1"/>
    <col min="7" max="7" width="10.8515625" style="0" customWidth="1"/>
    <col min="8" max="8" width="11.7109375" style="0" customWidth="1"/>
    <col min="9" max="9" width="13.140625" style="0" customWidth="1"/>
  </cols>
  <sheetData>
    <row r="1" ht="15">
      <c r="I1" s="33" t="s">
        <v>116</v>
      </c>
    </row>
    <row r="2" spans="1:9" s="8" customFormat="1" ht="21.75" customHeight="1">
      <c r="A2" s="122" t="s">
        <v>147</v>
      </c>
      <c r="B2" s="122"/>
      <c r="C2" s="122"/>
      <c r="D2" s="122"/>
      <c r="E2" s="122"/>
      <c r="F2" s="122"/>
      <c r="G2" s="122"/>
      <c r="H2" s="122"/>
      <c r="I2" s="122"/>
    </row>
    <row r="3" spans="1:9" s="8" customFormat="1" ht="21" customHeight="1">
      <c r="A3" s="31"/>
      <c r="B3" s="9"/>
      <c r="C3" s="9"/>
      <c r="D3" s="10"/>
      <c r="E3" s="10"/>
      <c r="F3" s="18"/>
      <c r="G3" s="11"/>
      <c r="H3" s="11"/>
      <c r="I3" s="12" t="s">
        <v>85</v>
      </c>
    </row>
    <row r="4" spans="1:9" s="8" customFormat="1" ht="81" customHeight="1">
      <c r="A4" s="1" t="s">
        <v>1</v>
      </c>
      <c r="B4" s="1" t="s">
        <v>91</v>
      </c>
      <c r="C4" s="1" t="s">
        <v>102</v>
      </c>
      <c r="D4" s="21" t="s">
        <v>145</v>
      </c>
      <c r="E4" s="21" t="s">
        <v>153</v>
      </c>
      <c r="F4" s="13" t="s">
        <v>150</v>
      </c>
      <c r="G4" s="13" t="s">
        <v>146</v>
      </c>
      <c r="H4" s="13" t="s">
        <v>149</v>
      </c>
      <c r="I4" s="47" t="s">
        <v>151</v>
      </c>
    </row>
    <row r="5" spans="1:9" s="8" customFormat="1" ht="38.25">
      <c r="A5" s="1" t="s">
        <v>86</v>
      </c>
      <c r="B5" s="2" t="s">
        <v>2</v>
      </c>
      <c r="C5" s="2" t="s">
        <v>58</v>
      </c>
      <c r="D5" s="23">
        <f>D6+D7</f>
        <v>128629.9</v>
      </c>
      <c r="E5" s="23">
        <f>E6+E7</f>
        <v>9238.2</v>
      </c>
      <c r="F5" s="23">
        <f>F6+F7</f>
        <v>7638</v>
      </c>
      <c r="G5" s="22">
        <f aca="true" t="shared" si="0" ref="G5:G36">F5/D5*100</f>
        <v>5.937966211588441</v>
      </c>
      <c r="H5" s="22">
        <f>F5/E5*100</f>
        <v>82.67844385269856</v>
      </c>
      <c r="I5" s="4" t="s">
        <v>99</v>
      </c>
    </row>
    <row r="6" spans="1:9" s="8" customFormat="1" ht="15" customHeight="1">
      <c r="A6" s="121"/>
      <c r="B6" s="121"/>
      <c r="C6" s="3" t="s">
        <v>55</v>
      </c>
      <c r="D6" s="24">
        <v>123882</v>
      </c>
      <c r="E6" s="24">
        <v>8180.1</v>
      </c>
      <c r="F6" s="25">
        <v>7280.8</v>
      </c>
      <c r="G6" s="20">
        <f t="shared" si="0"/>
        <v>5.877205728031514</v>
      </c>
      <c r="H6" s="20">
        <f>F6/E6*100</f>
        <v>89.0062468673977</v>
      </c>
      <c r="I6" s="14">
        <f>H6-95</f>
        <v>-5.9937531326022935</v>
      </c>
    </row>
    <row r="7" spans="1:9" s="8" customFormat="1" ht="28.5" customHeight="1">
      <c r="A7" s="121"/>
      <c r="B7" s="121"/>
      <c r="C7" s="3" t="s">
        <v>57</v>
      </c>
      <c r="D7" s="25">
        <v>4747.9</v>
      </c>
      <c r="E7" s="25">
        <v>1058.1</v>
      </c>
      <c r="F7" s="25">
        <v>357.2</v>
      </c>
      <c r="G7" s="20">
        <f t="shared" si="0"/>
        <v>7.523326102066178</v>
      </c>
      <c r="H7" s="20">
        <f>F7/E7*100</f>
        <v>33.75862394858709</v>
      </c>
      <c r="I7" s="14">
        <f>H7-95</f>
        <v>-61.24137605141291</v>
      </c>
    </row>
    <row r="8" spans="1:9" s="8" customFormat="1" ht="27" customHeight="1">
      <c r="A8" s="1" t="s">
        <v>87</v>
      </c>
      <c r="B8" s="2" t="s">
        <v>3</v>
      </c>
      <c r="C8" s="2" t="s">
        <v>90</v>
      </c>
      <c r="D8" s="23">
        <f>SUM(D9:D10)</f>
        <v>1110433.2</v>
      </c>
      <c r="E8" s="23">
        <f>SUM(E9:E10)</f>
        <v>192106.3</v>
      </c>
      <c r="F8" s="23">
        <f>SUM(F9:F10)</f>
        <v>137961</v>
      </c>
      <c r="G8" s="22">
        <f t="shared" si="0"/>
        <v>12.424070173694375</v>
      </c>
      <c r="H8" s="22">
        <f>F8/E8*100</f>
        <v>71.81492746463806</v>
      </c>
      <c r="I8" s="4" t="s">
        <v>99</v>
      </c>
    </row>
    <row r="9" spans="1:9" s="8" customFormat="1" ht="15.75" customHeight="1">
      <c r="A9" s="121"/>
      <c r="B9" s="121"/>
      <c r="C9" s="3" t="s">
        <v>55</v>
      </c>
      <c r="D9" s="25">
        <v>867264.4</v>
      </c>
      <c r="E9" s="25">
        <v>151579.3</v>
      </c>
      <c r="F9" s="25">
        <v>137989.4</v>
      </c>
      <c r="G9" s="20">
        <f t="shared" si="0"/>
        <v>15.910880234447532</v>
      </c>
      <c r="H9" s="20">
        <f aca="true" t="shared" si="1" ref="H9:H40">SUM(F9/E9)*100</f>
        <v>91.03446182955061</v>
      </c>
      <c r="I9" s="14">
        <f>H9-95</f>
        <v>-3.965538170449392</v>
      </c>
    </row>
    <row r="10" spans="1:9" s="8" customFormat="1" ht="16.5" customHeight="1">
      <c r="A10" s="121"/>
      <c r="B10" s="121"/>
      <c r="C10" s="3" t="s">
        <v>56</v>
      </c>
      <c r="D10" s="25">
        <v>243168.8</v>
      </c>
      <c r="E10" s="25">
        <v>40527</v>
      </c>
      <c r="F10" s="25">
        <v>-28.4</v>
      </c>
      <c r="G10" s="20">
        <f t="shared" si="0"/>
        <v>-0.011679129888373836</v>
      </c>
      <c r="H10" s="20">
        <f t="shared" si="1"/>
        <v>-0.07007673896414736</v>
      </c>
      <c r="I10" s="14">
        <f>H10-95</f>
        <v>-95.07007673896415</v>
      </c>
    </row>
    <row r="11" spans="1:9" s="8" customFormat="1" ht="27" customHeight="1">
      <c r="A11" s="1" t="s">
        <v>88</v>
      </c>
      <c r="B11" s="2" t="s">
        <v>0</v>
      </c>
      <c r="C11" s="2" t="s">
        <v>89</v>
      </c>
      <c r="D11" s="23">
        <f>D13</f>
        <v>271039.8</v>
      </c>
      <c r="E11" s="23">
        <f>E13</f>
        <v>33516.3</v>
      </c>
      <c r="F11" s="23">
        <f>F13</f>
        <v>23633</v>
      </c>
      <c r="G11" s="22">
        <f t="shared" si="0"/>
        <v>8.719383647715206</v>
      </c>
      <c r="H11" s="22">
        <f t="shared" si="1"/>
        <v>70.51195985237032</v>
      </c>
      <c r="I11" s="4" t="s">
        <v>99</v>
      </c>
    </row>
    <row r="12" spans="1:9" s="8" customFormat="1" ht="25.5">
      <c r="A12" s="121"/>
      <c r="B12" s="121"/>
      <c r="C12" s="3" t="s">
        <v>96</v>
      </c>
      <c r="D12" s="25">
        <v>76715.9</v>
      </c>
      <c r="E12" s="25">
        <v>10541.6</v>
      </c>
      <c r="F12" s="25">
        <v>8893.3</v>
      </c>
      <c r="G12" s="20">
        <f t="shared" si="0"/>
        <v>11.592512112873603</v>
      </c>
      <c r="H12" s="20">
        <f t="shared" si="1"/>
        <v>84.36385368445018</v>
      </c>
      <c r="I12" s="14">
        <f>H12-95</f>
        <v>-10.636146315549823</v>
      </c>
    </row>
    <row r="13" spans="1:9" s="8" customFormat="1" ht="25.5">
      <c r="A13" s="121"/>
      <c r="B13" s="121"/>
      <c r="C13" s="16" t="s">
        <v>95</v>
      </c>
      <c r="D13" s="26">
        <v>271039.8</v>
      </c>
      <c r="E13" s="26">
        <v>33516.3</v>
      </c>
      <c r="F13" s="26">
        <v>23633</v>
      </c>
      <c r="G13" s="37">
        <f t="shared" si="0"/>
        <v>8.719383647715206</v>
      </c>
      <c r="H13" s="37">
        <f t="shared" si="1"/>
        <v>70.51195985237032</v>
      </c>
      <c r="I13" s="38">
        <f>H13-95</f>
        <v>-24.488040147629675</v>
      </c>
    </row>
    <row r="14" spans="1:9" s="8" customFormat="1" ht="38.25">
      <c r="A14" s="1" t="s">
        <v>4</v>
      </c>
      <c r="B14" s="2" t="s">
        <v>5</v>
      </c>
      <c r="C14" s="2" t="s">
        <v>59</v>
      </c>
      <c r="D14" s="23">
        <f>D15</f>
        <v>210772.6</v>
      </c>
      <c r="E14" s="23">
        <f>E15</f>
        <v>4339.9</v>
      </c>
      <c r="F14" s="23">
        <f>F15</f>
        <v>4328.7</v>
      </c>
      <c r="G14" s="22">
        <f t="shared" si="0"/>
        <v>2.0537299440249823</v>
      </c>
      <c r="H14" s="22">
        <f t="shared" si="1"/>
        <v>99.74192953754695</v>
      </c>
      <c r="I14" s="4" t="s">
        <v>99</v>
      </c>
    </row>
    <row r="15" spans="1:9" s="8" customFormat="1" ht="15.75" customHeight="1">
      <c r="A15" s="121"/>
      <c r="B15" s="121"/>
      <c r="C15" s="3" t="s">
        <v>55</v>
      </c>
      <c r="D15" s="25">
        <v>210772.6</v>
      </c>
      <c r="E15" s="25">
        <v>4339.9</v>
      </c>
      <c r="F15" s="25">
        <v>4328.7</v>
      </c>
      <c r="G15" s="20">
        <f t="shared" si="0"/>
        <v>2.0537299440249823</v>
      </c>
      <c r="H15" s="20">
        <f t="shared" si="1"/>
        <v>99.74192953754695</v>
      </c>
      <c r="I15" s="14">
        <f>H15-95</f>
        <v>4.741929537546952</v>
      </c>
    </row>
    <row r="16" spans="1:9" s="8" customFormat="1" ht="25.5" customHeight="1">
      <c r="A16" s="1" t="s">
        <v>112</v>
      </c>
      <c r="B16" s="2" t="s">
        <v>113</v>
      </c>
      <c r="C16" s="2" t="s">
        <v>115</v>
      </c>
      <c r="D16" s="23">
        <f>D17</f>
        <v>278749</v>
      </c>
      <c r="E16" s="23">
        <f>E17</f>
        <v>27241.3</v>
      </c>
      <c r="F16" s="23">
        <f>F17</f>
        <v>658.8</v>
      </c>
      <c r="G16" s="22">
        <f t="shared" si="0"/>
        <v>0.23634165503732749</v>
      </c>
      <c r="H16" s="22">
        <f t="shared" si="1"/>
        <v>2.418386787708369</v>
      </c>
      <c r="I16" s="4" t="s">
        <v>99</v>
      </c>
    </row>
    <row r="17" spans="1:9" s="8" customFormat="1" ht="15.75" customHeight="1">
      <c r="A17" s="121"/>
      <c r="B17" s="121"/>
      <c r="C17" s="3" t="s">
        <v>55</v>
      </c>
      <c r="D17" s="25">
        <v>278749</v>
      </c>
      <c r="E17" s="25">
        <v>27241.3</v>
      </c>
      <c r="F17" s="25">
        <v>658.8</v>
      </c>
      <c r="G17" s="20">
        <f t="shared" si="0"/>
        <v>0.23634165503732749</v>
      </c>
      <c r="H17" s="20">
        <f t="shared" si="1"/>
        <v>2.418386787708369</v>
      </c>
      <c r="I17" s="14">
        <f>H17-95</f>
        <v>-92.58161321229163</v>
      </c>
    </row>
    <row r="18" spans="1:9" s="8" customFormat="1" ht="38.25">
      <c r="A18" s="1" t="s">
        <v>6</v>
      </c>
      <c r="B18" s="2" t="s">
        <v>7</v>
      </c>
      <c r="C18" s="2" t="s">
        <v>60</v>
      </c>
      <c r="D18" s="23">
        <f>D19+D20</f>
        <v>60634</v>
      </c>
      <c r="E18" s="23">
        <f>E19+E20</f>
        <v>4354.2</v>
      </c>
      <c r="F18" s="23">
        <f>F19+F20</f>
        <v>3717.8</v>
      </c>
      <c r="G18" s="22">
        <f t="shared" si="0"/>
        <v>6.131543358511726</v>
      </c>
      <c r="H18" s="22">
        <f t="shared" si="1"/>
        <v>85.38422672362319</v>
      </c>
      <c r="I18" s="4" t="s">
        <v>99</v>
      </c>
    </row>
    <row r="19" spans="1:9" s="8" customFormat="1" ht="15" customHeight="1">
      <c r="A19" s="121"/>
      <c r="B19" s="121"/>
      <c r="C19" s="3" t="s">
        <v>55</v>
      </c>
      <c r="D19" s="25">
        <v>59930.1</v>
      </c>
      <c r="E19" s="25">
        <v>4283.4</v>
      </c>
      <c r="F19" s="25">
        <v>3717.8</v>
      </c>
      <c r="G19" s="20">
        <f t="shared" si="0"/>
        <v>6.2035604812940415</v>
      </c>
      <c r="H19" s="20">
        <f t="shared" si="1"/>
        <v>86.79553625624506</v>
      </c>
      <c r="I19" s="14">
        <f>H19-95</f>
        <v>-8.204463743754943</v>
      </c>
    </row>
    <row r="20" spans="1:9" s="8" customFormat="1" ht="27.75" customHeight="1">
      <c r="A20" s="121"/>
      <c r="B20" s="121"/>
      <c r="C20" s="3" t="s">
        <v>57</v>
      </c>
      <c r="D20" s="25">
        <v>703.9</v>
      </c>
      <c r="E20" s="25">
        <v>70.8</v>
      </c>
      <c r="F20" s="25">
        <v>0</v>
      </c>
      <c r="G20" s="20">
        <f t="shared" si="0"/>
        <v>0</v>
      </c>
      <c r="H20" s="20">
        <f t="shared" si="1"/>
        <v>0</v>
      </c>
      <c r="I20" s="14">
        <f>H20-95</f>
        <v>-95</v>
      </c>
    </row>
    <row r="21" spans="1:9" s="8" customFormat="1" ht="25.5">
      <c r="A21" s="1" t="s">
        <v>8</v>
      </c>
      <c r="B21" s="2" t="s">
        <v>9</v>
      </c>
      <c r="C21" s="2" t="s">
        <v>61</v>
      </c>
      <c r="D21" s="23">
        <f>D22+D23+D24+D25</f>
        <v>2795015</v>
      </c>
      <c r="E21" s="23">
        <f>E22+E23+E24+E25</f>
        <v>332463.9</v>
      </c>
      <c r="F21" s="23">
        <f>F22+F23+F24+F25</f>
        <v>182637.5</v>
      </c>
      <c r="G21" s="22">
        <f t="shared" si="0"/>
        <v>6.534401425394855</v>
      </c>
      <c r="H21" s="22">
        <f t="shared" si="1"/>
        <v>54.93453574959567</v>
      </c>
      <c r="I21" s="4" t="s">
        <v>99</v>
      </c>
    </row>
    <row r="22" spans="1:9" s="8" customFormat="1" ht="18" customHeight="1">
      <c r="A22" s="121"/>
      <c r="B22" s="121"/>
      <c r="C22" s="3" t="s">
        <v>55</v>
      </c>
      <c r="D22" s="25">
        <v>1652436.7</v>
      </c>
      <c r="E22" s="25">
        <v>218095.5</v>
      </c>
      <c r="F22" s="25">
        <v>117449.6</v>
      </c>
      <c r="G22" s="20">
        <f t="shared" si="0"/>
        <v>7.107661068045753</v>
      </c>
      <c r="H22" s="20">
        <f t="shared" si="1"/>
        <v>53.852372011343654</v>
      </c>
      <c r="I22" s="14">
        <f>H22-95</f>
        <v>-41.147627988656346</v>
      </c>
    </row>
    <row r="23" spans="1:9" s="8" customFormat="1" ht="18" customHeight="1">
      <c r="A23" s="121"/>
      <c r="B23" s="121"/>
      <c r="C23" s="3" t="s">
        <v>56</v>
      </c>
      <c r="D23" s="25">
        <v>336236.3</v>
      </c>
      <c r="E23" s="25">
        <v>46751.9</v>
      </c>
      <c r="F23" s="48">
        <v>17901.8</v>
      </c>
      <c r="G23" s="20">
        <f t="shared" si="0"/>
        <v>5.32417231571963</v>
      </c>
      <c r="H23" s="20">
        <f t="shared" si="1"/>
        <v>38.291064106485514</v>
      </c>
      <c r="I23" s="14">
        <f>H23-95</f>
        <v>-56.708935893514486</v>
      </c>
    </row>
    <row r="24" spans="1:9" s="8" customFormat="1" ht="25.5">
      <c r="A24" s="121"/>
      <c r="B24" s="121"/>
      <c r="C24" s="3" t="s">
        <v>104</v>
      </c>
      <c r="D24" s="25">
        <f>104302.3+74414.8</f>
        <v>178717.1</v>
      </c>
      <c r="E24" s="25">
        <v>1929.3</v>
      </c>
      <c r="F24" s="48">
        <v>2041.2</v>
      </c>
      <c r="G24" s="27">
        <f t="shared" si="0"/>
        <v>1.1421402876389557</v>
      </c>
      <c r="H24" s="20">
        <f t="shared" si="1"/>
        <v>105.80003109936247</v>
      </c>
      <c r="I24" s="14">
        <f>H24-95</f>
        <v>10.80003109936247</v>
      </c>
    </row>
    <row r="25" spans="1:9" s="8" customFormat="1" ht="27" customHeight="1">
      <c r="A25" s="121"/>
      <c r="B25" s="121"/>
      <c r="C25" s="3" t="s">
        <v>57</v>
      </c>
      <c r="D25" s="25">
        <v>627624.9</v>
      </c>
      <c r="E25" s="25">
        <v>65687.2</v>
      </c>
      <c r="F25" s="25">
        <v>45244.9</v>
      </c>
      <c r="G25" s="20">
        <f t="shared" si="0"/>
        <v>7.208907740913402</v>
      </c>
      <c r="H25" s="20">
        <f t="shared" si="1"/>
        <v>68.87932504353968</v>
      </c>
      <c r="I25" s="14">
        <f>H25-95</f>
        <v>-26.12067495646032</v>
      </c>
    </row>
    <row r="26" spans="1:9" s="8" customFormat="1" ht="25.5">
      <c r="A26" s="1" t="s">
        <v>10</v>
      </c>
      <c r="B26" s="2" t="s">
        <v>11</v>
      </c>
      <c r="C26" s="2" t="s">
        <v>62</v>
      </c>
      <c r="D26" s="23">
        <f>D27+D28+D29</f>
        <v>690798.4</v>
      </c>
      <c r="E26" s="23">
        <f>E27+E28+E29</f>
        <v>112069.7</v>
      </c>
      <c r="F26" s="23">
        <f>F27+F28+F29</f>
        <v>103759.5</v>
      </c>
      <c r="G26" s="22">
        <f t="shared" si="0"/>
        <v>15.020228767177224</v>
      </c>
      <c r="H26" s="22">
        <f t="shared" si="1"/>
        <v>92.5847932135091</v>
      </c>
      <c r="I26" s="4" t="s">
        <v>99</v>
      </c>
    </row>
    <row r="27" spans="1:9" s="8" customFormat="1" ht="16.5" customHeight="1">
      <c r="A27" s="121"/>
      <c r="B27" s="121"/>
      <c r="C27" s="3" t="s">
        <v>55</v>
      </c>
      <c r="D27" s="25">
        <v>517763.3</v>
      </c>
      <c r="E27" s="25">
        <v>62037.6</v>
      </c>
      <c r="F27" s="25">
        <v>54850.4</v>
      </c>
      <c r="G27" s="20">
        <f t="shared" si="0"/>
        <v>10.59372110769535</v>
      </c>
      <c r="H27" s="20">
        <f t="shared" si="1"/>
        <v>88.41476781822637</v>
      </c>
      <c r="I27" s="14">
        <f>H27-95</f>
        <v>-6.585232181773634</v>
      </c>
    </row>
    <row r="28" spans="1:9" s="8" customFormat="1" ht="25.5">
      <c r="A28" s="121"/>
      <c r="B28" s="121"/>
      <c r="C28" s="3" t="s">
        <v>104</v>
      </c>
      <c r="D28" s="25">
        <v>61650.3</v>
      </c>
      <c r="E28" s="25">
        <v>33264.9</v>
      </c>
      <c r="F28" s="48">
        <v>42800.4</v>
      </c>
      <c r="G28" s="20">
        <f t="shared" si="0"/>
        <v>69.42447968623023</v>
      </c>
      <c r="H28" s="20">
        <f t="shared" si="1"/>
        <v>128.665349963475</v>
      </c>
      <c r="I28" s="14">
        <f>H28-95</f>
        <v>33.665349963474995</v>
      </c>
    </row>
    <row r="29" spans="1:9" s="8" customFormat="1" ht="28.5" customHeight="1">
      <c r="A29" s="121"/>
      <c r="B29" s="121"/>
      <c r="C29" s="3" t="s">
        <v>57</v>
      </c>
      <c r="D29" s="25">
        <v>111384.8</v>
      </c>
      <c r="E29" s="25">
        <v>16767.2</v>
      </c>
      <c r="F29" s="25">
        <v>6108.7</v>
      </c>
      <c r="G29" s="20">
        <f t="shared" si="0"/>
        <v>5.484321020462397</v>
      </c>
      <c r="H29" s="20">
        <f t="shared" si="1"/>
        <v>36.43243952478649</v>
      </c>
      <c r="I29" s="14">
        <f>H29-95</f>
        <v>-58.56756047521351</v>
      </c>
    </row>
    <row r="30" spans="1:9" s="8" customFormat="1" ht="36.75" customHeight="1">
      <c r="A30" s="1" t="s">
        <v>98</v>
      </c>
      <c r="B30" s="2" t="s">
        <v>114</v>
      </c>
      <c r="C30" s="2" t="s">
        <v>97</v>
      </c>
      <c r="D30" s="23">
        <f>D31+D32</f>
        <v>26298.800000000003</v>
      </c>
      <c r="E30" s="23">
        <f>E31+E32</f>
        <v>2973.7</v>
      </c>
      <c r="F30" s="23">
        <f>F31+F32</f>
        <v>2351.7</v>
      </c>
      <c r="G30" s="22">
        <f t="shared" si="0"/>
        <v>8.942233105693035</v>
      </c>
      <c r="H30" s="22">
        <f t="shared" si="1"/>
        <v>79.0832969028483</v>
      </c>
      <c r="I30" s="4" t="s">
        <v>99</v>
      </c>
    </row>
    <row r="31" spans="1:9" s="8" customFormat="1" ht="16.5" customHeight="1">
      <c r="A31" s="115"/>
      <c r="B31" s="116"/>
      <c r="C31" s="3" t="s">
        <v>55</v>
      </c>
      <c r="D31" s="25">
        <v>17480.2</v>
      </c>
      <c r="E31" s="25">
        <v>1735.4</v>
      </c>
      <c r="F31" s="25">
        <v>1250.8</v>
      </c>
      <c r="G31" s="20">
        <f t="shared" si="0"/>
        <v>7.1555245363325355</v>
      </c>
      <c r="H31" s="20">
        <f t="shared" si="1"/>
        <v>72.07560216664746</v>
      </c>
      <c r="I31" s="14">
        <f>H31-95</f>
        <v>-22.924397833352543</v>
      </c>
    </row>
    <row r="32" spans="1:9" s="8" customFormat="1" ht="25.5">
      <c r="A32" s="119"/>
      <c r="B32" s="120"/>
      <c r="C32" s="3" t="s">
        <v>57</v>
      </c>
      <c r="D32" s="25">
        <v>8818.6</v>
      </c>
      <c r="E32" s="25">
        <v>1238.3</v>
      </c>
      <c r="F32" s="25">
        <v>1100.9</v>
      </c>
      <c r="G32" s="20">
        <f t="shared" si="0"/>
        <v>12.483840972489965</v>
      </c>
      <c r="H32" s="20">
        <f t="shared" si="1"/>
        <v>88.90414277638699</v>
      </c>
      <c r="I32" s="14">
        <f>H32-95</f>
        <v>-6.0958572236130095</v>
      </c>
    </row>
    <row r="33" spans="1:9" s="8" customFormat="1" ht="27" customHeight="1">
      <c r="A33" s="1" t="s">
        <v>12</v>
      </c>
      <c r="B33" s="2" t="s">
        <v>13</v>
      </c>
      <c r="C33" s="2" t="s">
        <v>63</v>
      </c>
      <c r="D33" s="23">
        <f>D34+D35+D36+D37</f>
        <v>7089708.500000001</v>
      </c>
      <c r="E33" s="23">
        <f>E34+E35+E36+E37</f>
        <v>879305.5</v>
      </c>
      <c r="F33" s="23">
        <f>F34+F35+F36+F37</f>
        <v>702189.6</v>
      </c>
      <c r="G33" s="22">
        <f t="shared" si="0"/>
        <v>9.904350792419743</v>
      </c>
      <c r="H33" s="22">
        <f t="shared" si="1"/>
        <v>79.85729646863348</v>
      </c>
      <c r="I33" s="4" t="s">
        <v>99</v>
      </c>
    </row>
    <row r="34" spans="1:9" s="8" customFormat="1" ht="17.25" customHeight="1">
      <c r="A34" s="121"/>
      <c r="B34" s="121"/>
      <c r="C34" s="3" t="s">
        <v>55</v>
      </c>
      <c r="D34" s="25">
        <v>4050468.3</v>
      </c>
      <c r="E34" s="25">
        <v>566288.6</v>
      </c>
      <c r="F34" s="25">
        <v>443553.7</v>
      </c>
      <c r="G34" s="20">
        <f t="shared" si="0"/>
        <v>10.950676987152326</v>
      </c>
      <c r="H34" s="20">
        <f t="shared" si="1"/>
        <v>78.32643991067452</v>
      </c>
      <c r="I34" s="14">
        <f>H34-95</f>
        <v>-16.673560089325477</v>
      </c>
    </row>
    <row r="35" spans="1:9" s="8" customFormat="1" ht="17.25" customHeight="1">
      <c r="A35" s="121"/>
      <c r="B35" s="121"/>
      <c r="C35" s="3" t="s">
        <v>56</v>
      </c>
      <c r="D35" s="25">
        <v>1892014.6</v>
      </c>
      <c r="E35" s="25">
        <v>268872.5</v>
      </c>
      <c r="F35" s="48">
        <v>231187.8</v>
      </c>
      <c r="G35" s="20">
        <f t="shared" si="0"/>
        <v>12.21913403839484</v>
      </c>
      <c r="H35" s="20">
        <f t="shared" si="1"/>
        <v>85.9841746552734</v>
      </c>
      <c r="I35" s="14">
        <f>H35-95</f>
        <v>-9.015825344726593</v>
      </c>
    </row>
    <row r="36" spans="1:9" s="8" customFormat="1" ht="26.25" customHeight="1">
      <c r="A36" s="121"/>
      <c r="B36" s="121"/>
      <c r="C36" s="3" t="s">
        <v>104</v>
      </c>
      <c r="D36" s="25">
        <f>243267.1+206813.6</f>
        <v>450080.7</v>
      </c>
      <c r="E36" s="25">
        <v>1064.4</v>
      </c>
      <c r="F36" s="25">
        <v>0</v>
      </c>
      <c r="G36" s="20">
        <f t="shared" si="0"/>
        <v>0</v>
      </c>
      <c r="H36" s="20">
        <f t="shared" si="1"/>
        <v>0</v>
      </c>
      <c r="I36" s="14">
        <f>H36-95</f>
        <v>-95</v>
      </c>
    </row>
    <row r="37" spans="1:9" s="8" customFormat="1" ht="27" customHeight="1">
      <c r="A37" s="121"/>
      <c r="B37" s="121"/>
      <c r="C37" s="3" t="s">
        <v>57</v>
      </c>
      <c r="D37" s="25">
        <v>697144.9</v>
      </c>
      <c r="E37" s="25">
        <v>43080</v>
      </c>
      <c r="F37" s="25">
        <v>27448.1</v>
      </c>
      <c r="G37" s="20">
        <f aca="true" t="shared" si="2" ref="G37:G68">F37/D37*100</f>
        <v>3.9372159216828524</v>
      </c>
      <c r="H37" s="20">
        <f t="shared" si="1"/>
        <v>63.71425255338904</v>
      </c>
      <c r="I37" s="14">
        <f>H37-95</f>
        <v>-31.285747446610962</v>
      </c>
    </row>
    <row r="38" spans="1:9" s="8" customFormat="1" ht="25.5">
      <c r="A38" s="1" t="s">
        <v>14</v>
      </c>
      <c r="B38" s="2" t="s">
        <v>15</v>
      </c>
      <c r="C38" s="2" t="s">
        <v>64</v>
      </c>
      <c r="D38" s="23">
        <f>D39+D40</f>
        <v>192591.3</v>
      </c>
      <c r="E38" s="23">
        <f>E39+E40</f>
        <v>46092.200000000004</v>
      </c>
      <c r="F38" s="23">
        <f>F39+F40</f>
        <v>19638.4</v>
      </c>
      <c r="G38" s="22">
        <f t="shared" si="2"/>
        <v>10.19692997554926</v>
      </c>
      <c r="H38" s="22">
        <f t="shared" si="1"/>
        <v>42.60677511596322</v>
      </c>
      <c r="I38" s="4" t="s">
        <v>99</v>
      </c>
    </row>
    <row r="39" spans="1:9" s="8" customFormat="1" ht="15" customHeight="1">
      <c r="A39" s="121"/>
      <c r="B39" s="121"/>
      <c r="C39" s="3" t="s">
        <v>55</v>
      </c>
      <c r="D39" s="25">
        <f>181977.4-140</f>
        <v>181837.4</v>
      </c>
      <c r="E39" s="25">
        <v>44684.3</v>
      </c>
      <c r="F39" s="25">
        <v>18470.4</v>
      </c>
      <c r="G39" s="20">
        <f t="shared" si="2"/>
        <v>10.157646336782204</v>
      </c>
      <c r="H39" s="20">
        <f t="shared" si="1"/>
        <v>41.3353235924027</v>
      </c>
      <c r="I39" s="14">
        <f>H39-95</f>
        <v>-53.6646764075973</v>
      </c>
    </row>
    <row r="40" spans="1:9" s="8" customFormat="1" ht="16.5" customHeight="1">
      <c r="A40" s="121"/>
      <c r="B40" s="121"/>
      <c r="C40" s="3" t="s">
        <v>56</v>
      </c>
      <c r="D40" s="25">
        <v>10753.9</v>
      </c>
      <c r="E40" s="25">
        <v>1407.9</v>
      </c>
      <c r="F40" s="25">
        <v>1168</v>
      </c>
      <c r="G40" s="20">
        <f t="shared" si="2"/>
        <v>10.861175945470945</v>
      </c>
      <c r="H40" s="20">
        <f t="shared" si="1"/>
        <v>82.96043753107465</v>
      </c>
      <c r="I40" s="14">
        <f>H40-95</f>
        <v>-12.039562468925354</v>
      </c>
    </row>
    <row r="41" spans="1:9" s="8" customFormat="1" ht="25.5">
      <c r="A41" s="1" t="s">
        <v>16</v>
      </c>
      <c r="B41" s="2" t="s">
        <v>17</v>
      </c>
      <c r="C41" s="2" t="s">
        <v>65</v>
      </c>
      <c r="D41" s="23">
        <f>D42+D43</f>
        <v>273842</v>
      </c>
      <c r="E41" s="23">
        <f>E42+E43</f>
        <v>32523</v>
      </c>
      <c r="F41" s="23">
        <f>F42+F43</f>
        <v>36961.6</v>
      </c>
      <c r="G41" s="22">
        <f t="shared" si="2"/>
        <v>13.497418219265123</v>
      </c>
      <c r="H41" s="22">
        <f aca="true" t="shared" si="3" ref="H41:H64">SUM(F41/E41)*100</f>
        <v>113.64757248716293</v>
      </c>
      <c r="I41" s="4" t="s">
        <v>99</v>
      </c>
    </row>
    <row r="42" spans="1:9" s="8" customFormat="1" ht="18" customHeight="1">
      <c r="A42" s="121"/>
      <c r="B42" s="121"/>
      <c r="C42" s="3" t="s">
        <v>55</v>
      </c>
      <c r="D42" s="25">
        <v>238858.4</v>
      </c>
      <c r="E42" s="25">
        <v>26893.2</v>
      </c>
      <c r="F42" s="25">
        <v>32311.7</v>
      </c>
      <c r="G42" s="20">
        <f t="shared" si="2"/>
        <v>13.527554400431384</v>
      </c>
      <c r="H42" s="20">
        <f t="shared" si="3"/>
        <v>120.14821590587957</v>
      </c>
      <c r="I42" s="14">
        <f>H42-95</f>
        <v>25.148215905879567</v>
      </c>
    </row>
    <row r="43" spans="1:9" s="8" customFormat="1" ht="15.75" customHeight="1">
      <c r="A43" s="121"/>
      <c r="B43" s="121"/>
      <c r="C43" s="3" t="s">
        <v>56</v>
      </c>
      <c r="D43" s="25">
        <v>34983.6</v>
      </c>
      <c r="E43" s="25">
        <v>5629.8</v>
      </c>
      <c r="F43" s="48">
        <v>4649.9</v>
      </c>
      <c r="G43" s="20">
        <f t="shared" si="2"/>
        <v>13.291656661978754</v>
      </c>
      <c r="H43" s="20">
        <f t="shared" si="3"/>
        <v>82.59440832711641</v>
      </c>
      <c r="I43" s="14">
        <f>H43-95</f>
        <v>-12.405591672883588</v>
      </c>
    </row>
    <row r="44" spans="1:9" s="8" customFormat="1" ht="27" customHeight="1">
      <c r="A44" s="1" t="s">
        <v>18</v>
      </c>
      <c r="B44" s="2" t="s">
        <v>19</v>
      </c>
      <c r="C44" s="2" t="s">
        <v>66</v>
      </c>
      <c r="D44" s="23">
        <f>D45+D46</f>
        <v>227759.69999999998</v>
      </c>
      <c r="E44" s="23">
        <f>E45+E46</f>
        <v>29163.1</v>
      </c>
      <c r="F44" s="23">
        <f>F45+F46</f>
        <v>16521.2</v>
      </c>
      <c r="G44" s="22">
        <f t="shared" si="2"/>
        <v>7.25378545897277</v>
      </c>
      <c r="H44" s="22">
        <f t="shared" si="3"/>
        <v>56.65104189883792</v>
      </c>
      <c r="I44" s="4" t="s">
        <v>99</v>
      </c>
    </row>
    <row r="45" spans="1:9" s="8" customFormat="1" ht="15.75" customHeight="1">
      <c r="A45" s="121"/>
      <c r="B45" s="121"/>
      <c r="C45" s="3" t="s">
        <v>55</v>
      </c>
      <c r="D45" s="25">
        <f>191564.8+94</f>
        <v>191658.8</v>
      </c>
      <c r="E45" s="25">
        <v>23375.2</v>
      </c>
      <c r="F45" s="25">
        <v>11842.7</v>
      </c>
      <c r="G45" s="20">
        <f t="shared" si="2"/>
        <v>6.1790536098525095</v>
      </c>
      <c r="H45" s="20">
        <f t="shared" si="3"/>
        <v>50.66352373455628</v>
      </c>
      <c r="I45" s="14">
        <f>H45-95</f>
        <v>-44.33647626544372</v>
      </c>
    </row>
    <row r="46" spans="1:9" s="8" customFormat="1" ht="15.75" customHeight="1">
      <c r="A46" s="121"/>
      <c r="B46" s="121"/>
      <c r="C46" s="3" t="s">
        <v>56</v>
      </c>
      <c r="D46" s="25">
        <v>36100.9</v>
      </c>
      <c r="E46" s="25">
        <v>5787.9</v>
      </c>
      <c r="F46" s="48">
        <v>4678.5</v>
      </c>
      <c r="G46" s="20">
        <f t="shared" si="2"/>
        <v>12.959510704719273</v>
      </c>
      <c r="H46" s="20">
        <f t="shared" si="3"/>
        <v>80.83242626859484</v>
      </c>
      <c r="I46" s="14">
        <f>H46-95</f>
        <v>-14.167573731405156</v>
      </c>
    </row>
    <row r="47" spans="1:9" s="8" customFormat="1" ht="27" customHeight="1">
      <c r="A47" s="1" t="s">
        <v>20</v>
      </c>
      <c r="B47" s="2" t="s">
        <v>21</v>
      </c>
      <c r="C47" s="2" t="s">
        <v>70</v>
      </c>
      <c r="D47" s="23">
        <f>D48+D49+D50</f>
        <v>229791.69999999998</v>
      </c>
      <c r="E47" s="23">
        <f>E48+E49+E50</f>
        <v>37666.4</v>
      </c>
      <c r="F47" s="23">
        <f>F48+F49+F50</f>
        <v>19586.2</v>
      </c>
      <c r="G47" s="22">
        <f t="shared" si="2"/>
        <v>8.523458419081283</v>
      </c>
      <c r="H47" s="22">
        <f t="shared" si="3"/>
        <v>51.99912919737485</v>
      </c>
      <c r="I47" s="4" t="s">
        <v>99</v>
      </c>
    </row>
    <row r="48" spans="1:9" s="8" customFormat="1" ht="16.5" customHeight="1">
      <c r="A48" s="115"/>
      <c r="B48" s="116"/>
      <c r="C48" s="3" t="s">
        <v>55</v>
      </c>
      <c r="D48" s="25">
        <f>200457.1+30</f>
        <v>200487.1</v>
      </c>
      <c r="E48" s="25">
        <v>32939.5</v>
      </c>
      <c r="F48" s="25">
        <v>16009.8</v>
      </c>
      <c r="G48" s="20">
        <f t="shared" si="2"/>
        <v>7.985451433034843</v>
      </c>
      <c r="H48" s="20">
        <f t="shared" si="3"/>
        <v>48.60365215015407</v>
      </c>
      <c r="I48" s="14">
        <f>H48-95</f>
        <v>-46.39634784984593</v>
      </c>
    </row>
    <row r="49" spans="1:9" s="8" customFormat="1" ht="15.75" customHeight="1">
      <c r="A49" s="117"/>
      <c r="B49" s="118"/>
      <c r="C49" s="3" t="s">
        <v>56</v>
      </c>
      <c r="D49" s="25">
        <v>29127.3</v>
      </c>
      <c r="E49" s="25">
        <v>4724.3</v>
      </c>
      <c r="F49" s="48">
        <v>3576.4</v>
      </c>
      <c r="G49" s="20">
        <f t="shared" si="2"/>
        <v>12.278515344710977</v>
      </c>
      <c r="H49" s="20">
        <f t="shared" si="3"/>
        <v>75.70222043477341</v>
      </c>
      <c r="I49" s="14">
        <f>H49-95</f>
        <v>-19.29777956522659</v>
      </c>
    </row>
    <row r="50" spans="1:9" s="8" customFormat="1" ht="25.5" customHeight="1">
      <c r="A50" s="119"/>
      <c r="B50" s="120"/>
      <c r="C50" s="3" t="s">
        <v>57</v>
      </c>
      <c r="D50" s="25">
        <v>177.3</v>
      </c>
      <c r="E50" s="25">
        <v>2.6</v>
      </c>
      <c r="F50" s="48">
        <v>0</v>
      </c>
      <c r="G50" s="20">
        <f t="shared" si="2"/>
        <v>0</v>
      </c>
      <c r="H50" s="20">
        <f t="shared" si="3"/>
        <v>0</v>
      </c>
      <c r="I50" s="14">
        <f>H50-95</f>
        <v>-95</v>
      </c>
    </row>
    <row r="51" spans="1:9" s="8" customFormat="1" ht="27" customHeight="1">
      <c r="A51" s="1" t="s">
        <v>22</v>
      </c>
      <c r="B51" s="2" t="s">
        <v>23</v>
      </c>
      <c r="C51" s="2" t="s">
        <v>69</v>
      </c>
      <c r="D51" s="23">
        <f>D52+D53</f>
        <v>222749.9</v>
      </c>
      <c r="E51" s="23">
        <f>E52+E53</f>
        <v>43142.5</v>
      </c>
      <c r="F51" s="23">
        <f>F52+F53</f>
        <v>22456.100000000002</v>
      </c>
      <c r="G51" s="22">
        <f t="shared" si="2"/>
        <v>10.081306433807603</v>
      </c>
      <c r="H51" s="22">
        <f t="shared" si="3"/>
        <v>52.05099379961755</v>
      </c>
      <c r="I51" s="4" t="s">
        <v>99</v>
      </c>
    </row>
    <row r="52" spans="1:9" s="8" customFormat="1" ht="16.5" customHeight="1">
      <c r="A52" s="121"/>
      <c r="B52" s="121"/>
      <c r="C52" s="3" t="s">
        <v>55</v>
      </c>
      <c r="D52" s="25">
        <f>195476.1+125</f>
        <v>195601.1</v>
      </c>
      <c r="E52" s="25">
        <v>39004.6</v>
      </c>
      <c r="F52" s="25">
        <v>18557.7</v>
      </c>
      <c r="G52" s="20">
        <f t="shared" si="2"/>
        <v>9.487523331924002</v>
      </c>
      <c r="H52" s="20">
        <f t="shared" si="3"/>
        <v>47.578234362100886</v>
      </c>
      <c r="I52" s="14">
        <f>H52-95</f>
        <v>-47.421765637899114</v>
      </c>
    </row>
    <row r="53" spans="1:9" s="8" customFormat="1" ht="15.75" customHeight="1">
      <c r="A53" s="121"/>
      <c r="B53" s="121"/>
      <c r="C53" s="3" t="s">
        <v>56</v>
      </c>
      <c r="D53" s="25">
        <v>27148.8</v>
      </c>
      <c r="E53" s="25">
        <v>4137.9</v>
      </c>
      <c r="F53" s="25">
        <v>3898.4</v>
      </c>
      <c r="G53" s="20">
        <f t="shared" si="2"/>
        <v>14.35938236680811</v>
      </c>
      <c r="H53" s="20">
        <f t="shared" si="3"/>
        <v>94.21203992363277</v>
      </c>
      <c r="I53" s="14">
        <f>H53-95</f>
        <v>-0.7879600763672272</v>
      </c>
    </row>
    <row r="54" spans="1:9" s="8" customFormat="1" ht="27" customHeight="1">
      <c r="A54" s="1" t="s">
        <v>24</v>
      </c>
      <c r="B54" s="2" t="s">
        <v>25</v>
      </c>
      <c r="C54" s="2" t="s">
        <v>68</v>
      </c>
      <c r="D54" s="23">
        <f>D55+D56+D57</f>
        <v>232293.00000000003</v>
      </c>
      <c r="E54" s="23">
        <f>E55+E56+E57</f>
        <v>39350.399999999994</v>
      </c>
      <c r="F54" s="23">
        <f>F55+F56+F57</f>
        <v>19392.2</v>
      </c>
      <c r="G54" s="22">
        <f t="shared" si="2"/>
        <v>8.348163741481663</v>
      </c>
      <c r="H54" s="22">
        <f t="shared" si="3"/>
        <v>49.28082052533139</v>
      </c>
      <c r="I54" s="4" t="s">
        <v>99</v>
      </c>
    </row>
    <row r="55" spans="1:9" s="8" customFormat="1" ht="16.5" customHeight="1">
      <c r="A55" s="115"/>
      <c r="B55" s="116"/>
      <c r="C55" s="3" t="s">
        <v>55</v>
      </c>
      <c r="D55" s="25">
        <v>179873.2</v>
      </c>
      <c r="E55" s="25">
        <v>18529.9</v>
      </c>
      <c r="F55" s="25">
        <v>15222.1</v>
      </c>
      <c r="G55" s="20">
        <f t="shared" si="2"/>
        <v>8.462683712748758</v>
      </c>
      <c r="H55" s="20">
        <f t="shared" si="3"/>
        <v>82.1488513159812</v>
      </c>
      <c r="I55" s="14">
        <f>H55-95</f>
        <v>-12.851148684018796</v>
      </c>
    </row>
    <row r="56" spans="1:9" s="8" customFormat="1" ht="17.25" customHeight="1">
      <c r="A56" s="117"/>
      <c r="B56" s="118"/>
      <c r="C56" s="3" t="s">
        <v>56</v>
      </c>
      <c r="D56" s="25">
        <v>51488.6</v>
      </c>
      <c r="E56" s="25">
        <v>20756.3</v>
      </c>
      <c r="F56" s="48">
        <v>4170.1</v>
      </c>
      <c r="G56" s="20">
        <f t="shared" si="2"/>
        <v>8.09907435820745</v>
      </c>
      <c r="H56" s="20">
        <f t="shared" si="3"/>
        <v>20.090767622360442</v>
      </c>
      <c r="I56" s="14">
        <f>H56-95</f>
        <v>-74.90923237763955</v>
      </c>
    </row>
    <row r="57" spans="1:9" s="8" customFormat="1" ht="25.5" customHeight="1">
      <c r="A57" s="119"/>
      <c r="B57" s="120"/>
      <c r="C57" s="3" t="s">
        <v>57</v>
      </c>
      <c r="D57" s="25">
        <v>931.2</v>
      </c>
      <c r="E57" s="25">
        <v>64.2</v>
      </c>
      <c r="F57" s="48">
        <v>0</v>
      </c>
      <c r="G57" s="20">
        <f t="shared" si="2"/>
        <v>0</v>
      </c>
      <c r="H57" s="20">
        <f t="shared" si="3"/>
        <v>0</v>
      </c>
      <c r="I57" s="14">
        <f>H57-95</f>
        <v>-95</v>
      </c>
    </row>
    <row r="58" spans="1:9" s="8" customFormat="1" ht="27" customHeight="1">
      <c r="A58" s="1" t="s">
        <v>26</v>
      </c>
      <c r="B58" s="2" t="s">
        <v>27</v>
      </c>
      <c r="C58" s="2" t="s">
        <v>101</v>
      </c>
      <c r="D58" s="23">
        <f>D59+D60+D61</f>
        <v>229608.7</v>
      </c>
      <c r="E58" s="23">
        <f>E59+E60+E61</f>
        <v>21999.500000000004</v>
      </c>
      <c r="F58" s="23">
        <f>F59+F60+F61</f>
        <v>19918.2</v>
      </c>
      <c r="G58" s="22">
        <f t="shared" si="2"/>
        <v>8.674845508902756</v>
      </c>
      <c r="H58" s="22">
        <f t="shared" si="3"/>
        <v>90.53933043932815</v>
      </c>
      <c r="I58" s="4" t="s">
        <v>99</v>
      </c>
    </row>
    <row r="59" spans="1:9" s="8" customFormat="1" ht="16.5" customHeight="1">
      <c r="A59" s="115"/>
      <c r="B59" s="116"/>
      <c r="C59" s="3" t="s">
        <v>55</v>
      </c>
      <c r="D59" s="25">
        <v>200964.5</v>
      </c>
      <c r="E59" s="25">
        <v>17369.9</v>
      </c>
      <c r="F59" s="25">
        <v>16343.6</v>
      </c>
      <c r="G59" s="20">
        <f t="shared" si="2"/>
        <v>8.132580629912248</v>
      </c>
      <c r="H59" s="20">
        <f t="shared" si="3"/>
        <v>94.09150311746181</v>
      </c>
      <c r="I59" s="14">
        <f>H59-95</f>
        <v>-0.9084968825381878</v>
      </c>
    </row>
    <row r="60" spans="1:9" s="8" customFormat="1" ht="16.5" customHeight="1">
      <c r="A60" s="117"/>
      <c r="B60" s="118"/>
      <c r="C60" s="3" t="s">
        <v>56</v>
      </c>
      <c r="D60" s="25">
        <v>26884.6</v>
      </c>
      <c r="E60" s="25">
        <v>4456.4</v>
      </c>
      <c r="F60" s="48">
        <v>3574.6</v>
      </c>
      <c r="G60" s="20">
        <f t="shared" si="2"/>
        <v>13.296087723083103</v>
      </c>
      <c r="H60" s="20">
        <f t="shared" si="3"/>
        <v>80.21272776231937</v>
      </c>
      <c r="I60" s="14">
        <f>H60-95</f>
        <v>-14.787272237680625</v>
      </c>
    </row>
    <row r="61" spans="1:9" s="8" customFormat="1" ht="26.25" customHeight="1">
      <c r="A61" s="119"/>
      <c r="B61" s="120"/>
      <c r="C61" s="3" t="s">
        <v>57</v>
      </c>
      <c r="D61" s="25">
        <v>1759.6</v>
      </c>
      <c r="E61" s="25">
        <v>173.2</v>
      </c>
      <c r="F61" s="48">
        <v>0</v>
      </c>
      <c r="G61" s="20">
        <f t="shared" si="2"/>
        <v>0</v>
      </c>
      <c r="H61" s="20">
        <f t="shared" si="3"/>
        <v>0</v>
      </c>
      <c r="I61" s="14">
        <f>H61-95</f>
        <v>-95</v>
      </c>
    </row>
    <row r="62" spans="1:9" s="8" customFormat="1" ht="27" customHeight="1">
      <c r="A62" s="1" t="s">
        <v>28</v>
      </c>
      <c r="B62" s="2" t="s">
        <v>29</v>
      </c>
      <c r="C62" s="2" t="s">
        <v>67</v>
      </c>
      <c r="D62" s="23">
        <f>D63+D64+D65</f>
        <v>53167.9</v>
      </c>
      <c r="E62" s="23">
        <f>E63+E64+E65</f>
        <v>3874.7</v>
      </c>
      <c r="F62" s="23">
        <f>F63+F64+F65</f>
        <v>3537.4</v>
      </c>
      <c r="G62" s="22">
        <f t="shared" si="2"/>
        <v>6.653262588892922</v>
      </c>
      <c r="H62" s="22">
        <f t="shared" si="3"/>
        <v>91.29480992076806</v>
      </c>
      <c r="I62" s="4" t="s">
        <v>99</v>
      </c>
    </row>
    <row r="63" spans="1:9" s="8" customFormat="1" ht="15.75" customHeight="1">
      <c r="A63" s="115"/>
      <c r="B63" s="116"/>
      <c r="C63" s="3" t="s">
        <v>55</v>
      </c>
      <c r="D63" s="25">
        <v>51942.9</v>
      </c>
      <c r="E63" s="25">
        <v>3718.7</v>
      </c>
      <c r="F63" s="25">
        <v>3525.4</v>
      </c>
      <c r="G63" s="20">
        <f t="shared" si="2"/>
        <v>6.787068107479559</v>
      </c>
      <c r="H63" s="20">
        <f t="shared" si="3"/>
        <v>94.80194691693335</v>
      </c>
      <c r="I63" s="14">
        <f>H63-95</f>
        <v>-0.1980530830666538</v>
      </c>
    </row>
    <row r="64" spans="1:9" s="8" customFormat="1" ht="15.75" customHeight="1">
      <c r="A64" s="117"/>
      <c r="B64" s="118"/>
      <c r="C64" s="3" t="s">
        <v>56</v>
      </c>
      <c r="D64" s="25">
        <v>799.2</v>
      </c>
      <c r="E64" s="25">
        <v>156</v>
      </c>
      <c r="F64" s="48">
        <v>12</v>
      </c>
      <c r="G64" s="20">
        <f t="shared" si="2"/>
        <v>1.5015015015015014</v>
      </c>
      <c r="H64" s="20">
        <f t="shared" si="3"/>
        <v>7.6923076923076925</v>
      </c>
      <c r="I64" s="14">
        <f>H64-95</f>
        <v>-87.3076923076923</v>
      </c>
    </row>
    <row r="65" spans="1:9" s="8" customFormat="1" ht="25.5" customHeight="1">
      <c r="A65" s="119"/>
      <c r="B65" s="120"/>
      <c r="C65" s="3" t="s">
        <v>57</v>
      </c>
      <c r="D65" s="25">
        <v>425.8</v>
      </c>
      <c r="E65" s="25">
        <v>0</v>
      </c>
      <c r="F65" s="48">
        <v>0</v>
      </c>
      <c r="G65" s="20">
        <f t="shared" si="2"/>
        <v>0</v>
      </c>
      <c r="H65" s="20">
        <v>0</v>
      </c>
      <c r="I65" s="14">
        <f>H65-95</f>
        <v>-95</v>
      </c>
    </row>
    <row r="66" spans="1:9" s="8" customFormat="1" ht="43.5" customHeight="1">
      <c r="A66" s="1" t="s">
        <v>30</v>
      </c>
      <c r="B66" s="2" t="s">
        <v>31</v>
      </c>
      <c r="C66" s="2" t="s">
        <v>71</v>
      </c>
      <c r="D66" s="23">
        <f>D67+D68+D69</f>
        <v>666444</v>
      </c>
      <c r="E66" s="23">
        <f>E67+E68+E69</f>
        <v>90582.4</v>
      </c>
      <c r="F66" s="23">
        <f>F67+F68+F69</f>
        <v>57594.7</v>
      </c>
      <c r="G66" s="22">
        <f t="shared" si="2"/>
        <v>8.642091458547155</v>
      </c>
      <c r="H66" s="22">
        <f>SUM(F66/E66)*100</f>
        <v>63.58266064930936</v>
      </c>
      <c r="I66" s="4" t="s">
        <v>99</v>
      </c>
    </row>
    <row r="67" spans="1:9" s="8" customFormat="1" ht="15.75" customHeight="1">
      <c r="A67" s="121"/>
      <c r="B67" s="121"/>
      <c r="C67" s="3" t="s">
        <v>55</v>
      </c>
      <c r="D67" s="25">
        <v>340974.8</v>
      </c>
      <c r="E67" s="25">
        <v>36309.6</v>
      </c>
      <c r="F67" s="25">
        <v>26520.1</v>
      </c>
      <c r="G67" s="20">
        <f t="shared" si="2"/>
        <v>7.77773020176271</v>
      </c>
      <c r="H67" s="20">
        <f>SUM(F67/E67)*100</f>
        <v>73.03881067265957</v>
      </c>
      <c r="I67" s="14">
        <f>H67-95</f>
        <v>-21.961189327340435</v>
      </c>
    </row>
    <row r="68" spans="1:9" s="8" customFormat="1" ht="25.5">
      <c r="A68" s="121"/>
      <c r="B68" s="121"/>
      <c r="C68" s="3" t="s">
        <v>104</v>
      </c>
      <c r="D68" s="25">
        <f>304222.7+14564.2</f>
        <v>318786.9</v>
      </c>
      <c r="E68" s="25">
        <v>54272.8</v>
      </c>
      <c r="F68" s="25">
        <v>31074.6</v>
      </c>
      <c r="G68" s="20">
        <f t="shared" si="2"/>
        <v>9.747765670421211</v>
      </c>
      <c r="H68" s="20">
        <f>SUM(F68/E68)*100</f>
        <v>57.256305184180654</v>
      </c>
      <c r="I68" s="14">
        <f>H68-95</f>
        <v>-37.743694815819346</v>
      </c>
    </row>
    <row r="69" spans="1:9" s="8" customFormat="1" ht="27" customHeight="1">
      <c r="A69" s="121"/>
      <c r="B69" s="121"/>
      <c r="C69" s="3" t="s">
        <v>57</v>
      </c>
      <c r="D69" s="25">
        <v>6682.3</v>
      </c>
      <c r="E69" s="25">
        <v>0</v>
      </c>
      <c r="F69" s="25">
        <v>0</v>
      </c>
      <c r="G69" s="20">
        <f aca="true" t="shared" si="4" ref="G69:G100">F69/D69*100</f>
        <v>0</v>
      </c>
      <c r="H69" s="20">
        <v>0</v>
      </c>
      <c r="I69" s="14">
        <f>H69-95</f>
        <v>-95</v>
      </c>
    </row>
    <row r="70" spans="1:9" s="8" customFormat="1" ht="38.25">
      <c r="A70" s="1" t="s">
        <v>108</v>
      </c>
      <c r="B70" s="2" t="s">
        <v>109</v>
      </c>
      <c r="C70" s="2" t="s">
        <v>110</v>
      </c>
      <c r="D70" s="23">
        <f>D71+D72+D73</f>
        <v>495983.2</v>
      </c>
      <c r="E70" s="23">
        <f>E71+E72+E73</f>
        <v>17118.800000000003</v>
      </c>
      <c r="F70" s="23">
        <f>F71+F72+F73</f>
        <v>19463.899999999998</v>
      </c>
      <c r="G70" s="22">
        <f t="shared" si="4"/>
        <v>3.924306307149113</v>
      </c>
      <c r="H70" s="22">
        <f aca="true" t="shared" si="5" ref="H70:H75">SUM(F70/E70)*100</f>
        <v>113.69897422716542</v>
      </c>
      <c r="I70" s="4" t="s">
        <v>99</v>
      </c>
    </row>
    <row r="71" spans="1:9" s="8" customFormat="1" ht="15.75" customHeight="1">
      <c r="A71" s="115"/>
      <c r="B71" s="116"/>
      <c r="C71" s="3" t="s">
        <v>55</v>
      </c>
      <c r="D71" s="25">
        <v>395380.4</v>
      </c>
      <c r="E71" s="25">
        <v>14836.6</v>
      </c>
      <c r="F71" s="25">
        <v>17534.1</v>
      </c>
      <c r="G71" s="20">
        <f t="shared" si="4"/>
        <v>4.434741833434332</v>
      </c>
      <c r="H71" s="20">
        <f t="shared" si="5"/>
        <v>118.18138926708275</v>
      </c>
      <c r="I71" s="14">
        <f>H71-95</f>
        <v>23.18138926708275</v>
      </c>
    </row>
    <row r="72" spans="1:9" s="8" customFormat="1" ht="25.5">
      <c r="A72" s="117"/>
      <c r="B72" s="118"/>
      <c r="C72" s="3" t="s">
        <v>104</v>
      </c>
      <c r="D72" s="25">
        <v>94701.7</v>
      </c>
      <c r="E72" s="25">
        <v>1929.8</v>
      </c>
      <c r="F72" s="25">
        <v>1929.8</v>
      </c>
      <c r="G72" s="20">
        <f t="shared" si="4"/>
        <v>2.0377670094623435</v>
      </c>
      <c r="H72" s="20">
        <f t="shared" si="5"/>
        <v>100</v>
      </c>
      <c r="I72" s="14">
        <f>H72-95</f>
        <v>5</v>
      </c>
    </row>
    <row r="73" spans="1:9" s="8" customFormat="1" ht="25.5">
      <c r="A73" s="119"/>
      <c r="B73" s="120"/>
      <c r="C73" s="3" t="s">
        <v>57</v>
      </c>
      <c r="D73" s="25">
        <v>5901.1</v>
      </c>
      <c r="E73" s="25">
        <v>352.4</v>
      </c>
      <c r="F73" s="25">
        <v>0</v>
      </c>
      <c r="G73" s="20">
        <f t="shared" si="4"/>
        <v>0</v>
      </c>
      <c r="H73" s="20">
        <f t="shared" si="5"/>
        <v>0</v>
      </c>
      <c r="I73" s="14">
        <f>H73-95</f>
        <v>-95</v>
      </c>
    </row>
    <row r="74" spans="1:9" s="8" customFormat="1" ht="38.25">
      <c r="A74" s="1" t="s">
        <v>32</v>
      </c>
      <c r="B74" s="2" t="s">
        <v>33</v>
      </c>
      <c r="C74" s="2" t="s">
        <v>72</v>
      </c>
      <c r="D74" s="23">
        <f>D75+D76</f>
        <v>1612039.1</v>
      </c>
      <c r="E74" s="23">
        <f>E75+E76</f>
        <v>31200</v>
      </c>
      <c r="F74" s="23">
        <f>F75+F76</f>
        <v>23969.1</v>
      </c>
      <c r="G74" s="22">
        <f t="shared" si="4"/>
        <v>1.4868808082880867</v>
      </c>
      <c r="H74" s="22">
        <f t="shared" si="5"/>
        <v>76.82403846153846</v>
      </c>
      <c r="I74" s="4" t="s">
        <v>99</v>
      </c>
    </row>
    <row r="75" spans="1:9" s="8" customFormat="1" ht="17.25" customHeight="1">
      <c r="A75" s="121"/>
      <c r="B75" s="121"/>
      <c r="C75" s="3" t="s">
        <v>55</v>
      </c>
      <c r="D75" s="25">
        <v>590981.8</v>
      </c>
      <c r="E75" s="25">
        <v>31200</v>
      </c>
      <c r="F75" s="25">
        <v>23969.1</v>
      </c>
      <c r="G75" s="20">
        <f t="shared" si="4"/>
        <v>4.055810178925983</v>
      </c>
      <c r="H75" s="20">
        <f t="shared" si="5"/>
        <v>76.82403846153846</v>
      </c>
      <c r="I75" s="14">
        <f>H75-95</f>
        <v>-18.175961538461536</v>
      </c>
    </row>
    <row r="76" spans="1:9" s="8" customFormat="1" ht="25.5">
      <c r="A76" s="121"/>
      <c r="B76" s="121"/>
      <c r="C76" s="3" t="s">
        <v>104</v>
      </c>
      <c r="D76" s="25">
        <v>1021057.3</v>
      </c>
      <c r="E76" s="25">
        <v>0</v>
      </c>
      <c r="F76" s="25">
        <v>0</v>
      </c>
      <c r="G76" s="20">
        <f t="shared" si="4"/>
        <v>0</v>
      </c>
      <c r="H76" s="20">
        <v>0</v>
      </c>
      <c r="I76" s="14">
        <f>H76-95</f>
        <v>-95</v>
      </c>
    </row>
    <row r="77" spans="1:9" s="8" customFormat="1" ht="26.25" customHeight="1">
      <c r="A77" s="1" t="s">
        <v>34</v>
      </c>
      <c r="B77" s="2" t="s">
        <v>111</v>
      </c>
      <c r="C77" s="2" t="s">
        <v>73</v>
      </c>
      <c r="D77" s="23">
        <f>D78+D79</f>
        <v>298243</v>
      </c>
      <c r="E77" s="23">
        <f>E78+E79</f>
        <v>40807.6</v>
      </c>
      <c r="F77" s="23">
        <f>F78+F79</f>
        <v>557.5</v>
      </c>
      <c r="G77" s="22">
        <f t="shared" si="4"/>
        <v>0.18692810895813144</v>
      </c>
      <c r="H77" s="22">
        <f aca="true" t="shared" si="6" ref="H77:H86">SUM(F77/E77)*100</f>
        <v>1.3661670865230986</v>
      </c>
      <c r="I77" s="4" t="s">
        <v>99</v>
      </c>
    </row>
    <row r="78" spans="1:9" s="8" customFormat="1" ht="17.25" customHeight="1">
      <c r="A78" s="121"/>
      <c r="B78" s="121"/>
      <c r="C78" s="3" t="s">
        <v>55</v>
      </c>
      <c r="D78" s="25">
        <v>294051.3</v>
      </c>
      <c r="E78" s="25">
        <v>40791.9</v>
      </c>
      <c r="F78" s="25">
        <v>557.5</v>
      </c>
      <c r="G78" s="91">
        <f t="shared" si="4"/>
        <v>0.1895927683366814</v>
      </c>
      <c r="H78" s="20">
        <f t="shared" si="6"/>
        <v>1.3666928973644277</v>
      </c>
      <c r="I78" s="14">
        <f>H78-95</f>
        <v>-93.63330710263557</v>
      </c>
    </row>
    <row r="79" spans="1:9" s="8" customFormat="1" ht="16.5" customHeight="1">
      <c r="A79" s="121"/>
      <c r="B79" s="121"/>
      <c r="C79" s="3" t="s">
        <v>56</v>
      </c>
      <c r="D79" s="25">
        <v>4191.7</v>
      </c>
      <c r="E79" s="25">
        <v>15.7</v>
      </c>
      <c r="F79" s="25">
        <v>0</v>
      </c>
      <c r="G79" s="20">
        <f t="shared" si="4"/>
        <v>0</v>
      </c>
      <c r="H79" s="20">
        <f t="shared" si="6"/>
        <v>0</v>
      </c>
      <c r="I79" s="14">
        <f>H79-95</f>
        <v>-95</v>
      </c>
    </row>
    <row r="80" spans="1:9" s="8" customFormat="1" ht="51">
      <c r="A80" s="1" t="s">
        <v>35</v>
      </c>
      <c r="B80" s="2" t="s">
        <v>100</v>
      </c>
      <c r="C80" s="2" t="s">
        <v>74</v>
      </c>
      <c r="D80" s="23">
        <f>D81</f>
        <v>25323.5</v>
      </c>
      <c r="E80" s="23">
        <f>E81</f>
        <v>1215.8</v>
      </c>
      <c r="F80" s="23">
        <f>F81</f>
        <v>1178.8</v>
      </c>
      <c r="G80" s="22">
        <f t="shared" si="4"/>
        <v>4.654964756056628</v>
      </c>
      <c r="H80" s="22">
        <f t="shared" si="6"/>
        <v>96.95673630531337</v>
      </c>
      <c r="I80" s="4" t="s">
        <v>99</v>
      </c>
    </row>
    <row r="81" spans="1:9" s="8" customFormat="1" ht="17.25" customHeight="1">
      <c r="A81" s="121"/>
      <c r="B81" s="121"/>
      <c r="C81" s="3" t="s">
        <v>55</v>
      </c>
      <c r="D81" s="25">
        <v>25323.5</v>
      </c>
      <c r="E81" s="25">
        <v>1215.8</v>
      </c>
      <c r="F81" s="25">
        <v>1178.8</v>
      </c>
      <c r="G81" s="20">
        <f t="shared" si="4"/>
        <v>4.654964756056628</v>
      </c>
      <c r="H81" s="20">
        <f t="shared" si="6"/>
        <v>96.95673630531337</v>
      </c>
      <c r="I81" s="14">
        <f>H81-95</f>
        <v>1.9567363053133704</v>
      </c>
    </row>
    <row r="82" spans="1:9" s="8" customFormat="1" ht="38.25">
      <c r="A82" s="1" t="s">
        <v>36</v>
      </c>
      <c r="B82" s="2" t="s">
        <v>37</v>
      </c>
      <c r="C82" s="2" t="s">
        <v>75</v>
      </c>
      <c r="D82" s="23">
        <f>D83</f>
        <v>559631.8</v>
      </c>
      <c r="E82" s="23">
        <f>E83</f>
        <v>43069.6</v>
      </c>
      <c r="F82" s="23">
        <f>F83</f>
        <v>40519.4</v>
      </c>
      <c r="G82" s="22">
        <f t="shared" si="4"/>
        <v>7.240367684609773</v>
      </c>
      <c r="H82" s="22">
        <f t="shared" si="6"/>
        <v>94.07888626780839</v>
      </c>
      <c r="I82" s="4" t="s">
        <v>99</v>
      </c>
    </row>
    <row r="83" spans="1:9" s="8" customFormat="1" ht="18" customHeight="1">
      <c r="A83" s="121"/>
      <c r="B83" s="121"/>
      <c r="C83" s="3" t="s">
        <v>55</v>
      </c>
      <c r="D83" s="25">
        <v>559631.8</v>
      </c>
      <c r="E83" s="25">
        <v>43069.6</v>
      </c>
      <c r="F83" s="25">
        <v>40519.4</v>
      </c>
      <c r="G83" s="20">
        <f t="shared" si="4"/>
        <v>7.240367684609773</v>
      </c>
      <c r="H83" s="20">
        <f t="shared" si="6"/>
        <v>94.07888626780839</v>
      </c>
      <c r="I83" s="14">
        <f>H83-95</f>
        <v>-0.9211137321916141</v>
      </c>
    </row>
    <row r="84" spans="1:9" s="8" customFormat="1" ht="39" customHeight="1">
      <c r="A84" s="1" t="s">
        <v>38</v>
      </c>
      <c r="B84" s="2" t="s">
        <v>39</v>
      </c>
      <c r="C84" s="2" t="s">
        <v>76</v>
      </c>
      <c r="D84" s="23">
        <f>D85+D87+D86</f>
        <v>153816.9</v>
      </c>
      <c r="E84" s="23">
        <f>E85+E87+E86</f>
        <v>10455.099999999999</v>
      </c>
      <c r="F84" s="23">
        <f>F85+F87+F86</f>
        <v>9836.4</v>
      </c>
      <c r="G84" s="22">
        <f t="shared" si="4"/>
        <v>6.3948759856686745</v>
      </c>
      <c r="H84" s="22">
        <f t="shared" si="6"/>
        <v>94.08231389465429</v>
      </c>
      <c r="I84" s="4" t="s">
        <v>99</v>
      </c>
    </row>
    <row r="85" spans="1:9" s="8" customFormat="1" ht="16.5" customHeight="1">
      <c r="A85" s="121"/>
      <c r="B85" s="121"/>
      <c r="C85" s="3" t="s">
        <v>55</v>
      </c>
      <c r="D85" s="25">
        <v>110664.4</v>
      </c>
      <c r="E85" s="25">
        <v>10406.8</v>
      </c>
      <c r="F85" s="25">
        <v>9814.8</v>
      </c>
      <c r="G85" s="20">
        <f t="shared" si="4"/>
        <v>8.868976834465284</v>
      </c>
      <c r="H85" s="20">
        <f t="shared" si="6"/>
        <v>94.31141176922782</v>
      </c>
      <c r="I85" s="14">
        <f>H85-95</f>
        <v>-0.6885882307721829</v>
      </c>
    </row>
    <row r="86" spans="1:9" s="8" customFormat="1" ht="16.5" customHeight="1">
      <c r="A86" s="121"/>
      <c r="B86" s="121"/>
      <c r="C86" s="3" t="s">
        <v>56</v>
      </c>
      <c r="D86" s="25">
        <f>2162.2+40064</f>
        <v>42226.2</v>
      </c>
      <c r="E86" s="25">
        <v>48.3</v>
      </c>
      <c r="F86" s="25">
        <v>21.6</v>
      </c>
      <c r="G86" s="20">
        <f t="shared" si="4"/>
        <v>0.051153075578669174</v>
      </c>
      <c r="H86" s="20">
        <f t="shared" si="6"/>
        <v>44.72049689440995</v>
      </c>
      <c r="I86" s="14">
        <f>H86-95</f>
        <v>-50.27950310559005</v>
      </c>
    </row>
    <row r="87" spans="1:9" s="8" customFormat="1" ht="28.5" customHeight="1">
      <c r="A87" s="121"/>
      <c r="B87" s="121"/>
      <c r="C87" s="3" t="s">
        <v>57</v>
      </c>
      <c r="D87" s="25">
        <v>926.3</v>
      </c>
      <c r="E87" s="25">
        <v>0</v>
      </c>
      <c r="F87" s="25">
        <v>0</v>
      </c>
      <c r="G87" s="20">
        <f t="shared" si="4"/>
        <v>0</v>
      </c>
      <c r="H87" s="20">
        <v>0</v>
      </c>
      <c r="I87" s="14">
        <f>H87-95</f>
        <v>-95</v>
      </c>
    </row>
    <row r="88" spans="1:9" s="8" customFormat="1" ht="41.25" customHeight="1">
      <c r="A88" s="1" t="s">
        <v>40</v>
      </c>
      <c r="B88" s="2" t="s">
        <v>41</v>
      </c>
      <c r="C88" s="2" t="s">
        <v>77</v>
      </c>
      <c r="D88" s="23">
        <f>D89+D90</f>
        <v>11724.199999999999</v>
      </c>
      <c r="E88" s="23">
        <f>E89+E90</f>
        <v>1294.3</v>
      </c>
      <c r="F88" s="23">
        <f>F89+F90</f>
        <v>1099.6000000000001</v>
      </c>
      <c r="G88" s="22">
        <f t="shared" si="4"/>
        <v>9.378891523515467</v>
      </c>
      <c r="H88" s="22">
        <f aca="true" t="shared" si="7" ref="H88:H96">SUM(F88/E88)*100</f>
        <v>84.95711967859076</v>
      </c>
      <c r="I88" s="4" t="s">
        <v>99</v>
      </c>
    </row>
    <row r="89" spans="1:9" s="8" customFormat="1" ht="16.5" customHeight="1">
      <c r="A89" s="121"/>
      <c r="B89" s="121"/>
      <c r="C89" s="3" t="s">
        <v>55</v>
      </c>
      <c r="D89" s="25">
        <v>11570.8</v>
      </c>
      <c r="E89" s="25">
        <v>1244.3</v>
      </c>
      <c r="F89" s="25">
        <v>1069.9</v>
      </c>
      <c r="G89" s="20">
        <f t="shared" si="4"/>
        <v>9.246551664534865</v>
      </c>
      <c r="H89" s="20">
        <f t="shared" si="7"/>
        <v>85.98408743872058</v>
      </c>
      <c r="I89" s="14">
        <f>H89-95</f>
        <v>-9.015912561279421</v>
      </c>
    </row>
    <row r="90" spans="1:9" s="8" customFormat="1" ht="16.5" customHeight="1">
      <c r="A90" s="121"/>
      <c r="B90" s="121"/>
      <c r="C90" s="3" t="s">
        <v>56</v>
      </c>
      <c r="D90" s="25">
        <v>153.4</v>
      </c>
      <c r="E90" s="25">
        <v>50</v>
      </c>
      <c r="F90" s="25">
        <v>29.7</v>
      </c>
      <c r="G90" s="20">
        <f t="shared" si="4"/>
        <v>19.36114732724902</v>
      </c>
      <c r="H90" s="20">
        <f t="shared" si="7"/>
        <v>59.4</v>
      </c>
      <c r="I90" s="14">
        <f>H90-95</f>
        <v>-35.6</v>
      </c>
    </row>
    <row r="91" spans="1:9" s="8" customFormat="1" ht="18.75" customHeight="1">
      <c r="A91" s="1" t="s">
        <v>42</v>
      </c>
      <c r="B91" s="2" t="s">
        <v>43</v>
      </c>
      <c r="C91" s="2" t="s">
        <v>78</v>
      </c>
      <c r="D91" s="23">
        <f>SUM(D92:D94)</f>
        <v>286423</v>
      </c>
      <c r="E91" s="23">
        <f>SUM(E92:E94)</f>
        <v>35841.1</v>
      </c>
      <c r="F91" s="23">
        <f>F92+F93+F94</f>
        <v>25593.600000000002</v>
      </c>
      <c r="G91" s="22">
        <f t="shared" si="4"/>
        <v>8.935595255967574</v>
      </c>
      <c r="H91" s="22">
        <f t="shared" si="7"/>
        <v>71.40852261788841</v>
      </c>
      <c r="I91" s="4" t="s">
        <v>99</v>
      </c>
    </row>
    <row r="92" spans="1:9" s="8" customFormat="1" ht="15.75" customHeight="1">
      <c r="A92" s="121"/>
      <c r="B92" s="121"/>
      <c r="C92" s="3" t="s">
        <v>55</v>
      </c>
      <c r="D92" s="25">
        <v>282281.2</v>
      </c>
      <c r="E92" s="25">
        <v>35190.1</v>
      </c>
      <c r="F92" s="25">
        <v>25289.9</v>
      </c>
      <c r="G92" s="20">
        <f t="shared" si="4"/>
        <v>8.959115945376455</v>
      </c>
      <c r="H92" s="20">
        <f t="shared" si="7"/>
        <v>71.8665192767284</v>
      </c>
      <c r="I92" s="14">
        <f>H92-95</f>
        <v>-23.133480723271603</v>
      </c>
    </row>
    <row r="93" spans="1:9" s="8" customFormat="1" ht="14.25" customHeight="1">
      <c r="A93" s="121"/>
      <c r="B93" s="121"/>
      <c r="C93" s="3" t="s">
        <v>56</v>
      </c>
      <c r="D93" s="25">
        <v>3522.3</v>
      </c>
      <c r="E93" s="25">
        <v>526.9</v>
      </c>
      <c r="F93" s="25">
        <v>303.7</v>
      </c>
      <c r="G93" s="20">
        <f t="shared" si="4"/>
        <v>8.622207080600743</v>
      </c>
      <c r="H93" s="20">
        <f t="shared" si="7"/>
        <v>57.63902068703739</v>
      </c>
      <c r="I93" s="14">
        <f>H93-95</f>
        <v>-37.36097931296261</v>
      </c>
    </row>
    <row r="94" spans="1:9" s="8" customFormat="1" ht="26.25" customHeight="1">
      <c r="A94" s="121"/>
      <c r="B94" s="121"/>
      <c r="C94" s="3" t="s">
        <v>57</v>
      </c>
      <c r="D94" s="25">
        <v>619.5</v>
      </c>
      <c r="E94" s="25">
        <v>124.1</v>
      </c>
      <c r="F94" s="25">
        <v>0</v>
      </c>
      <c r="G94" s="20">
        <f t="shared" si="4"/>
        <v>0</v>
      </c>
      <c r="H94" s="20">
        <f t="shared" si="7"/>
        <v>0</v>
      </c>
      <c r="I94" s="14">
        <f>H94-95</f>
        <v>-95</v>
      </c>
    </row>
    <row r="95" spans="1:9" s="8" customFormat="1" ht="38.25">
      <c r="A95" s="1" t="s">
        <v>44</v>
      </c>
      <c r="B95" s="2" t="s">
        <v>45</v>
      </c>
      <c r="C95" s="2" t="s">
        <v>79</v>
      </c>
      <c r="D95" s="23">
        <f>D96+D98+D97</f>
        <v>474107.60000000003</v>
      </c>
      <c r="E95" s="23">
        <f>E96+E98+E97</f>
        <v>78731.8</v>
      </c>
      <c r="F95" s="23">
        <f>F96+F98+F97</f>
        <v>39088.9</v>
      </c>
      <c r="G95" s="22">
        <f t="shared" si="4"/>
        <v>8.244731786623964</v>
      </c>
      <c r="H95" s="22">
        <f t="shared" si="7"/>
        <v>49.64817265704582</v>
      </c>
      <c r="I95" s="4" t="s">
        <v>99</v>
      </c>
    </row>
    <row r="96" spans="1:9" s="8" customFormat="1" ht="17.25" customHeight="1">
      <c r="A96" s="121"/>
      <c r="B96" s="121"/>
      <c r="C96" s="3" t="s">
        <v>55</v>
      </c>
      <c r="D96" s="25">
        <f>436453.3-1700</f>
        <v>434753.3</v>
      </c>
      <c r="E96" s="25">
        <v>72530</v>
      </c>
      <c r="F96" s="25">
        <v>37693.1</v>
      </c>
      <c r="G96" s="20">
        <f t="shared" si="4"/>
        <v>8.669997444527736</v>
      </c>
      <c r="H96" s="20">
        <f t="shared" si="7"/>
        <v>51.968978353784635</v>
      </c>
      <c r="I96" s="14">
        <f>H96-95</f>
        <v>-43.031021646215365</v>
      </c>
    </row>
    <row r="97" spans="1:9" s="8" customFormat="1" ht="25.5">
      <c r="A97" s="121"/>
      <c r="B97" s="121"/>
      <c r="C97" s="3" t="s">
        <v>104</v>
      </c>
      <c r="D97" s="25">
        <v>23.4</v>
      </c>
      <c r="E97" s="25">
        <v>0</v>
      </c>
      <c r="F97" s="25">
        <v>0</v>
      </c>
      <c r="G97" s="20">
        <f t="shared" si="4"/>
        <v>0</v>
      </c>
      <c r="H97" s="20">
        <v>0</v>
      </c>
      <c r="I97" s="14">
        <f>H97-95</f>
        <v>-95</v>
      </c>
    </row>
    <row r="98" spans="1:9" s="8" customFormat="1" ht="27.75" customHeight="1">
      <c r="A98" s="121"/>
      <c r="B98" s="121"/>
      <c r="C98" s="3" t="s">
        <v>57</v>
      </c>
      <c r="D98" s="25">
        <v>39330.9</v>
      </c>
      <c r="E98" s="25">
        <v>6201.8</v>
      </c>
      <c r="F98" s="25">
        <v>1395.8</v>
      </c>
      <c r="G98" s="20">
        <f t="shared" si="4"/>
        <v>3.548863616138964</v>
      </c>
      <c r="H98" s="20">
        <f aca="true" t="shared" si="8" ref="H98:H110">SUM(F98/E98)*100</f>
        <v>22.506369118642976</v>
      </c>
      <c r="I98" s="14">
        <f>H98-95</f>
        <v>-72.49363088135702</v>
      </c>
    </row>
    <row r="99" spans="1:9" s="8" customFormat="1" ht="25.5">
      <c r="A99" s="1" t="s">
        <v>46</v>
      </c>
      <c r="B99" s="2" t="s">
        <v>47</v>
      </c>
      <c r="C99" s="2" t="s">
        <v>80</v>
      </c>
      <c r="D99" s="23">
        <f>D100</f>
        <v>19616</v>
      </c>
      <c r="E99" s="23">
        <f>E100</f>
        <v>2396.3</v>
      </c>
      <c r="F99" s="23">
        <f>F100</f>
        <v>1700.1</v>
      </c>
      <c r="G99" s="22">
        <f t="shared" si="4"/>
        <v>8.666904567699836</v>
      </c>
      <c r="H99" s="22">
        <f t="shared" si="8"/>
        <v>70.94687643450318</v>
      </c>
      <c r="I99" s="4" t="s">
        <v>99</v>
      </c>
    </row>
    <row r="100" spans="1:9" s="8" customFormat="1" ht="18" customHeight="1">
      <c r="A100" s="121"/>
      <c r="B100" s="121"/>
      <c r="C100" s="3" t="s">
        <v>55</v>
      </c>
      <c r="D100" s="25">
        <v>19616</v>
      </c>
      <c r="E100" s="25">
        <v>2396.3</v>
      </c>
      <c r="F100" s="25">
        <v>1700.1</v>
      </c>
      <c r="G100" s="20">
        <f t="shared" si="4"/>
        <v>8.666904567699836</v>
      </c>
      <c r="H100" s="20">
        <f t="shared" si="8"/>
        <v>70.94687643450318</v>
      </c>
      <c r="I100" s="14">
        <f>H100-95</f>
        <v>-24.05312356549682</v>
      </c>
    </row>
    <row r="101" spans="1:9" s="8" customFormat="1" ht="28.5" customHeight="1">
      <c r="A101" s="1" t="s">
        <v>48</v>
      </c>
      <c r="B101" s="2" t="s">
        <v>49</v>
      </c>
      <c r="C101" s="2" t="s">
        <v>81</v>
      </c>
      <c r="D101" s="23">
        <f>D102</f>
        <v>4358.6</v>
      </c>
      <c r="E101" s="23">
        <f>E102</f>
        <v>570.6</v>
      </c>
      <c r="F101" s="23">
        <f>F102</f>
        <v>511.5</v>
      </c>
      <c r="G101" s="22">
        <f aca="true" t="shared" si="9" ref="G101:G110">F101/D101*100</f>
        <v>11.735419630156471</v>
      </c>
      <c r="H101" s="22">
        <f t="shared" si="8"/>
        <v>89.64248159831756</v>
      </c>
      <c r="I101" s="4" t="s">
        <v>99</v>
      </c>
    </row>
    <row r="102" spans="1:9" s="8" customFormat="1" ht="18" customHeight="1">
      <c r="A102" s="121"/>
      <c r="B102" s="121"/>
      <c r="C102" s="3" t="s">
        <v>55</v>
      </c>
      <c r="D102" s="25">
        <v>4358.6</v>
      </c>
      <c r="E102" s="25">
        <v>570.6</v>
      </c>
      <c r="F102" s="25">
        <v>511.5</v>
      </c>
      <c r="G102" s="20">
        <f t="shared" si="9"/>
        <v>11.735419630156471</v>
      </c>
      <c r="H102" s="20">
        <f t="shared" si="8"/>
        <v>89.64248159831756</v>
      </c>
      <c r="I102" s="14">
        <f>H102-95</f>
        <v>-5.357518401682441</v>
      </c>
    </row>
    <row r="103" spans="1:9" s="8" customFormat="1" ht="18" customHeight="1">
      <c r="A103" s="1" t="s">
        <v>50</v>
      </c>
      <c r="B103" s="2" t="s">
        <v>51</v>
      </c>
      <c r="C103" s="2" t="s">
        <v>82</v>
      </c>
      <c r="D103" s="23">
        <f>D104</f>
        <v>123978.7</v>
      </c>
      <c r="E103" s="23">
        <f>E104</f>
        <v>9444.3</v>
      </c>
      <c r="F103" s="23">
        <f>F104</f>
        <v>7408.6</v>
      </c>
      <c r="G103" s="22">
        <f t="shared" si="9"/>
        <v>5.975703891071612</v>
      </c>
      <c r="H103" s="22">
        <f t="shared" si="8"/>
        <v>78.44519975011383</v>
      </c>
      <c r="I103" s="4" t="s">
        <v>99</v>
      </c>
    </row>
    <row r="104" spans="1:9" s="8" customFormat="1" ht="17.25" customHeight="1">
      <c r="A104" s="121"/>
      <c r="B104" s="121"/>
      <c r="C104" s="3" t="s">
        <v>55</v>
      </c>
      <c r="D104" s="25">
        <v>123978.7</v>
      </c>
      <c r="E104" s="25">
        <v>9444.3</v>
      </c>
      <c r="F104" s="25">
        <v>7408.6</v>
      </c>
      <c r="G104" s="20">
        <f t="shared" si="9"/>
        <v>5.975703891071612</v>
      </c>
      <c r="H104" s="20">
        <f t="shared" si="8"/>
        <v>78.44519975011383</v>
      </c>
      <c r="I104" s="14">
        <f>H104-95</f>
        <v>-16.55480024988617</v>
      </c>
    </row>
    <row r="105" spans="1:9" ht="30.75" customHeight="1">
      <c r="A105" s="1" t="s">
        <v>52</v>
      </c>
      <c r="B105" s="2" t="s">
        <v>53</v>
      </c>
      <c r="C105" s="2" t="s">
        <v>84</v>
      </c>
      <c r="D105" s="23">
        <f>D106+D107+D108</f>
        <v>1402396</v>
      </c>
      <c r="E105" s="23">
        <f>E106+E107+E108</f>
        <v>96856.8</v>
      </c>
      <c r="F105" s="23">
        <f>F106+F107+F108</f>
        <v>26782.600000000002</v>
      </c>
      <c r="G105" s="28">
        <f t="shared" si="9"/>
        <v>1.9097744146446511</v>
      </c>
      <c r="H105" s="22">
        <f t="shared" si="8"/>
        <v>27.651749799704305</v>
      </c>
      <c r="I105" s="4" t="s">
        <v>99</v>
      </c>
    </row>
    <row r="106" spans="1:9" s="8" customFormat="1" ht="16.5" customHeight="1">
      <c r="A106" s="121"/>
      <c r="B106" s="121"/>
      <c r="C106" s="3" t="s">
        <v>55</v>
      </c>
      <c r="D106" s="25">
        <v>267569.6</v>
      </c>
      <c r="E106" s="25">
        <v>12058.7</v>
      </c>
      <c r="F106" s="25">
        <v>9318.7</v>
      </c>
      <c r="G106" s="20">
        <f t="shared" si="9"/>
        <v>3.482720010045985</v>
      </c>
      <c r="H106" s="20">
        <f t="shared" si="8"/>
        <v>77.27781601665188</v>
      </c>
      <c r="I106" s="14">
        <f>H106-95</f>
        <v>-17.722183983348117</v>
      </c>
    </row>
    <row r="107" spans="1:9" s="8" customFormat="1" ht="16.5" customHeight="1">
      <c r="A107" s="121"/>
      <c r="B107" s="121"/>
      <c r="C107" s="3" t="s">
        <v>56</v>
      </c>
      <c r="D107" s="25">
        <v>365507.4</v>
      </c>
      <c r="E107" s="25">
        <v>2.3</v>
      </c>
      <c r="F107" s="25">
        <v>0</v>
      </c>
      <c r="G107" s="20">
        <f t="shared" si="9"/>
        <v>0</v>
      </c>
      <c r="H107" s="20">
        <f t="shared" si="8"/>
        <v>0</v>
      </c>
      <c r="I107" s="14">
        <f>H107-95</f>
        <v>-95</v>
      </c>
    </row>
    <row r="108" spans="1:9" s="8" customFormat="1" ht="25.5">
      <c r="A108" s="121"/>
      <c r="B108" s="121"/>
      <c r="C108" s="3" t="s">
        <v>104</v>
      </c>
      <c r="D108" s="25">
        <v>769319</v>
      </c>
      <c r="E108" s="25">
        <v>84795.8</v>
      </c>
      <c r="F108" s="25">
        <v>17463.9</v>
      </c>
      <c r="G108" s="20">
        <f t="shared" si="9"/>
        <v>2.270046625652038</v>
      </c>
      <c r="H108" s="20">
        <f t="shared" si="8"/>
        <v>20.59524174546381</v>
      </c>
      <c r="I108" s="14">
        <f>H108-95</f>
        <v>-74.40475825453619</v>
      </c>
    </row>
    <row r="109" spans="1:9" s="8" customFormat="1" ht="39" customHeight="1">
      <c r="A109" s="1" t="s">
        <v>54</v>
      </c>
      <c r="B109" s="2" t="s">
        <v>103</v>
      </c>
      <c r="C109" s="2" t="s">
        <v>83</v>
      </c>
      <c r="D109" s="23">
        <f>D110</f>
        <v>71284.3</v>
      </c>
      <c r="E109" s="23">
        <f>E110</f>
        <v>3633.2</v>
      </c>
      <c r="F109" s="23">
        <f>F110</f>
        <v>3327.9</v>
      </c>
      <c r="G109" s="22">
        <f t="shared" si="9"/>
        <v>4.668489414920256</v>
      </c>
      <c r="H109" s="22">
        <f t="shared" si="8"/>
        <v>91.59693933722339</v>
      </c>
      <c r="I109" s="4" t="s">
        <v>99</v>
      </c>
    </row>
    <row r="110" spans="1:9" s="8" customFormat="1" ht="17.25" customHeight="1">
      <c r="A110" s="121"/>
      <c r="B110" s="121"/>
      <c r="C110" s="3" t="s">
        <v>55</v>
      </c>
      <c r="D110" s="25">
        <v>71284.3</v>
      </c>
      <c r="E110" s="25">
        <v>3633.2</v>
      </c>
      <c r="F110" s="25">
        <v>3327.9</v>
      </c>
      <c r="G110" s="20">
        <f t="shared" si="9"/>
        <v>4.668489414920256</v>
      </c>
      <c r="H110" s="20">
        <f t="shared" si="8"/>
        <v>91.59693933722339</v>
      </c>
      <c r="I110" s="14">
        <f>H110-95</f>
        <v>-3.4030606627766105</v>
      </c>
    </row>
    <row r="111" spans="1:9" s="15" customFormat="1" ht="15.75" customHeight="1">
      <c r="A111" s="128" t="s">
        <v>148</v>
      </c>
      <c r="B111" s="105"/>
      <c r="C111" s="106"/>
      <c r="D111" s="25">
        <f>10184.4+95922.4</f>
        <v>106106.79999999999</v>
      </c>
      <c r="E111" s="29" t="s">
        <v>99</v>
      </c>
      <c r="F111" s="29" t="s">
        <v>99</v>
      </c>
      <c r="G111" s="29" t="s">
        <v>99</v>
      </c>
      <c r="H111" s="29" t="s">
        <v>99</v>
      </c>
      <c r="I111" s="29" t="s">
        <v>99</v>
      </c>
    </row>
    <row r="112" spans="1:9" ht="29.25" customHeight="1">
      <c r="A112" s="129" t="s">
        <v>94</v>
      </c>
      <c r="B112" s="130"/>
      <c r="C112" s="131"/>
      <c r="D112" s="93">
        <f>D5+D8+D12+D14+D16+D18+D21+D26+D30+D33+D38+D41+D44+D47+D51+D54+D58+D62+D66+D70+D74+D77+D80+D82+D84+D88+D91+D95+D99+D101+D103+D105+D109+D111</f>
        <v>20441036.200000003</v>
      </c>
      <c r="E112" s="93">
        <f>E5+E8+E12+E14+E16+E18+E21+E26+E30+E33+E38+E41+E44+E47+E51+E54+E58+E62+E66+E70+E74+E77+E80+E82+E84+E88+E91+E95+E99+E101+E103+E105+E109</f>
        <v>2291663.7999999993</v>
      </c>
      <c r="F112" s="93">
        <f>F5+F8+F12+F14+F16+F18+F21+F26+F30+F33+F38+F41+F44+F47+F51+F54+F58+F62+F66+F70+F74+F77+F80+F82+F84+F88+F91+F95+F99+F101+F103+F105+F109</f>
        <v>1570779.7999999998</v>
      </c>
      <c r="G112" s="22">
        <f>F112/D112*100</f>
        <v>7.684443120354141</v>
      </c>
      <c r="H112" s="22">
        <f>SUM(F112/E112)*100</f>
        <v>68.54320428677192</v>
      </c>
      <c r="I112" s="94" t="s">
        <v>99</v>
      </c>
    </row>
    <row r="113" spans="1:9" ht="15.75" customHeight="1">
      <c r="A113" s="123"/>
      <c r="B113" s="123"/>
      <c r="C113" s="107" t="s">
        <v>92</v>
      </c>
      <c r="D113" s="108"/>
      <c r="E113" s="108"/>
      <c r="F113" s="108"/>
      <c r="G113" s="108"/>
      <c r="H113" s="108"/>
      <c r="I113" s="109"/>
    </row>
    <row r="114" spans="1:9" ht="17.25" customHeight="1">
      <c r="A114" s="123"/>
      <c r="B114" s="123"/>
      <c r="C114" s="2" t="s">
        <v>55</v>
      </c>
      <c r="D114" s="93">
        <f>D6+D9+D12+D15+D19+D22+D27+D31+D34+D39+D42+D45+D48+D52+D55+D59+D63+D67+D71+D75+D78+D81+D83+D85+D89+D92+D96+D100+D102+D104+D106+D110+D17</f>
        <v>12829106.400000004</v>
      </c>
      <c r="E114" s="93">
        <f>E6+E9+E12+E15+E19+E22+E27+E31+E34+E39+E42+E45+E48+E52+E55+E59+E63+E67+E71+E75+E78+E81+E83+E85+E89+E92+E96+E100+E102+E104+E106+E110+E17</f>
        <v>1575735.8000000003</v>
      </c>
      <c r="F114" s="93">
        <f>F6+F9+F12+F15+F19+F22+F27+F31+F34+F39+F42+F45+F48+F52+F55+F59+F63+F67+F71+F75+F78+F81+F83+F85+F89+F92+F96+F100+F102+F104+F106+F110+F17</f>
        <v>1118670.2000000002</v>
      </c>
      <c r="G114" s="22">
        <f>F114/D114*100</f>
        <v>8.71978269663427</v>
      </c>
      <c r="H114" s="22">
        <f>SUM(F114/E114)*100</f>
        <v>70.99351299881617</v>
      </c>
      <c r="I114" s="95">
        <f>H114-95</f>
        <v>-24.006487001183828</v>
      </c>
    </row>
    <row r="115" spans="1:9" ht="17.25" customHeight="1">
      <c r="A115" s="123"/>
      <c r="B115" s="123"/>
      <c r="C115" s="2" t="s">
        <v>56</v>
      </c>
      <c r="D115" s="93">
        <f>(D10+D23+D35+D40+D43+D46+D49+D53+D56+D60+D64+D79+D86+D90+D93+D107)</f>
        <v>3104307.6</v>
      </c>
      <c r="E115" s="93">
        <f>(E10+E23+E35+E40+E43+E46+E49+E53+E56+E60+E64+E79+E86+E90+E93+E107)</f>
        <v>403851.1000000001</v>
      </c>
      <c r="F115" s="93">
        <f>(F10+F23+F35+F40+F43+F46+F49+F53+F56+F60+F64+F79+F86+F90+F93+F107)</f>
        <v>275144.1</v>
      </c>
      <c r="G115" s="22">
        <f>F115/D115*100</f>
        <v>8.863300144611957</v>
      </c>
      <c r="H115" s="22">
        <f>SUM(F115/E115)*100</f>
        <v>68.13008556866626</v>
      </c>
      <c r="I115" s="95">
        <f>H115-95</f>
        <v>-26.86991443133374</v>
      </c>
    </row>
    <row r="116" spans="1:9" ht="30" customHeight="1">
      <c r="A116" s="123"/>
      <c r="B116" s="123"/>
      <c r="C116" s="96" t="s">
        <v>104</v>
      </c>
      <c r="D116" s="93">
        <f>(D24+D28+D36+D68+D76+D97+D108+D72)+D111</f>
        <v>3000443.2</v>
      </c>
      <c r="E116" s="93">
        <f>(E24+E28+E36+E68+E76+E97+E108+E72)</f>
        <v>177257</v>
      </c>
      <c r="F116" s="93">
        <f>(F24+F28+F36+F68+F76+F97+F108+F72)</f>
        <v>95309.90000000001</v>
      </c>
      <c r="G116" s="22">
        <f>F116/D116*100</f>
        <v>3.1765273876872593</v>
      </c>
      <c r="H116" s="22">
        <f>SUM(F116/E116)*100</f>
        <v>53.76932927895655</v>
      </c>
      <c r="I116" s="95">
        <f>H116-95</f>
        <v>-41.23067072104345</v>
      </c>
    </row>
    <row r="117" spans="1:9" ht="29.25" customHeight="1">
      <c r="A117" s="123"/>
      <c r="B117" s="123"/>
      <c r="C117" s="2" t="s">
        <v>57</v>
      </c>
      <c r="D117" s="93">
        <f>D7+D20+D25+D29+D37+D87+D94+D98+D69+D32+D50+D57+D61+D65+D73</f>
        <v>1507179.0000000005</v>
      </c>
      <c r="E117" s="93">
        <f>E7+E20+E25+E29+E37+E87+E94+E98+E69+E32+E50+E57+E61+E65+E73</f>
        <v>134819.9</v>
      </c>
      <c r="F117" s="93">
        <f>F7+F20+F25+F29+F37+F87+F94+F98+F69+F32+F50+F57+F61+F65+F73</f>
        <v>81655.59999999999</v>
      </c>
      <c r="G117" s="22">
        <f>F117/D117*100</f>
        <v>5.417777185058973</v>
      </c>
      <c r="H117" s="22">
        <f>SUM(F117/E117)*100</f>
        <v>60.56642973329605</v>
      </c>
      <c r="I117" s="95">
        <f>H117-95</f>
        <v>-34.43357026670395</v>
      </c>
    </row>
    <row r="118" spans="1:9" ht="26.25" customHeight="1">
      <c r="A118" s="124" t="s">
        <v>93</v>
      </c>
      <c r="B118" s="125"/>
      <c r="C118" s="126"/>
      <c r="D118" s="97">
        <f>D120+D121+D122+D123</f>
        <v>20635360.100000005</v>
      </c>
      <c r="E118" s="97">
        <f>E120+E121+E122+E123</f>
        <v>2314638.5000000005</v>
      </c>
      <c r="F118" s="97">
        <f>F120+F121+F122+F123</f>
        <v>1585519.5</v>
      </c>
      <c r="G118" s="98">
        <f>F118/D118*100</f>
        <v>7.683507786229519</v>
      </c>
      <c r="H118" s="98">
        <f>SUM(F118/E118)*100</f>
        <v>68.4996598820939</v>
      </c>
      <c r="I118" s="99" t="s">
        <v>99</v>
      </c>
    </row>
    <row r="119" spans="1:9" ht="14.25" customHeight="1">
      <c r="A119" s="127"/>
      <c r="B119" s="127"/>
      <c r="C119" s="110" t="s">
        <v>92</v>
      </c>
      <c r="D119" s="111"/>
      <c r="E119" s="111"/>
      <c r="F119" s="111"/>
      <c r="G119" s="111"/>
      <c r="H119" s="111"/>
      <c r="I119" s="112"/>
    </row>
    <row r="120" spans="1:9" ht="27" customHeight="1">
      <c r="A120" s="127"/>
      <c r="B120" s="127"/>
      <c r="C120" s="100" t="s">
        <v>105</v>
      </c>
      <c r="D120" s="101">
        <f>D114+D13-D12</f>
        <v>13023430.300000004</v>
      </c>
      <c r="E120" s="101">
        <f>E114+E13-E12</f>
        <v>1598710.5000000002</v>
      </c>
      <c r="F120" s="101">
        <f>F114+F13-F12</f>
        <v>1133409.9000000001</v>
      </c>
      <c r="G120" s="98">
        <f>F120/D120*100</f>
        <v>8.702852273874417</v>
      </c>
      <c r="H120" s="98">
        <f>SUM(F120/E120)*100</f>
        <v>70.89525589529812</v>
      </c>
      <c r="I120" s="102">
        <f>H120-95</f>
        <v>-24.10474410470188</v>
      </c>
    </row>
    <row r="121" spans="1:9" ht="18.75" customHeight="1">
      <c r="A121" s="127"/>
      <c r="B121" s="127"/>
      <c r="C121" s="100" t="s">
        <v>56</v>
      </c>
      <c r="D121" s="101">
        <f aca="true" t="shared" si="10" ref="D121:F123">D115</f>
        <v>3104307.6</v>
      </c>
      <c r="E121" s="101">
        <f t="shared" si="10"/>
        <v>403851.1000000001</v>
      </c>
      <c r="F121" s="101">
        <f t="shared" si="10"/>
        <v>275144.1</v>
      </c>
      <c r="G121" s="98">
        <f>F121/D121*100</f>
        <v>8.863300144611957</v>
      </c>
      <c r="H121" s="98">
        <f>SUM(F121/E121)*100</f>
        <v>68.13008556866626</v>
      </c>
      <c r="I121" s="103">
        <f>H121-95</f>
        <v>-26.86991443133374</v>
      </c>
    </row>
    <row r="122" spans="1:9" ht="27" customHeight="1">
      <c r="A122" s="127"/>
      <c r="B122" s="127"/>
      <c r="C122" s="104" t="s">
        <v>104</v>
      </c>
      <c r="D122" s="101">
        <f t="shared" si="10"/>
        <v>3000443.2</v>
      </c>
      <c r="E122" s="101">
        <f t="shared" si="10"/>
        <v>177257</v>
      </c>
      <c r="F122" s="101">
        <f t="shared" si="10"/>
        <v>95309.90000000001</v>
      </c>
      <c r="G122" s="98">
        <f>F122/D122*100</f>
        <v>3.1765273876872593</v>
      </c>
      <c r="H122" s="98">
        <f>SUM(F122/E122)*100</f>
        <v>53.76932927895655</v>
      </c>
      <c r="I122" s="103">
        <f>H122-95</f>
        <v>-41.23067072104345</v>
      </c>
    </row>
    <row r="123" spans="1:9" ht="27" customHeight="1">
      <c r="A123" s="127"/>
      <c r="B123" s="127"/>
      <c r="C123" s="100" t="s">
        <v>57</v>
      </c>
      <c r="D123" s="101">
        <f t="shared" si="10"/>
        <v>1507179.0000000005</v>
      </c>
      <c r="E123" s="101">
        <f t="shared" si="10"/>
        <v>134819.9</v>
      </c>
      <c r="F123" s="101">
        <f t="shared" si="10"/>
        <v>81655.59999999999</v>
      </c>
      <c r="G123" s="98">
        <f>F123/D123*100</f>
        <v>5.417777185058973</v>
      </c>
      <c r="H123" s="98">
        <f>SUM(F123/E123)*100</f>
        <v>60.56642973329605</v>
      </c>
      <c r="I123" s="103">
        <f>H123-95</f>
        <v>-34.43357026670395</v>
      </c>
    </row>
    <row r="124" spans="1:9" ht="7.5" customHeight="1">
      <c r="A124" s="32"/>
      <c r="B124" s="5"/>
      <c r="C124" s="5"/>
      <c r="D124" s="6"/>
      <c r="E124" s="92"/>
      <c r="F124" s="19"/>
      <c r="G124" s="5"/>
      <c r="H124" s="5"/>
      <c r="I124" s="5"/>
    </row>
    <row r="125" spans="1:9" ht="15" customHeight="1">
      <c r="A125" s="113" t="s">
        <v>152</v>
      </c>
      <c r="B125" s="114"/>
      <c r="C125" s="114"/>
      <c r="D125" s="114"/>
      <c r="E125" s="114"/>
      <c r="F125" s="114"/>
      <c r="G125" s="114"/>
      <c r="H125" s="114"/>
      <c r="I125" s="114"/>
    </row>
    <row r="126" spans="1:9" ht="15" customHeight="1">
      <c r="A126" s="39"/>
      <c r="B126" s="40"/>
      <c r="C126" s="40"/>
      <c r="D126" s="40"/>
      <c r="E126" s="40"/>
      <c r="F126" s="40"/>
      <c r="G126" s="40"/>
      <c r="H126" s="40"/>
      <c r="I126" s="40"/>
    </row>
    <row r="127" spans="1:9" ht="15" customHeight="1">
      <c r="A127" s="39"/>
      <c r="B127" s="40"/>
      <c r="C127" s="40"/>
      <c r="D127" s="40"/>
      <c r="E127" s="40"/>
      <c r="F127" s="40"/>
      <c r="G127" s="40"/>
      <c r="H127" s="40"/>
      <c r="I127" s="40"/>
    </row>
  </sheetData>
  <autoFilter ref="A4:I123"/>
  <mergeCells count="42">
    <mergeCell ref="A111:C111"/>
    <mergeCell ref="A112:C112"/>
    <mergeCell ref="A102:B102"/>
    <mergeCell ref="A106:B108"/>
    <mergeCell ref="A110:B110"/>
    <mergeCell ref="A104:B104"/>
    <mergeCell ref="A92:B94"/>
    <mergeCell ref="A96:B98"/>
    <mergeCell ref="A100:B100"/>
    <mergeCell ref="A45:B46"/>
    <mergeCell ref="A52:B53"/>
    <mergeCell ref="A63:B65"/>
    <mergeCell ref="A75:B76"/>
    <mergeCell ref="A85:B87"/>
    <mergeCell ref="A89:B90"/>
    <mergeCell ref="A2:I2"/>
    <mergeCell ref="A6:B7"/>
    <mergeCell ref="A9:B10"/>
    <mergeCell ref="A12:B13"/>
    <mergeCell ref="A15:B15"/>
    <mergeCell ref="A19:B20"/>
    <mergeCell ref="A22:B25"/>
    <mergeCell ref="A39:B40"/>
    <mergeCell ref="A27:B29"/>
    <mergeCell ref="A17:B17"/>
    <mergeCell ref="A31:B32"/>
    <mergeCell ref="A34:B37"/>
    <mergeCell ref="A78:B79"/>
    <mergeCell ref="A81:B81"/>
    <mergeCell ref="A83:B83"/>
    <mergeCell ref="A42:B43"/>
    <mergeCell ref="A48:B50"/>
    <mergeCell ref="A55:B57"/>
    <mergeCell ref="A59:B61"/>
    <mergeCell ref="A71:B73"/>
    <mergeCell ref="A67:B69"/>
    <mergeCell ref="C113:I113"/>
    <mergeCell ref="C119:I119"/>
    <mergeCell ref="A125:I125"/>
    <mergeCell ref="A113:B117"/>
    <mergeCell ref="A118:C118"/>
    <mergeCell ref="A119:B123"/>
  </mergeCells>
  <printOptions/>
  <pageMargins left="0.1968503937007874" right="0.1968503937007874" top="0.4" bottom="0.27" header="0.5118110236220472" footer="0.26"/>
  <pageSetup fitToHeight="7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5.8515625" style="30" customWidth="1"/>
    <col min="2" max="2" width="32.57421875" style="0" customWidth="1"/>
    <col min="3" max="3" width="21.8515625" style="0" hidden="1" customWidth="1"/>
    <col min="4" max="4" width="12.57421875" style="7" hidden="1" customWidth="1"/>
    <col min="5" max="5" width="13.00390625" style="7" hidden="1" customWidth="1"/>
    <col min="6" max="6" width="12.7109375" style="7" customWidth="1"/>
    <col min="7" max="7" width="13.57421875" style="0" hidden="1" customWidth="1"/>
    <col min="8" max="8" width="12.57421875" style="7" hidden="1" customWidth="1"/>
    <col min="9" max="9" width="12.7109375" style="17" customWidth="1"/>
    <col min="10" max="10" width="14.7109375" style="0" hidden="1" customWidth="1"/>
    <col min="11" max="11" width="12.00390625" style="0" hidden="1" customWidth="1"/>
    <col min="12" max="12" width="10.421875" style="0" customWidth="1"/>
    <col min="13" max="13" width="14.28125" style="0" hidden="1" customWidth="1"/>
    <col min="14" max="14" width="14.140625" style="0" hidden="1" customWidth="1"/>
    <col min="15" max="16" width="11.8515625" style="0" hidden="1" customWidth="1"/>
    <col min="17" max="17" width="5.8515625" style="0" hidden="1" customWidth="1"/>
    <col min="18" max="18" width="10.140625" style="15" customWidth="1"/>
    <col min="19" max="19" width="15.57421875" style="57" customWidth="1"/>
  </cols>
  <sheetData>
    <row r="1" spans="8:18" ht="15">
      <c r="H1" s="41"/>
      <c r="M1" s="33" t="s">
        <v>116</v>
      </c>
      <c r="N1" s="33"/>
      <c r="O1" s="33"/>
      <c r="P1" s="33" t="s">
        <v>116</v>
      </c>
      <c r="R1" s="80"/>
    </row>
    <row r="2" spans="1:19" ht="15.75">
      <c r="A2" s="122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34"/>
      <c r="N2" s="134"/>
      <c r="O2" s="134"/>
      <c r="P2" s="134"/>
      <c r="Q2" s="134"/>
      <c r="R2" s="134"/>
      <c r="S2" s="134"/>
    </row>
    <row r="3" spans="1:19" ht="15.75">
      <c r="A3" s="122" t="s">
        <v>143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34"/>
      <c r="N3" s="134"/>
      <c r="O3" s="134"/>
      <c r="P3" s="134"/>
      <c r="Q3" s="134"/>
      <c r="R3" s="134"/>
      <c r="S3" s="134"/>
    </row>
    <row r="4" spans="1:19" ht="12.75">
      <c r="A4" s="31"/>
      <c r="B4" s="9"/>
      <c r="C4" s="9"/>
      <c r="D4" s="10"/>
      <c r="E4" s="10"/>
      <c r="F4" s="10"/>
      <c r="G4" s="10"/>
      <c r="H4" s="10"/>
      <c r="I4" s="18"/>
      <c r="J4" s="11"/>
      <c r="K4" s="11"/>
      <c r="L4" s="79" t="s">
        <v>141</v>
      </c>
      <c r="M4" s="12" t="s">
        <v>85</v>
      </c>
      <c r="N4" s="12"/>
      <c r="O4" s="12"/>
      <c r="P4" s="12" t="s">
        <v>85</v>
      </c>
      <c r="Q4" s="8"/>
      <c r="R4" s="80"/>
      <c r="S4" s="50"/>
    </row>
    <row r="5" spans="1:19" ht="60" customHeight="1">
      <c r="A5" s="1" t="s">
        <v>1</v>
      </c>
      <c r="B5" s="1" t="s">
        <v>91</v>
      </c>
      <c r="C5" s="1" t="s">
        <v>102</v>
      </c>
      <c r="D5" s="21" t="s">
        <v>128</v>
      </c>
      <c r="E5" s="43" t="s">
        <v>119</v>
      </c>
      <c r="F5" s="21" t="s">
        <v>126</v>
      </c>
      <c r="G5" s="43" t="s">
        <v>107</v>
      </c>
      <c r="H5" s="43" t="s">
        <v>117</v>
      </c>
      <c r="I5" s="13" t="s">
        <v>140</v>
      </c>
      <c r="J5" s="44" t="s">
        <v>106</v>
      </c>
      <c r="K5" s="44" t="s">
        <v>118</v>
      </c>
      <c r="L5" s="13" t="s">
        <v>127</v>
      </c>
      <c r="M5" s="45" t="s">
        <v>120</v>
      </c>
      <c r="N5" s="45" t="s">
        <v>121</v>
      </c>
      <c r="O5" s="46" t="s">
        <v>124</v>
      </c>
      <c r="P5" s="46" t="s">
        <v>125</v>
      </c>
      <c r="Q5" s="51" t="s">
        <v>122</v>
      </c>
      <c r="R5" s="81" t="s">
        <v>142</v>
      </c>
      <c r="S5" s="47" t="s">
        <v>130</v>
      </c>
    </row>
    <row r="6" spans="1:19" ht="38.25">
      <c r="A6" s="49" t="s">
        <v>86</v>
      </c>
      <c r="B6" s="3" t="s">
        <v>2</v>
      </c>
      <c r="C6" s="2" t="s">
        <v>58</v>
      </c>
      <c r="D6" s="24">
        <v>200502.5</v>
      </c>
      <c r="E6" s="34">
        <f aca="true" t="shared" si="0" ref="E6:E38">D6/12*11</f>
        <v>183793.95833333334</v>
      </c>
      <c r="F6" s="24">
        <v>177696.3</v>
      </c>
      <c r="G6" s="34">
        <v>200647.8</v>
      </c>
      <c r="H6" s="34">
        <v>140039.7</v>
      </c>
      <c r="I6" s="25">
        <v>173467.8</v>
      </c>
      <c r="J6" s="20">
        <f aca="true" t="shared" si="1" ref="J6:J38">SUM(I6/G6)*100</f>
        <v>86.45387589597294</v>
      </c>
      <c r="K6" s="20">
        <f aca="true" t="shared" si="2" ref="K6:K38">I6/H6*100</f>
        <v>123.87044530943723</v>
      </c>
      <c r="L6" s="20">
        <f aca="true" t="shared" si="3" ref="L6:L38">F6-I6</f>
        <v>4228.5</v>
      </c>
      <c r="M6" s="4" t="s">
        <v>99</v>
      </c>
      <c r="N6" s="23" t="e">
        <f>#REF!+#REF!</f>
        <v>#REF!</v>
      </c>
      <c r="O6" s="23" t="e">
        <f>#REF!+#REF!</f>
        <v>#REF!</v>
      </c>
      <c r="P6" s="23" t="e">
        <f>#REF!+#REF!</f>
        <v>#REF!</v>
      </c>
      <c r="Q6" s="52">
        <v>2</v>
      </c>
      <c r="R6" s="82">
        <v>7587.8</v>
      </c>
      <c r="S6" s="58" t="s">
        <v>137</v>
      </c>
    </row>
    <row r="7" spans="1:19" ht="25.5">
      <c r="A7" s="49" t="s">
        <v>87</v>
      </c>
      <c r="B7" s="3" t="s">
        <v>3</v>
      </c>
      <c r="C7" s="2" t="s">
        <v>90</v>
      </c>
      <c r="D7" s="25">
        <v>805781.3</v>
      </c>
      <c r="E7" s="35">
        <f t="shared" si="0"/>
        <v>738632.8583333333</v>
      </c>
      <c r="F7" s="25">
        <v>805781.3</v>
      </c>
      <c r="G7" s="35">
        <v>848220.9</v>
      </c>
      <c r="H7" s="35">
        <v>676226.2</v>
      </c>
      <c r="I7" s="25">
        <v>737134.9</v>
      </c>
      <c r="J7" s="20">
        <f t="shared" si="1"/>
        <v>86.903647387137</v>
      </c>
      <c r="K7" s="20">
        <f t="shared" si="2"/>
        <v>109.00714879133639</v>
      </c>
      <c r="L7" s="20">
        <f t="shared" si="3"/>
        <v>68646.40000000002</v>
      </c>
      <c r="M7" s="4" t="s">
        <v>99</v>
      </c>
      <c r="N7" s="23" t="e">
        <f>SUM(#REF!)</f>
        <v>#REF!</v>
      </c>
      <c r="O7" s="23" t="e">
        <f>SUM(#REF!)</f>
        <v>#REF!</v>
      </c>
      <c r="P7" s="23" t="e">
        <f>SUM(#REF!)</f>
        <v>#REF!</v>
      </c>
      <c r="Q7" s="52"/>
      <c r="R7" s="82">
        <v>0</v>
      </c>
      <c r="S7" s="58" t="s">
        <v>131</v>
      </c>
    </row>
    <row r="8" spans="1:19" ht="25.5">
      <c r="A8" s="49" t="s">
        <v>88</v>
      </c>
      <c r="B8" s="3" t="s">
        <v>0</v>
      </c>
      <c r="C8" s="2" t="s">
        <v>89</v>
      </c>
      <c r="D8" s="25">
        <v>527997.4</v>
      </c>
      <c r="E8" s="35">
        <f t="shared" si="0"/>
        <v>483997.61666666664</v>
      </c>
      <c r="F8" s="25">
        <v>527257.8</v>
      </c>
      <c r="G8" s="35" t="e">
        <f>#REF!</f>
        <v>#REF!</v>
      </c>
      <c r="H8" s="35" t="e">
        <f>#REF!</f>
        <v>#REF!</v>
      </c>
      <c r="I8" s="25">
        <v>506759.4</v>
      </c>
      <c r="J8" s="20" t="e">
        <f t="shared" si="1"/>
        <v>#REF!</v>
      </c>
      <c r="K8" s="20" t="e">
        <f t="shared" si="2"/>
        <v>#REF!</v>
      </c>
      <c r="L8" s="20">
        <f t="shared" si="3"/>
        <v>20498.400000000023</v>
      </c>
      <c r="M8" s="4" t="s">
        <v>99</v>
      </c>
      <c r="N8" s="23" t="e">
        <f>#REF!</f>
        <v>#REF!</v>
      </c>
      <c r="O8" s="23" t="e">
        <f>#REF!</f>
        <v>#REF!</v>
      </c>
      <c r="P8" s="23" t="e">
        <f>#REF!</f>
        <v>#REF!</v>
      </c>
      <c r="Q8" s="68" t="s">
        <v>123</v>
      </c>
      <c r="R8" s="83">
        <v>43.3</v>
      </c>
      <c r="S8" s="58" t="s">
        <v>132</v>
      </c>
    </row>
    <row r="9" spans="1:19" ht="38.25">
      <c r="A9" s="49" t="s">
        <v>4</v>
      </c>
      <c r="B9" s="3" t="s">
        <v>5</v>
      </c>
      <c r="C9" s="2" t="s">
        <v>59</v>
      </c>
      <c r="D9" s="25">
        <v>376833.5</v>
      </c>
      <c r="E9" s="35">
        <f t="shared" si="0"/>
        <v>345430.7083333334</v>
      </c>
      <c r="F9" s="25">
        <v>310941</v>
      </c>
      <c r="G9" s="35">
        <v>539376.6</v>
      </c>
      <c r="H9" s="35">
        <v>202403.8</v>
      </c>
      <c r="I9" s="25">
        <v>303770.1</v>
      </c>
      <c r="J9" s="20">
        <f t="shared" si="1"/>
        <v>56.31873907766855</v>
      </c>
      <c r="K9" s="20">
        <f t="shared" si="2"/>
        <v>150.08122377149044</v>
      </c>
      <c r="L9" s="20">
        <f t="shared" si="3"/>
        <v>7170.900000000023</v>
      </c>
      <c r="M9" s="4" t="s">
        <v>99</v>
      </c>
      <c r="N9" s="23" t="e">
        <f>#REF!+#REF!</f>
        <v>#REF!</v>
      </c>
      <c r="O9" s="23" t="e">
        <f>#REF!+#REF!</f>
        <v>#REF!</v>
      </c>
      <c r="P9" s="23" t="e">
        <f>#REF!+#REF!</f>
        <v>#REF!</v>
      </c>
      <c r="Q9" s="52">
        <v>2</v>
      </c>
      <c r="R9" s="82">
        <v>26187.4</v>
      </c>
      <c r="S9" s="58" t="s">
        <v>133</v>
      </c>
    </row>
    <row r="10" spans="1:19" ht="30" customHeight="1">
      <c r="A10" s="49" t="s">
        <v>112</v>
      </c>
      <c r="B10" s="3" t="s">
        <v>113</v>
      </c>
      <c r="C10" s="2" t="s">
        <v>115</v>
      </c>
      <c r="D10" s="25">
        <v>178354.8</v>
      </c>
      <c r="E10" s="35">
        <f t="shared" si="0"/>
        <v>163491.9</v>
      </c>
      <c r="F10" s="25">
        <v>178313.4</v>
      </c>
      <c r="G10" s="35">
        <v>2522.7</v>
      </c>
      <c r="H10" s="35">
        <v>1231.5</v>
      </c>
      <c r="I10" s="25">
        <v>171202.6</v>
      </c>
      <c r="J10" s="20">
        <f t="shared" si="1"/>
        <v>6786.4827367503085</v>
      </c>
      <c r="K10" s="20">
        <f t="shared" si="2"/>
        <v>13901.95696305319</v>
      </c>
      <c r="L10" s="20">
        <f t="shared" si="3"/>
        <v>7110.799999999988</v>
      </c>
      <c r="M10" s="4" t="s">
        <v>99</v>
      </c>
      <c r="N10" s="42" t="e">
        <f>#REF!</f>
        <v>#REF!</v>
      </c>
      <c r="O10" s="42" t="e">
        <f>#REF!</f>
        <v>#REF!</v>
      </c>
      <c r="P10" s="42" t="e">
        <f>#REF!</f>
        <v>#REF!</v>
      </c>
      <c r="Q10" s="52">
        <v>1</v>
      </c>
      <c r="R10" s="82">
        <v>16.1</v>
      </c>
      <c r="S10" s="58" t="s">
        <v>133</v>
      </c>
    </row>
    <row r="11" spans="1:19" ht="38.25">
      <c r="A11" s="49" t="s">
        <v>6</v>
      </c>
      <c r="B11" s="3" t="s">
        <v>7</v>
      </c>
      <c r="C11" s="2" t="s">
        <v>60</v>
      </c>
      <c r="D11" s="25">
        <v>85217.4</v>
      </c>
      <c r="E11" s="35">
        <f t="shared" si="0"/>
        <v>78115.95</v>
      </c>
      <c r="F11" s="25">
        <v>82990</v>
      </c>
      <c r="G11" s="35">
        <v>93833.3</v>
      </c>
      <c r="H11" s="35">
        <v>62551.3</v>
      </c>
      <c r="I11" s="25">
        <v>81583</v>
      </c>
      <c r="J11" s="20">
        <f t="shared" si="1"/>
        <v>86.94461347943641</v>
      </c>
      <c r="K11" s="20">
        <f t="shared" si="2"/>
        <v>130.425746547234</v>
      </c>
      <c r="L11" s="20">
        <f t="shared" si="3"/>
        <v>1407</v>
      </c>
      <c r="M11" s="4" t="s">
        <v>99</v>
      </c>
      <c r="N11" s="42" t="e">
        <f>#REF!+#REF!</f>
        <v>#REF!</v>
      </c>
      <c r="O11" s="42" t="e">
        <f>#REF!+#REF!</f>
        <v>#REF!</v>
      </c>
      <c r="P11" s="42" t="e">
        <f>#REF!+#REF!</f>
        <v>#REF!</v>
      </c>
      <c r="Q11" s="52">
        <v>1</v>
      </c>
      <c r="R11" s="82">
        <v>194.6</v>
      </c>
      <c r="S11" s="58" t="s">
        <v>134</v>
      </c>
    </row>
    <row r="12" spans="1:19" ht="28.5" customHeight="1">
      <c r="A12" s="49" t="s">
        <v>8</v>
      </c>
      <c r="B12" s="3" t="s">
        <v>9</v>
      </c>
      <c r="C12" s="2" t="s">
        <v>61</v>
      </c>
      <c r="D12" s="25">
        <v>2411844.3</v>
      </c>
      <c r="E12" s="35">
        <f t="shared" si="0"/>
        <v>2210857.275</v>
      </c>
      <c r="F12" s="25">
        <v>2362240.5</v>
      </c>
      <c r="G12" s="35">
        <v>2435654.7</v>
      </c>
      <c r="H12" s="35">
        <v>1903382.8</v>
      </c>
      <c r="I12" s="25">
        <v>2318512</v>
      </c>
      <c r="J12" s="20">
        <f t="shared" si="1"/>
        <v>95.19050463105462</v>
      </c>
      <c r="K12" s="20">
        <f t="shared" si="2"/>
        <v>121.81007414798538</v>
      </c>
      <c r="L12" s="20">
        <f t="shared" si="3"/>
        <v>43728.5</v>
      </c>
      <c r="M12" s="4" t="s">
        <v>99</v>
      </c>
      <c r="N12" s="23" t="e">
        <f>#REF!+#REF!+#REF!+#REF!</f>
        <v>#REF!</v>
      </c>
      <c r="O12" s="23" t="e">
        <f>#REF!+#REF!+#REF!+#REF!</f>
        <v>#REF!</v>
      </c>
      <c r="P12" s="23" t="e">
        <f>#REF!+#REF!+#REF!+#REF!</f>
        <v>#REF!</v>
      </c>
      <c r="Q12" s="52">
        <v>1</v>
      </c>
      <c r="R12" s="82">
        <v>46581.1</v>
      </c>
      <c r="S12" s="58" t="s">
        <v>135</v>
      </c>
    </row>
    <row r="13" spans="1:19" ht="28.5" customHeight="1">
      <c r="A13" s="49" t="s">
        <v>10</v>
      </c>
      <c r="B13" s="3" t="s">
        <v>11</v>
      </c>
      <c r="C13" s="2" t="s">
        <v>62</v>
      </c>
      <c r="D13" s="25">
        <v>549704.2</v>
      </c>
      <c r="E13" s="35">
        <f t="shared" si="0"/>
        <v>503895.5166666666</v>
      </c>
      <c r="F13" s="25">
        <v>510589</v>
      </c>
      <c r="G13" s="35">
        <v>542645.1</v>
      </c>
      <c r="H13" s="35">
        <v>417678</v>
      </c>
      <c r="I13" s="25">
        <v>508931.2</v>
      </c>
      <c r="J13" s="20">
        <f t="shared" si="1"/>
        <v>93.78711795241495</v>
      </c>
      <c r="K13" s="20">
        <f t="shared" si="2"/>
        <v>121.84773916749268</v>
      </c>
      <c r="L13" s="20">
        <f t="shared" si="3"/>
        <v>1657.7999999999884</v>
      </c>
      <c r="M13" s="4" t="s">
        <v>99</v>
      </c>
      <c r="N13" s="23" t="e">
        <f>#REF!+#REF!+#REF!</f>
        <v>#REF!</v>
      </c>
      <c r="O13" s="23" t="e">
        <f>#REF!+#REF!+#REF!</f>
        <v>#REF!</v>
      </c>
      <c r="P13" s="23" t="e">
        <f>#REF!+#REF!+#REF!</f>
        <v>#REF!</v>
      </c>
      <c r="Q13" s="52">
        <v>1</v>
      </c>
      <c r="R13" s="82">
        <v>9411.5</v>
      </c>
      <c r="S13" s="58" t="s">
        <v>135</v>
      </c>
    </row>
    <row r="14" spans="1:19" ht="30.75" customHeight="1">
      <c r="A14" s="49" t="s">
        <v>98</v>
      </c>
      <c r="B14" s="3" t="s">
        <v>114</v>
      </c>
      <c r="C14" s="2" t="s">
        <v>97</v>
      </c>
      <c r="D14" s="25">
        <v>33749.1</v>
      </c>
      <c r="E14" s="35">
        <f t="shared" si="0"/>
        <v>30936.674999999996</v>
      </c>
      <c r="F14" s="25">
        <v>29031.6</v>
      </c>
      <c r="G14" s="35">
        <v>32717.1</v>
      </c>
      <c r="H14" s="35">
        <v>24299.1</v>
      </c>
      <c r="I14" s="25">
        <v>28831.3</v>
      </c>
      <c r="J14" s="20">
        <f t="shared" si="1"/>
        <v>88.12303046419152</v>
      </c>
      <c r="K14" s="20">
        <f t="shared" si="2"/>
        <v>118.6517196110144</v>
      </c>
      <c r="L14" s="20">
        <f t="shared" si="3"/>
        <v>200.29999999999927</v>
      </c>
      <c r="M14" s="4" t="s">
        <v>99</v>
      </c>
      <c r="N14" s="23" t="e">
        <f>#REF!+#REF!+#REF!</f>
        <v>#REF!</v>
      </c>
      <c r="O14" s="23" t="e">
        <f>#REF!+#REF!+#REF!</f>
        <v>#REF!</v>
      </c>
      <c r="P14" s="23" t="e">
        <f>#REF!+#REF!+#REF!</f>
        <v>#REF!</v>
      </c>
      <c r="Q14" s="52">
        <v>2</v>
      </c>
      <c r="R14" s="82">
        <v>14.2</v>
      </c>
      <c r="S14" s="58" t="s">
        <v>135</v>
      </c>
    </row>
    <row r="15" spans="1:19" ht="29.25" customHeight="1">
      <c r="A15" s="49" t="s">
        <v>12</v>
      </c>
      <c r="B15" s="3" t="s">
        <v>13</v>
      </c>
      <c r="C15" s="2" t="s">
        <v>63</v>
      </c>
      <c r="D15" s="25">
        <v>4183874.1</v>
      </c>
      <c r="E15" s="35">
        <f t="shared" si="0"/>
        <v>3835217.925</v>
      </c>
      <c r="F15" s="25">
        <v>3994548.9</v>
      </c>
      <c r="G15" s="35">
        <v>4299691.6</v>
      </c>
      <c r="H15" s="35">
        <v>3368523.4</v>
      </c>
      <c r="I15" s="25">
        <v>3938221.9</v>
      </c>
      <c r="J15" s="20">
        <f t="shared" si="1"/>
        <v>91.59312495807839</v>
      </c>
      <c r="K15" s="20">
        <f t="shared" si="2"/>
        <v>116.9124103457319</v>
      </c>
      <c r="L15" s="20">
        <f t="shared" si="3"/>
        <v>56327</v>
      </c>
      <c r="M15" s="4" t="s">
        <v>99</v>
      </c>
      <c r="N15" s="36" t="e">
        <f>#REF!+#REF!+#REF!+#REF!</f>
        <v>#REF!</v>
      </c>
      <c r="O15" s="36" t="e">
        <f>#REF!+#REF!+#REF!+#REF!</f>
        <v>#REF!</v>
      </c>
      <c r="P15" s="36" t="e">
        <f>#REF!+#REF!+#REF!+#REF!</f>
        <v>#REF!</v>
      </c>
      <c r="Q15" s="52">
        <v>1</v>
      </c>
      <c r="R15" s="82">
        <v>75101.5</v>
      </c>
      <c r="S15" s="58" t="s">
        <v>135</v>
      </c>
    </row>
    <row r="16" spans="1:19" ht="17.25" customHeight="1">
      <c r="A16" s="49" t="s">
        <v>14</v>
      </c>
      <c r="B16" s="3" t="s">
        <v>15</v>
      </c>
      <c r="C16" s="2" t="s">
        <v>64</v>
      </c>
      <c r="D16" s="25">
        <v>99515.7</v>
      </c>
      <c r="E16" s="35">
        <f t="shared" si="0"/>
        <v>91222.725</v>
      </c>
      <c r="F16" s="25">
        <v>92082.4</v>
      </c>
      <c r="G16" s="35">
        <v>99414.5</v>
      </c>
      <c r="H16" s="35">
        <v>71981.9</v>
      </c>
      <c r="I16" s="25">
        <v>92059.8</v>
      </c>
      <c r="J16" s="20">
        <f t="shared" si="1"/>
        <v>92.6019846199498</v>
      </c>
      <c r="K16" s="20">
        <f t="shared" si="2"/>
        <v>127.89298420853021</v>
      </c>
      <c r="L16" s="20">
        <f t="shared" si="3"/>
        <v>22.59999999999127</v>
      </c>
      <c r="M16" s="4" t="s">
        <v>99</v>
      </c>
      <c r="N16" s="23" t="e">
        <f>#REF!+#REF!</f>
        <v>#REF!</v>
      </c>
      <c r="O16" s="23" t="e">
        <f>#REF!+#REF!</f>
        <v>#REF!</v>
      </c>
      <c r="P16" s="23" t="e">
        <f>#REF!+#REF!</f>
        <v>#REF!</v>
      </c>
      <c r="Q16" s="52">
        <v>1</v>
      </c>
      <c r="R16" s="82">
        <v>4368.9</v>
      </c>
      <c r="S16" s="58"/>
    </row>
    <row r="17" spans="1:19" ht="18" customHeight="1">
      <c r="A17" s="49" t="s">
        <v>16</v>
      </c>
      <c r="B17" s="3" t="s">
        <v>17</v>
      </c>
      <c r="C17" s="2" t="s">
        <v>65</v>
      </c>
      <c r="D17" s="25">
        <v>168299.4</v>
      </c>
      <c r="E17" s="35">
        <f t="shared" si="0"/>
        <v>154274.44999999998</v>
      </c>
      <c r="F17" s="25">
        <v>151993.5</v>
      </c>
      <c r="G17" s="35">
        <v>175079.9</v>
      </c>
      <c r="H17" s="35">
        <v>130098.1</v>
      </c>
      <c r="I17" s="25">
        <v>151425.4</v>
      </c>
      <c r="J17" s="20">
        <f t="shared" si="1"/>
        <v>86.48931145151442</v>
      </c>
      <c r="K17" s="20">
        <f t="shared" si="2"/>
        <v>116.39324478989315</v>
      </c>
      <c r="L17" s="20">
        <f t="shared" si="3"/>
        <v>568.1000000000058</v>
      </c>
      <c r="M17" s="4" t="s">
        <v>99</v>
      </c>
      <c r="N17" s="23" t="e">
        <f>#REF!+#REF!</f>
        <v>#REF!</v>
      </c>
      <c r="O17" s="23" t="e">
        <f>#REF!+#REF!</f>
        <v>#REF!</v>
      </c>
      <c r="P17" s="23" t="e">
        <f>#REF!+#REF!</f>
        <v>#REF!</v>
      </c>
      <c r="Q17" s="52">
        <v>1</v>
      </c>
      <c r="R17" s="82">
        <v>10954.6</v>
      </c>
      <c r="S17" s="58"/>
    </row>
    <row r="18" spans="1:19" ht="25.5">
      <c r="A18" s="49" t="s">
        <v>18</v>
      </c>
      <c r="B18" s="3" t="s">
        <v>19</v>
      </c>
      <c r="C18" s="2" t="s">
        <v>66</v>
      </c>
      <c r="D18" s="25">
        <v>136421.2</v>
      </c>
      <c r="E18" s="35">
        <f t="shared" si="0"/>
        <v>125052.76666666668</v>
      </c>
      <c r="F18" s="25">
        <v>124991.9</v>
      </c>
      <c r="G18" s="35">
        <v>149947.9</v>
      </c>
      <c r="H18" s="35">
        <v>94313.9</v>
      </c>
      <c r="I18" s="25">
        <v>124769.1</v>
      </c>
      <c r="J18" s="20">
        <f t="shared" si="1"/>
        <v>83.2083010165531</v>
      </c>
      <c r="K18" s="20">
        <f t="shared" si="2"/>
        <v>132.29131655037062</v>
      </c>
      <c r="L18" s="20">
        <f t="shared" si="3"/>
        <v>222.79999999998836</v>
      </c>
      <c r="M18" s="4" t="s">
        <v>99</v>
      </c>
      <c r="N18" s="23" t="e">
        <f>#REF!+#REF!</f>
        <v>#REF!</v>
      </c>
      <c r="O18" s="23" t="e">
        <f>#REF!+#REF!</f>
        <v>#REF!</v>
      </c>
      <c r="P18" s="23" t="e">
        <f>#REF!+#REF!</f>
        <v>#REF!</v>
      </c>
      <c r="Q18" s="52">
        <v>2</v>
      </c>
      <c r="R18" s="82">
        <v>480.9</v>
      </c>
      <c r="S18" s="58"/>
    </row>
    <row r="19" spans="1:19" ht="18.75" customHeight="1">
      <c r="A19" s="49" t="s">
        <v>20</v>
      </c>
      <c r="B19" s="3" t="s">
        <v>21</v>
      </c>
      <c r="C19" s="2" t="s">
        <v>70</v>
      </c>
      <c r="D19" s="25">
        <v>108721</v>
      </c>
      <c r="E19" s="35">
        <f t="shared" si="0"/>
        <v>99660.91666666667</v>
      </c>
      <c r="F19" s="25">
        <v>93903.5</v>
      </c>
      <c r="G19" s="35">
        <v>113333.4</v>
      </c>
      <c r="H19" s="35">
        <v>65947.8</v>
      </c>
      <c r="I19" s="25">
        <v>88514.6</v>
      </c>
      <c r="J19" s="20">
        <f t="shared" si="1"/>
        <v>78.10107170525194</v>
      </c>
      <c r="K19" s="20">
        <f t="shared" si="2"/>
        <v>134.21918547699846</v>
      </c>
      <c r="L19" s="20">
        <f t="shared" si="3"/>
        <v>5388.899999999994</v>
      </c>
      <c r="M19" s="4" t="s">
        <v>99</v>
      </c>
      <c r="N19" s="23" t="e">
        <f>#REF!+#REF!</f>
        <v>#REF!</v>
      </c>
      <c r="O19" s="23" t="e">
        <f>#REF!+#REF!</f>
        <v>#REF!</v>
      </c>
      <c r="P19" s="23" t="e">
        <f>#REF!+#REF!</f>
        <v>#REF!</v>
      </c>
      <c r="Q19" s="52">
        <v>1</v>
      </c>
      <c r="R19" s="82">
        <v>12849.3</v>
      </c>
      <c r="S19" s="58"/>
    </row>
    <row r="20" spans="1:19" ht="27.75" customHeight="1">
      <c r="A20" s="49" t="s">
        <v>22</v>
      </c>
      <c r="B20" s="3" t="s">
        <v>23</v>
      </c>
      <c r="C20" s="2" t="s">
        <v>69</v>
      </c>
      <c r="D20" s="25">
        <v>103804.4</v>
      </c>
      <c r="E20" s="35">
        <f t="shared" si="0"/>
        <v>95154.03333333334</v>
      </c>
      <c r="F20" s="25">
        <v>92966.6</v>
      </c>
      <c r="G20" s="35">
        <v>110612.8</v>
      </c>
      <c r="H20" s="35">
        <v>63362.6</v>
      </c>
      <c r="I20" s="25">
        <v>92569.2</v>
      </c>
      <c r="J20" s="20">
        <f t="shared" si="1"/>
        <v>83.6876021581589</v>
      </c>
      <c r="K20" s="20">
        <f t="shared" si="2"/>
        <v>146.09438375319195</v>
      </c>
      <c r="L20" s="20">
        <f t="shared" si="3"/>
        <v>397.40000000000873</v>
      </c>
      <c r="M20" s="4" t="s">
        <v>99</v>
      </c>
      <c r="N20" s="23" t="e">
        <f>#REF!+#REF!</f>
        <v>#REF!</v>
      </c>
      <c r="O20" s="23" t="e">
        <f>#REF!+#REF!</f>
        <v>#REF!</v>
      </c>
      <c r="P20" s="23" t="e">
        <f>#REF!+#REF!</f>
        <v>#REF!</v>
      </c>
      <c r="Q20" s="52">
        <v>2</v>
      </c>
      <c r="R20" s="82">
        <v>6751.1</v>
      </c>
      <c r="S20" s="58"/>
    </row>
    <row r="21" spans="1:19" ht="15.75" customHeight="1">
      <c r="A21" s="49" t="s">
        <v>24</v>
      </c>
      <c r="B21" s="3" t="s">
        <v>25</v>
      </c>
      <c r="C21" s="2" t="s">
        <v>68</v>
      </c>
      <c r="D21" s="25">
        <v>107823.5</v>
      </c>
      <c r="E21" s="35">
        <f t="shared" si="0"/>
        <v>98838.20833333333</v>
      </c>
      <c r="F21" s="25">
        <v>97161</v>
      </c>
      <c r="G21" s="35">
        <v>110910.3</v>
      </c>
      <c r="H21" s="35">
        <v>75676.6</v>
      </c>
      <c r="I21" s="25">
        <v>95088.6</v>
      </c>
      <c r="J21" s="20">
        <f t="shared" si="1"/>
        <v>85.73468830216852</v>
      </c>
      <c r="K21" s="20">
        <f t="shared" si="2"/>
        <v>125.65125811677586</v>
      </c>
      <c r="L21" s="20">
        <f t="shared" si="3"/>
        <v>2072.399999999994</v>
      </c>
      <c r="M21" s="4" t="s">
        <v>99</v>
      </c>
      <c r="N21" s="23" t="e">
        <f>#REF!+#REF!</f>
        <v>#REF!</v>
      </c>
      <c r="O21" s="23" t="e">
        <f>#REF!+#REF!</f>
        <v>#REF!</v>
      </c>
      <c r="P21" s="23" t="e">
        <f>#REF!+#REF!</f>
        <v>#REF!</v>
      </c>
      <c r="Q21" s="52">
        <v>3</v>
      </c>
      <c r="R21" s="82">
        <v>5200.4</v>
      </c>
      <c r="S21" s="58"/>
    </row>
    <row r="22" spans="1:19" ht="25.5">
      <c r="A22" s="49" t="s">
        <v>26</v>
      </c>
      <c r="B22" s="3" t="s">
        <v>27</v>
      </c>
      <c r="C22" s="2" t="s">
        <v>101</v>
      </c>
      <c r="D22" s="25">
        <v>96396.3</v>
      </c>
      <c r="E22" s="35">
        <f t="shared" si="0"/>
        <v>88363.27500000001</v>
      </c>
      <c r="F22" s="25">
        <v>87274.8</v>
      </c>
      <c r="G22" s="35">
        <v>97955.8</v>
      </c>
      <c r="H22" s="35">
        <v>70123.3</v>
      </c>
      <c r="I22" s="25">
        <v>85395.2</v>
      </c>
      <c r="J22" s="20">
        <f t="shared" si="1"/>
        <v>87.17727791514132</v>
      </c>
      <c r="K22" s="20">
        <f t="shared" si="2"/>
        <v>121.77863848392758</v>
      </c>
      <c r="L22" s="20">
        <f t="shared" si="3"/>
        <v>1879.6000000000058</v>
      </c>
      <c r="M22" s="4" t="s">
        <v>99</v>
      </c>
      <c r="N22" s="23" t="e">
        <f>#REF!+#REF!</f>
        <v>#REF!</v>
      </c>
      <c r="O22" s="23" t="e">
        <f>#REF!+#REF!</f>
        <v>#REF!</v>
      </c>
      <c r="P22" s="23" t="e">
        <f>#REF!+#REF!</f>
        <v>#REF!</v>
      </c>
      <c r="Q22" s="52">
        <v>1</v>
      </c>
      <c r="R22" s="82">
        <v>5577.2</v>
      </c>
      <c r="S22" s="58"/>
    </row>
    <row r="23" spans="1:19" ht="17.25" customHeight="1">
      <c r="A23" s="49" t="s">
        <v>28</v>
      </c>
      <c r="B23" s="3" t="s">
        <v>29</v>
      </c>
      <c r="C23" s="2" t="s">
        <v>67</v>
      </c>
      <c r="D23" s="25">
        <v>26111.5</v>
      </c>
      <c r="E23" s="35">
        <f t="shared" si="0"/>
        <v>23935.541666666668</v>
      </c>
      <c r="F23" s="25">
        <v>23857</v>
      </c>
      <c r="G23" s="35">
        <v>26149.1</v>
      </c>
      <c r="H23" s="35">
        <v>20085.5</v>
      </c>
      <c r="I23" s="25">
        <v>23680.6</v>
      </c>
      <c r="J23" s="20">
        <f t="shared" si="1"/>
        <v>90.55990454738404</v>
      </c>
      <c r="K23" s="20">
        <f t="shared" si="2"/>
        <v>117.8989818525802</v>
      </c>
      <c r="L23" s="20">
        <f t="shared" si="3"/>
        <v>176.40000000000146</v>
      </c>
      <c r="M23" s="4" t="s">
        <v>99</v>
      </c>
      <c r="N23" s="23" t="e">
        <f>#REF!+#REF!</f>
        <v>#REF!</v>
      </c>
      <c r="O23" s="23" t="e">
        <f>#REF!+#REF!</f>
        <v>#REF!</v>
      </c>
      <c r="P23" s="23" t="e">
        <f>#REF!+#REF!</f>
        <v>#REF!</v>
      </c>
      <c r="Q23" s="52">
        <v>3</v>
      </c>
      <c r="R23" s="82">
        <v>1463.4</v>
      </c>
      <c r="S23" s="58"/>
    </row>
    <row r="24" spans="1:19" ht="38.25">
      <c r="A24" s="49" t="s">
        <v>30</v>
      </c>
      <c r="B24" s="3" t="s">
        <v>31</v>
      </c>
      <c r="C24" s="2" t="s">
        <v>71</v>
      </c>
      <c r="D24" s="25">
        <v>997114.4</v>
      </c>
      <c r="E24" s="35">
        <f t="shared" si="0"/>
        <v>914021.5333333333</v>
      </c>
      <c r="F24" s="25">
        <v>985218.4</v>
      </c>
      <c r="G24" s="35">
        <v>706493.1</v>
      </c>
      <c r="H24" s="35">
        <v>901011.7</v>
      </c>
      <c r="I24" s="25">
        <v>961431.7</v>
      </c>
      <c r="J24" s="20">
        <f t="shared" si="1"/>
        <v>136.08507995336402</v>
      </c>
      <c r="K24" s="20">
        <f t="shared" si="2"/>
        <v>106.7057952743566</v>
      </c>
      <c r="L24" s="20">
        <f t="shared" si="3"/>
        <v>23786.70000000007</v>
      </c>
      <c r="M24" s="4" t="s">
        <v>99</v>
      </c>
      <c r="N24" s="23" t="e">
        <f>#REF!+#REF!+#REF!</f>
        <v>#REF!</v>
      </c>
      <c r="O24" s="23" t="e">
        <f>#REF!+#REF!+#REF!</f>
        <v>#REF!</v>
      </c>
      <c r="P24" s="23" t="e">
        <f>#REF!+#REF!+#REF!</f>
        <v>#REF!</v>
      </c>
      <c r="Q24" s="52">
        <v>1</v>
      </c>
      <c r="R24" s="82">
        <v>47647.6</v>
      </c>
      <c r="S24" s="58" t="s">
        <v>136</v>
      </c>
    </row>
    <row r="25" spans="1:19" ht="38.25">
      <c r="A25" s="49" t="s">
        <v>108</v>
      </c>
      <c r="B25" s="3" t="s">
        <v>109</v>
      </c>
      <c r="C25" s="2" t="s">
        <v>110</v>
      </c>
      <c r="D25" s="25">
        <v>115817.8</v>
      </c>
      <c r="E25" s="35">
        <f t="shared" si="0"/>
        <v>106166.31666666667</v>
      </c>
      <c r="F25" s="25">
        <f>138389.8-22572</f>
        <v>115817.79999999999</v>
      </c>
      <c r="G25" s="35">
        <v>169750.2</v>
      </c>
      <c r="H25" s="35">
        <v>4888.6</v>
      </c>
      <c r="I25" s="25">
        <v>33908.3</v>
      </c>
      <c r="J25" s="20">
        <f t="shared" si="1"/>
        <v>19.975410927350897</v>
      </c>
      <c r="K25" s="20">
        <f t="shared" si="2"/>
        <v>693.6198502638792</v>
      </c>
      <c r="L25" s="20">
        <f t="shared" si="3"/>
        <v>81909.49999999999</v>
      </c>
      <c r="M25" s="4" t="s">
        <v>99</v>
      </c>
      <c r="N25" s="23" t="e">
        <f>#REF!+#REF!+#REF!</f>
        <v>#REF!</v>
      </c>
      <c r="O25" s="23" t="e">
        <f>#REF!+#REF!+#REF!</f>
        <v>#REF!</v>
      </c>
      <c r="P25" s="23" t="e">
        <f>#REF!+#REF!+#REF!</f>
        <v>#REF!</v>
      </c>
      <c r="Q25" s="52">
        <v>1</v>
      </c>
      <c r="R25" s="82">
        <v>9745.6</v>
      </c>
      <c r="S25" s="58" t="s">
        <v>136</v>
      </c>
    </row>
    <row r="26" spans="1:19" ht="33" customHeight="1">
      <c r="A26" s="49" t="s">
        <v>32</v>
      </c>
      <c r="B26" s="3" t="s">
        <v>33</v>
      </c>
      <c r="C26" s="2" t="s">
        <v>72</v>
      </c>
      <c r="D26" s="25">
        <v>1473864.5</v>
      </c>
      <c r="E26" s="35">
        <f t="shared" si="0"/>
        <v>1351042.4583333335</v>
      </c>
      <c r="F26" s="25">
        <v>1328022.4</v>
      </c>
      <c r="G26" s="35">
        <v>1480736.8</v>
      </c>
      <c r="H26" s="35">
        <v>1095579.1</v>
      </c>
      <c r="I26" s="25">
        <v>1312715.2</v>
      </c>
      <c r="J26" s="20">
        <f t="shared" si="1"/>
        <v>88.65283823566753</v>
      </c>
      <c r="K26" s="20">
        <f t="shared" si="2"/>
        <v>119.819299218103</v>
      </c>
      <c r="L26" s="20">
        <f t="shared" si="3"/>
        <v>15307.199999999953</v>
      </c>
      <c r="M26" s="4" t="s">
        <v>99</v>
      </c>
      <c r="N26" s="23" t="e">
        <f>#REF!+#REF!</f>
        <v>#REF!</v>
      </c>
      <c r="O26" s="23" t="e">
        <f>#REF!+#REF!</f>
        <v>#REF!</v>
      </c>
      <c r="P26" s="23" t="e">
        <f>#REF!+#REF!</f>
        <v>#REF!</v>
      </c>
      <c r="Q26" s="52">
        <v>1</v>
      </c>
      <c r="R26" s="82">
        <v>68216.9</v>
      </c>
      <c r="S26" s="58" t="s">
        <v>134</v>
      </c>
    </row>
    <row r="27" spans="1:19" ht="27.75" customHeight="1">
      <c r="A27" s="49" t="s">
        <v>34</v>
      </c>
      <c r="B27" s="3" t="s">
        <v>111</v>
      </c>
      <c r="C27" s="2" t="s">
        <v>73</v>
      </c>
      <c r="D27" s="25">
        <v>844160</v>
      </c>
      <c r="E27" s="35">
        <f t="shared" si="0"/>
        <v>773813.3333333334</v>
      </c>
      <c r="F27" s="25">
        <v>715548.7</v>
      </c>
      <c r="G27" s="35">
        <v>869765.5</v>
      </c>
      <c r="H27" s="35">
        <v>577150.7</v>
      </c>
      <c r="I27" s="25">
        <v>648405.8</v>
      </c>
      <c r="J27" s="20">
        <f t="shared" si="1"/>
        <v>74.54949638724462</v>
      </c>
      <c r="K27" s="20">
        <f t="shared" si="2"/>
        <v>112.34601292175512</v>
      </c>
      <c r="L27" s="20">
        <f t="shared" si="3"/>
        <v>67142.8999999999</v>
      </c>
      <c r="M27" s="4" t="s">
        <v>99</v>
      </c>
      <c r="N27" s="23" t="e">
        <f>#REF!+#REF!</f>
        <v>#REF!</v>
      </c>
      <c r="O27" s="23" t="e">
        <f>#REF!+#REF!</f>
        <v>#REF!</v>
      </c>
      <c r="P27" s="23" t="e">
        <f>#REF!+#REF!</f>
        <v>#REF!</v>
      </c>
      <c r="Q27" s="52">
        <v>1</v>
      </c>
      <c r="R27" s="82">
        <v>11961.5</v>
      </c>
      <c r="S27" s="58" t="s">
        <v>134</v>
      </c>
    </row>
    <row r="28" spans="1:19" ht="40.5" customHeight="1">
      <c r="A28" s="49" t="s">
        <v>35</v>
      </c>
      <c r="B28" s="3" t="s">
        <v>100</v>
      </c>
      <c r="C28" s="2" t="s">
        <v>74</v>
      </c>
      <c r="D28" s="25">
        <v>22699.7</v>
      </c>
      <c r="E28" s="35">
        <f t="shared" si="0"/>
        <v>20808.058333333334</v>
      </c>
      <c r="F28" s="25">
        <v>18204.2</v>
      </c>
      <c r="G28" s="35">
        <v>22688</v>
      </c>
      <c r="H28" s="35">
        <v>12739.7</v>
      </c>
      <c r="I28" s="25">
        <v>15020.6</v>
      </c>
      <c r="J28" s="20">
        <f t="shared" si="1"/>
        <v>66.20504231311706</v>
      </c>
      <c r="K28" s="20">
        <f t="shared" si="2"/>
        <v>117.90387528748714</v>
      </c>
      <c r="L28" s="20">
        <f t="shared" si="3"/>
        <v>3183.6000000000004</v>
      </c>
      <c r="M28" s="4" t="s">
        <v>99</v>
      </c>
      <c r="N28" s="23" t="e">
        <f>#REF!</f>
        <v>#REF!</v>
      </c>
      <c r="O28" s="23" t="e">
        <f>#REF!</f>
        <v>#REF!</v>
      </c>
      <c r="P28" s="23" t="e">
        <f>#REF!</f>
        <v>#REF!</v>
      </c>
      <c r="Q28" s="52">
        <v>1</v>
      </c>
      <c r="R28" s="82">
        <v>2117.4</v>
      </c>
      <c r="S28" s="58" t="s">
        <v>137</v>
      </c>
    </row>
    <row r="29" spans="1:19" ht="30" customHeight="1">
      <c r="A29" s="49" t="s">
        <v>36</v>
      </c>
      <c r="B29" s="3" t="s">
        <v>37</v>
      </c>
      <c r="C29" s="2" t="s">
        <v>75</v>
      </c>
      <c r="D29" s="25">
        <v>162915.2</v>
      </c>
      <c r="E29" s="35">
        <f t="shared" si="0"/>
        <v>149338.93333333335</v>
      </c>
      <c r="F29" s="25">
        <v>160988.2</v>
      </c>
      <c r="G29" s="35">
        <v>172672.7</v>
      </c>
      <c r="H29" s="35">
        <v>142358.6</v>
      </c>
      <c r="I29" s="25">
        <v>157293.9</v>
      </c>
      <c r="J29" s="20">
        <f t="shared" si="1"/>
        <v>91.09367027908868</v>
      </c>
      <c r="K29" s="20">
        <f t="shared" si="2"/>
        <v>110.49132261767114</v>
      </c>
      <c r="L29" s="20">
        <f t="shared" si="3"/>
        <v>3694.3000000000175</v>
      </c>
      <c r="M29" s="4" t="s">
        <v>99</v>
      </c>
      <c r="N29" s="23" t="e">
        <f>#REF!</f>
        <v>#REF!</v>
      </c>
      <c r="O29" s="23" t="e">
        <f>#REF!</f>
        <v>#REF!</v>
      </c>
      <c r="P29" s="23" t="e">
        <f>#REF!</f>
        <v>#REF!</v>
      </c>
      <c r="Q29" s="52">
        <v>2</v>
      </c>
      <c r="R29" s="82">
        <v>424.3</v>
      </c>
      <c r="S29" s="58" t="s">
        <v>135</v>
      </c>
    </row>
    <row r="30" spans="1:19" ht="38.25">
      <c r="A30" s="49" t="s">
        <v>38</v>
      </c>
      <c r="B30" s="3" t="s">
        <v>39</v>
      </c>
      <c r="C30" s="2" t="s">
        <v>76</v>
      </c>
      <c r="D30" s="25">
        <v>126081.5</v>
      </c>
      <c r="E30" s="35">
        <f t="shared" si="0"/>
        <v>115574.70833333333</v>
      </c>
      <c r="F30" s="25">
        <v>121893.8</v>
      </c>
      <c r="G30" s="35">
        <v>128550.6</v>
      </c>
      <c r="H30" s="35">
        <v>96085.4</v>
      </c>
      <c r="I30" s="25">
        <v>121478.7</v>
      </c>
      <c r="J30" s="20">
        <f t="shared" si="1"/>
        <v>94.49874212955831</v>
      </c>
      <c r="K30" s="20">
        <f t="shared" si="2"/>
        <v>126.42784439675539</v>
      </c>
      <c r="L30" s="20">
        <f t="shared" si="3"/>
        <v>415.1000000000058</v>
      </c>
      <c r="M30" s="4" t="s">
        <v>99</v>
      </c>
      <c r="N30" s="23" t="e">
        <f>#REF!+#REF!+#REF!</f>
        <v>#REF!</v>
      </c>
      <c r="O30" s="23" t="e">
        <f>#REF!+#REF!+#REF!</f>
        <v>#REF!</v>
      </c>
      <c r="P30" s="23" t="e">
        <f>#REF!+#REF!+#REF!</f>
        <v>#REF!</v>
      </c>
      <c r="Q30" s="52">
        <v>3</v>
      </c>
      <c r="R30" s="82">
        <v>12.3</v>
      </c>
      <c r="S30" s="58" t="s">
        <v>131</v>
      </c>
    </row>
    <row r="31" spans="1:19" ht="38.25">
      <c r="A31" s="49" t="s">
        <v>40</v>
      </c>
      <c r="B31" s="3" t="s">
        <v>41</v>
      </c>
      <c r="C31" s="2" t="s">
        <v>77</v>
      </c>
      <c r="D31" s="25">
        <v>31419.7</v>
      </c>
      <c r="E31" s="35">
        <f t="shared" si="0"/>
        <v>28801.391666666666</v>
      </c>
      <c r="F31" s="25">
        <v>23980.6</v>
      </c>
      <c r="G31" s="35">
        <v>49431.4</v>
      </c>
      <c r="H31" s="35">
        <v>32407.6</v>
      </c>
      <c r="I31" s="25">
        <v>17911.3</v>
      </c>
      <c r="J31" s="20">
        <f t="shared" si="1"/>
        <v>36.23466055988703</v>
      </c>
      <c r="K31" s="20">
        <f t="shared" si="2"/>
        <v>55.26882583097792</v>
      </c>
      <c r="L31" s="20">
        <f t="shared" si="3"/>
        <v>6069.299999999999</v>
      </c>
      <c r="M31" s="4" t="s">
        <v>99</v>
      </c>
      <c r="N31" s="23" t="e">
        <f>#REF!+#REF!</f>
        <v>#REF!</v>
      </c>
      <c r="O31" s="23" t="e">
        <f>#REF!+#REF!</f>
        <v>#REF!</v>
      </c>
      <c r="P31" s="23" t="e">
        <f>#REF!+#REF!</f>
        <v>#REF!</v>
      </c>
      <c r="Q31" s="52">
        <v>1</v>
      </c>
      <c r="R31" s="82">
        <v>1.1</v>
      </c>
      <c r="S31" s="58" t="s">
        <v>134</v>
      </c>
    </row>
    <row r="32" spans="1:19" ht="20.25" customHeight="1">
      <c r="A32" s="49" t="s">
        <v>42</v>
      </c>
      <c r="B32" s="3" t="s">
        <v>43</v>
      </c>
      <c r="C32" s="2" t="s">
        <v>78</v>
      </c>
      <c r="D32" s="25">
        <v>405809</v>
      </c>
      <c r="E32" s="35">
        <f t="shared" si="0"/>
        <v>371991.5833333333</v>
      </c>
      <c r="F32" s="25">
        <v>375845</v>
      </c>
      <c r="G32" s="35">
        <v>410280.9</v>
      </c>
      <c r="H32" s="35">
        <v>287877.5</v>
      </c>
      <c r="I32" s="25">
        <v>363294.8</v>
      </c>
      <c r="J32" s="20">
        <f t="shared" si="1"/>
        <v>88.5478217484655</v>
      </c>
      <c r="K32" s="20">
        <f t="shared" si="2"/>
        <v>126.19770562131463</v>
      </c>
      <c r="L32" s="20">
        <f t="shared" si="3"/>
        <v>12550.200000000012</v>
      </c>
      <c r="M32" s="4" t="s">
        <v>99</v>
      </c>
      <c r="N32" s="23" t="e">
        <f>SUM(#REF!)</f>
        <v>#REF!</v>
      </c>
      <c r="O32" s="23" t="e">
        <f>SUM(#REF!)</f>
        <v>#REF!</v>
      </c>
      <c r="P32" s="23" t="e">
        <f>SUM(#REF!)</f>
        <v>#REF!</v>
      </c>
      <c r="Q32" s="52">
        <v>2</v>
      </c>
      <c r="R32" s="82">
        <v>3725.7</v>
      </c>
      <c r="S32" s="58" t="s">
        <v>132</v>
      </c>
    </row>
    <row r="33" spans="1:19" ht="30.75" customHeight="1">
      <c r="A33" s="49" t="s">
        <v>44</v>
      </c>
      <c r="B33" s="3" t="s">
        <v>45</v>
      </c>
      <c r="C33" s="2" t="s">
        <v>79</v>
      </c>
      <c r="D33" s="25">
        <v>191580.7</v>
      </c>
      <c r="E33" s="35">
        <f t="shared" si="0"/>
        <v>175615.64166666666</v>
      </c>
      <c r="F33" s="25">
        <v>179614.9</v>
      </c>
      <c r="G33" s="35">
        <v>191196.3</v>
      </c>
      <c r="H33" s="35">
        <v>72961.9</v>
      </c>
      <c r="I33" s="25">
        <v>166367</v>
      </c>
      <c r="J33" s="20">
        <f t="shared" si="1"/>
        <v>87.01371313147797</v>
      </c>
      <c r="K33" s="20">
        <f t="shared" si="2"/>
        <v>228.01900718045997</v>
      </c>
      <c r="L33" s="20">
        <f t="shared" si="3"/>
        <v>13247.899999999994</v>
      </c>
      <c r="M33" s="4" t="s">
        <v>99</v>
      </c>
      <c r="N33" s="23" t="e">
        <f>#REF!+#REF!+#REF!</f>
        <v>#REF!</v>
      </c>
      <c r="O33" s="23" t="e">
        <f>#REF!+#REF!+#REF!</f>
        <v>#REF!</v>
      </c>
      <c r="P33" s="23" t="e">
        <f>#REF!+#REF!+#REF!</f>
        <v>#REF!</v>
      </c>
      <c r="Q33" s="52">
        <v>1</v>
      </c>
      <c r="R33" s="82">
        <v>135.4</v>
      </c>
      <c r="S33" s="58" t="s">
        <v>135</v>
      </c>
    </row>
    <row r="34" spans="1:19" ht="25.5">
      <c r="A34" s="49" t="s">
        <v>46</v>
      </c>
      <c r="B34" s="3" t="s">
        <v>47</v>
      </c>
      <c r="C34" s="2" t="s">
        <v>80</v>
      </c>
      <c r="D34" s="25">
        <v>20116.6</v>
      </c>
      <c r="E34" s="35">
        <f t="shared" si="0"/>
        <v>18440.216666666667</v>
      </c>
      <c r="F34" s="25">
        <v>19783.8</v>
      </c>
      <c r="G34" s="35">
        <v>20116.6</v>
      </c>
      <c r="H34" s="35">
        <v>15268.5</v>
      </c>
      <c r="I34" s="25">
        <v>18922.3</v>
      </c>
      <c r="J34" s="20">
        <f t="shared" si="1"/>
        <v>94.06311205670939</v>
      </c>
      <c r="K34" s="20">
        <f t="shared" si="2"/>
        <v>123.93031404525657</v>
      </c>
      <c r="L34" s="20">
        <f t="shared" si="3"/>
        <v>861.5</v>
      </c>
      <c r="M34" s="4" t="s">
        <v>99</v>
      </c>
      <c r="N34" s="23" t="e">
        <f>#REF!</f>
        <v>#REF!</v>
      </c>
      <c r="O34" s="23" t="e">
        <f>#REF!</f>
        <v>#REF!</v>
      </c>
      <c r="P34" s="23" t="e">
        <f>#REF!</f>
        <v>#REF!</v>
      </c>
      <c r="Q34" s="52">
        <v>2</v>
      </c>
      <c r="R34" s="82">
        <v>27.9</v>
      </c>
      <c r="S34" s="58"/>
    </row>
    <row r="35" spans="1:19" ht="25.5">
      <c r="A35" s="49" t="s">
        <v>48</v>
      </c>
      <c r="B35" s="3" t="s">
        <v>49</v>
      </c>
      <c r="C35" s="2" t="s">
        <v>81</v>
      </c>
      <c r="D35" s="25">
        <v>6107.3</v>
      </c>
      <c r="E35" s="35">
        <f t="shared" si="0"/>
        <v>5598.358333333334</v>
      </c>
      <c r="F35" s="25">
        <v>6065.7</v>
      </c>
      <c r="G35" s="35">
        <v>4442.9</v>
      </c>
      <c r="H35" s="35">
        <v>3562.7</v>
      </c>
      <c r="I35" s="25">
        <v>5634.2</v>
      </c>
      <c r="J35" s="20">
        <f t="shared" si="1"/>
        <v>126.8135677147809</v>
      </c>
      <c r="K35" s="20">
        <f t="shared" si="2"/>
        <v>158.14410419064194</v>
      </c>
      <c r="L35" s="20">
        <f t="shared" si="3"/>
        <v>431.5</v>
      </c>
      <c r="M35" s="4" t="s">
        <v>99</v>
      </c>
      <c r="N35" s="23" t="e">
        <f>#REF!</f>
        <v>#REF!</v>
      </c>
      <c r="O35" s="23" t="e">
        <f>#REF!</f>
        <v>#REF!</v>
      </c>
      <c r="P35" s="23" t="e">
        <f>#REF!</f>
        <v>#REF!</v>
      </c>
      <c r="Q35" s="52">
        <v>3</v>
      </c>
      <c r="R35" s="82">
        <v>9.8</v>
      </c>
      <c r="S35" s="58"/>
    </row>
    <row r="36" spans="1:19" ht="19.5" customHeight="1">
      <c r="A36" s="49" t="s">
        <v>50</v>
      </c>
      <c r="B36" s="3" t="s">
        <v>51</v>
      </c>
      <c r="C36" s="2" t="s">
        <v>82</v>
      </c>
      <c r="D36" s="25">
        <v>126711.6</v>
      </c>
      <c r="E36" s="35">
        <f t="shared" si="0"/>
        <v>116152.30000000002</v>
      </c>
      <c r="F36" s="25">
        <v>118257.6</v>
      </c>
      <c r="G36" s="35">
        <v>126711.1</v>
      </c>
      <c r="H36" s="35">
        <v>94510.8</v>
      </c>
      <c r="I36" s="25">
        <v>115088.8</v>
      </c>
      <c r="J36" s="20">
        <f t="shared" si="1"/>
        <v>90.82771754013658</v>
      </c>
      <c r="K36" s="20">
        <f t="shared" si="2"/>
        <v>121.77317301303133</v>
      </c>
      <c r="L36" s="20">
        <f t="shared" si="3"/>
        <v>3168.800000000003</v>
      </c>
      <c r="M36" s="4" t="s">
        <v>99</v>
      </c>
      <c r="N36" s="23" t="e">
        <f>#REF!</f>
        <v>#REF!</v>
      </c>
      <c r="O36" s="23" t="e">
        <f>#REF!</f>
        <v>#REF!</v>
      </c>
      <c r="P36" s="23" t="e">
        <f>#REF!</f>
        <v>#REF!</v>
      </c>
      <c r="Q36" s="52">
        <v>3</v>
      </c>
      <c r="R36" s="82">
        <v>3249.8</v>
      </c>
      <c r="S36" s="58"/>
    </row>
    <row r="37" spans="1:19" ht="30.75" customHeight="1">
      <c r="A37" s="49" t="s">
        <v>52</v>
      </c>
      <c r="B37" s="3" t="s">
        <v>53</v>
      </c>
      <c r="C37" s="2" t="s">
        <v>84</v>
      </c>
      <c r="D37" s="25">
        <v>508872.9</v>
      </c>
      <c r="E37" s="35">
        <f t="shared" si="0"/>
        <v>466466.82500000007</v>
      </c>
      <c r="F37" s="25">
        <v>479020.3</v>
      </c>
      <c r="G37" s="35">
        <v>519157.5</v>
      </c>
      <c r="H37" s="35">
        <v>228223.5</v>
      </c>
      <c r="I37" s="25">
        <v>470707.4</v>
      </c>
      <c r="J37" s="20">
        <f t="shared" si="1"/>
        <v>90.66755271762423</v>
      </c>
      <c r="K37" s="20">
        <f t="shared" si="2"/>
        <v>206.24843629161768</v>
      </c>
      <c r="L37" s="20">
        <f t="shared" si="3"/>
        <v>8312.899999999965</v>
      </c>
      <c r="M37" s="4" t="s">
        <v>99</v>
      </c>
      <c r="N37" s="23" t="e">
        <f>#REF!+#REF!+#REF!</f>
        <v>#REF!</v>
      </c>
      <c r="O37" s="23" t="e">
        <f>#REF!+#REF!+#REF!</f>
        <v>#REF!</v>
      </c>
      <c r="P37" s="23" t="e">
        <f>#REF!+#REF!+#REF!</f>
        <v>#REF!</v>
      </c>
      <c r="Q37" s="53">
        <v>1</v>
      </c>
      <c r="R37" s="82">
        <v>0</v>
      </c>
      <c r="S37" s="59" t="s">
        <v>136</v>
      </c>
    </row>
    <row r="38" spans="1:19" ht="30.75" customHeight="1">
      <c r="A38" s="49" t="s">
        <v>54</v>
      </c>
      <c r="B38" s="3" t="s">
        <v>103</v>
      </c>
      <c r="C38" s="2" t="s">
        <v>83</v>
      </c>
      <c r="D38" s="25">
        <v>60229.6</v>
      </c>
      <c r="E38" s="35">
        <f t="shared" si="0"/>
        <v>55210.46666666667</v>
      </c>
      <c r="F38" s="25">
        <v>59191.7</v>
      </c>
      <c r="G38" s="35">
        <v>80429.6</v>
      </c>
      <c r="H38" s="35">
        <v>39031.8</v>
      </c>
      <c r="I38" s="25">
        <v>56510.7</v>
      </c>
      <c r="J38" s="20">
        <f t="shared" si="1"/>
        <v>70.26107303778707</v>
      </c>
      <c r="K38" s="20">
        <f t="shared" si="2"/>
        <v>144.78117842374678</v>
      </c>
      <c r="L38" s="20">
        <f t="shared" si="3"/>
        <v>2681</v>
      </c>
      <c r="M38" s="4" t="s">
        <v>99</v>
      </c>
      <c r="N38" s="23" t="e">
        <f>#REF!</f>
        <v>#REF!</v>
      </c>
      <c r="O38" s="23" t="e">
        <f>#REF!</f>
        <v>#REF!</v>
      </c>
      <c r="P38" s="23" t="e">
        <f>#REF!</f>
        <v>#REF!</v>
      </c>
      <c r="Q38" s="52">
        <v>3</v>
      </c>
      <c r="R38" s="82">
        <v>1900.7</v>
      </c>
      <c r="S38" s="58" t="s">
        <v>133</v>
      </c>
    </row>
    <row r="39" spans="1:19" ht="15" customHeight="1">
      <c r="A39" s="135" t="s">
        <v>129</v>
      </c>
      <c r="B39" s="136"/>
      <c r="C39" s="49"/>
      <c r="D39" s="22">
        <f>SUM(D6:D38)</f>
        <v>15294452.099999998</v>
      </c>
      <c r="E39" s="23">
        <f aca="true" t="shared" si="4" ref="E39:L39">SUM(E6:E38)</f>
        <v>14019914.425000003</v>
      </c>
      <c r="F39" s="22">
        <f t="shared" si="4"/>
        <v>14451073.6</v>
      </c>
      <c r="G39" s="22" t="e">
        <f t="shared" si="4"/>
        <v>#REF!</v>
      </c>
      <c r="H39" s="22" t="e">
        <f t="shared" si="4"/>
        <v>#REF!</v>
      </c>
      <c r="I39" s="22">
        <f t="shared" si="4"/>
        <v>13986607.4</v>
      </c>
      <c r="J39" s="22" t="e">
        <f t="shared" si="4"/>
        <v>#REF!</v>
      </c>
      <c r="K39" s="22" t="e">
        <f t="shared" si="4"/>
        <v>#REF!</v>
      </c>
      <c r="L39" s="22">
        <f t="shared" si="4"/>
        <v>464466.19999999984</v>
      </c>
      <c r="M39" s="22">
        <f aca="true" t="shared" si="5" ref="M39:R39">SUM(M6:M38)</f>
        <v>0</v>
      </c>
      <c r="N39" s="22" t="e">
        <f t="shared" si="5"/>
        <v>#REF!</v>
      </c>
      <c r="O39" s="22" t="e">
        <f t="shared" si="5"/>
        <v>#REF!</v>
      </c>
      <c r="P39" s="22" t="e">
        <f t="shared" si="5"/>
        <v>#REF!</v>
      </c>
      <c r="Q39" s="22">
        <f t="shared" si="5"/>
        <v>51</v>
      </c>
      <c r="R39" s="22">
        <f t="shared" si="5"/>
        <v>361959.30000000005</v>
      </c>
      <c r="S39" s="58"/>
    </row>
    <row r="40" spans="1:19" ht="12.75">
      <c r="A40"/>
      <c r="D40"/>
      <c r="E40"/>
      <c r="F40"/>
      <c r="H40"/>
      <c r="I40"/>
      <c r="R40" s="84"/>
      <c r="S40"/>
    </row>
    <row r="41" spans="1:19" ht="12.75">
      <c r="A41" s="132" t="s">
        <v>92</v>
      </c>
      <c r="B41" s="133"/>
      <c r="D41"/>
      <c r="E41"/>
      <c r="F41"/>
      <c r="H41"/>
      <c r="I41"/>
      <c r="R41" s="84"/>
      <c r="S41"/>
    </row>
    <row r="42" spans="1:19" ht="12.75">
      <c r="A42" s="60"/>
      <c r="B42" s="55" t="s">
        <v>137</v>
      </c>
      <c r="C42" s="61"/>
      <c r="D42" s="65">
        <f aca="true" t="shared" si="6" ref="D42:L42">D6+D28</f>
        <v>223202.2</v>
      </c>
      <c r="E42" s="64">
        <f t="shared" si="6"/>
        <v>204602.01666666666</v>
      </c>
      <c r="F42" s="65">
        <f t="shared" si="6"/>
        <v>195900.5</v>
      </c>
      <c r="G42" s="64">
        <f t="shared" si="6"/>
        <v>223335.8</v>
      </c>
      <c r="H42" s="64">
        <f t="shared" si="6"/>
        <v>152779.40000000002</v>
      </c>
      <c r="I42" s="65">
        <f t="shared" si="6"/>
        <v>188488.4</v>
      </c>
      <c r="J42" s="64">
        <f t="shared" si="6"/>
        <v>152.65891820909002</v>
      </c>
      <c r="K42" s="64">
        <f t="shared" si="6"/>
        <v>241.77432059692438</v>
      </c>
      <c r="L42" s="65">
        <f t="shared" si="6"/>
        <v>7412.1</v>
      </c>
      <c r="M42" s="65" t="e">
        <f aca="true" t="shared" si="7" ref="M42:R42">M6+M28</f>
        <v>#VALUE!</v>
      </c>
      <c r="N42" s="65" t="e">
        <f t="shared" si="7"/>
        <v>#REF!</v>
      </c>
      <c r="O42" s="65" t="e">
        <f t="shared" si="7"/>
        <v>#REF!</v>
      </c>
      <c r="P42" s="65" t="e">
        <f t="shared" si="7"/>
        <v>#REF!</v>
      </c>
      <c r="Q42" s="65">
        <f t="shared" si="7"/>
        <v>3</v>
      </c>
      <c r="R42" s="85">
        <f t="shared" si="7"/>
        <v>9705.2</v>
      </c>
      <c r="S42" s="59"/>
    </row>
    <row r="43" spans="1:19" ht="12.75">
      <c r="A43" s="62"/>
      <c r="B43" s="55" t="s">
        <v>131</v>
      </c>
      <c r="C43" s="54"/>
      <c r="D43" s="66">
        <f aca="true" t="shared" si="8" ref="D43:L43">D7+D30</f>
        <v>931862.8</v>
      </c>
      <c r="E43" s="66">
        <f t="shared" si="8"/>
        <v>854207.5666666667</v>
      </c>
      <c r="F43" s="66">
        <f t="shared" si="8"/>
        <v>927675.1000000001</v>
      </c>
      <c r="G43" s="66">
        <f t="shared" si="8"/>
        <v>976771.5</v>
      </c>
      <c r="H43" s="66">
        <f t="shared" si="8"/>
        <v>772311.6</v>
      </c>
      <c r="I43" s="66">
        <f t="shared" si="8"/>
        <v>858613.6</v>
      </c>
      <c r="J43" s="66">
        <f t="shared" si="8"/>
        <v>181.4023895166953</v>
      </c>
      <c r="K43" s="66">
        <f t="shared" si="8"/>
        <v>235.43499318809177</v>
      </c>
      <c r="L43" s="66">
        <f t="shared" si="8"/>
        <v>69061.50000000003</v>
      </c>
      <c r="M43" s="66" t="e">
        <f aca="true" t="shared" si="9" ref="M43:R43">M7+M30</f>
        <v>#VALUE!</v>
      </c>
      <c r="N43" s="66" t="e">
        <f t="shared" si="9"/>
        <v>#REF!</v>
      </c>
      <c r="O43" s="66" t="e">
        <f t="shared" si="9"/>
        <v>#REF!</v>
      </c>
      <c r="P43" s="66" t="e">
        <f t="shared" si="9"/>
        <v>#REF!</v>
      </c>
      <c r="Q43" s="66">
        <f t="shared" si="9"/>
        <v>3</v>
      </c>
      <c r="R43" s="86">
        <f t="shared" si="9"/>
        <v>12.3</v>
      </c>
      <c r="S43" s="59"/>
    </row>
    <row r="44" spans="1:19" ht="12.75">
      <c r="A44" s="62"/>
      <c r="B44" s="55" t="s">
        <v>132</v>
      </c>
      <c r="C44" s="54"/>
      <c r="D44" s="66">
        <f aca="true" t="shared" si="10" ref="D44:L44">D8+D32</f>
        <v>933806.4</v>
      </c>
      <c r="E44" s="66">
        <f t="shared" si="10"/>
        <v>855989.2</v>
      </c>
      <c r="F44" s="66">
        <f t="shared" si="10"/>
        <v>903102.8</v>
      </c>
      <c r="G44" s="66" t="e">
        <f t="shared" si="10"/>
        <v>#REF!</v>
      </c>
      <c r="H44" s="66" t="e">
        <f t="shared" si="10"/>
        <v>#REF!</v>
      </c>
      <c r="I44" s="66">
        <f t="shared" si="10"/>
        <v>870054.2</v>
      </c>
      <c r="J44" s="66" t="e">
        <f t="shared" si="10"/>
        <v>#REF!</v>
      </c>
      <c r="K44" s="66" t="e">
        <f t="shared" si="10"/>
        <v>#REF!</v>
      </c>
      <c r="L44" s="66">
        <f t="shared" si="10"/>
        <v>33048.600000000035</v>
      </c>
      <c r="M44" s="66" t="e">
        <f aca="true" t="shared" si="11" ref="M44:R44">M8+M32</f>
        <v>#VALUE!</v>
      </c>
      <c r="N44" s="66" t="e">
        <f t="shared" si="11"/>
        <v>#REF!</v>
      </c>
      <c r="O44" s="66" t="e">
        <f t="shared" si="11"/>
        <v>#REF!</v>
      </c>
      <c r="P44" s="66" t="e">
        <f t="shared" si="11"/>
        <v>#REF!</v>
      </c>
      <c r="Q44" s="66" t="e">
        <f t="shared" si="11"/>
        <v>#VALUE!</v>
      </c>
      <c r="R44" s="86">
        <f t="shared" si="11"/>
        <v>3769</v>
      </c>
      <c r="S44" s="59"/>
    </row>
    <row r="45" spans="1:19" ht="12.75">
      <c r="A45" s="62"/>
      <c r="B45" s="55" t="s">
        <v>133</v>
      </c>
      <c r="C45" s="54"/>
      <c r="D45" s="66">
        <f>D9+D10+D38</f>
        <v>615417.9</v>
      </c>
      <c r="E45" s="66">
        <f aca="true" t="shared" si="12" ref="E45:L45">E9+E10+E38</f>
        <v>564133.0750000001</v>
      </c>
      <c r="F45" s="66">
        <f t="shared" si="12"/>
        <v>548446.1</v>
      </c>
      <c r="G45" s="66">
        <f t="shared" si="12"/>
        <v>622328.8999999999</v>
      </c>
      <c r="H45" s="66">
        <f t="shared" si="12"/>
        <v>242667.09999999998</v>
      </c>
      <c r="I45" s="66">
        <f t="shared" si="12"/>
        <v>531483.3999999999</v>
      </c>
      <c r="J45" s="66">
        <f t="shared" si="12"/>
        <v>6913.062548865764</v>
      </c>
      <c r="K45" s="66">
        <f t="shared" si="12"/>
        <v>14196.819365248428</v>
      </c>
      <c r="L45" s="66">
        <f t="shared" si="12"/>
        <v>16962.70000000001</v>
      </c>
      <c r="M45" s="66" t="e">
        <f aca="true" t="shared" si="13" ref="M45:R45">M9+M10+M38</f>
        <v>#VALUE!</v>
      </c>
      <c r="N45" s="66" t="e">
        <f t="shared" si="13"/>
        <v>#REF!</v>
      </c>
      <c r="O45" s="66" t="e">
        <f t="shared" si="13"/>
        <v>#REF!</v>
      </c>
      <c r="P45" s="66" t="e">
        <f t="shared" si="13"/>
        <v>#REF!</v>
      </c>
      <c r="Q45" s="66">
        <f t="shared" si="13"/>
        <v>6</v>
      </c>
      <c r="R45" s="86">
        <f t="shared" si="13"/>
        <v>28104.2</v>
      </c>
      <c r="S45" s="59"/>
    </row>
    <row r="46" spans="1:19" ht="12.75">
      <c r="A46" s="62"/>
      <c r="B46" s="55" t="s">
        <v>134</v>
      </c>
      <c r="C46" s="54"/>
      <c r="D46" s="66">
        <f>D11+D26+D27+D31</f>
        <v>2434661.6</v>
      </c>
      <c r="E46" s="66">
        <f aca="true" t="shared" si="14" ref="E46:L46">E11+E26+E27+E31</f>
        <v>2231773.1333333333</v>
      </c>
      <c r="F46" s="66">
        <f t="shared" si="14"/>
        <v>2150541.6999999997</v>
      </c>
      <c r="G46" s="66">
        <f t="shared" si="14"/>
        <v>2493767</v>
      </c>
      <c r="H46" s="66">
        <f t="shared" si="14"/>
        <v>1767688.7000000002</v>
      </c>
      <c r="I46" s="66">
        <f t="shared" si="14"/>
        <v>2060615.3</v>
      </c>
      <c r="J46" s="66">
        <f t="shared" si="14"/>
        <v>286.38160866223564</v>
      </c>
      <c r="K46" s="66">
        <f t="shared" si="14"/>
        <v>417.85988451807003</v>
      </c>
      <c r="L46" s="66">
        <f t="shared" si="14"/>
        <v>89926.39999999986</v>
      </c>
      <c r="M46" s="66" t="e">
        <f aca="true" t="shared" si="15" ref="M46:R46">M11+M26+M27+M31</f>
        <v>#VALUE!</v>
      </c>
      <c r="N46" s="66" t="e">
        <f t="shared" si="15"/>
        <v>#REF!</v>
      </c>
      <c r="O46" s="66" t="e">
        <f t="shared" si="15"/>
        <v>#REF!</v>
      </c>
      <c r="P46" s="66" t="e">
        <f t="shared" si="15"/>
        <v>#REF!</v>
      </c>
      <c r="Q46" s="66">
        <f t="shared" si="15"/>
        <v>4</v>
      </c>
      <c r="R46" s="86">
        <f t="shared" si="15"/>
        <v>80374.1</v>
      </c>
      <c r="S46" s="59"/>
    </row>
    <row r="47" spans="1:19" ht="12.75">
      <c r="A47" s="62"/>
      <c r="B47" s="55" t="s">
        <v>135</v>
      </c>
      <c r="C47" s="54"/>
      <c r="D47" s="66">
        <f>D12+D13+D14+D15+D29+D33</f>
        <v>7533667.600000001</v>
      </c>
      <c r="E47" s="66">
        <f aca="true" t="shared" si="16" ref="E47:L47">E12+E13+E14+E15+E29+E33</f>
        <v>6905861.966666666</v>
      </c>
      <c r="F47" s="66">
        <f t="shared" si="16"/>
        <v>7237013.100000001</v>
      </c>
      <c r="G47" s="66">
        <f t="shared" si="16"/>
        <v>7674577.5</v>
      </c>
      <c r="H47" s="66">
        <f t="shared" si="16"/>
        <v>5929203.8</v>
      </c>
      <c r="I47" s="66">
        <f t="shared" si="16"/>
        <v>7118157.300000001</v>
      </c>
      <c r="J47" s="66">
        <f t="shared" si="16"/>
        <v>546.8011614163061</v>
      </c>
      <c r="K47" s="66">
        <f t="shared" si="16"/>
        <v>817.7322730703555</v>
      </c>
      <c r="L47" s="66">
        <f t="shared" si="16"/>
        <v>118855.8</v>
      </c>
      <c r="M47" s="66" t="e">
        <f aca="true" t="shared" si="17" ref="M47:R47">M12+M13+M14+M15+M29+M33</f>
        <v>#VALUE!</v>
      </c>
      <c r="N47" s="66" t="e">
        <f t="shared" si="17"/>
        <v>#REF!</v>
      </c>
      <c r="O47" s="66" t="e">
        <f t="shared" si="17"/>
        <v>#REF!</v>
      </c>
      <c r="P47" s="66" t="e">
        <f t="shared" si="17"/>
        <v>#REF!</v>
      </c>
      <c r="Q47" s="66">
        <f t="shared" si="17"/>
        <v>8</v>
      </c>
      <c r="R47" s="86">
        <f t="shared" si="17"/>
        <v>131667.99999999997</v>
      </c>
      <c r="S47" s="59"/>
    </row>
    <row r="48" spans="1:19" ht="13.5" thickBot="1">
      <c r="A48" s="74"/>
      <c r="B48" s="75" t="s">
        <v>136</v>
      </c>
      <c r="C48" s="76"/>
      <c r="D48" s="77">
        <f>D24+D25+D37</f>
        <v>1621805.1</v>
      </c>
      <c r="E48" s="77">
        <f aca="true" t="shared" si="18" ref="E48:L48">E24+E25+E37</f>
        <v>1486654.675</v>
      </c>
      <c r="F48" s="77">
        <f t="shared" si="18"/>
        <v>1580056.5</v>
      </c>
      <c r="G48" s="77">
        <f t="shared" si="18"/>
        <v>1395400.8</v>
      </c>
      <c r="H48" s="77">
        <f t="shared" si="18"/>
        <v>1134123.7999999998</v>
      </c>
      <c r="I48" s="77">
        <f t="shared" si="18"/>
        <v>1466047.4</v>
      </c>
      <c r="J48" s="77">
        <f t="shared" si="18"/>
        <v>246.72804359833916</v>
      </c>
      <c r="K48" s="77">
        <f t="shared" si="18"/>
        <v>1006.5740818298536</v>
      </c>
      <c r="L48" s="77">
        <f t="shared" si="18"/>
        <v>114009.10000000002</v>
      </c>
      <c r="M48" s="77" t="e">
        <f aca="true" t="shared" si="19" ref="M48:R48">M24+M25+M37</f>
        <v>#VALUE!</v>
      </c>
      <c r="N48" s="77" t="e">
        <f t="shared" si="19"/>
        <v>#REF!</v>
      </c>
      <c r="O48" s="77" t="e">
        <f t="shared" si="19"/>
        <v>#REF!</v>
      </c>
      <c r="P48" s="77" t="e">
        <f t="shared" si="19"/>
        <v>#REF!</v>
      </c>
      <c r="Q48" s="77">
        <f t="shared" si="19"/>
        <v>3</v>
      </c>
      <c r="R48" s="87">
        <f t="shared" si="19"/>
        <v>57393.2</v>
      </c>
      <c r="S48" s="78"/>
    </row>
    <row r="49" spans="1:19" ht="13.5" thickTop="1">
      <c r="A49" s="69"/>
      <c r="B49" s="70" t="s">
        <v>138</v>
      </c>
      <c r="C49" s="71"/>
      <c r="D49" s="72">
        <f>D16+D17+D18+D19+D20+D21+D22+D23</f>
        <v>847093</v>
      </c>
      <c r="E49" s="72">
        <f aca="true" t="shared" si="20" ref="E49:L49">E16+E17+E18+E19+E20+E21+E22+E23</f>
        <v>776501.9166666667</v>
      </c>
      <c r="F49" s="72">
        <f t="shared" si="20"/>
        <v>764230.7000000001</v>
      </c>
      <c r="G49" s="72">
        <f t="shared" si="20"/>
        <v>883403.7000000002</v>
      </c>
      <c r="H49" s="72">
        <f t="shared" si="20"/>
        <v>591589.7000000001</v>
      </c>
      <c r="I49" s="72">
        <f t="shared" si="20"/>
        <v>753502.4999999999</v>
      </c>
      <c r="J49" s="72">
        <f t="shared" si="20"/>
        <v>687.560141716122</v>
      </c>
      <c r="K49" s="72">
        <f t="shared" si="20"/>
        <v>1022.219993232268</v>
      </c>
      <c r="L49" s="72">
        <f t="shared" si="20"/>
        <v>10728.19999999999</v>
      </c>
      <c r="M49" s="72" t="e">
        <f aca="true" t="shared" si="21" ref="M49:R49">M16+M17+M18+M19+M20+M21+M22+M23</f>
        <v>#VALUE!</v>
      </c>
      <c r="N49" s="72" t="e">
        <f t="shared" si="21"/>
        <v>#REF!</v>
      </c>
      <c r="O49" s="72" t="e">
        <f t="shared" si="21"/>
        <v>#REF!</v>
      </c>
      <c r="P49" s="72" t="e">
        <f t="shared" si="21"/>
        <v>#REF!</v>
      </c>
      <c r="Q49" s="72">
        <f t="shared" si="21"/>
        <v>14</v>
      </c>
      <c r="R49" s="88">
        <f t="shared" si="21"/>
        <v>47645.799999999996</v>
      </c>
      <c r="S49" s="73"/>
    </row>
    <row r="50" spans="1:19" ht="12.75">
      <c r="A50" s="62"/>
      <c r="B50" s="55" t="s">
        <v>139</v>
      </c>
      <c r="C50" s="54"/>
      <c r="D50" s="66">
        <f>D34+D35+D36</f>
        <v>152935.5</v>
      </c>
      <c r="E50" s="66">
        <f aca="true" t="shared" si="22" ref="E50:L50">E34+E35+E36</f>
        <v>140190.87500000003</v>
      </c>
      <c r="F50" s="66">
        <f t="shared" si="22"/>
        <v>144107.1</v>
      </c>
      <c r="G50" s="66">
        <f t="shared" si="22"/>
        <v>151270.6</v>
      </c>
      <c r="H50" s="66">
        <f t="shared" si="22"/>
        <v>113342</v>
      </c>
      <c r="I50" s="66">
        <f t="shared" si="22"/>
        <v>139645.3</v>
      </c>
      <c r="J50" s="66">
        <f t="shared" si="22"/>
        <v>311.70439731162685</v>
      </c>
      <c r="K50" s="66">
        <f t="shared" si="22"/>
        <v>403.84759124892986</v>
      </c>
      <c r="L50" s="66">
        <f t="shared" si="22"/>
        <v>4461.800000000003</v>
      </c>
      <c r="M50" s="66" t="e">
        <f aca="true" t="shared" si="23" ref="M50:R50">M34+M35+M36</f>
        <v>#VALUE!</v>
      </c>
      <c r="N50" s="66" t="e">
        <f t="shared" si="23"/>
        <v>#REF!</v>
      </c>
      <c r="O50" s="66" t="e">
        <f t="shared" si="23"/>
        <v>#REF!</v>
      </c>
      <c r="P50" s="66" t="e">
        <f t="shared" si="23"/>
        <v>#REF!</v>
      </c>
      <c r="Q50" s="66">
        <f t="shared" si="23"/>
        <v>8</v>
      </c>
      <c r="R50" s="86">
        <f t="shared" si="23"/>
        <v>3287.5</v>
      </c>
      <c r="S50" s="59"/>
    </row>
    <row r="51" spans="1:19" ht="12.75">
      <c r="A51" s="62"/>
      <c r="B51" s="58"/>
      <c r="C51" s="54"/>
      <c r="D51" s="56"/>
      <c r="E51" s="63"/>
      <c r="F51" s="56"/>
      <c r="G51" s="54"/>
      <c r="H51" s="63"/>
      <c r="I51" s="56"/>
      <c r="J51" s="54"/>
      <c r="K51" s="54"/>
      <c r="L51" s="56"/>
      <c r="M51" s="54"/>
      <c r="N51" s="54"/>
      <c r="O51" s="54"/>
      <c r="P51" s="54"/>
      <c r="Q51" s="54"/>
      <c r="R51" s="89"/>
      <c r="S51" s="59"/>
    </row>
    <row r="52" spans="4:18" ht="12.75">
      <c r="D52" s="67">
        <f>SUM(D42:D51)</f>
        <v>15294452.1</v>
      </c>
      <c r="E52" s="67">
        <f aca="true" t="shared" si="24" ref="E52:L52">SUM(E42:E51)</f>
        <v>14019914.424999999</v>
      </c>
      <c r="F52" s="67">
        <f t="shared" si="24"/>
        <v>14451073.6</v>
      </c>
      <c r="G52" s="67" t="e">
        <f t="shared" si="24"/>
        <v>#REF!</v>
      </c>
      <c r="H52" s="67" t="e">
        <f t="shared" si="24"/>
        <v>#REF!</v>
      </c>
      <c r="I52" s="67">
        <f t="shared" si="24"/>
        <v>13986607.4</v>
      </c>
      <c r="J52" s="67" t="e">
        <f t="shared" si="24"/>
        <v>#REF!</v>
      </c>
      <c r="K52" s="67" t="e">
        <f t="shared" si="24"/>
        <v>#REF!</v>
      </c>
      <c r="L52" s="67">
        <f t="shared" si="24"/>
        <v>464466.19999999995</v>
      </c>
      <c r="M52" s="67" t="e">
        <f aca="true" t="shared" si="25" ref="M52:R52">SUM(M42:M51)</f>
        <v>#VALUE!</v>
      </c>
      <c r="N52" s="67" t="e">
        <f t="shared" si="25"/>
        <v>#REF!</v>
      </c>
      <c r="O52" s="67" t="e">
        <f t="shared" si="25"/>
        <v>#REF!</v>
      </c>
      <c r="P52" s="67" t="e">
        <f t="shared" si="25"/>
        <v>#REF!</v>
      </c>
      <c r="Q52" s="67" t="e">
        <f t="shared" si="25"/>
        <v>#VALUE!</v>
      </c>
      <c r="R52" s="90">
        <f t="shared" si="25"/>
        <v>361959.3</v>
      </c>
    </row>
    <row r="53" spans="4:12" ht="12.75">
      <c r="D53" s="67"/>
      <c r="E53" s="67"/>
      <c r="F53" s="67"/>
      <c r="G53" s="67"/>
      <c r="H53" s="67"/>
      <c r="I53" s="67"/>
      <c r="J53" s="67"/>
      <c r="K53" s="67"/>
      <c r="L53" s="67"/>
    </row>
  </sheetData>
  <autoFilter ref="A5:S39"/>
  <mergeCells count="4">
    <mergeCell ref="A41:B41"/>
    <mergeCell ref="A2:S2"/>
    <mergeCell ref="A39:B39"/>
    <mergeCell ref="A3:S3"/>
  </mergeCells>
  <printOptions/>
  <pageMargins left="0.25" right="0.25" top="0.38" bottom="0.1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perm</cp:lastModifiedBy>
  <cp:lastPrinted>2009-03-18T07:57:50Z</cp:lastPrinted>
  <dcterms:created xsi:type="dcterms:W3CDTF">2002-03-11T10:22:12Z</dcterms:created>
  <dcterms:modified xsi:type="dcterms:W3CDTF">2009-03-18T08:02:31Z</dcterms:modified>
  <cp:category/>
  <cp:version/>
  <cp:contentType/>
  <cp:contentStatus/>
</cp:coreProperties>
</file>