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анализ Расходы" sheetId="1" r:id="rId1"/>
  </sheets>
  <definedNames>
    <definedName name="_xlnm.Print_Titles" localSheetId="0">'анализ Расходы'!$4:$5</definedName>
    <definedName name="_xlnm.Print_Area" localSheetId="0">'анализ Расходы'!$A$1:$J$132</definedName>
  </definedNames>
  <calcPr fullCalcOnLoad="1"/>
</workbook>
</file>

<file path=xl/sharedStrings.xml><?xml version="1.0" encoding="utf-8"?>
<sst xmlns="http://schemas.openxmlformats.org/spreadsheetml/2006/main" count="256" uniqueCount="142">
  <si>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</si>
  <si>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</si>
  <si>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</si>
  <si>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</si>
  <si>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</si>
  <si>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</si>
  <si>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</si>
  <si>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</si>
  <si>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</si>
  <si>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</si>
  <si>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</si>
  <si>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</si>
  <si>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</si>
  <si>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</si>
  <si>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</si>
  <si>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</si>
  <si>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</si>
  <si>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</si>
  <si>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</si>
  <si>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</si>
  <si>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</si>
  <si>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</si>
  <si>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</si>
  <si>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</si>
  <si>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</si>
  <si>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</si>
  <si>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</si>
  <si>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</si>
  <si>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</si>
  <si>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</si>
  <si>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</si>
  <si>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</si>
  <si>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</si>
  <si>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</si>
  <si>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</si>
  <si>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</si>
  <si>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</si>
  <si>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</si>
  <si>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</si>
  <si>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</si>
  <si>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</si>
  <si>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</si>
  <si>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</si>
  <si>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</si>
  <si>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</si>
  <si>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</si>
  <si>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</si>
  <si>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</si>
  <si>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</si>
  <si>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</si>
  <si>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</si>
  <si>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</si>
  <si>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</si>
  <si>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</si>
  <si>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</si>
  <si>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</si>
  <si>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</si>
  <si>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</si>
  <si>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</si>
  <si>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</si>
  <si>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</si>
  <si>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</si>
  <si>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</si>
  <si>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</si>
  <si>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</si>
  <si>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</si>
  <si>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</si>
  <si>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</si>
  <si>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</si>
  <si>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</si>
  <si>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</si>
  <si>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</si>
  <si>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</si>
  <si>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</si>
  <si>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</si>
  <si>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</si>
  <si>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</si>
  <si>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</si>
  <si>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</si>
  <si>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</si>
  <si>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</si>
  <si>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</si>
  <si>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</si>
  <si>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</si>
  <si>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</si>
  <si>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</si>
  <si>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</si>
  <si>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</si>
  <si>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</si>
  <si>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</si>
  <si>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</si>
  <si>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</si>
  <si>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</si>
  <si>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</si>
  <si>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</si>
  <si>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</si>
  <si>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</si>
  <si>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</si>
  <si>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</si>
  <si>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</si>
  <si>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</si>
  <si>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</si>
  <si>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</si>
  <si>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</si>
  <si>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</si>
  <si>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</si>
  <si>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</si>
  <si>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</si>
  <si>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</si>
  <si>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</si>
  <si>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</si>
  <si>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</si>
  <si>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Итого по КВСР 902 в т.ч.:</t>
  </si>
  <si>
    <t>Итого по КВСР 188 в т.ч.:</t>
  </si>
  <si>
    <t>Наименование ГРБС</t>
  </si>
  <si>
    <t>в том числе:</t>
  </si>
  <si>
    <t>ВСЕГО РАСХОДОВ</t>
  </si>
  <si>
    <t>% кассового исполнения плана 9 месяцев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</si>
  <si>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</si>
  <si>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</si>
  <si>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</si>
  <si>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</si>
  <si>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</si>
  <si>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</si>
  <si>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</si>
  <si>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</si>
  <si>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</si>
  <si>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Кассовый расход за отчетный период</t>
  </si>
  <si>
    <t>Источники финансирования</t>
  </si>
  <si>
    <t>Департамент земельных отношений администрации города Перми</t>
  </si>
  <si>
    <t>расходы,переданные из краевого бюджета на выполнение полномочий городского округа</t>
  </si>
  <si>
    <t>Кассовый план 1 полугодия</t>
  </si>
  <si>
    <t>расходы  местного бюджета с учетом зарезервированных средств</t>
  </si>
  <si>
    <t>Итого по КВСР 177 в т.ч.:</t>
  </si>
  <si>
    <t>ГУ 10-ОГПС МЧС России по Пермскому краю</t>
  </si>
  <si>
    <t>%  выполнения кассового плана за отчетный период</t>
  </si>
  <si>
    <t>приложение 3</t>
  </si>
  <si>
    <t>Ассигнования годовые</t>
  </si>
  <si>
    <t>Оперативный анализ исполнения бюджета города Перми по расходам на 1 июля 2008 года</t>
  </si>
  <si>
    <t>Кассовый план года</t>
  </si>
  <si>
    <t>Отклонение от установленного уровня выполнения плана  (95,0%)*</t>
  </si>
  <si>
    <t xml:space="preserve">* -  уровень оценки установлен 95% исполнения кассового плана по расходам за 1 полугодие 2008 года, в соответствии с распоряжением главы администрации города от 20.03.2008 № 57-р "Об итогах исполнения бюджета города за 2007 год".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</si>
</sst>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indent="2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/>
    </xf>
    <xf numFmtId="49" fontId="3" fillId="0" borderId="6" xfId="0" applyNumberFormat="1" applyFont="1" applyBorder="1" applyAlignment="1">
      <alignment horizontal="left" vertical="center" wrapText="1"/>
    </xf>
    <xf numFmtId="171" fontId="3" fillId="0" borderId="2" xfId="0" applyNumberFormat="1" applyFont="1" applyBorder="1" applyAlignment="1">
      <alignment horizontal="right" vertical="center" wrapText="1"/>
    </xf>
    <xf numFmtId="171" fontId="3" fillId="0" borderId="2" xfId="0" applyNumberFormat="1" applyFont="1" applyFill="1" applyBorder="1" applyAlignment="1">
      <alignment horizontal="right" vertical="center" wrapText="1"/>
    </xf>
    <xf numFmtId="171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1" fontId="3" fillId="0" borderId="4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vertical="center" wrapText="1"/>
    </xf>
    <xf numFmtId="171" fontId="3" fillId="0" borderId="2" xfId="0" applyNumberFormat="1" applyFont="1" applyBorder="1" applyAlignment="1">
      <alignment vertical="center" wrapText="1"/>
    </xf>
    <xf numFmtId="171" fontId="10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166" fontId="7" fillId="0" borderId="2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71" fontId="9" fillId="0" borderId="1" xfId="0" applyNumberFormat="1" applyFont="1" applyFill="1" applyBorder="1" applyAlignment="1">
      <alignment horizontal="right" vertical="center" wrapText="1"/>
    </xf>
    <xf numFmtId="171" fontId="8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right" vertical="center"/>
    </xf>
    <xf numFmtId="166" fontId="12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71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="75" zoomScaleNormal="75" zoomScaleSheetLayoutView="80" workbookViewId="0" topLeftCell="A1">
      <pane xSplit="3" ySplit="5" topLeftCell="D111" activePane="bottomRight" state="frozen"/>
      <selection pane="topLeft" activeCell="A257" sqref="A257"/>
      <selection pane="topRight" activeCell="D257" sqref="D257"/>
      <selection pane="bottomLeft" activeCell="A262" sqref="A262"/>
      <selection pane="bottomRight" activeCell="G122" sqref="G122"/>
    </sheetView>
  </sheetViews>
  <sheetFormatPr defaultColWidth="9.140625" defaultRowHeight="12.75"/>
  <cols>
    <col min="1" max="1" width="6.421875" style="1" customWidth="1"/>
    <col min="2" max="2" width="39.7109375" style="1" customWidth="1"/>
    <col min="3" max="3" width="45.28125" style="1" customWidth="1"/>
    <col min="4" max="4" width="13.57421875" style="5" customWidth="1"/>
    <col min="5" max="6" width="11.8515625" style="5" customWidth="1"/>
    <col min="7" max="7" width="11.7109375" style="6" customWidth="1"/>
    <col min="8" max="8" width="14.00390625" style="6" customWidth="1"/>
    <col min="9" max="9" width="13.28125" style="2" hidden="1" customWidth="1"/>
    <col min="10" max="10" width="18.57421875" style="31" customWidth="1"/>
    <col min="11" max="11" width="12.421875" style="1" customWidth="1"/>
    <col min="12" max="16384" width="9.140625" style="1" customWidth="1"/>
  </cols>
  <sheetData>
    <row r="1" spans="1:10" s="4" customFormat="1" ht="15.75" customHeight="1">
      <c r="A1" s="34"/>
      <c r="B1" s="35"/>
      <c r="C1" s="34"/>
      <c r="D1" s="36"/>
      <c r="E1" s="36"/>
      <c r="F1" s="36"/>
      <c r="G1" s="37"/>
      <c r="H1" s="39"/>
      <c r="I1" s="38"/>
      <c r="J1" s="79" t="s">
        <v>136</v>
      </c>
    </row>
    <row r="2" spans="1:10" ht="21.75" customHeight="1">
      <c r="A2" s="119" t="s">
        <v>138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9:10" ht="18" customHeight="1">
      <c r="I3" s="2" t="s">
        <v>107</v>
      </c>
      <c r="J3" s="80" t="s">
        <v>107</v>
      </c>
    </row>
    <row r="4" spans="1:10" ht="12.75" customHeight="1">
      <c r="A4" s="120" t="s">
        <v>1</v>
      </c>
      <c r="B4" s="120" t="s">
        <v>114</v>
      </c>
      <c r="C4" s="120" t="s">
        <v>128</v>
      </c>
      <c r="D4" s="113" t="s">
        <v>137</v>
      </c>
      <c r="E4" s="113" t="s">
        <v>139</v>
      </c>
      <c r="F4" s="113" t="s">
        <v>131</v>
      </c>
      <c r="G4" s="111" t="s">
        <v>127</v>
      </c>
      <c r="H4" s="111" t="s">
        <v>135</v>
      </c>
      <c r="I4" s="122" t="s">
        <v>117</v>
      </c>
      <c r="J4" s="124" t="s">
        <v>140</v>
      </c>
    </row>
    <row r="5" spans="1:10" ht="51" customHeight="1">
      <c r="A5" s="121"/>
      <c r="B5" s="121"/>
      <c r="C5" s="121"/>
      <c r="D5" s="114"/>
      <c r="E5" s="114"/>
      <c r="F5" s="114"/>
      <c r="G5" s="112"/>
      <c r="H5" s="112"/>
      <c r="I5" s="123"/>
      <c r="J5" s="125"/>
    </row>
    <row r="6" spans="1:10" ht="29.25" customHeight="1">
      <c r="A6" s="19" t="s">
        <v>108</v>
      </c>
      <c r="B6" s="21" t="s">
        <v>2</v>
      </c>
      <c r="C6" s="3" t="s">
        <v>73</v>
      </c>
      <c r="D6" s="8">
        <f>D7+D8</f>
        <v>206333.5</v>
      </c>
      <c r="E6" s="8">
        <f>E7+E8</f>
        <v>206333.5</v>
      </c>
      <c r="F6" s="8">
        <f>F7+F8</f>
        <v>75686.20000000001</v>
      </c>
      <c r="G6" s="17">
        <f>G7+G8</f>
        <v>63726</v>
      </c>
      <c r="H6" s="28">
        <f>SUM(G6/F6)*100</f>
        <v>84.19764765571529</v>
      </c>
      <c r="I6" s="51" t="e">
        <f>SUM(G6/#REF!*100)</f>
        <v>#REF!</v>
      </c>
      <c r="J6" s="23" t="s">
        <v>124</v>
      </c>
    </row>
    <row r="7" spans="1:10" ht="15" customHeight="1">
      <c r="A7" s="115"/>
      <c r="B7" s="116"/>
      <c r="C7" s="20" t="s">
        <v>70</v>
      </c>
      <c r="D7" s="11">
        <v>199810.3</v>
      </c>
      <c r="E7" s="11">
        <v>199810.3</v>
      </c>
      <c r="F7" s="11">
        <v>73146.6</v>
      </c>
      <c r="G7" s="9">
        <v>63274.6</v>
      </c>
      <c r="H7" s="48">
        <f aca="true" t="shared" si="0" ref="H7:H62">SUM(G7/F7)*100</f>
        <v>86.5038156250598</v>
      </c>
      <c r="I7" s="52" t="e">
        <f>SUM(G7/#REF!*100)</f>
        <v>#REF!</v>
      </c>
      <c r="J7" s="10">
        <f>H7-95</f>
        <v>-8.4961843749402</v>
      </c>
    </row>
    <row r="8" spans="1:10" ht="25.5">
      <c r="A8" s="117"/>
      <c r="B8" s="118"/>
      <c r="C8" s="40" t="s">
        <v>72</v>
      </c>
      <c r="D8" s="41">
        <v>6523.2</v>
      </c>
      <c r="E8" s="41">
        <v>6523.2</v>
      </c>
      <c r="F8" s="41">
        <v>2539.6</v>
      </c>
      <c r="G8" s="42">
        <v>451.4</v>
      </c>
      <c r="H8" s="49">
        <f t="shared" si="0"/>
        <v>17.774452669711767</v>
      </c>
      <c r="I8" s="53" t="e">
        <f>SUM(G8/#REF!*100)</f>
        <v>#REF!</v>
      </c>
      <c r="J8" s="10">
        <f>H8-95</f>
        <v>-77.22554733028824</v>
      </c>
    </row>
    <row r="9" spans="1:10" ht="27" customHeight="1">
      <c r="A9" s="12" t="s">
        <v>109</v>
      </c>
      <c r="B9" s="13" t="s">
        <v>134</v>
      </c>
      <c r="C9" s="13" t="s">
        <v>133</v>
      </c>
      <c r="D9" s="7">
        <f>D10</f>
        <v>55.8</v>
      </c>
      <c r="E9" s="7">
        <f>E10</f>
        <v>55.8</v>
      </c>
      <c r="F9" s="7">
        <f>F10</f>
        <v>55.8</v>
      </c>
      <c r="G9" s="7">
        <f>G10</f>
        <v>45.9</v>
      </c>
      <c r="H9" s="43">
        <f>SUM(G9/F9)*100</f>
        <v>82.25806451612904</v>
      </c>
      <c r="I9" s="54"/>
      <c r="J9" s="23" t="s">
        <v>124</v>
      </c>
    </row>
    <row r="10" spans="1:10" ht="16.5" customHeight="1">
      <c r="A10" s="46"/>
      <c r="B10" s="47"/>
      <c r="C10" s="20" t="s">
        <v>70</v>
      </c>
      <c r="D10" s="41">
        <v>55.8</v>
      </c>
      <c r="E10" s="41">
        <v>55.8</v>
      </c>
      <c r="F10" s="41">
        <v>55.8</v>
      </c>
      <c r="G10" s="42">
        <v>45.9</v>
      </c>
      <c r="H10" s="49">
        <f>SUM(G10/F10)*100</f>
        <v>82.25806451612904</v>
      </c>
      <c r="I10" s="53"/>
      <c r="J10" s="10">
        <f>H10-95</f>
        <v>-12.74193548387096</v>
      </c>
    </row>
    <row r="11" spans="1:10" s="4" customFormat="1" ht="27.75" customHeight="1">
      <c r="A11" s="12" t="s">
        <v>110</v>
      </c>
      <c r="B11" s="13" t="s">
        <v>3</v>
      </c>
      <c r="C11" s="13" t="s">
        <v>113</v>
      </c>
      <c r="D11" s="17">
        <f>SUM(D12:D13)</f>
        <v>1077930.6</v>
      </c>
      <c r="E11" s="17">
        <f>SUM(E12:E13)</f>
        <v>1077930.6</v>
      </c>
      <c r="F11" s="17">
        <f>SUM(F12:F13)</f>
        <v>566903.7</v>
      </c>
      <c r="G11" s="17">
        <f>SUM(G12:G13)</f>
        <v>458616.9</v>
      </c>
      <c r="H11" s="28">
        <f>G11/F11*100</f>
        <v>80.89855472807817</v>
      </c>
      <c r="I11" s="55" t="e">
        <f>SUM(G11/#REF!*100)</f>
        <v>#REF!</v>
      </c>
      <c r="J11" s="24" t="s">
        <v>124</v>
      </c>
    </row>
    <row r="12" spans="1:10" s="4" customFormat="1" ht="15" customHeight="1">
      <c r="A12" s="103"/>
      <c r="B12" s="104"/>
      <c r="C12" s="14" t="s">
        <v>70</v>
      </c>
      <c r="D12" s="15">
        <v>853053.9</v>
      </c>
      <c r="E12" s="15">
        <v>853053.9</v>
      </c>
      <c r="F12" s="15">
        <v>441337.6</v>
      </c>
      <c r="G12" s="15">
        <v>390745.3</v>
      </c>
      <c r="H12" s="48">
        <f t="shared" si="0"/>
        <v>88.53659873983092</v>
      </c>
      <c r="I12" s="30" t="e">
        <f>SUM(G12/#REF!*100)</f>
        <v>#REF!</v>
      </c>
      <c r="J12" s="10">
        <f>H12-95</f>
        <v>-6.4634012601690785</v>
      </c>
    </row>
    <row r="13" spans="1:10" s="4" customFormat="1" ht="15" customHeight="1">
      <c r="A13" s="107"/>
      <c r="B13" s="108"/>
      <c r="C13" s="14" t="s">
        <v>71</v>
      </c>
      <c r="D13" s="15">
        <v>224876.7</v>
      </c>
      <c r="E13" s="15">
        <v>224876.7</v>
      </c>
      <c r="F13" s="15">
        <v>125566.1</v>
      </c>
      <c r="G13" s="15">
        <v>67871.6</v>
      </c>
      <c r="H13" s="48">
        <f>G13/F13*100</f>
        <v>54.05248709643765</v>
      </c>
      <c r="I13" s="55"/>
      <c r="J13" s="10">
        <f>H13-95</f>
        <v>-40.94751290356235</v>
      </c>
    </row>
    <row r="14" spans="1:10" s="4" customFormat="1" ht="29.25" customHeight="1">
      <c r="A14" s="12" t="s">
        <v>111</v>
      </c>
      <c r="B14" s="13" t="s">
        <v>0</v>
      </c>
      <c r="C14" s="13" t="s">
        <v>112</v>
      </c>
      <c r="D14" s="17">
        <f>D16</f>
        <v>593671.8</v>
      </c>
      <c r="E14" s="17">
        <f>E16</f>
        <v>593671.8</v>
      </c>
      <c r="F14" s="17">
        <f>F16</f>
        <v>263654.4</v>
      </c>
      <c r="G14" s="17">
        <f>G16</f>
        <v>252383.2</v>
      </c>
      <c r="H14" s="28">
        <f t="shared" si="0"/>
        <v>95.72500970968055</v>
      </c>
      <c r="I14" s="55" t="e">
        <f>SUM(G14/#REF!*100)</f>
        <v>#REF!</v>
      </c>
      <c r="J14" s="24" t="s">
        <v>124</v>
      </c>
    </row>
    <row r="15" spans="1:10" s="4" customFormat="1" ht="25.5">
      <c r="A15" s="103"/>
      <c r="B15" s="104"/>
      <c r="C15" s="14" t="s">
        <v>120</v>
      </c>
      <c r="D15" s="15">
        <v>485792.6</v>
      </c>
      <c r="E15" s="15">
        <v>485792.6</v>
      </c>
      <c r="F15" s="15">
        <v>242754.7</v>
      </c>
      <c r="G15" s="15">
        <v>241600.2</v>
      </c>
      <c r="H15" s="48">
        <f t="shared" si="0"/>
        <v>99.524417034974</v>
      </c>
      <c r="I15" s="30" t="e">
        <f>SUM(G15/#REF!*100)</f>
        <v>#REF!</v>
      </c>
      <c r="J15" s="10">
        <f>H15-95</f>
        <v>4.524417034973993</v>
      </c>
    </row>
    <row r="16" spans="1:10" s="18" customFormat="1" ht="25.5">
      <c r="A16" s="105"/>
      <c r="B16" s="106"/>
      <c r="C16" s="60" t="s">
        <v>119</v>
      </c>
      <c r="D16" s="61">
        <v>593671.8</v>
      </c>
      <c r="E16" s="61">
        <v>593671.8</v>
      </c>
      <c r="F16" s="61">
        <v>263654.4</v>
      </c>
      <c r="G16" s="61">
        <v>252383.2</v>
      </c>
      <c r="H16" s="62">
        <f t="shared" si="0"/>
        <v>95.72500970968055</v>
      </c>
      <c r="I16" s="56" t="e">
        <f>SUM(G16/#REF!*100)</f>
        <v>#REF!</v>
      </c>
      <c r="J16" s="63">
        <f>H16-95</f>
        <v>0.725009709680549</v>
      </c>
    </row>
    <row r="17" spans="1:10" s="4" customFormat="1" ht="40.5" customHeight="1">
      <c r="A17" s="12" t="s">
        <v>4</v>
      </c>
      <c r="B17" s="13" t="s">
        <v>5</v>
      </c>
      <c r="C17" s="13" t="s">
        <v>74</v>
      </c>
      <c r="D17" s="17">
        <f>D18+D19</f>
        <v>477298.5</v>
      </c>
      <c r="E17" s="17">
        <f>E18+E19</f>
        <v>477298.5</v>
      </c>
      <c r="F17" s="17">
        <f>F18+F19</f>
        <v>108165.2</v>
      </c>
      <c r="G17" s="17">
        <f>G18+G19</f>
        <v>85797.9</v>
      </c>
      <c r="H17" s="28">
        <f t="shared" si="0"/>
        <v>79.32116799118386</v>
      </c>
      <c r="I17" s="55" t="e">
        <f>SUM(G17/#REF!*100)</f>
        <v>#REF!</v>
      </c>
      <c r="J17" s="24" t="s">
        <v>124</v>
      </c>
    </row>
    <row r="18" spans="1:10" s="4" customFormat="1" ht="15" customHeight="1">
      <c r="A18" s="103"/>
      <c r="B18" s="104"/>
      <c r="C18" s="14" t="s">
        <v>70</v>
      </c>
      <c r="D18" s="15">
        <v>472658.7</v>
      </c>
      <c r="E18" s="15">
        <v>472658.7</v>
      </c>
      <c r="F18" s="15">
        <v>105850.4</v>
      </c>
      <c r="G18" s="15">
        <v>83958</v>
      </c>
      <c r="H18" s="48">
        <f t="shared" si="0"/>
        <v>79.31760295662558</v>
      </c>
      <c r="I18" s="30" t="e">
        <f>SUM(G18/#REF!*100)</f>
        <v>#REF!</v>
      </c>
      <c r="J18" s="10">
        <f>H18-95</f>
        <v>-15.682397043374422</v>
      </c>
    </row>
    <row r="19" spans="1:10" s="4" customFormat="1" ht="25.5">
      <c r="A19" s="107"/>
      <c r="B19" s="108"/>
      <c r="C19" s="14" t="s">
        <v>72</v>
      </c>
      <c r="D19" s="15">
        <v>4639.8</v>
      </c>
      <c r="E19" s="15">
        <v>4639.8</v>
      </c>
      <c r="F19" s="15">
        <v>2314.8</v>
      </c>
      <c r="G19" s="15">
        <v>1839.9</v>
      </c>
      <c r="H19" s="48">
        <f t="shared" si="0"/>
        <v>79.48418869880767</v>
      </c>
      <c r="I19" s="30" t="e">
        <f>SUM(G19/#REF!*100)</f>
        <v>#REF!</v>
      </c>
      <c r="J19" s="10">
        <f>H19-95</f>
        <v>-15.515811301192329</v>
      </c>
    </row>
    <row r="20" spans="1:10" s="4" customFormat="1" ht="38.25" customHeight="1">
      <c r="A20" s="12" t="s">
        <v>6</v>
      </c>
      <c r="B20" s="13" t="s">
        <v>7</v>
      </c>
      <c r="C20" s="13" t="s">
        <v>75</v>
      </c>
      <c r="D20" s="17">
        <f>D21+D22</f>
        <v>90898.8</v>
      </c>
      <c r="E20" s="17">
        <f>E21+E22</f>
        <v>90898.8</v>
      </c>
      <c r="F20" s="17">
        <f>F21+F22</f>
        <v>28350.6</v>
      </c>
      <c r="G20" s="17">
        <f>G21+G22</f>
        <v>22366.2</v>
      </c>
      <c r="H20" s="28">
        <f t="shared" si="0"/>
        <v>78.89145203276122</v>
      </c>
      <c r="I20" s="55" t="e">
        <f>SUM(G20/#REF!*100)</f>
        <v>#REF!</v>
      </c>
      <c r="J20" s="24" t="s">
        <v>124</v>
      </c>
    </row>
    <row r="21" spans="1:10" s="4" customFormat="1" ht="16.5" customHeight="1">
      <c r="A21" s="103"/>
      <c r="B21" s="104"/>
      <c r="C21" s="14" t="s">
        <v>70</v>
      </c>
      <c r="D21" s="15">
        <v>90383.7</v>
      </c>
      <c r="E21" s="15">
        <v>90383.7</v>
      </c>
      <c r="F21" s="15">
        <v>28096</v>
      </c>
      <c r="G21" s="15">
        <v>22366.2</v>
      </c>
      <c r="H21" s="48">
        <f t="shared" si="0"/>
        <v>79.60634965831436</v>
      </c>
      <c r="I21" s="30" t="e">
        <f>SUM(G21/#REF!*100)</f>
        <v>#REF!</v>
      </c>
      <c r="J21" s="10">
        <f>H21-95</f>
        <v>-15.393650341685643</v>
      </c>
    </row>
    <row r="22" spans="1:10" s="4" customFormat="1" ht="31.5" customHeight="1">
      <c r="A22" s="107"/>
      <c r="B22" s="108"/>
      <c r="C22" s="14" t="s">
        <v>72</v>
      </c>
      <c r="D22" s="15">
        <v>515.1</v>
      </c>
      <c r="E22" s="15">
        <v>515.1</v>
      </c>
      <c r="F22" s="15">
        <v>254.6</v>
      </c>
      <c r="G22" s="15">
        <v>0</v>
      </c>
      <c r="H22" s="48">
        <f t="shared" si="0"/>
        <v>0</v>
      </c>
      <c r="I22" s="30" t="e">
        <f>SUM(G22/#REF!*100)</f>
        <v>#REF!</v>
      </c>
      <c r="J22" s="10">
        <f>H22-95</f>
        <v>-95</v>
      </c>
    </row>
    <row r="23" spans="1:10" s="4" customFormat="1" ht="30" customHeight="1">
      <c r="A23" s="12" t="s">
        <v>8</v>
      </c>
      <c r="B23" s="13" t="s">
        <v>9</v>
      </c>
      <c r="C23" s="13" t="s">
        <v>76</v>
      </c>
      <c r="D23" s="17">
        <f>D24+D25+D26+D27</f>
        <v>3523907.8000000003</v>
      </c>
      <c r="E23" s="17">
        <f>E24+E25+E26+E27</f>
        <v>3523907.8000000003</v>
      </c>
      <c r="F23" s="17">
        <f>F24+F25+F26+F27</f>
        <v>1388416.8</v>
      </c>
      <c r="G23" s="17">
        <f>G24+G25+G26+G27</f>
        <v>1409097.7000000002</v>
      </c>
      <c r="H23" s="28">
        <f t="shared" si="0"/>
        <v>101.48953109757821</v>
      </c>
      <c r="I23" s="55" t="e">
        <f>SUM(G23/#REF!*100)</f>
        <v>#REF!</v>
      </c>
      <c r="J23" s="24" t="s">
        <v>124</v>
      </c>
    </row>
    <row r="24" spans="1:10" s="4" customFormat="1" ht="15.75" customHeight="1">
      <c r="A24" s="103"/>
      <c r="B24" s="104"/>
      <c r="C24" s="14" t="s">
        <v>70</v>
      </c>
      <c r="D24" s="15">
        <v>2513612.2</v>
      </c>
      <c r="E24" s="15">
        <v>2513612.2</v>
      </c>
      <c r="F24" s="15">
        <v>959453.7</v>
      </c>
      <c r="G24" s="15">
        <v>1091048.8</v>
      </c>
      <c r="H24" s="48">
        <f t="shared" si="0"/>
        <v>113.7156279662062</v>
      </c>
      <c r="I24" s="30" t="e">
        <f>SUM(G24/#REF!*100)</f>
        <v>#REF!</v>
      </c>
      <c r="J24" s="10">
        <f>H24-95</f>
        <v>18.7156279662062</v>
      </c>
    </row>
    <row r="25" spans="1:10" s="4" customFormat="1" ht="15.75" customHeight="1">
      <c r="A25" s="105"/>
      <c r="B25" s="106"/>
      <c r="C25" s="14" t="s">
        <v>71</v>
      </c>
      <c r="D25" s="15">
        <v>16573.9</v>
      </c>
      <c r="E25" s="15">
        <v>16573.9</v>
      </c>
      <c r="F25" s="15">
        <v>7620.6</v>
      </c>
      <c r="G25" s="15">
        <v>5719.6</v>
      </c>
      <c r="H25" s="48">
        <f>G25/F25*100</f>
        <v>75.05445765425294</v>
      </c>
      <c r="I25" s="30"/>
      <c r="J25" s="10">
        <f>H25-95</f>
        <v>-19.945542345747057</v>
      </c>
    </row>
    <row r="26" spans="1:10" s="4" customFormat="1" ht="27" customHeight="1">
      <c r="A26" s="105"/>
      <c r="B26" s="106"/>
      <c r="C26" s="14" t="s">
        <v>130</v>
      </c>
      <c r="D26" s="15">
        <v>473340.6</v>
      </c>
      <c r="E26" s="15">
        <v>473340.6</v>
      </c>
      <c r="F26" s="15">
        <v>187898.7</v>
      </c>
      <c r="G26" s="15">
        <v>80793.2</v>
      </c>
      <c r="H26" s="29">
        <f>G26/F26*100</f>
        <v>42.99827513442083</v>
      </c>
      <c r="I26" s="59"/>
      <c r="J26" s="10">
        <f>H26-95</f>
        <v>-52.00172486557917</v>
      </c>
    </row>
    <row r="27" spans="1:10" s="4" customFormat="1" ht="27" customHeight="1">
      <c r="A27" s="107"/>
      <c r="B27" s="108"/>
      <c r="C27" s="14" t="s">
        <v>72</v>
      </c>
      <c r="D27" s="15">
        <v>520381.1</v>
      </c>
      <c r="E27" s="15">
        <v>520381.1</v>
      </c>
      <c r="F27" s="15">
        <v>233443.8</v>
      </c>
      <c r="G27" s="15">
        <v>231536.1</v>
      </c>
      <c r="H27" s="48">
        <f t="shared" si="0"/>
        <v>99.18280117098848</v>
      </c>
      <c r="I27" s="30" t="e">
        <f>SUM(G27/#REF!*100)</f>
        <v>#REF!</v>
      </c>
      <c r="J27" s="10">
        <f>H27-95</f>
        <v>4.182801170988483</v>
      </c>
    </row>
    <row r="28" spans="1:10" s="4" customFormat="1" ht="30" customHeight="1">
      <c r="A28" s="12" t="s">
        <v>10</v>
      </c>
      <c r="B28" s="13" t="s">
        <v>11</v>
      </c>
      <c r="C28" s="13" t="s">
        <v>77</v>
      </c>
      <c r="D28" s="17">
        <f>D29+D30+D31</f>
        <v>619644.2999999999</v>
      </c>
      <c r="E28" s="17">
        <f>E29+E30+E31</f>
        <v>619644.2999999999</v>
      </c>
      <c r="F28" s="17">
        <f>F29+F30+F31</f>
        <v>288145.5</v>
      </c>
      <c r="G28" s="17">
        <f>G29+G30+G31</f>
        <v>245953</v>
      </c>
      <c r="H28" s="28">
        <f t="shared" si="0"/>
        <v>85.35722404132635</v>
      </c>
      <c r="I28" s="55" t="e">
        <f>SUM(G28/#REF!*100)</f>
        <v>#REF!</v>
      </c>
      <c r="J28" s="24" t="s">
        <v>124</v>
      </c>
    </row>
    <row r="29" spans="1:10" s="4" customFormat="1" ht="18" customHeight="1">
      <c r="A29" s="103"/>
      <c r="B29" s="104"/>
      <c r="C29" s="14" t="s">
        <v>70</v>
      </c>
      <c r="D29" s="15">
        <v>542610.1</v>
      </c>
      <c r="E29" s="15">
        <v>542610.1</v>
      </c>
      <c r="F29" s="15">
        <v>241626.6</v>
      </c>
      <c r="G29" s="15">
        <v>221202.3</v>
      </c>
      <c r="H29" s="48">
        <f t="shared" si="0"/>
        <v>91.5471640953438</v>
      </c>
      <c r="I29" s="30" t="e">
        <f>SUM(G29/#REF!*100)</f>
        <v>#REF!</v>
      </c>
      <c r="J29" s="10">
        <f>H29-95</f>
        <v>-3.4528359046561974</v>
      </c>
    </row>
    <row r="30" spans="1:10" s="4" customFormat="1" ht="31.5" customHeight="1">
      <c r="A30" s="105"/>
      <c r="B30" s="106"/>
      <c r="C30" s="14" t="s">
        <v>130</v>
      </c>
      <c r="D30" s="15">
        <v>1967</v>
      </c>
      <c r="E30" s="15">
        <v>1967</v>
      </c>
      <c r="F30" s="15">
        <v>1653.1</v>
      </c>
      <c r="G30" s="15">
        <v>479.2</v>
      </c>
      <c r="H30" s="48">
        <f t="shared" si="0"/>
        <v>28.98796201076765</v>
      </c>
      <c r="I30" s="30"/>
      <c r="J30" s="10">
        <f>H30-79.1</f>
        <v>-50.11203798923235</v>
      </c>
    </row>
    <row r="31" spans="1:10" s="4" customFormat="1" ht="33" customHeight="1">
      <c r="A31" s="107"/>
      <c r="B31" s="108"/>
      <c r="C31" s="14" t="s">
        <v>72</v>
      </c>
      <c r="D31" s="15">
        <v>75067.2</v>
      </c>
      <c r="E31" s="15">
        <v>75067.2</v>
      </c>
      <c r="F31" s="15">
        <v>44865.8</v>
      </c>
      <c r="G31" s="15">
        <v>24271.5</v>
      </c>
      <c r="H31" s="48">
        <f t="shared" si="0"/>
        <v>54.097998921227294</v>
      </c>
      <c r="I31" s="30" t="e">
        <f>SUM(G31/#REF!*100)</f>
        <v>#REF!</v>
      </c>
      <c r="J31" s="10">
        <f>H31-79.1</f>
        <v>-25.0020010787727</v>
      </c>
    </row>
    <row r="32" spans="1:10" s="4" customFormat="1" ht="21.75" customHeight="1">
      <c r="A32" s="12" t="s">
        <v>122</v>
      </c>
      <c r="B32" s="13" t="s">
        <v>123</v>
      </c>
      <c r="C32" s="13" t="s">
        <v>121</v>
      </c>
      <c r="D32" s="17">
        <f>D33+D34</f>
        <v>32728.8</v>
      </c>
      <c r="E32" s="17">
        <f>E33+E34</f>
        <v>32728.8</v>
      </c>
      <c r="F32" s="17">
        <f>F33+F34</f>
        <v>15395.300000000001</v>
      </c>
      <c r="G32" s="17">
        <f>G33+G34</f>
        <v>12498</v>
      </c>
      <c r="H32" s="28">
        <f t="shared" si="0"/>
        <v>81.18062005936876</v>
      </c>
      <c r="I32" s="55" t="e">
        <f>SUM(G32/#REF!*100)</f>
        <v>#REF!</v>
      </c>
      <c r="J32" s="24" t="s">
        <v>124</v>
      </c>
    </row>
    <row r="33" spans="1:10" s="4" customFormat="1" ht="16.5" customHeight="1">
      <c r="A33" s="103"/>
      <c r="B33" s="104"/>
      <c r="C33" s="14" t="s">
        <v>70</v>
      </c>
      <c r="D33" s="15">
        <v>32717.1</v>
      </c>
      <c r="E33" s="15">
        <v>32717.1</v>
      </c>
      <c r="F33" s="15">
        <v>15383.6</v>
      </c>
      <c r="G33" s="15">
        <v>12486.3</v>
      </c>
      <c r="H33" s="48">
        <f t="shared" si="0"/>
        <v>81.16630697626043</v>
      </c>
      <c r="I33" s="30" t="e">
        <f>SUM(G33/#REF!*100)</f>
        <v>#REF!</v>
      </c>
      <c r="J33" s="10">
        <f>H33-95</f>
        <v>-13.83369302373957</v>
      </c>
    </row>
    <row r="34" spans="1:10" s="4" customFormat="1" ht="30.75" customHeight="1">
      <c r="A34" s="107"/>
      <c r="B34" s="108"/>
      <c r="C34" s="14" t="s">
        <v>130</v>
      </c>
      <c r="D34" s="15">
        <v>11.7</v>
      </c>
      <c r="E34" s="15">
        <v>11.7</v>
      </c>
      <c r="F34" s="15">
        <v>11.7</v>
      </c>
      <c r="G34" s="15">
        <v>11.7</v>
      </c>
      <c r="H34" s="48">
        <f>SUM(G34/F34)*100</f>
        <v>100</v>
      </c>
      <c r="I34" s="30"/>
      <c r="J34" s="10">
        <f>H34-95</f>
        <v>5</v>
      </c>
    </row>
    <row r="35" spans="1:10" s="4" customFormat="1" ht="32.25" customHeight="1">
      <c r="A35" s="12" t="s">
        <v>12</v>
      </c>
      <c r="B35" s="13" t="s">
        <v>13</v>
      </c>
      <c r="C35" s="13" t="s">
        <v>78</v>
      </c>
      <c r="D35" s="17">
        <f>D36+D37+D38+D39</f>
        <v>7092882.1</v>
      </c>
      <c r="E35" s="17">
        <f>E36+E37+E38+E39</f>
        <v>7092882.1</v>
      </c>
      <c r="F35" s="17">
        <f>F36+F37+F38+F39</f>
        <v>3183097.4</v>
      </c>
      <c r="G35" s="17">
        <f>G36+G37+G38+G39</f>
        <v>2862514.9</v>
      </c>
      <c r="H35" s="28">
        <f t="shared" si="0"/>
        <v>89.92859910601541</v>
      </c>
      <c r="I35" s="55" t="e">
        <f>SUM(G35/#REF!*100)</f>
        <v>#REF!</v>
      </c>
      <c r="J35" s="24" t="s">
        <v>124</v>
      </c>
    </row>
    <row r="36" spans="1:10" s="4" customFormat="1" ht="19.5" customHeight="1">
      <c r="A36" s="103"/>
      <c r="B36" s="104"/>
      <c r="C36" s="14" t="s">
        <v>70</v>
      </c>
      <c r="D36" s="15">
        <v>4192299.7</v>
      </c>
      <c r="E36" s="15">
        <v>4192299.7</v>
      </c>
      <c r="F36" s="15">
        <v>1746299.2</v>
      </c>
      <c r="G36" s="15">
        <v>1633511</v>
      </c>
      <c r="H36" s="48">
        <f t="shared" si="0"/>
        <v>93.54130151350925</v>
      </c>
      <c r="I36" s="30" t="e">
        <f>SUM(G36/#REF!*100)</f>
        <v>#REF!</v>
      </c>
      <c r="J36" s="10">
        <f aca="true" t="shared" si="1" ref="J36:J48">H36-95</f>
        <v>-1.4586984864907464</v>
      </c>
    </row>
    <row r="37" spans="1:10" s="4" customFormat="1" ht="19.5" customHeight="1">
      <c r="A37" s="105"/>
      <c r="B37" s="106"/>
      <c r="C37" s="14" t="s">
        <v>71</v>
      </c>
      <c r="D37" s="15">
        <v>1725813.8</v>
      </c>
      <c r="E37" s="15">
        <v>1725813.8</v>
      </c>
      <c r="F37" s="15">
        <v>1035664.6</v>
      </c>
      <c r="G37" s="15">
        <v>986307</v>
      </c>
      <c r="H37" s="48">
        <f t="shared" si="0"/>
        <v>95.23420999423945</v>
      </c>
      <c r="I37" s="30"/>
      <c r="J37" s="10">
        <f t="shared" si="1"/>
        <v>0.23420999423944977</v>
      </c>
    </row>
    <row r="38" spans="1:10" s="4" customFormat="1" ht="27" customHeight="1">
      <c r="A38" s="105"/>
      <c r="B38" s="106"/>
      <c r="C38" s="14" t="s">
        <v>130</v>
      </c>
      <c r="D38" s="15">
        <v>603287.5</v>
      </c>
      <c r="E38" s="15">
        <v>603287.5</v>
      </c>
      <c r="F38" s="15">
        <v>139603.2</v>
      </c>
      <c r="G38" s="15">
        <v>13701.4</v>
      </c>
      <c r="H38" s="48">
        <f t="shared" si="0"/>
        <v>9.814531472057945</v>
      </c>
      <c r="I38" s="30"/>
      <c r="J38" s="10">
        <f t="shared" si="1"/>
        <v>-85.18546852794205</v>
      </c>
    </row>
    <row r="39" spans="1:10" s="4" customFormat="1" ht="25.5">
      <c r="A39" s="107"/>
      <c r="B39" s="108"/>
      <c r="C39" s="14" t="s">
        <v>72</v>
      </c>
      <c r="D39" s="15">
        <v>571481.1</v>
      </c>
      <c r="E39" s="15">
        <v>571481.1</v>
      </c>
      <c r="F39" s="15">
        <v>261530.4</v>
      </c>
      <c r="G39" s="15">
        <v>228995.5</v>
      </c>
      <c r="H39" s="48">
        <f t="shared" si="0"/>
        <v>87.55980184330387</v>
      </c>
      <c r="I39" s="30" t="e">
        <f>SUM(G39/#REF!*100)</f>
        <v>#REF!</v>
      </c>
      <c r="J39" s="10">
        <f t="shared" si="1"/>
        <v>-7.440198156696127</v>
      </c>
    </row>
    <row r="40" spans="1:10" s="4" customFormat="1" ht="15" customHeight="1">
      <c r="A40" s="12" t="s">
        <v>14</v>
      </c>
      <c r="B40" s="13" t="s">
        <v>15</v>
      </c>
      <c r="C40" s="13" t="s">
        <v>79</v>
      </c>
      <c r="D40" s="17">
        <f>D41+D42</f>
        <v>79695.7</v>
      </c>
      <c r="E40" s="17">
        <f>E41+E42</f>
        <v>79695.7</v>
      </c>
      <c r="F40" s="17">
        <f>F41+F42</f>
        <v>31099.199999999997</v>
      </c>
      <c r="G40" s="17">
        <f>G41+G42</f>
        <v>22460.2</v>
      </c>
      <c r="H40" s="28">
        <f t="shared" si="0"/>
        <v>72.22115038328961</v>
      </c>
      <c r="I40" s="55" t="e">
        <f>SUM(G40/#REF!*100)</f>
        <v>#REF!</v>
      </c>
      <c r="J40" s="24" t="s">
        <v>124</v>
      </c>
    </row>
    <row r="41" spans="1:10" s="4" customFormat="1" ht="15" customHeight="1">
      <c r="A41" s="103"/>
      <c r="B41" s="104"/>
      <c r="C41" s="14" t="s">
        <v>70</v>
      </c>
      <c r="D41" s="15">
        <v>71553.5</v>
      </c>
      <c r="E41" s="15">
        <v>71553.5</v>
      </c>
      <c r="F41" s="15">
        <v>27118.6</v>
      </c>
      <c r="G41" s="15">
        <v>18625</v>
      </c>
      <c r="H41" s="48">
        <f t="shared" si="0"/>
        <v>68.67979910467355</v>
      </c>
      <c r="I41" s="30" t="e">
        <f>SUM(G41/#REF!*100)</f>
        <v>#REF!</v>
      </c>
      <c r="J41" s="10">
        <f t="shared" si="1"/>
        <v>-26.32020089532645</v>
      </c>
    </row>
    <row r="42" spans="1:10" s="4" customFormat="1" ht="19.5" customHeight="1">
      <c r="A42" s="105"/>
      <c r="B42" s="106"/>
      <c r="C42" s="14" t="s">
        <v>71</v>
      </c>
      <c r="D42" s="15">
        <v>8142.2</v>
      </c>
      <c r="E42" s="15">
        <v>8142.2</v>
      </c>
      <c r="F42" s="15">
        <v>3980.6</v>
      </c>
      <c r="G42" s="15">
        <v>3835.2</v>
      </c>
      <c r="H42" s="58">
        <f t="shared" si="0"/>
        <v>96.34728432899563</v>
      </c>
      <c r="I42" s="30"/>
      <c r="J42" s="10">
        <f t="shared" si="1"/>
        <v>1.3472843289956273</v>
      </c>
    </row>
    <row r="43" spans="1:10" s="4" customFormat="1" ht="15.75" customHeight="1">
      <c r="A43" s="12" t="s">
        <v>16</v>
      </c>
      <c r="B43" s="13" t="s">
        <v>17</v>
      </c>
      <c r="C43" s="13" t="s">
        <v>80</v>
      </c>
      <c r="D43" s="17">
        <f>D44+D45</f>
        <v>147753.3</v>
      </c>
      <c r="E43" s="17">
        <f>E44+E45</f>
        <v>147753.3</v>
      </c>
      <c r="F43" s="17">
        <f>F44+F45</f>
        <v>65031.2</v>
      </c>
      <c r="G43" s="17">
        <f>G44+G45</f>
        <v>43098.6</v>
      </c>
      <c r="H43" s="57">
        <f t="shared" si="0"/>
        <v>66.27372707254364</v>
      </c>
      <c r="I43" s="55" t="e">
        <f>SUM(G43/#REF!*100)</f>
        <v>#REF!</v>
      </c>
      <c r="J43" s="24" t="s">
        <v>124</v>
      </c>
    </row>
    <row r="44" spans="1:10" s="4" customFormat="1" ht="15.75" customHeight="1">
      <c r="A44" s="103"/>
      <c r="B44" s="104"/>
      <c r="C44" s="14" t="s">
        <v>70</v>
      </c>
      <c r="D44" s="15">
        <v>118508.3</v>
      </c>
      <c r="E44" s="15">
        <v>118508.3</v>
      </c>
      <c r="F44" s="15">
        <v>50790.1</v>
      </c>
      <c r="G44" s="15">
        <v>31305.6</v>
      </c>
      <c r="H44" s="58">
        <f t="shared" si="0"/>
        <v>61.637208826129495</v>
      </c>
      <c r="I44" s="30" t="e">
        <f>SUM(G44/#REF!*100)</f>
        <v>#REF!</v>
      </c>
      <c r="J44" s="10">
        <f t="shared" si="1"/>
        <v>-33.362791173870505</v>
      </c>
    </row>
    <row r="45" spans="1:10" s="4" customFormat="1" ht="15.75" customHeight="1">
      <c r="A45" s="105"/>
      <c r="B45" s="106"/>
      <c r="C45" s="14" t="s">
        <v>71</v>
      </c>
      <c r="D45" s="15">
        <v>29245</v>
      </c>
      <c r="E45" s="15">
        <v>29245</v>
      </c>
      <c r="F45" s="15">
        <v>14241.1</v>
      </c>
      <c r="G45" s="15">
        <v>11793</v>
      </c>
      <c r="H45" s="58">
        <f t="shared" si="0"/>
        <v>82.80961442585193</v>
      </c>
      <c r="I45" s="30"/>
      <c r="J45" s="10">
        <f t="shared" si="1"/>
        <v>-12.190385574148067</v>
      </c>
    </row>
    <row r="46" spans="1:10" s="4" customFormat="1" ht="30" customHeight="1">
      <c r="A46" s="12" t="s">
        <v>18</v>
      </c>
      <c r="B46" s="13" t="s">
        <v>19</v>
      </c>
      <c r="C46" s="13" t="s">
        <v>81</v>
      </c>
      <c r="D46" s="17">
        <f>D47+D48</f>
        <v>139210.8</v>
      </c>
      <c r="E46" s="17">
        <f>E47+E48</f>
        <v>139210.8</v>
      </c>
      <c r="F46" s="17">
        <f>F47+F48</f>
        <v>50918.3</v>
      </c>
      <c r="G46" s="17">
        <f>G47+G48</f>
        <v>36735.7</v>
      </c>
      <c r="H46" s="57">
        <f t="shared" si="0"/>
        <v>72.14635995310134</v>
      </c>
      <c r="I46" s="55" t="e">
        <f>SUM(G46/#REF!*100)</f>
        <v>#REF!</v>
      </c>
      <c r="J46" s="24" t="s">
        <v>124</v>
      </c>
    </row>
    <row r="47" spans="1:10" s="4" customFormat="1" ht="15.75" customHeight="1">
      <c r="A47" s="103"/>
      <c r="B47" s="104"/>
      <c r="C47" s="14" t="s">
        <v>70</v>
      </c>
      <c r="D47" s="15">
        <v>113090.3</v>
      </c>
      <c r="E47" s="15">
        <v>113090.3</v>
      </c>
      <c r="F47" s="15">
        <v>39425.6</v>
      </c>
      <c r="G47" s="15">
        <v>26443</v>
      </c>
      <c r="H47" s="58">
        <f t="shared" si="0"/>
        <v>67.07063430867254</v>
      </c>
      <c r="I47" s="30" t="e">
        <f>SUM(G47/#REF!*100)</f>
        <v>#REF!</v>
      </c>
      <c r="J47" s="10">
        <f t="shared" si="1"/>
        <v>-27.92936569132746</v>
      </c>
    </row>
    <row r="48" spans="1:10" s="4" customFormat="1" ht="16.5" customHeight="1">
      <c r="A48" s="105"/>
      <c r="B48" s="106"/>
      <c r="C48" s="14" t="s">
        <v>71</v>
      </c>
      <c r="D48" s="15">
        <v>26120.5</v>
      </c>
      <c r="E48" s="15">
        <v>26120.5</v>
      </c>
      <c r="F48" s="15">
        <v>11492.7</v>
      </c>
      <c r="G48" s="15">
        <v>10292.7</v>
      </c>
      <c r="H48" s="58">
        <f>G48/F48*100</f>
        <v>89.55858936542327</v>
      </c>
      <c r="I48" s="30"/>
      <c r="J48" s="10">
        <f t="shared" si="1"/>
        <v>-5.441410634576727</v>
      </c>
    </row>
    <row r="49" spans="1:10" s="4" customFormat="1" ht="15" customHeight="1">
      <c r="A49" s="12" t="s">
        <v>20</v>
      </c>
      <c r="B49" s="13" t="s">
        <v>21</v>
      </c>
      <c r="C49" s="13" t="s">
        <v>85</v>
      </c>
      <c r="D49" s="17">
        <f>D50+D51</f>
        <v>113128.90000000001</v>
      </c>
      <c r="E49" s="17">
        <f>E50+E51</f>
        <v>113128.90000000001</v>
      </c>
      <c r="F49" s="17">
        <f>F50+F51</f>
        <v>38392.8</v>
      </c>
      <c r="G49" s="17">
        <f>G50+G51</f>
        <v>30132.5</v>
      </c>
      <c r="H49" s="57">
        <f t="shared" si="0"/>
        <v>78.48476797732907</v>
      </c>
      <c r="I49" s="55" t="e">
        <f>SUM(G49/#REF!*100)</f>
        <v>#REF!</v>
      </c>
      <c r="J49" s="24" t="s">
        <v>124</v>
      </c>
    </row>
    <row r="50" spans="1:10" s="4" customFormat="1" ht="15.75" customHeight="1">
      <c r="A50" s="103"/>
      <c r="B50" s="104"/>
      <c r="C50" s="14" t="s">
        <v>70</v>
      </c>
      <c r="D50" s="15">
        <v>89381.6</v>
      </c>
      <c r="E50" s="15">
        <v>89381.6</v>
      </c>
      <c r="F50" s="15">
        <v>28010.4</v>
      </c>
      <c r="G50" s="15">
        <v>20374.1</v>
      </c>
      <c r="H50" s="58">
        <f t="shared" si="0"/>
        <v>72.73762602461942</v>
      </c>
      <c r="I50" s="30" t="e">
        <f>SUM(G50/#REF!*100)</f>
        <v>#REF!</v>
      </c>
      <c r="J50" s="10">
        <f>H50-95</f>
        <v>-22.262373975380584</v>
      </c>
    </row>
    <row r="51" spans="1:10" s="4" customFormat="1" ht="15.75" customHeight="1">
      <c r="A51" s="105"/>
      <c r="B51" s="106"/>
      <c r="C51" s="14" t="s">
        <v>71</v>
      </c>
      <c r="D51" s="15">
        <v>23747.3</v>
      </c>
      <c r="E51" s="15">
        <v>23747.3</v>
      </c>
      <c r="F51" s="15">
        <v>10382.4</v>
      </c>
      <c r="G51" s="15">
        <v>9758.4</v>
      </c>
      <c r="H51" s="58">
        <f>G51/F51*100</f>
        <v>93.98982894128525</v>
      </c>
      <c r="I51" s="30"/>
      <c r="J51" s="10">
        <f>H51-95</f>
        <v>-1.0101710587147466</v>
      </c>
    </row>
    <row r="52" spans="1:10" s="4" customFormat="1" ht="15.75" customHeight="1">
      <c r="A52" s="12" t="s">
        <v>22</v>
      </c>
      <c r="B52" s="13" t="s">
        <v>23</v>
      </c>
      <c r="C52" s="13" t="s">
        <v>84</v>
      </c>
      <c r="D52" s="17">
        <f>D53+D54</f>
        <v>103739.1</v>
      </c>
      <c r="E52" s="17">
        <f>E53+E54</f>
        <v>103739.1</v>
      </c>
      <c r="F52" s="17">
        <f>F53+F54</f>
        <v>42892.399999999994</v>
      </c>
      <c r="G52" s="17">
        <f>G53+G54</f>
        <v>32630.8</v>
      </c>
      <c r="H52" s="57">
        <f t="shared" si="0"/>
        <v>76.07594818662514</v>
      </c>
      <c r="I52" s="55" t="e">
        <f>SUM(G52/#REF!*100)</f>
        <v>#REF!</v>
      </c>
      <c r="J52" s="24" t="s">
        <v>124</v>
      </c>
    </row>
    <row r="53" spans="1:10" s="4" customFormat="1" ht="15.75" customHeight="1">
      <c r="A53" s="103"/>
      <c r="B53" s="104"/>
      <c r="C53" s="14" t="s">
        <v>70</v>
      </c>
      <c r="D53" s="15">
        <v>80346.8</v>
      </c>
      <c r="E53" s="15">
        <v>80346.8</v>
      </c>
      <c r="F53" s="15">
        <v>32467.1</v>
      </c>
      <c r="G53" s="15">
        <v>23518</v>
      </c>
      <c r="H53" s="58">
        <f t="shared" si="0"/>
        <v>72.43640485291264</v>
      </c>
      <c r="I53" s="30" t="e">
        <f>SUM(G53/#REF!*100)</f>
        <v>#REF!</v>
      </c>
      <c r="J53" s="10">
        <f>H53-95</f>
        <v>-22.563595147087355</v>
      </c>
    </row>
    <row r="54" spans="1:10" s="4" customFormat="1" ht="15.75" customHeight="1">
      <c r="A54" s="105"/>
      <c r="B54" s="106"/>
      <c r="C54" s="14" t="s">
        <v>71</v>
      </c>
      <c r="D54" s="15">
        <v>23392.3</v>
      </c>
      <c r="E54" s="15">
        <v>23392.3</v>
      </c>
      <c r="F54" s="15">
        <v>10425.3</v>
      </c>
      <c r="G54" s="15">
        <v>9112.8</v>
      </c>
      <c r="H54" s="58">
        <f>G54/F54*100</f>
        <v>87.41043423210843</v>
      </c>
      <c r="I54" s="30"/>
      <c r="J54" s="10">
        <f>H54-95</f>
        <v>-7.589565767891571</v>
      </c>
    </row>
    <row r="55" spans="1:10" s="4" customFormat="1" ht="15.75" customHeight="1">
      <c r="A55" s="12" t="s">
        <v>24</v>
      </c>
      <c r="B55" s="13" t="s">
        <v>25</v>
      </c>
      <c r="C55" s="13" t="s">
        <v>83</v>
      </c>
      <c r="D55" s="17">
        <f>D56+D57</f>
        <v>113177.9</v>
      </c>
      <c r="E55" s="17">
        <f>E56+E57</f>
        <v>113177.9</v>
      </c>
      <c r="F55" s="17">
        <f>F56+F57</f>
        <v>39051</v>
      </c>
      <c r="G55" s="17">
        <f>G56+G57</f>
        <v>36954.7</v>
      </c>
      <c r="H55" s="57">
        <f t="shared" si="0"/>
        <v>94.63189162889553</v>
      </c>
      <c r="I55" s="55" t="e">
        <f>SUM(G55/#REF!*100)</f>
        <v>#REF!</v>
      </c>
      <c r="J55" s="24" t="s">
        <v>124</v>
      </c>
    </row>
    <row r="56" spans="1:10" s="4" customFormat="1" ht="16.5" customHeight="1">
      <c r="A56" s="103"/>
      <c r="B56" s="104"/>
      <c r="C56" s="14" t="s">
        <v>70</v>
      </c>
      <c r="D56" s="15">
        <v>89752</v>
      </c>
      <c r="E56" s="15">
        <v>89752</v>
      </c>
      <c r="F56" s="15">
        <v>28083</v>
      </c>
      <c r="G56" s="15">
        <v>26904</v>
      </c>
      <c r="H56" s="58">
        <f t="shared" si="0"/>
        <v>95.80173058433928</v>
      </c>
      <c r="I56" s="30" t="e">
        <f>SUM(G56/#REF!*100)</f>
        <v>#REF!</v>
      </c>
      <c r="J56" s="10">
        <f>H56-95</f>
        <v>0.8017305843392819</v>
      </c>
    </row>
    <row r="57" spans="1:10" s="4" customFormat="1" ht="16.5" customHeight="1">
      <c r="A57" s="105"/>
      <c r="B57" s="106"/>
      <c r="C57" s="14" t="s">
        <v>71</v>
      </c>
      <c r="D57" s="15">
        <v>23425.9</v>
      </c>
      <c r="E57" s="15">
        <v>23425.9</v>
      </c>
      <c r="F57" s="15">
        <v>10968</v>
      </c>
      <c r="G57" s="15">
        <v>10050.7</v>
      </c>
      <c r="H57" s="58">
        <f>G57/F57*100</f>
        <v>91.63657913931438</v>
      </c>
      <c r="I57" s="30"/>
      <c r="J57" s="10">
        <f>H57-95</f>
        <v>-3.363420860685622</v>
      </c>
    </row>
    <row r="58" spans="1:10" s="4" customFormat="1" ht="28.5" customHeight="1">
      <c r="A58" s="12" t="s">
        <v>26</v>
      </c>
      <c r="B58" s="13" t="s">
        <v>27</v>
      </c>
      <c r="C58" s="13" t="s">
        <v>126</v>
      </c>
      <c r="D58" s="17">
        <f>D59+D60</f>
        <v>100497.70000000001</v>
      </c>
      <c r="E58" s="17">
        <f>E59+E60</f>
        <v>100497.70000000001</v>
      </c>
      <c r="F58" s="17">
        <f>F59+F60</f>
        <v>39997.7</v>
      </c>
      <c r="G58" s="17">
        <f>G59+G60</f>
        <v>33842.4</v>
      </c>
      <c r="H58" s="57">
        <f t="shared" si="0"/>
        <v>84.61086512474468</v>
      </c>
      <c r="I58" s="55" t="e">
        <f>SUM(G58/#REF!*100)</f>
        <v>#REF!</v>
      </c>
      <c r="J58" s="24" t="s">
        <v>124</v>
      </c>
    </row>
    <row r="59" spans="1:10" s="4" customFormat="1" ht="15" customHeight="1">
      <c r="A59" s="103"/>
      <c r="B59" s="104"/>
      <c r="C59" s="14" t="s">
        <v>70</v>
      </c>
      <c r="D59" s="15">
        <v>78996.6</v>
      </c>
      <c r="E59" s="15">
        <v>78996.6</v>
      </c>
      <c r="F59" s="15">
        <v>30177.9</v>
      </c>
      <c r="G59" s="15">
        <v>25487</v>
      </c>
      <c r="H59" s="58">
        <f t="shared" si="0"/>
        <v>84.45584351462495</v>
      </c>
      <c r="I59" s="30" t="e">
        <f>SUM(G59/#REF!*100)</f>
        <v>#REF!</v>
      </c>
      <c r="J59" s="10">
        <f>H59-95</f>
        <v>-10.544156485375055</v>
      </c>
    </row>
    <row r="60" spans="1:10" s="4" customFormat="1" ht="15" customHeight="1">
      <c r="A60" s="105"/>
      <c r="B60" s="106"/>
      <c r="C60" s="14" t="s">
        <v>71</v>
      </c>
      <c r="D60" s="15">
        <v>21501.1</v>
      </c>
      <c r="E60" s="15">
        <v>21501.1</v>
      </c>
      <c r="F60" s="15">
        <v>9819.8</v>
      </c>
      <c r="G60" s="15">
        <v>8355.4</v>
      </c>
      <c r="H60" s="58">
        <f>G60/F60*100</f>
        <v>85.08727265321086</v>
      </c>
      <c r="I60" s="30"/>
      <c r="J60" s="10">
        <f>H60-95</f>
        <v>-9.91272734678914</v>
      </c>
    </row>
    <row r="61" spans="1:10" s="4" customFormat="1" ht="15.75" customHeight="1">
      <c r="A61" s="12" t="s">
        <v>28</v>
      </c>
      <c r="B61" s="13" t="s">
        <v>29</v>
      </c>
      <c r="C61" s="13" t="s">
        <v>82</v>
      </c>
      <c r="D61" s="17">
        <f>D62+D63</f>
        <v>24099.5</v>
      </c>
      <c r="E61" s="17">
        <f>E62+E63</f>
        <v>24099.5</v>
      </c>
      <c r="F61" s="17">
        <f>F62+F63</f>
        <v>8642.6</v>
      </c>
      <c r="G61" s="17">
        <f>G62+G63</f>
        <v>8246.9</v>
      </c>
      <c r="H61" s="28">
        <f t="shared" si="0"/>
        <v>95.42151667322332</v>
      </c>
      <c r="I61" s="55" t="e">
        <f>SUM(G61/#REF!*100)</f>
        <v>#REF!</v>
      </c>
      <c r="J61" s="24" t="s">
        <v>124</v>
      </c>
    </row>
    <row r="62" spans="1:10" s="4" customFormat="1" ht="15.75" customHeight="1">
      <c r="A62" s="103"/>
      <c r="B62" s="104"/>
      <c r="C62" s="14" t="s">
        <v>70</v>
      </c>
      <c r="D62" s="15">
        <v>23138.8</v>
      </c>
      <c r="E62" s="15">
        <v>23138.8</v>
      </c>
      <c r="F62" s="15">
        <v>8209.2</v>
      </c>
      <c r="G62" s="15">
        <v>7840.2</v>
      </c>
      <c r="H62" s="48">
        <f t="shared" si="0"/>
        <v>95.50504312235051</v>
      </c>
      <c r="I62" s="30" t="e">
        <f>SUM(G62/#REF!*100)</f>
        <v>#REF!</v>
      </c>
      <c r="J62" s="10">
        <f>H62-95</f>
        <v>0.5050431223505143</v>
      </c>
    </row>
    <row r="63" spans="1:10" s="4" customFormat="1" ht="15.75" customHeight="1">
      <c r="A63" s="105"/>
      <c r="B63" s="106"/>
      <c r="C63" s="14" t="s">
        <v>71</v>
      </c>
      <c r="D63" s="15">
        <v>960.7</v>
      </c>
      <c r="E63" s="15">
        <v>960.7</v>
      </c>
      <c r="F63" s="15">
        <v>433.4</v>
      </c>
      <c r="G63" s="15">
        <v>406.7</v>
      </c>
      <c r="H63" s="48">
        <f>G63/F63*100</f>
        <v>93.83940932164283</v>
      </c>
      <c r="I63" s="30"/>
      <c r="J63" s="10">
        <f>H63-95</f>
        <v>-1.160590678357167</v>
      </c>
    </row>
    <row r="64" spans="1:10" s="4" customFormat="1" ht="30" customHeight="1">
      <c r="A64" s="12" t="s">
        <v>30</v>
      </c>
      <c r="B64" s="13" t="s">
        <v>31</v>
      </c>
      <c r="C64" s="13" t="s">
        <v>86</v>
      </c>
      <c r="D64" s="17">
        <f>D65+D66</f>
        <v>1379662.6</v>
      </c>
      <c r="E64" s="17">
        <f>E65+E66</f>
        <v>1379662.6</v>
      </c>
      <c r="F64" s="17">
        <f>F65+F66</f>
        <v>316538.8</v>
      </c>
      <c r="G64" s="17">
        <f>G65+G66</f>
        <v>271964.3</v>
      </c>
      <c r="H64" s="28">
        <f aca="true" t="shared" si="2" ref="H64:H122">SUM(G64/F64)*100</f>
        <v>85.91815600488786</v>
      </c>
      <c r="I64" s="55" t="e">
        <f>SUM(G64/#REF!*100)</f>
        <v>#REF!</v>
      </c>
      <c r="J64" s="24" t="s">
        <v>124</v>
      </c>
    </row>
    <row r="65" spans="1:10" s="4" customFormat="1" ht="17.25" customHeight="1">
      <c r="A65" s="103"/>
      <c r="B65" s="104"/>
      <c r="C65" s="14" t="s">
        <v>70</v>
      </c>
      <c r="D65" s="15">
        <v>918953.9</v>
      </c>
      <c r="E65" s="15">
        <v>918953.9</v>
      </c>
      <c r="F65" s="15">
        <v>308028.7</v>
      </c>
      <c r="G65" s="15">
        <v>263897.5</v>
      </c>
      <c r="H65" s="48">
        <f t="shared" si="2"/>
        <v>85.6730233254239</v>
      </c>
      <c r="I65" s="30" t="e">
        <f>SUM(G65/#REF!*100)</f>
        <v>#REF!</v>
      </c>
      <c r="J65" s="10">
        <f>H65-95</f>
        <v>-9.326976674576102</v>
      </c>
    </row>
    <row r="66" spans="1:10" s="4" customFormat="1" ht="30" customHeight="1">
      <c r="A66" s="105"/>
      <c r="B66" s="106"/>
      <c r="C66" s="14" t="s">
        <v>130</v>
      </c>
      <c r="D66" s="15">
        <v>460708.7</v>
      </c>
      <c r="E66" s="15">
        <v>460708.7</v>
      </c>
      <c r="F66" s="15">
        <v>8510.1</v>
      </c>
      <c r="G66" s="15">
        <v>8066.8</v>
      </c>
      <c r="H66" s="48">
        <f t="shared" si="2"/>
        <v>94.7908955241419</v>
      </c>
      <c r="I66" s="30"/>
      <c r="J66" s="10">
        <f>H66-95</f>
        <v>-0.20910447585809777</v>
      </c>
    </row>
    <row r="67" spans="1:10" s="4" customFormat="1" ht="30" customHeight="1">
      <c r="A67" s="12" t="s">
        <v>32</v>
      </c>
      <c r="B67" s="13" t="s">
        <v>33</v>
      </c>
      <c r="C67" s="13" t="s">
        <v>87</v>
      </c>
      <c r="D67" s="17">
        <f>D68+D69</f>
        <v>2520022.3</v>
      </c>
      <c r="E67" s="17">
        <f>E68+E69</f>
        <v>2520022.3</v>
      </c>
      <c r="F67" s="17">
        <f>F68+F69</f>
        <v>682284.2</v>
      </c>
      <c r="G67" s="17">
        <f>G68+G69</f>
        <v>670711.3</v>
      </c>
      <c r="H67" s="28">
        <f t="shared" si="2"/>
        <v>98.3038006742645</v>
      </c>
      <c r="I67" s="55" t="e">
        <f>SUM(G67/#REF!*100)</f>
        <v>#REF!</v>
      </c>
      <c r="J67" s="24" t="s">
        <v>124</v>
      </c>
    </row>
    <row r="68" spans="1:10" s="4" customFormat="1" ht="15.75" customHeight="1">
      <c r="A68" s="103"/>
      <c r="B68" s="104"/>
      <c r="C68" s="14" t="s">
        <v>70</v>
      </c>
      <c r="D68" s="15">
        <v>1592462.3</v>
      </c>
      <c r="E68" s="15">
        <v>1592462.3</v>
      </c>
      <c r="F68" s="15">
        <v>631109.2</v>
      </c>
      <c r="G68" s="15">
        <v>594703.8</v>
      </c>
      <c r="H68" s="48">
        <f t="shared" si="2"/>
        <v>94.23152126446581</v>
      </c>
      <c r="I68" s="30" t="e">
        <f>SUM(G68/#REF!*100)</f>
        <v>#REF!</v>
      </c>
      <c r="J68" s="10">
        <f>H68-95</f>
        <v>-0.7684787355341882</v>
      </c>
    </row>
    <row r="69" spans="1:10" s="4" customFormat="1" ht="27.75" customHeight="1">
      <c r="A69" s="105"/>
      <c r="B69" s="106"/>
      <c r="C69" s="14" t="s">
        <v>130</v>
      </c>
      <c r="D69" s="15">
        <v>927560</v>
      </c>
      <c r="E69" s="15">
        <v>927560</v>
      </c>
      <c r="F69" s="15">
        <v>51175</v>
      </c>
      <c r="G69" s="15">
        <v>76007.5</v>
      </c>
      <c r="H69" s="48">
        <f t="shared" si="2"/>
        <v>148.5246702491451</v>
      </c>
      <c r="I69" s="30"/>
      <c r="J69" s="10">
        <f>H69-95</f>
        <v>53.52467024914509</v>
      </c>
    </row>
    <row r="70" spans="1:10" s="4" customFormat="1" ht="25.5">
      <c r="A70" s="12" t="s">
        <v>34</v>
      </c>
      <c r="B70" s="13" t="s">
        <v>35</v>
      </c>
      <c r="C70" s="13" t="s">
        <v>88</v>
      </c>
      <c r="D70" s="17">
        <f>D71+D72</f>
        <v>878695.2999999999</v>
      </c>
      <c r="E70" s="17">
        <f>E71+E72</f>
        <v>878695.2999999999</v>
      </c>
      <c r="F70" s="17">
        <f>F71+F72</f>
        <v>301478.9</v>
      </c>
      <c r="G70" s="17">
        <f>G71+G72</f>
        <v>271573.8</v>
      </c>
      <c r="H70" s="28">
        <f t="shared" si="2"/>
        <v>90.08053299915846</v>
      </c>
      <c r="I70" s="55" t="e">
        <f>SUM(G70/#REF!*100)</f>
        <v>#REF!</v>
      </c>
      <c r="J70" s="24" t="s">
        <v>124</v>
      </c>
    </row>
    <row r="71" spans="1:10" s="4" customFormat="1" ht="15.75" customHeight="1">
      <c r="A71" s="103"/>
      <c r="B71" s="104"/>
      <c r="C71" s="14" t="s">
        <v>70</v>
      </c>
      <c r="D71" s="15">
        <v>845942.1</v>
      </c>
      <c r="E71" s="15">
        <v>845942.1</v>
      </c>
      <c r="F71" s="15">
        <v>285089.7</v>
      </c>
      <c r="G71" s="15">
        <v>271573.8</v>
      </c>
      <c r="H71" s="48">
        <f t="shared" si="2"/>
        <v>95.25907109236145</v>
      </c>
      <c r="I71" s="30" t="e">
        <f>SUM(G71/#REF!*100)</f>
        <v>#REF!</v>
      </c>
      <c r="J71" s="10">
        <f>H71-95</f>
        <v>0.2590710923614523</v>
      </c>
    </row>
    <row r="72" spans="1:10" s="4" customFormat="1" ht="15.75" customHeight="1">
      <c r="A72" s="105"/>
      <c r="B72" s="106"/>
      <c r="C72" s="14" t="s">
        <v>71</v>
      </c>
      <c r="D72" s="15">
        <v>32753.2</v>
      </c>
      <c r="E72" s="15">
        <v>32753.2</v>
      </c>
      <c r="F72" s="15">
        <v>16389.2</v>
      </c>
      <c r="G72" s="15">
        <v>0</v>
      </c>
      <c r="H72" s="48">
        <f t="shared" si="2"/>
        <v>0</v>
      </c>
      <c r="I72" s="30"/>
      <c r="J72" s="10">
        <f>H72-95</f>
        <v>-95</v>
      </c>
    </row>
    <row r="73" spans="1:10" s="4" customFormat="1" ht="38.25">
      <c r="A73" s="12" t="s">
        <v>36</v>
      </c>
      <c r="B73" s="13" t="s">
        <v>125</v>
      </c>
      <c r="C73" s="13" t="s">
        <v>89</v>
      </c>
      <c r="D73" s="17">
        <f>D74</f>
        <v>88394</v>
      </c>
      <c r="E73" s="17">
        <f>E74</f>
        <v>88394</v>
      </c>
      <c r="F73" s="17">
        <f>F74</f>
        <v>11225.6</v>
      </c>
      <c r="G73" s="17">
        <f>G74</f>
        <v>5214.8</v>
      </c>
      <c r="H73" s="28">
        <f t="shared" si="2"/>
        <v>46.45453249714937</v>
      </c>
      <c r="I73" s="55" t="e">
        <f>SUM(G73/#REF!*100)</f>
        <v>#REF!</v>
      </c>
      <c r="J73" s="24" t="s">
        <v>124</v>
      </c>
    </row>
    <row r="74" spans="1:10" s="4" customFormat="1" ht="16.5" customHeight="1">
      <c r="A74" s="103"/>
      <c r="B74" s="104"/>
      <c r="C74" s="14" t="s">
        <v>70</v>
      </c>
      <c r="D74" s="15">
        <v>88394</v>
      </c>
      <c r="E74" s="15">
        <v>88394</v>
      </c>
      <c r="F74" s="15">
        <v>11225.6</v>
      </c>
      <c r="G74" s="15">
        <v>5214.8</v>
      </c>
      <c r="H74" s="48">
        <f t="shared" si="2"/>
        <v>46.45453249714937</v>
      </c>
      <c r="I74" s="30" t="e">
        <f>SUM(G74/#REF!*100)</f>
        <v>#REF!</v>
      </c>
      <c r="J74" s="10">
        <f>H74-95</f>
        <v>-48.54546750285063</v>
      </c>
    </row>
    <row r="75" spans="1:10" s="4" customFormat="1" ht="29.25" customHeight="1">
      <c r="A75" s="12" t="s">
        <v>37</v>
      </c>
      <c r="B75" s="13" t="s">
        <v>38</v>
      </c>
      <c r="C75" s="13" t="s">
        <v>90</v>
      </c>
      <c r="D75" s="17">
        <f>D76</f>
        <v>174765.7</v>
      </c>
      <c r="E75" s="17">
        <f>E76</f>
        <v>174765.7</v>
      </c>
      <c r="F75" s="17">
        <f>F76</f>
        <v>90173.8</v>
      </c>
      <c r="G75" s="17">
        <f>G76</f>
        <v>79549.3</v>
      </c>
      <c r="H75" s="28">
        <f t="shared" si="2"/>
        <v>88.21775282842688</v>
      </c>
      <c r="I75" s="55" t="e">
        <f>SUM(G75/#REF!*100)</f>
        <v>#REF!</v>
      </c>
      <c r="J75" s="24" t="s">
        <v>124</v>
      </c>
    </row>
    <row r="76" spans="1:10" s="4" customFormat="1" ht="15.75" customHeight="1">
      <c r="A76" s="103"/>
      <c r="B76" s="104"/>
      <c r="C76" s="14" t="s">
        <v>70</v>
      </c>
      <c r="D76" s="15">
        <v>174765.7</v>
      </c>
      <c r="E76" s="15">
        <v>174765.7</v>
      </c>
      <c r="F76" s="15">
        <v>90173.8</v>
      </c>
      <c r="G76" s="15">
        <v>79549.3</v>
      </c>
      <c r="H76" s="48">
        <f t="shared" si="2"/>
        <v>88.21775282842688</v>
      </c>
      <c r="I76" s="30" t="e">
        <f>SUM(G76/#REF!*100)</f>
        <v>#REF!</v>
      </c>
      <c r="J76" s="10">
        <f>H76-95</f>
        <v>-6.782247171573118</v>
      </c>
    </row>
    <row r="77" spans="1:10" s="4" customFormat="1" ht="37.5" customHeight="1">
      <c r="A77" s="12" t="s">
        <v>39</v>
      </c>
      <c r="B77" s="13" t="s">
        <v>40</v>
      </c>
      <c r="C77" s="13" t="s">
        <v>91</v>
      </c>
      <c r="D77" s="17">
        <f>D78+D80+D79</f>
        <v>227829.19999999998</v>
      </c>
      <c r="E77" s="17">
        <f>E78+E80+E79</f>
        <v>227829.19999999998</v>
      </c>
      <c r="F77" s="17">
        <f>F78+F80+F79</f>
        <v>84425.6</v>
      </c>
      <c r="G77" s="17">
        <f>G78+G80+G79</f>
        <v>40375.2</v>
      </c>
      <c r="H77" s="28">
        <f t="shared" si="2"/>
        <v>47.823409013379816</v>
      </c>
      <c r="I77" s="55" t="e">
        <f>SUM(G77/#REF!*100)</f>
        <v>#REF!</v>
      </c>
      <c r="J77" s="24" t="s">
        <v>124</v>
      </c>
    </row>
    <row r="78" spans="1:10" s="4" customFormat="1" ht="16.5" customHeight="1">
      <c r="A78" s="103"/>
      <c r="B78" s="104"/>
      <c r="C78" s="14" t="s">
        <v>70</v>
      </c>
      <c r="D78" s="15">
        <v>226804.6</v>
      </c>
      <c r="E78" s="15">
        <v>226804.6</v>
      </c>
      <c r="F78" s="15">
        <v>83860.7</v>
      </c>
      <c r="G78" s="15">
        <v>40111.1</v>
      </c>
      <c r="H78" s="48">
        <f t="shared" si="2"/>
        <v>47.830628649653534</v>
      </c>
      <c r="I78" s="30" t="e">
        <f>SUM(G78/#REF!*100)</f>
        <v>#REF!</v>
      </c>
      <c r="J78" s="10">
        <f>H78-95</f>
        <v>-47.169371350346466</v>
      </c>
    </row>
    <row r="79" spans="1:10" s="4" customFormat="1" ht="16.5" customHeight="1">
      <c r="A79" s="105"/>
      <c r="B79" s="106"/>
      <c r="C79" s="14" t="s">
        <v>71</v>
      </c>
      <c r="D79" s="15">
        <v>480.3</v>
      </c>
      <c r="E79" s="15">
        <v>480.3</v>
      </c>
      <c r="F79" s="15">
        <v>237.6</v>
      </c>
      <c r="G79" s="15">
        <v>20.5</v>
      </c>
      <c r="H79" s="48">
        <f>G79/F79*100</f>
        <v>8.627946127946128</v>
      </c>
      <c r="I79" s="30"/>
      <c r="J79" s="10">
        <f>H79-95</f>
        <v>-86.37205387205387</v>
      </c>
    </row>
    <row r="80" spans="1:10" s="4" customFormat="1" ht="25.5">
      <c r="A80" s="107"/>
      <c r="B80" s="108"/>
      <c r="C80" s="14" t="s">
        <v>72</v>
      </c>
      <c r="D80" s="15">
        <v>544.3</v>
      </c>
      <c r="E80" s="15">
        <v>544.3</v>
      </c>
      <c r="F80" s="15">
        <v>327.3</v>
      </c>
      <c r="G80" s="15">
        <v>243.6</v>
      </c>
      <c r="H80" s="48">
        <f t="shared" si="2"/>
        <v>74.42713107241062</v>
      </c>
      <c r="I80" s="30" t="e">
        <f>SUM(G80/#REF!*100)</f>
        <v>#REF!</v>
      </c>
      <c r="J80" s="10">
        <f>H80-95</f>
        <v>-20.572868927589383</v>
      </c>
    </row>
    <row r="81" spans="1:10" s="4" customFormat="1" ht="40.5" customHeight="1">
      <c r="A81" s="12" t="s">
        <v>41</v>
      </c>
      <c r="B81" s="13" t="s">
        <v>42</v>
      </c>
      <c r="C81" s="13" t="s">
        <v>92</v>
      </c>
      <c r="D81" s="17">
        <f>D82+D83</f>
        <v>74407.5</v>
      </c>
      <c r="E81" s="17">
        <f>E82+E83</f>
        <v>74407.5</v>
      </c>
      <c r="F81" s="17">
        <f>F82+F83</f>
        <v>54702.7</v>
      </c>
      <c r="G81" s="17">
        <f>G82+G83</f>
        <v>5290.8</v>
      </c>
      <c r="H81" s="57">
        <f t="shared" si="2"/>
        <v>9.671917473908968</v>
      </c>
      <c r="I81" s="55" t="e">
        <f>SUM(G81/#REF!*100)</f>
        <v>#REF!</v>
      </c>
      <c r="J81" s="24" t="s">
        <v>124</v>
      </c>
    </row>
    <row r="82" spans="1:10" s="4" customFormat="1" ht="16.5" customHeight="1">
      <c r="A82" s="103"/>
      <c r="B82" s="104"/>
      <c r="C82" s="14" t="s">
        <v>70</v>
      </c>
      <c r="D82" s="15">
        <v>74132.1</v>
      </c>
      <c r="E82" s="15">
        <v>74132.1</v>
      </c>
      <c r="F82" s="15">
        <v>54565</v>
      </c>
      <c r="G82" s="15">
        <v>5188.5</v>
      </c>
      <c r="H82" s="58">
        <f t="shared" si="2"/>
        <v>9.50884266471181</v>
      </c>
      <c r="I82" s="30" t="e">
        <f>SUM(G82/#REF!*100)</f>
        <v>#REF!</v>
      </c>
      <c r="J82" s="10">
        <f aca="true" t="shared" si="3" ref="J82:J101">H82-95</f>
        <v>-85.4911573352882</v>
      </c>
    </row>
    <row r="83" spans="1:10" s="4" customFormat="1" ht="16.5" customHeight="1">
      <c r="A83" s="105"/>
      <c r="B83" s="106"/>
      <c r="C83" s="14" t="s">
        <v>71</v>
      </c>
      <c r="D83" s="15">
        <v>275.4</v>
      </c>
      <c r="E83" s="15">
        <v>275.4</v>
      </c>
      <c r="F83" s="15">
        <v>137.7</v>
      </c>
      <c r="G83" s="15">
        <v>102.3</v>
      </c>
      <c r="H83" s="58">
        <f t="shared" si="2"/>
        <v>74.29193899782135</v>
      </c>
      <c r="I83" s="30"/>
      <c r="J83" s="10">
        <f t="shared" si="3"/>
        <v>-20.708061002178653</v>
      </c>
    </row>
    <row r="84" spans="1:10" s="4" customFormat="1" ht="27.75" customHeight="1">
      <c r="A84" s="12" t="s">
        <v>56</v>
      </c>
      <c r="B84" s="13" t="s">
        <v>57</v>
      </c>
      <c r="C84" s="13" t="s">
        <v>106</v>
      </c>
      <c r="D84" s="17">
        <f>D85</f>
        <v>1019.3</v>
      </c>
      <c r="E84" s="17">
        <f>E85</f>
        <v>1019.3</v>
      </c>
      <c r="F84" s="17">
        <f>F85</f>
        <v>514.7</v>
      </c>
      <c r="G84" s="17">
        <f>G85</f>
        <v>483</v>
      </c>
      <c r="H84" s="28">
        <f t="shared" si="2"/>
        <v>93.84107246939965</v>
      </c>
      <c r="I84" s="55" t="e">
        <f>SUM(G84/#REF!*100)</f>
        <v>#REF!</v>
      </c>
      <c r="J84" s="24" t="s">
        <v>124</v>
      </c>
    </row>
    <row r="85" spans="1:10" s="4" customFormat="1" ht="17.25" customHeight="1">
      <c r="A85" s="109"/>
      <c r="B85" s="110"/>
      <c r="C85" s="14" t="s">
        <v>71</v>
      </c>
      <c r="D85" s="15">
        <v>1019.3</v>
      </c>
      <c r="E85" s="15">
        <v>1019.3</v>
      </c>
      <c r="F85" s="15">
        <v>514.7</v>
      </c>
      <c r="G85" s="15">
        <v>483</v>
      </c>
      <c r="H85" s="48">
        <f>G85/F85*100</f>
        <v>93.84107246939965</v>
      </c>
      <c r="I85" s="30"/>
      <c r="J85" s="10">
        <f t="shared" si="3"/>
        <v>-1.1589275306003515</v>
      </c>
    </row>
    <row r="86" spans="1:10" s="4" customFormat="1" ht="27.75" customHeight="1">
      <c r="A86" s="12" t="s">
        <v>58</v>
      </c>
      <c r="B86" s="13" t="s">
        <v>59</v>
      </c>
      <c r="C86" s="13" t="s">
        <v>105</v>
      </c>
      <c r="D86" s="17">
        <f>D87</f>
        <v>1018.7</v>
      </c>
      <c r="E86" s="17">
        <f>E87</f>
        <v>1018.7</v>
      </c>
      <c r="F86" s="17">
        <f>F87</f>
        <v>596.1</v>
      </c>
      <c r="G86" s="17">
        <f>G87</f>
        <v>585.9</v>
      </c>
      <c r="H86" s="28">
        <f t="shared" si="2"/>
        <v>98.28887770508304</v>
      </c>
      <c r="I86" s="55" t="e">
        <f>SUM(G86/#REF!*100)</f>
        <v>#REF!</v>
      </c>
      <c r="J86" s="24" t="s">
        <v>124</v>
      </c>
    </row>
    <row r="87" spans="1:10" s="4" customFormat="1" ht="17.25" customHeight="1">
      <c r="A87" s="107"/>
      <c r="B87" s="108"/>
      <c r="C87" s="14" t="s">
        <v>71</v>
      </c>
      <c r="D87" s="15">
        <v>1018.7</v>
      </c>
      <c r="E87" s="15">
        <v>1018.7</v>
      </c>
      <c r="F87" s="15">
        <v>596.1</v>
      </c>
      <c r="G87" s="15">
        <v>585.9</v>
      </c>
      <c r="H87" s="48">
        <f>G87/F87*100</f>
        <v>98.28887770508304</v>
      </c>
      <c r="I87" s="30"/>
      <c r="J87" s="10">
        <f t="shared" si="3"/>
        <v>3.2888777050830384</v>
      </c>
    </row>
    <row r="88" spans="1:10" s="4" customFormat="1" ht="27.75" customHeight="1">
      <c r="A88" s="12" t="s">
        <v>60</v>
      </c>
      <c r="B88" s="13" t="s">
        <v>61</v>
      </c>
      <c r="C88" s="13" t="s">
        <v>104</v>
      </c>
      <c r="D88" s="17">
        <f>D89</f>
        <v>1018.7</v>
      </c>
      <c r="E88" s="17">
        <f>E89</f>
        <v>1018.7</v>
      </c>
      <c r="F88" s="17">
        <f>F89</f>
        <v>637</v>
      </c>
      <c r="G88" s="17">
        <f>G89</f>
        <v>491</v>
      </c>
      <c r="H88" s="28">
        <f t="shared" si="2"/>
        <v>77.08006279434852</v>
      </c>
      <c r="I88" s="55" t="e">
        <f>SUM(G88/#REF!*100)</f>
        <v>#REF!</v>
      </c>
      <c r="J88" s="24" t="s">
        <v>124</v>
      </c>
    </row>
    <row r="89" spans="1:10" s="4" customFormat="1" ht="17.25" customHeight="1">
      <c r="A89" s="107"/>
      <c r="B89" s="108"/>
      <c r="C89" s="14" t="s">
        <v>71</v>
      </c>
      <c r="D89" s="15">
        <v>1018.7</v>
      </c>
      <c r="E89" s="15">
        <v>1018.7</v>
      </c>
      <c r="F89" s="15">
        <v>637</v>
      </c>
      <c r="G89" s="15">
        <v>491</v>
      </c>
      <c r="H89" s="48">
        <f t="shared" si="2"/>
        <v>77.08006279434852</v>
      </c>
      <c r="I89" s="30"/>
      <c r="J89" s="10">
        <f t="shared" si="3"/>
        <v>-17.91993720565148</v>
      </c>
    </row>
    <row r="90" spans="1:10" s="4" customFormat="1" ht="27.75" customHeight="1">
      <c r="A90" s="12" t="s">
        <v>62</v>
      </c>
      <c r="B90" s="13" t="s">
        <v>63</v>
      </c>
      <c r="C90" s="13" t="s">
        <v>103</v>
      </c>
      <c r="D90" s="17">
        <f>D91</f>
        <v>1601.3</v>
      </c>
      <c r="E90" s="17">
        <f>E91</f>
        <v>1601.3</v>
      </c>
      <c r="F90" s="17">
        <f>F91</f>
        <v>887</v>
      </c>
      <c r="G90" s="17">
        <f>G91</f>
        <v>810.1</v>
      </c>
      <c r="H90" s="28">
        <f t="shared" si="2"/>
        <v>91.33032694475762</v>
      </c>
      <c r="I90" s="50">
        <f>SUM(H90/G90)*100</f>
        <v>11.273957158962796</v>
      </c>
      <c r="J90" s="24" t="s">
        <v>124</v>
      </c>
    </row>
    <row r="91" spans="1:10" s="4" customFormat="1" ht="17.25" customHeight="1">
      <c r="A91" s="107"/>
      <c r="B91" s="108"/>
      <c r="C91" s="14" t="s">
        <v>71</v>
      </c>
      <c r="D91" s="15">
        <v>1601.3</v>
      </c>
      <c r="E91" s="15">
        <v>1601.3</v>
      </c>
      <c r="F91" s="15">
        <v>887</v>
      </c>
      <c r="G91" s="15">
        <v>810.1</v>
      </c>
      <c r="H91" s="48">
        <f t="shared" si="2"/>
        <v>91.33032694475762</v>
      </c>
      <c r="I91" s="30"/>
      <c r="J91" s="10">
        <f t="shared" si="3"/>
        <v>-3.6696730552423844</v>
      </c>
    </row>
    <row r="92" spans="1:10" s="4" customFormat="1" ht="27.75" customHeight="1">
      <c r="A92" s="12" t="s">
        <v>64</v>
      </c>
      <c r="B92" s="13" t="s">
        <v>65</v>
      </c>
      <c r="C92" s="13" t="s">
        <v>102</v>
      </c>
      <c r="D92" s="17">
        <f>D93</f>
        <v>1018</v>
      </c>
      <c r="E92" s="17">
        <f>E93</f>
        <v>1018</v>
      </c>
      <c r="F92" s="17">
        <f>F93</f>
        <v>546.6</v>
      </c>
      <c r="G92" s="17">
        <f>G93</f>
        <v>543.7</v>
      </c>
      <c r="H92" s="28">
        <f t="shared" si="2"/>
        <v>99.46944749359679</v>
      </c>
      <c r="I92" s="55" t="e">
        <f>SUM(G92/#REF!*100)</f>
        <v>#REF!</v>
      </c>
      <c r="J92" s="24" t="s">
        <v>124</v>
      </c>
    </row>
    <row r="93" spans="1:10" s="4" customFormat="1" ht="17.25" customHeight="1">
      <c r="A93" s="107"/>
      <c r="B93" s="108"/>
      <c r="C93" s="14" t="s">
        <v>71</v>
      </c>
      <c r="D93" s="15">
        <v>1018</v>
      </c>
      <c r="E93" s="15">
        <v>1018</v>
      </c>
      <c r="F93" s="15">
        <v>546.6</v>
      </c>
      <c r="G93" s="15">
        <v>543.7</v>
      </c>
      <c r="H93" s="48">
        <f t="shared" si="2"/>
        <v>99.46944749359679</v>
      </c>
      <c r="I93" s="30"/>
      <c r="J93" s="10">
        <f t="shared" si="3"/>
        <v>4.469447493596789</v>
      </c>
    </row>
    <row r="94" spans="1:10" s="4" customFormat="1" ht="27.75" customHeight="1">
      <c r="A94" s="12" t="s">
        <v>66</v>
      </c>
      <c r="B94" s="13" t="s">
        <v>67</v>
      </c>
      <c r="C94" s="13" t="s">
        <v>101</v>
      </c>
      <c r="D94" s="17">
        <f>D95</f>
        <v>1032.1</v>
      </c>
      <c r="E94" s="17">
        <f>E95</f>
        <v>1032.1</v>
      </c>
      <c r="F94" s="17">
        <f>F95</f>
        <v>618.1</v>
      </c>
      <c r="G94" s="17">
        <f>G95</f>
        <v>492.3</v>
      </c>
      <c r="H94" s="28">
        <f t="shared" si="2"/>
        <v>79.6473062611228</v>
      </c>
      <c r="I94" s="55" t="e">
        <f>SUM(G94/#REF!*100)</f>
        <v>#REF!</v>
      </c>
      <c r="J94" s="24" t="s">
        <v>124</v>
      </c>
    </row>
    <row r="95" spans="1:10" s="4" customFormat="1" ht="17.25" customHeight="1">
      <c r="A95" s="107"/>
      <c r="B95" s="108"/>
      <c r="C95" s="14" t="s">
        <v>71</v>
      </c>
      <c r="D95" s="15">
        <v>1032.1</v>
      </c>
      <c r="E95" s="15">
        <v>1032.1</v>
      </c>
      <c r="F95" s="15">
        <v>618.1</v>
      </c>
      <c r="G95" s="15">
        <v>492.3</v>
      </c>
      <c r="H95" s="48">
        <f t="shared" si="2"/>
        <v>79.6473062611228</v>
      </c>
      <c r="I95" s="30"/>
      <c r="J95" s="10">
        <f t="shared" si="3"/>
        <v>-15.352693738877207</v>
      </c>
    </row>
    <row r="96" spans="1:10" s="4" customFormat="1" ht="27.75" customHeight="1">
      <c r="A96" s="12" t="s">
        <v>68</v>
      </c>
      <c r="B96" s="13" t="s">
        <v>69</v>
      </c>
      <c r="C96" s="13" t="s">
        <v>100</v>
      </c>
      <c r="D96" s="17">
        <f>D97</f>
        <v>1018.5</v>
      </c>
      <c r="E96" s="17">
        <f>E97</f>
        <v>1018.5</v>
      </c>
      <c r="F96" s="17">
        <f>F97</f>
        <v>587</v>
      </c>
      <c r="G96" s="17">
        <f>G97</f>
        <v>425.8</v>
      </c>
      <c r="H96" s="28">
        <f t="shared" si="2"/>
        <v>72.53833049403748</v>
      </c>
      <c r="I96" s="55" t="e">
        <f>SUM(G96/#REF!*100)</f>
        <v>#REF!</v>
      </c>
      <c r="J96" s="24" t="s">
        <v>124</v>
      </c>
    </row>
    <row r="97" spans="1:10" s="4" customFormat="1" ht="17.25" customHeight="1">
      <c r="A97" s="107"/>
      <c r="B97" s="108"/>
      <c r="C97" s="14" t="s">
        <v>71</v>
      </c>
      <c r="D97" s="15">
        <v>1018.5</v>
      </c>
      <c r="E97" s="15">
        <v>1018.5</v>
      </c>
      <c r="F97" s="15">
        <v>587</v>
      </c>
      <c r="G97" s="15">
        <v>425.8</v>
      </c>
      <c r="H97" s="48">
        <f t="shared" si="2"/>
        <v>72.53833049403748</v>
      </c>
      <c r="I97" s="30"/>
      <c r="J97" s="10">
        <f t="shared" si="3"/>
        <v>-22.46166950596252</v>
      </c>
    </row>
    <row r="98" spans="1:10" s="4" customFormat="1" ht="18.75" customHeight="1">
      <c r="A98" s="12" t="s">
        <v>43</v>
      </c>
      <c r="B98" s="13" t="s">
        <v>44</v>
      </c>
      <c r="C98" s="13" t="s">
        <v>93</v>
      </c>
      <c r="D98" s="17">
        <f>SUM(D99:D101)</f>
        <v>483459.69999999995</v>
      </c>
      <c r="E98" s="17">
        <f>SUM(E99:E101)</f>
        <v>483459.69999999995</v>
      </c>
      <c r="F98" s="17">
        <f>SUM(F99:F101)</f>
        <v>210794.9</v>
      </c>
      <c r="G98" s="17">
        <f>SUM(G99:G101)</f>
        <v>159979.9</v>
      </c>
      <c r="H98" s="28">
        <f t="shared" si="2"/>
        <v>75.89362930507332</v>
      </c>
      <c r="I98" s="55" t="e">
        <f>SUM(G98/#REF!*100)</f>
        <v>#REF!</v>
      </c>
      <c r="J98" s="24" t="s">
        <v>124</v>
      </c>
    </row>
    <row r="99" spans="1:10" s="4" customFormat="1" ht="15" customHeight="1">
      <c r="A99" s="103"/>
      <c r="B99" s="104"/>
      <c r="C99" s="14" t="s">
        <v>70</v>
      </c>
      <c r="D99" s="15">
        <v>478136.5</v>
      </c>
      <c r="E99" s="15">
        <v>478136.5</v>
      </c>
      <c r="F99" s="15">
        <v>208476.2</v>
      </c>
      <c r="G99" s="15">
        <v>158152.6</v>
      </c>
      <c r="H99" s="48">
        <f t="shared" si="2"/>
        <v>75.86122540606553</v>
      </c>
      <c r="I99" s="30" t="e">
        <f>SUM(G99/#REF!*100)</f>
        <v>#REF!</v>
      </c>
      <c r="J99" s="10">
        <f t="shared" si="3"/>
        <v>-19.13877459393447</v>
      </c>
    </row>
    <row r="100" spans="1:10" s="4" customFormat="1" ht="15.75" customHeight="1">
      <c r="A100" s="105"/>
      <c r="B100" s="106"/>
      <c r="C100" s="14" t="s">
        <v>71</v>
      </c>
      <c r="D100" s="15">
        <v>4813.1</v>
      </c>
      <c r="E100" s="15">
        <v>4813.1</v>
      </c>
      <c r="F100" s="15">
        <v>2102.4</v>
      </c>
      <c r="G100" s="15">
        <v>1606</v>
      </c>
      <c r="H100" s="48">
        <f t="shared" si="2"/>
        <v>76.38888888888889</v>
      </c>
      <c r="I100" s="30"/>
      <c r="J100" s="10">
        <f t="shared" si="3"/>
        <v>-18.611111111111114</v>
      </c>
    </row>
    <row r="101" spans="1:10" s="4" customFormat="1" ht="25.5">
      <c r="A101" s="107"/>
      <c r="B101" s="108"/>
      <c r="C101" s="14" t="s">
        <v>72</v>
      </c>
      <c r="D101" s="15">
        <v>510.1</v>
      </c>
      <c r="E101" s="15">
        <v>510.1</v>
      </c>
      <c r="F101" s="15">
        <v>216.3</v>
      </c>
      <c r="G101" s="15">
        <v>221.3</v>
      </c>
      <c r="H101" s="48">
        <f t="shared" si="2"/>
        <v>102.31160425335182</v>
      </c>
      <c r="I101" s="30" t="e">
        <f>SUM(G101/#REF!*100)</f>
        <v>#REF!</v>
      </c>
      <c r="J101" s="10">
        <f t="shared" si="3"/>
        <v>7.311604253351817</v>
      </c>
    </row>
    <row r="102" spans="1:10" s="4" customFormat="1" ht="27.75" customHeight="1">
      <c r="A102" s="12" t="s">
        <v>45</v>
      </c>
      <c r="B102" s="13" t="s">
        <v>46</v>
      </c>
      <c r="C102" s="13" t="s">
        <v>94</v>
      </c>
      <c r="D102" s="17">
        <f>D103+D105+D104</f>
        <v>108624.8</v>
      </c>
      <c r="E102" s="17">
        <f>E103+E105+E104</f>
        <v>108624.8</v>
      </c>
      <c r="F102" s="17">
        <f>F103+F105+F104</f>
        <v>41493.3</v>
      </c>
      <c r="G102" s="17">
        <f>G103+G105+G104</f>
        <v>39051.700000000004</v>
      </c>
      <c r="H102" s="28">
        <f t="shared" si="2"/>
        <v>94.11567650680954</v>
      </c>
      <c r="I102" s="55" t="e">
        <f>SUM(G102/#REF!*100)</f>
        <v>#REF!</v>
      </c>
      <c r="J102" s="24" t="s">
        <v>124</v>
      </c>
    </row>
    <row r="103" spans="1:10" s="4" customFormat="1" ht="16.5" customHeight="1">
      <c r="A103" s="103"/>
      <c r="B103" s="104"/>
      <c r="C103" s="14" t="s">
        <v>70</v>
      </c>
      <c r="D103" s="15">
        <v>104780</v>
      </c>
      <c r="E103" s="15">
        <v>104780</v>
      </c>
      <c r="F103" s="15">
        <v>39233.3</v>
      </c>
      <c r="G103" s="15">
        <v>36945.8</v>
      </c>
      <c r="H103" s="48">
        <f t="shared" si="2"/>
        <v>94.16949377187235</v>
      </c>
      <c r="I103" s="30" t="e">
        <f>SUM(G103/#REF!*100)</f>
        <v>#REF!</v>
      </c>
      <c r="J103" s="10">
        <f>H103-95</f>
        <v>-0.8305062281276463</v>
      </c>
    </row>
    <row r="104" spans="1:10" s="4" customFormat="1" ht="27.75" customHeight="1">
      <c r="A104" s="105"/>
      <c r="B104" s="106"/>
      <c r="C104" s="14" t="s">
        <v>130</v>
      </c>
      <c r="D104" s="15">
        <v>77</v>
      </c>
      <c r="E104" s="15">
        <v>77</v>
      </c>
      <c r="F104" s="15">
        <v>54</v>
      </c>
      <c r="G104" s="15">
        <v>23.4</v>
      </c>
      <c r="H104" s="48">
        <f>SUM(G104/F104)*100</f>
        <v>43.33333333333333</v>
      </c>
      <c r="I104" s="30"/>
      <c r="J104" s="10">
        <f>H104-95</f>
        <v>-51.66666666666667</v>
      </c>
    </row>
    <row r="105" spans="1:10" s="4" customFormat="1" ht="25.5">
      <c r="A105" s="107"/>
      <c r="B105" s="108"/>
      <c r="C105" s="14" t="s">
        <v>72</v>
      </c>
      <c r="D105" s="15">
        <v>3767.8</v>
      </c>
      <c r="E105" s="15">
        <v>3767.8</v>
      </c>
      <c r="F105" s="15">
        <v>2206</v>
      </c>
      <c r="G105" s="15">
        <v>2082.5</v>
      </c>
      <c r="H105" s="48">
        <f t="shared" si="2"/>
        <v>94.40163191296465</v>
      </c>
      <c r="I105" s="30" t="e">
        <f>SUM(G105/#REF!*100)</f>
        <v>#REF!</v>
      </c>
      <c r="J105" s="10">
        <f>H105-95</f>
        <v>-0.5983680870353538</v>
      </c>
    </row>
    <row r="106" spans="1:10" s="4" customFormat="1" ht="26.25" customHeight="1">
      <c r="A106" s="12" t="s">
        <v>47</v>
      </c>
      <c r="B106" s="13" t="s">
        <v>48</v>
      </c>
      <c r="C106" s="13" t="s">
        <v>95</v>
      </c>
      <c r="D106" s="17">
        <f>D107</f>
        <v>20116.6</v>
      </c>
      <c r="E106" s="17">
        <f>E107</f>
        <v>20116.6</v>
      </c>
      <c r="F106" s="17">
        <f>F107</f>
        <v>8226.1</v>
      </c>
      <c r="G106" s="17">
        <f>G107</f>
        <v>8026.5</v>
      </c>
      <c r="H106" s="28">
        <f t="shared" si="2"/>
        <v>97.57357678608332</v>
      </c>
      <c r="I106" s="55" t="e">
        <f>SUM(G106/#REF!*100)</f>
        <v>#REF!</v>
      </c>
      <c r="J106" s="24" t="s">
        <v>124</v>
      </c>
    </row>
    <row r="107" spans="1:10" s="4" customFormat="1" ht="16.5" customHeight="1">
      <c r="A107" s="103"/>
      <c r="B107" s="104"/>
      <c r="C107" s="14" t="s">
        <v>70</v>
      </c>
      <c r="D107" s="15">
        <v>20116.6</v>
      </c>
      <c r="E107" s="15">
        <v>20116.6</v>
      </c>
      <c r="F107" s="15">
        <v>8226.1</v>
      </c>
      <c r="G107" s="15">
        <v>8026.5</v>
      </c>
      <c r="H107" s="48">
        <f t="shared" si="2"/>
        <v>97.57357678608332</v>
      </c>
      <c r="I107" s="30" t="e">
        <f>SUM(G107/#REF!*100)</f>
        <v>#REF!</v>
      </c>
      <c r="J107" s="10">
        <f>H107-95</f>
        <v>2.573576786083322</v>
      </c>
    </row>
    <row r="108" spans="1:10" s="4" customFormat="1" ht="27" customHeight="1">
      <c r="A108" s="12" t="s">
        <v>49</v>
      </c>
      <c r="B108" s="13" t="s">
        <v>50</v>
      </c>
      <c r="C108" s="13" t="s">
        <v>96</v>
      </c>
      <c r="D108" s="17">
        <f>D109</f>
        <v>4442.9</v>
      </c>
      <c r="E108" s="17">
        <f>E109</f>
        <v>4442.9</v>
      </c>
      <c r="F108" s="17">
        <f>F109</f>
        <v>2315</v>
      </c>
      <c r="G108" s="17">
        <f>G109</f>
        <v>2132.3</v>
      </c>
      <c r="H108" s="28">
        <f t="shared" si="2"/>
        <v>92.10799136069116</v>
      </c>
      <c r="I108" s="55" t="e">
        <f>SUM(G108/#REF!*100)</f>
        <v>#REF!</v>
      </c>
      <c r="J108" s="24" t="s">
        <v>124</v>
      </c>
    </row>
    <row r="109" spans="1:10" s="4" customFormat="1" ht="16.5" customHeight="1">
      <c r="A109" s="103"/>
      <c r="B109" s="104"/>
      <c r="C109" s="14" t="s">
        <v>70</v>
      </c>
      <c r="D109" s="15">
        <v>4442.9</v>
      </c>
      <c r="E109" s="15">
        <v>4442.9</v>
      </c>
      <c r="F109" s="15">
        <v>2315</v>
      </c>
      <c r="G109" s="15">
        <v>2132.3</v>
      </c>
      <c r="H109" s="48">
        <f t="shared" si="2"/>
        <v>92.10799136069116</v>
      </c>
      <c r="I109" s="30" t="e">
        <f>SUM(G109/#REF!*100)</f>
        <v>#REF!</v>
      </c>
      <c r="J109" s="10">
        <f>H109-95</f>
        <v>-2.892008639308841</v>
      </c>
    </row>
    <row r="110" spans="1:10" s="4" customFormat="1" ht="17.25" customHeight="1">
      <c r="A110" s="12" t="s">
        <v>51</v>
      </c>
      <c r="B110" s="13" t="s">
        <v>52</v>
      </c>
      <c r="C110" s="13" t="s">
        <v>97</v>
      </c>
      <c r="D110" s="17">
        <f>D111</f>
        <v>126779.3</v>
      </c>
      <c r="E110" s="17">
        <f>E111</f>
        <v>126779.3</v>
      </c>
      <c r="F110" s="17">
        <f>F111</f>
        <v>62673.9</v>
      </c>
      <c r="G110" s="17">
        <f>G111</f>
        <v>52879</v>
      </c>
      <c r="H110" s="28">
        <f t="shared" si="2"/>
        <v>84.37164433679729</v>
      </c>
      <c r="I110" s="55" t="e">
        <f>SUM(G110/#REF!*100)</f>
        <v>#REF!</v>
      </c>
      <c r="J110" s="24" t="s">
        <v>124</v>
      </c>
    </row>
    <row r="111" spans="1:10" s="4" customFormat="1" ht="16.5" customHeight="1">
      <c r="A111" s="26"/>
      <c r="B111" s="27"/>
      <c r="C111" s="14" t="s">
        <v>70</v>
      </c>
      <c r="D111" s="15">
        <v>126779.3</v>
      </c>
      <c r="E111" s="15">
        <v>126779.3</v>
      </c>
      <c r="F111" s="15">
        <v>62673.9</v>
      </c>
      <c r="G111" s="15">
        <v>52879</v>
      </c>
      <c r="H111" s="48">
        <f t="shared" si="2"/>
        <v>84.37164433679729</v>
      </c>
      <c r="I111" s="30" t="e">
        <f>SUM(G111/#REF!*100)</f>
        <v>#REF!</v>
      </c>
      <c r="J111" s="10">
        <f>H111-95</f>
        <v>-10.628355663202711</v>
      </c>
    </row>
    <row r="112" spans="1:10" s="4" customFormat="1" ht="27.75" customHeight="1">
      <c r="A112" s="12" t="s">
        <v>53</v>
      </c>
      <c r="B112" s="13" t="s">
        <v>54</v>
      </c>
      <c r="C112" s="13" t="s">
        <v>99</v>
      </c>
      <c r="D112" s="17">
        <f>D113+D114+D115</f>
        <v>638664.1</v>
      </c>
      <c r="E112" s="17">
        <f>E113+E114+E115</f>
        <v>638664.1</v>
      </c>
      <c r="F112" s="17">
        <f>F113+F114+F115</f>
        <v>199398.6</v>
      </c>
      <c r="G112" s="17">
        <f>G113+G114+G115</f>
        <v>125266</v>
      </c>
      <c r="H112" s="28">
        <f t="shared" si="2"/>
        <v>62.82190546974753</v>
      </c>
      <c r="I112" s="55" t="e">
        <f>SUM(G112/#REF!*100)</f>
        <v>#REF!</v>
      </c>
      <c r="J112" s="24" t="s">
        <v>124</v>
      </c>
    </row>
    <row r="113" spans="1:10" s="4" customFormat="1" ht="16.5" customHeight="1">
      <c r="A113" s="103"/>
      <c r="B113" s="104"/>
      <c r="C113" s="14" t="s">
        <v>70</v>
      </c>
      <c r="D113" s="15">
        <v>294725.8</v>
      </c>
      <c r="E113" s="15">
        <v>294725.8</v>
      </c>
      <c r="F113" s="15">
        <v>91176.2</v>
      </c>
      <c r="G113" s="15">
        <v>40196.7</v>
      </c>
      <c r="H113" s="48">
        <f t="shared" si="2"/>
        <v>44.086834064152704</v>
      </c>
      <c r="I113" s="30" t="e">
        <f>SUM(G113/#REF!*100)</f>
        <v>#REF!</v>
      </c>
      <c r="J113" s="10">
        <f>H113-95</f>
        <v>-50.913165935847296</v>
      </c>
    </row>
    <row r="114" spans="1:10" s="4" customFormat="1" ht="16.5" customHeight="1">
      <c r="A114" s="105"/>
      <c r="B114" s="106"/>
      <c r="C114" s="14" t="s">
        <v>71</v>
      </c>
      <c r="D114" s="15">
        <v>110438.9</v>
      </c>
      <c r="E114" s="15">
        <v>110438.9</v>
      </c>
      <c r="F114" s="15">
        <v>38478.3</v>
      </c>
      <c r="G114" s="15">
        <v>30592</v>
      </c>
      <c r="H114" s="48">
        <f t="shared" si="2"/>
        <v>79.50455191627488</v>
      </c>
      <c r="I114" s="30"/>
      <c r="J114" s="10">
        <f>H114-95</f>
        <v>-15.495448083725123</v>
      </c>
    </row>
    <row r="115" spans="1:10" s="4" customFormat="1" ht="30" customHeight="1">
      <c r="A115" s="107"/>
      <c r="B115" s="108"/>
      <c r="C115" s="14" t="s">
        <v>130</v>
      </c>
      <c r="D115" s="15">
        <v>233499.4</v>
      </c>
      <c r="E115" s="15">
        <v>233499.4</v>
      </c>
      <c r="F115" s="15">
        <v>69744.1</v>
      </c>
      <c r="G115" s="15">
        <v>54477.3</v>
      </c>
      <c r="H115" s="48">
        <f>G115/F115*100</f>
        <v>78.1102630903546</v>
      </c>
      <c r="I115" s="30"/>
      <c r="J115" s="10">
        <f>H115-95</f>
        <v>-16.889736909645407</v>
      </c>
    </row>
    <row r="116" spans="1:10" s="4" customFormat="1" ht="27" customHeight="1">
      <c r="A116" s="12" t="s">
        <v>55</v>
      </c>
      <c r="B116" s="13" t="s">
        <v>129</v>
      </c>
      <c r="C116" s="13" t="s">
        <v>98</v>
      </c>
      <c r="D116" s="17">
        <f>D117</f>
        <v>83929.6</v>
      </c>
      <c r="E116" s="17">
        <f>E117</f>
        <v>83929.6</v>
      </c>
      <c r="F116" s="17">
        <f>F117</f>
        <v>23855</v>
      </c>
      <c r="G116" s="17">
        <f>G117</f>
        <v>16222.7</v>
      </c>
      <c r="H116" s="28">
        <f t="shared" si="2"/>
        <v>68.00544959128065</v>
      </c>
      <c r="I116" s="55" t="e">
        <f>SUM(G116/#REF!*100)</f>
        <v>#REF!</v>
      </c>
      <c r="J116" s="24" t="s">
        <v>124</v>
      </c>
    </row>
    <row r="117" spans="1:10" s="4" customFormat="1" ht="17.25" customHeight="1">
      <c r="A117" s="101"/>
      <c r="B117" s="102"/>
      <c r="C117" s="44" t="s">
        <v>70</v>
      </c>
      <c r="D117" s="15">
        <v>83929.6</v>
      </c>
      <c r="E117" s="15">
        <v>83929.6</v>
      </c>
      <c r="F117" s="15">
        <v>23855</v>
      </c>
      <c r="G117" s="15">
        <v>16222.7</v>
      </c>
      <c r="H117" s="48">
        <f t="shared" si="2"/>
        <v>68.00544959128065</v>
      </c>
      <c r="I117" s="30" t="e">
        <f>SUM(G117/#REF!*100)</f>
        <v>#REF!</v>
      </c>
      <c r="J117" s="10">
        <f>H117-95</f>
        <v>-26.99455040871935</v>
      </c>
    </row>
    <row r="118" spans="1:10" ht="27.75" customHeight="1">
      <c r="A118" s="81" t="s">
        <v>118</v>
      </c>
      <c r="B118" s="82"/>
      <c r="C118" s="13"/>
      <c r="D118" s="17">
        <f>D120+D121+D122+D123</f>
        <v>21246295.900000002</v>
      </c>
      <c r="E118" s="17">
        <f>E120+E121+E122+E123</f>
        <v>21246295.900000002</v>
      </c>
      <c r="F118" s="17">
        <f>F120+F121+F122+F123</f>
        <v>8306969.300000001</v>
      </c>
      <c r="G118" s="17">
        <f>G120+G121+G122+G123</f>
        <v>7398387.899999998</v>
      </c>
      <c r="H118" s="57">
        <f t="shared" si="2"/>
        <v>89.06242015364131</v>
      </c>
      <c r="I118" s="55" t="e">
        <f>SUM(G118/#REF!*100)</f>
        <v>#REF!</v>
      </c>
      <c r="J118" s="64">
        <f>H118-95</f>
        <v>-5.9375798463586875</v>
      </c>
    </row>
    <row r="119" spans="1:10" ht="15.75" customHeight="1">
      <c r="A119" s="85"/>
      <c r="B119" s="86"/>
      <c r="C119" s="98" t="s">
        <v>115</v>
      </c>
      <c r="D119" s="99"/>
      <c r="E119" s="99"/>
      <c r="F119" s="99"/>
      <c r="G119" s="99"/>
      <c r="H119" s="99"/>
      <c r="I119" s="99"/>
      <c r="J119" s="100"/>
    </row>
    <row r="120" spans="1:10" ht="17.25" customHeight="1">
      <c r="A120" s="87"/>
      <c r="B120" s="88"/>
      <c r="C120" s="13" t="s">
        <v>70</v>
      </c>
      <c r="D120" s="17">
        <f>D7+D12+D15+D18+D21+D24+D29+D33+D36+D41+D44+D47+D50+D53+D56+D59+D62+D65+D68+D71+D74+D76+D78+D82+D99+D103+D107+D109+D111+D113+D117+D10</f>
        <v>15082127.400000004</v>
      </c>
      <c r="E120" s="17">
        <f>E7+E12+E15+E18+E21+E24+E29+E33+E36+E41+E44+E47+E50+E53+E56+E59+E62+E65+E68+E71+E74+E76+E78+E82+E99+E103+E107+E109+E111+E113+E117+E10</f>
        <v>15082127.400000004</v>
      </c>
      <c r="F120" s="17">
        <f>F7+F12+F15+F18+F21+F24+F29+F33+F36+F41+F44+F47+F50+F53+F56+F59+F62+F65+F68+F71+F74+F76+F78+F82+F99+F103+F107+F109+F111+F113+F117+F10</f>
        <v>5998294.500000001</v>
      </c>
      <c r="G120" s="17">
        <f>G7+G12+G15+G18+G21+G24+G29+G33+G36+G41+G44+G47+G50+G53+G56+G59+G62+G65+G68+G71+G74+G76+G78+G82+G99+G103+G107+G109+G111+G113+G117+G10</f>
        <v>5515529.8999999985</v>
      </c>
      <c r="H120" s="57">
        <f t="shared" si="2"/>
        <v>91.95163558574855</v>
      </c>
      <c r="I120" s="55" t="e">
        <f>SUM(G120/#REF!*100)</f>
        <v>#REF!</v>
      </c>
      <c r="J120" s="64">
        <f>H120-95</f>
        <v>-3.048364414251452</v>
      </c>
    </row>
    <row r="121" spans="1:10" ht="18.75" customHeight="1">
      <c r="A121" s="87"/>
      <c r="B121" s="88"/>
      <c r="C121" s="13" t="s">
        <v>71</v>
      </c>
      <c r="D121" s="17">
        <f>D13+D25+D37+D42+D45+D48+D51+D54+D57+D60+D63+D72+D79+D83+D85+D87+D89+D91+D93+D95+D97+D100+D114</f>
        <v>2280286.9000000004</v>
      </c>
      <c r="E121" s="17">
        <f>E13+E25+E37+E42+E45+E48+E51+E54+E57+E60+E63+E72+E79+E83+E85+E87+E89+E91+E93+E95+E97+E100+E114</f>
        <v>2280286.9000000004</v>
      </c>
      <c r="F121" s="17">
        <f>F13+F25+F37+F42+F45+F48+F51+F54+F57+F60+F63+F72+F79+F83+F85+F87+F89+F91+F93+F95+F97+F100+F114</f>
        <v>1302326.3000000003</v>
      </c>
      <c r="G121" s="17">
        <f>G13+G25+G37+G42+G45+G48+G51+G54+G57+G60+G63+G72+G79+G83+G85+G87+G89+G91+G93+G95+G97+G100+G114</f>
        <v>1159655.6999999997</v>
      </c>
      <c r="H121" s="57">
        <f t="shared" si="2"/>
        <v>89.04494211627298</v>
      </c>
      <c r="I121" s="55" t="e">
        <f>SUM(G121/#REF!*100)</f>
        <v>#REF!</v>
      </c>
      <c r="J121" s="64">
        <f>H121-95</f>
        <v>-5.955057883727022</v>
      </c>
    </row>
    <row r="122" spans="1:10" ht="29.25" customHeight="1">
      <c r="A122" s="87"/>
      <c r="B122" s="88"/>
      <c r="C122" s="65" t="s">
        <v>130</v>
      </c>
      <c r="D122" s="17">
        <f>D26+D30+D38+D66+D69+D115+D104+D34</f>
        <v>2700451.9</v>
      </c>
      <c r="E122" s="17">
        <f>E26+E30+E38+E66+E69+E115+E104+E34</f>
        <v>2700451.9</v>
      </c>
      <c r="F122" s="17">
        <f>F26+F30+F38+F66+F69+F115+F104+F34</f>
        <v>458649.89999999997</v>
      </c>
      <c r="G122" s="17">
        <f>G26+G30+G38+G66+G69+G115+G104+G34</f>
        <v>233560.49999999997</v>
      </c>
      <c r="H122" s="57">
        <f t="shared" si="2"/>
        <v>50.923482159267884</v>
      </c>
      <c r="I122" s="55"/>
      <c r="J122" s="64">
        <f>H122-95</f>
        <v>-44.076517840732116</v>
      </c>
    </row>
    <row r="123" spans="1:10" ht="39.75" customHeight="1">
      <c r="A123" s="73"/>
      <c r="B123" s="74"/>
      <c r="C123" s="13" t="s">
        <v>72</v>
      </c>
      <c r="D123" s="17">
        <f>D8+D19+D22+D27+D31+D39+D80+D101+D105</f>
        <v>1183429.7000000002</v>
      </c>
      <c r="E123" s="17">
        <f>E8+E19+E22+E27+E31+E39+E80+E101+E105</f>
        <v>1183429.7000000002</v>
      </c>
      <c r="F123" s="17">
        <f>F8+F19+F22+F27+F31+F39+F80+F101+F105</f>
        <v>547698.6000000001</v>
      </c>
      <c r="G123" s="17">
        <f>G8+G19+G22+G27+G31+G39+G80+G101+G105</f>
        <v>489641.8</v>
      </c>
      <c r="H123" s="57">
        <f aca="true" t="shared" si="4" ref="H123:H129">SUM(G123/F123)*100</f>
        <v>89.39986335550245</v>
      </c>
      <c r="I123" s="55" t="e">
        <f>SUM(G123/#REF!*100)</f>
        <v>#REF!</v>
      </c>
      <c r="J123" s="64">
        <f>H123-95</f>
        <v>-5.600136644497553</v>
      </c>
    </row>
    <row r="124" spans="1:10" s="32" customFormat="1" ht="21" customHeight="1">
      <c r="A124" s="75" t="s">
        <v>116</v>
      </c>
      <c r="B124" s="76"/>
      <c r="C124" s="66"/>
      <c r="D124" s="67">
        <f>D126+D127+D128+D129</f>
        <v>21354175.100000005</v>
      </c>
      <c r="E124" s="67">
        <f>E126+E127+E128+E129</f>
        <v>21354175.100000005</v>
      </c>
      <c r="F124" s="67">
        <f>F126+F127+F128+F129</f>
        <v>8327869.000000002</v>
      </c>
      <c r="G124" s="67">
        <f>G126+G127+G128+G129</f>
        <v>7409170.899999998</v>
      </c>
      <c r="H124" s="62">
        <f t="shared" si="4"/>
        <v>88.96838915213479</v>
      </c>
      <c r="I124" s="68" t="e">
        <f>SUM(G124/#REF!*100)</f>
        <v>#REF!</v>
      </c>
      <c r="J124" s="69">
        <f>H124-95</f>
        <v>-6.03161084786521</v>
      </c>
    </row>
    <row r="125" spans="1:10" s="16" customFormat="1" ht="16.5" customHeight="1">
      <c r="A125" s="77"/>
      <c r="B125" s="78"/>
      <c r="C125" s="95" t="s">
        <v>115</v>
      </c>
      <c r="D125" s="96"/>
      <c r="E125" s="96"/>
      <c r="F125" s="96"/>
      <c r="G125" s="96"/>
      <c r="H125" s="96"/>
      <c r="I125" s="96"/>
      <c r="J125" s="97"/>
    </row>
    <row r="126" spans="1:10" s="16" customFormat="1" ht="27">
      <c r="A126" s="89"/>
      <c r="B126" s="90"/>
      <c r="C126" s="70" t="s">
        <v>132</v>
      </c>
      <c r="D126" s="71">
        <f>D120+D14-D15</f>
        <v>15190006.600000005</v>
      </c>
      <c r="E126" s="71">
        <f>E120+E14-E15</f>
        <v>15190006.600000005</v>
      </c>
      <c r="F126" s="71">
        <f>F120+F14-F15</f>
        <v>6019194.200000001</v>
      </c>
      <c r="G126" s="71">
        <f>G120+G14-G15</f>
        <v>5526312.8999999985</v>
      </c>
      <c r="H126" s="62">
        <f t="shared" si="4"/>
        <v>91.81150692895068</v>
      </c>
      <c r="I126" s="68" t="e">
        <f>SUM(G126/#REF!*100)</f>
        <v>#REF!</v>
      </c>
      <c r="J126" s="69">
        <f>H126-95</f>
        <v>-3.1884930710493222</v>
      </c>
    </row>
    <row r="127" spans="1:10" s="16" customFormat="1" ht="16.5" customHeight="1">
      <c r="A127" s="89"/>
      <c r="B127" s="90"/>
      <c r="C127" s="70" t="s">
        <v>71</v>
      </c>
      <c r="D127" s="71">
        <f aca="true" t="shared" si="5" ref="D127:G129">D121</f>
        <v>2280286.9000000004</v>
      </c>
      <c r="E127" s="71">
        <f>E121</f>
        <v>2280286.9000000004</v>
      </c>
      <c r="F127" s="71">
        <f t="shared" si="5"/>
        <v>1302326.3000000003</v>
      </c>
      <c r="G127" s="71">
        <f t="shared" si="5"/>
        <v>1159655.6999999997</v>
      </c>
      <c r="H127" s="62">
        <f t="shared" si="4"/>
        <v>89.04494211627298</v>
      </c>
      <c r="I127" s="68" t="e">
        <f>SUM(G127/#REF!*100)</f>
        <v>#REF!</v>
      </c>
      <c r="J127" s="69">
        <f>H127-95</f>
        <v>-5.955057883727022</v>
      </c>
    </row>
    <row r="128" spans="1:10" s="16" customFormat="1" ht="28.5" customHeight="1">
      <c r="A128" s="89"/>
      <c r="B128" s="90"/>
      <c r="C128" s="72" t="s">
        <v>130</v>
      </c>
      <c r="D128" s="71">
        <f t="shared" si="5"/>
        <v>2700451.9</v>
      </c>
      <c r="E128" s="71">
        <f>E122</f>
        <v>2700451.9</v>
      </c>
      <c r="F128" s="71">
        <f t="shared" si="5"/>
        <v>458649.89999999997</v>
      </c>
      <c r="G128" s="71">
        <f t="shared" si="5"/>
        <v>233560.49999999997</v>
      </c>
      <c r="H128" s="62">
        <f t="shared" si="4"/>
        <v>50.923482159267884</v>
      </c>
      <c r="I128" s="68"/>
      <c r="J128" s="69">
        <f>H128-95</f>
        <v>-44.076517840732116</v>
      </c>
    </row>
    <row r="129" spans="1:10" s="16" customFormat="1" ht="38.25" customHeight="1">
      <c r="A129" s="91"/>
      <c r="B129" s="92"/>
      <c r="C129" s="70" t="s">
        <v>72</v>
      </c>
      <c r="D129" s="71">
        <f>D123</f>
        <v>1183429.7000000002</v>
      </c>
      <c r="E129" s="71">
        <f>E123</f>
        <v>1183429.7000000002</v>
      </c>
      <c r="F129" s="71">
        <f t="shared" si="5"/>
        <v>547698.6000000001</v>
      </c>
      <c r="G129" s="71">
        <f t="shared" si="5"/>
        <v>489641.8</v>
      </c>
      <c r="H129" s="62">
        <f t="shared" si="4"/>
        <v>89.39986335550245</v>
      </c>
      <c r="I129" s="68" t="e">
        <f>SUM(G129/#REF!*100)</f>
        <v>#REF!</v>
      </c>
      <c r="J129" s="69">
        <f>H129-95</f>
        <v>-5.600136644497553</v>
      </c>
    </row>
    <row r="130" spans="1:10" ht="10.5" customHeight="1">
      <c r="A130" s="25"/>
      <c r="B130" s="25"/>
      <c r="C130" s="25"/>
      <c r="D130" s="45"/>
      <c r="E130" s="45"/>
      <c r="F130" s="25"/>
      <c r="G130" s="25"/>
      <c r="H130" s="25"/>
      <c r="I130" s="25"/>
      <c r="J130" s="25"/>
    </row>
    <row r="131" spans="1:10" ht="6.75" customHeight="1">
      <c r="A131" s="33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27.75" customHeight="1">
      <c r="A132" s="93" t="s">
        <v>141</v>
      </c>
      <c r="B132" s="94"/>
      <c r="C132" s="94"/>
      <c r="D132" s="94"/>
      <c r="E132" s="94"/>
      <c r="F132" s="94"/>
      <c r="G132" s="94"/>
      <c r="H132" s="94"/>
      <c r="I132" s="94"/>
      <c r="J132" s="94"/>
    </row>
    <row r="133" spans="1:10" ht="12.75">
      <c r="A133" s="83"/>
      <c r="B133" s="84"/>
      <c r="C133" s="84"/>
      <c r="D133" s="84"/>
      <c r="E133" s="84"/>
      <c r="F133" s="84"/>
      <c r="G133" s="84"/>
      <c r="H133" s="84"/>
      <c r="I133" s="84"/>
      <c r="J133" s="84"/>
    </row>
    <row r="134" spans="1:10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</row>
  </sheetData>
  <mergeCells count="56">
    <mergeCell ref="I4:I5"/>
    <mergeCell ref="J4:J5"/>
    <mergeCell ref="E4:E5"/>
    <mergeCell ref="A7:B8"/>
    <mergeCell ref="D4:D5"/>
    <mergeCell ref="A2:J2"/>
    <mergeCell ref="A4:A5"/>
    <mergeCell ref="B4:B5"/>
    <mergeCell ref="C4:C5"/>
    <mergeCell ref="F4:F5"/>
    <mergeCell ref="G4:G5"/>
    <mergeCell ref="H4:H5"/>
    <mergeCell ref="A29:B31"/>
    <mergeCell ref="A36:B39"/>
    <mergeCell ref="A41:B42"/>
    <mergeCell ref="A15:B16"/>
    <mergeCell ref="A18:B19"/>
    <mergeCell ref="A21:B22"/>
    <mergeCell ref="A24:B27"/>
    <mergeCell ref="A12:B13"/>
    <mergeCell ref="A33:B34"/>
    <mergeCell ref="A53:B54"/>
    <mergeCell ref="A50:B51"/>
    <mergeCell ref="A47:B48"/>
    <mergeCell ref="A44:B45"/>
    <mergeCell ref="A65:B66"/>
    <mergeCell ref="A62:B63"/>
    <mergeCell ref="A59:B60"/>
    <mergeCell ref="A56:B57"/>
    <mergeCell ref="A68:B69"/>
    <mergeCell ref="A74:B74"/>
    <mergeCell ref="A71:B72"/>
    <mergeCell ref="A76:B76"/>
    <mergeCell ref="A78:B80"/>
    <mergeCell ref="A82:B83"/>
    <mergeCell ref="A85:B85"/>
    <mergeCell ref="A87:B87"/>
    <mergeCell ref="A97:B97"/>
    <mergeCell ref="A91:B91"/>
    <mergeCell ref="A93:B93"/>
    <mergeCell ref="A89:B89"/>
    <mergeCell ref="A95:B95"/>
    <mergeCell ref="A117:B117"/>
    <mergeCell ref="A99:B101"/>
    <mergeCell ref="A103:B105"/>
    <mergeCell ref="A107:B107"/>
    <mergeCell ref="A109:B109"/>
    <mergeCell ref="A113:B115"/>
    <mergeCell ref="A118:B118"/>
    <mergeCell ref="A133:J134"/>
    <mergeCell ref="A119:B123"/>
    <mergeCell ref="A124:B124"/>
    <mergeCell ref="A125:B129"/>
    <mergeCell ref="A132:J132"/>
    <mergeCell ref="C125:J125"/>
    <mergeCell ref="C119:J119"/>
  </mergeCells>
  <printOptions/>
  <pageMargins left="0.3937007874015748" right="0.4330708661417323" top="0.4330708661417323" bottom="0.15748031496062992" header="0.7874015748031497" footer="0.15748031496062992"/>
  <pageSetup fitToHeight="0" fitToWidth="1" horizontalDpi="600" verticalDpi="600" orientation="landscape" paperSize="9" scale="81" r:id="rId1"/>
  <rowBreaks count="5" manualBreakCount="5">
    <brk id="22" max="255" man="1"/>
    <brk id="45" max="255" man="1"/>
    <brk id="72" max="255" man="1"/>
    <brk id="95" max="8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perm</cp:lastModifiedBy>
  <cp:lastPrinted>2008-07-14T13:22:37Z</cp:lastPrinted>
  <dcterms:created xsi:type="dcterms:W3CDTF">2002-03-11T10:22:12Z</dcterms:created>
  <dcterms:modified xsi:type="dcterms:W3CDTF">2008-07-14T13:23:33Z</dcterms:modified>
  <cp:category/>
  <cp:version/>
  <cp:contentType/>
  <cp:contentStatus/>
</cp:coreProperties>
</file>